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8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ia_romero\Desktop\PORTAL SNIP\PPP\PROYECTOS EN ESTUDIO\"/>
    </mc:Choice>
  </mc:AlternateContent>
  <bookViews>
    <workbookView xWindow="-28920" yWindow="-3690" windowWidth="29040" windowHeight="15990" tabRatio="880" activeTab="1"/>
  </bookViews>
  <sheets>
    <sheet name="Portada" sheetId="15" r:id="rId1"/>
    <sheet name="Control" sheetId="2" r:id="rId2"/>
    <sheet name="Hip" sheetId="3" r:id="rId3"/>
    <sheet name="TS" sheetId="18" r:id="rId4"/>
    <sheet name="Flags" sheetId="4" r:id="rId5"/>
    <sheet name="Inv. Inicial" sheetId="5" r:id="rId6"/>
    <sheet name="Ingr" sheetId="6" r:id="rId7"/>
    <sheet name="O&amp;M" sheetId="7" r:id="rId8"/>
    <sheet name="MM" sheetId="20" r:id="rId9"/>
    <sheet name="Fin (m)" sheetId="24" r:id="rId10"/>
    <sheet name="Fin" sheetId="9" r:id="rId11"/>
    <sheet name="AF" sheetId="8" r:id="rId12"/>
    <sheet name="Tax" sheetId="10" r:id="rId13"/>
    <sheet name="CF" sheetId="11" r:id="rId14"/>
    <sheet name="P&amp;G" sheetId="12" r:id="rId15"/>
    <sheet name="BS" sheetId="13" r:id="rId16"/>
    <sheet name="CPP" sheetId="25" r:id="rId17"/>
    <sheet name="Macro" sheetId="14" r:id="rId18"/>
    <sheet name="Tablas informe" sheetId="27" r:id="rId19"/>
    <sheet name="Gráficos" sheetId="23" r:id="rId20"/>
    <sheet name="Sensibilidades" sheetId="28" r:id="rId21"/>
    <sheet name="Tabla Esfuerzo Neto" sheetId="29" r:id="rId22"/>
    <sheet name="Aux" sheetId="16" state="hidden" r:id="rId23"/>
  </sheets>
  <definedNames>
    <definedName name="CF_Accionista">Control!$H$52</definedName>
    <definedName name="CFLibre">Control!$F$52</definedName>
    <definedName name="check_macro" localSheetId="16">Macro!$E$22</definedName>
    <definedName name="check_macro">Macro!$E$18</definedName>
    <definedName name="copy">Macro!$G$8:$AV$11</definedName>
    <definedName name="diferencia_TirAcc">Control!$L$23</definedName>
    <definedName name="paste">Macro!$G$13:$AV$16</definedName>
    <definedName name="PPD" localSheetId="16">Control!$F$6</definedName>
    <definedName name="PPD">Control!$F$6</definedName>
    <definedName name="Rentabilidad_objetivo" localSheetId="16">Control!$O$47</definedName>
    <definedName name="Rentabilidad_objetivo">Control!$L$21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Control!#REF!</definedName>
    <definedName name="solver_typ" localSheetId="1" hidden="1">1</definedName>
    <definedName name="solver_val" localSheetId="1" hidden="1">0</definedName>
    <definedName name="solver_ver" localSheetId="1" hidden="1">3</definedName>
    <definedName name="TIR_Accionista">Control!$H$78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08" i="9" l="1"/>
  <c r="I78" i="11"/>
  <c r="AV319" i="5"/>
  <c r="AU319" i="5"/>
  <c r="AT319" i="5"/>
  <c r="AS319" i="5"/>
  <c r="AR319" i="5"/>
  <c r="AQ319" i="5"/>
  <c r="AP319" i="5"/>
  <c r="AO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B15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B14" i="7"/>
  <c r="K8" i="20"/>
  <c r="D21" i="4"/>
  <c r="AV314" i="5"/>
  <c r="AU314" i="5"/>
  <c r="AT314" i="5"/>
  <c r="AS314" i="5"/>
  <c r="AR314" i="5"/>
  <c r="AQ314" i="5"/>
  <c r="AP314" i="5"/>
  <c r="AO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B7" i="5"/>
  <c r="D28" i="3"/>
  <c r="AV6" i="23"/>
  <c r="AU6" i="23"/>
  <c r="AT6" i="23"/>
  <c r="AS6" i="23"/>
  <c r="AR6" i="23"/>
  <c r="AQ6" i="23"/>
  <c r="AP6" i="23"/>
  <c r="AO6" i="23"/>
  <c r="AN6" i="23"/>
  <c r="AM6" i="23"/>
  <c r="AL6" i="23"/>
  <c r="AK6" i="23"/>
  <c r="AJ6" i="23"/>
  <c r="AI6" i="23"/>
  <c r="AH6" i="23"/>
  <c r="AG6" i="23"/>
  <c r="AF6" i="23"/>
  <c r="AE6" i="23"/>
  <c r="AD6" i="23"/>
  <c r="AC6" i="23"/>
  <c r="AB6" i="23"/>
  <c r="AA6" i="23"/>
  <c r="Z6" i="23"/>
  <c r="Y6" i="23"/>
  <c r="X6" i="23"/>
  <c r="W6" i="23"/>
  <c r="V6" i="23"/>
  <c r="U6" i="23"/>
  <c r="T6" i="23"/>
  <c r="S6" i="23"/>
  <c r="R6" i="23"/>
  <c r="Q6" i="23"/>
  <c r="P6" i="23"/>
  <c r="O6" i="23"/>
  <c r="N6" i="23"/>
  <c r="M6" i="23"/>
  <c r="L6" i="23"/>
  <c r="AV89" i="6" l="1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B5" i="29" l="1"/>
  <c r="B6" i="29" s="1"/>
  <c r="B7" i="29" s="1"/>
  <c r="B8" i="29" s="1"/>
  <c r="B9" i="29" s="1"/>
  <c r="B10" i="29" s="1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E56" i="25" l="1"/>
  <c r="C33" i="5" l="1"/>
  <c r="B32" i="25" l="1"/>
  <c r="AV6" i="20" l="1"/>
  <c r="AU6" i="20"/>
  <c r="AT6" i="20"/>
  <c r="AS6" i="20"/>
  <c r="AR6" i="20"/>
  <c r="AQ6" i="20"/>
  <c r="AP6" i="20"/>
  <c r="AO6" i="20"/>
  <c r="AN6" i="20"/>
  <c r="AM6" i="20"/>
  <c r="AL6" i="20"/>
  <c r="AK6" i="20"/>
  <c r="AJ6" i="20"/>
  <c r="AI6" i="20"/>
  <c r="AH6" i="20"/>
  <c r="AG6" i="20"/>
  <c r="AF6" i="20"/>
  <c r="AE6" i="20"/>
  <c r="AD6" i="20"/>
  <c r="AC6" i="20"/>
  <c r="AB6" i="20"/>
  <c r="AA6" i="20"/>
  <c r="Z6" i="20"/>
  <c r="Y6" i="20"/>
  <c r="X6" i="20"/>
  <c r="W6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AV12" i="7" l="1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B100" i="7"/>
  <c r="B99" i="7"/>
  <c r="B98" i="7"/>
  <c r="B97" i="7"/>
  <c r="B96" i="7"/>
  <c r="B95" i="7"/>
  <c r="B94" i="7"/>
  <c r="C31" i="6" l="1"/>
  <c r="C30" i="6"/>
  <c r="C29" i="6"/>
  <c r="C28" i="6"/>
  <c r="C27" i="6"/>
  <c r="C26" i="6"/>
  <c r="C25" i="6"/>
  <c r="C24" i="6"/>
  <c r="C23" i="6"/>
  <c r="E94" i="25"/>
  <c r="E90" i="25"/>
  <c r="B236" i="23" l="1"/>
  <c r="B235" i="23"/>
  <c r="B234" i="23"/>
  <c r="B233" i="23"/>
  <c r="C5" i="23" l="1"/>
  <c r="C72" i="6" l="1"/>
  <c r="D11" i="27"/>
  <c r="D5" i="27"/>
  <c r="H90" i="25"/>
  <c r="I90" i="25"/>
  <c r="J90" i="25"/>
  <c r="K90" i="25"/>
  <c r="L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AF90" i="25"/>
  <c r="AG90" i="25"/>
  <c r="AH90" i="25"/>
  <c r="AI90" i="25"/>
  <c r="AJ90" i="25"/>
  <c r="AK90" i="25"/>
  <c r="AL90" i="25"/>
  <c r="AM90" i="25"/>
  <c r="AN90" i="25"/>
  <c r="AO90" i="25"/>
  <c r="AP90" i="25"/>
  <c r="AQ90" i="25"/>
  <c r="AR90" i="25"/>
  <c r="AS90" i="25"/>
  <c r="AT90" i="25"/>
  <c r="AU90" i="25"/>
  <c r="AV90" i="25"/>
  <c r="H91" i="25"/>
  <c r="I91" i="25"/>
  <c r="J91" i="25"/>
  <c r="K91" i="25"/>
  <c r="L91" i="25"/>
  <c r="M91" i="25"/>
  <c r="N91" i="25"/>
  <c r="O91" i="25"/>
  <c r="P91" i="25"/>
  <c r="Q91" i="25"/>
  <c r="R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AE91" i="25"/>
  <c r="AF91" i="25"/>
  <c r="AG91" i="25"/>
  <c r="AH91" i="25"/>
  <c r="AI91" i="25"/>
  <c r="AJ91" i="25"/>
  <c r="AK91" i="25"/>
  <c r="AL91" i="25"/>
  <c r="AM91" i="25"/>
  <c r="AN91" i="25"/>
  <c r="AO91" i="25"/>
  <c r="AP91" i="25"/>
  <c r="AQ91" i="25"/>
  <c r="AR91" i="25"/>
  <c r="AS91" i="25"/>
  <c r="AT91" i="25"/>
  <c r="AU91" i="25"/>
  <c r="AV91" i="25"/>
  <c r="H92" i="25"/>
  <c r="I92" i="25"/>
  <c r="J92" i="25"/>
  <c r="K92" i="25"/>
  <c r="L92" i="25"/>
  <c r="M92" i="25"/>
  <c r="N92" i="25"/>
  <c r="O92" i="25"/>
  <c r="P92" i="25"/>
  <c r="Q92" i="25"/>
  <c r="R92" i="25"/>
  <c r="S92" i="25"/>
  <c r="T92" i="25"/>
  <c r="U92" i="25"/>
  <c r="V92" i="25"/>
  <c r="W92" i="25"/>
  <c r="X92" i="25"/>
  <c r="Y92" i="25"/>
  <c r="Z92" i="25"/>
  <c r="AA92" i="25"/>
  <c r="AB92" i="25"/>
  <c r="AC92" i="25"/>
  <c r="AD92" i="25"/>
  <c r="AE92" i="25"/>
  <c r="AF92" i="25"/>
  <c r="AG92" i="25"/>
  <c r="AH92" i="25"/>
  <c r="AI92" i="25"/>
  <c r="AJ92" i="25"/>
  <c r="AK92" i="25"/>
  <c r="AL92" i="25"/>
  <c r="AM92" i="25"/>
  <c r="AN92" i="25"/>
  <c r="AO92" i="25"/>
  <c r="AP92" i="25"/>
  <c r="AQ92" i="25"/>
  <c r="AR92" i="25"/>
  <c r="AS92" i="25"/>
  <c r="AT92" i="25"/>
  <c r="AU92" i="25"/>
  <c r="AV92" i="25"/>
  <c r="H93" i="25"/>
  <c r="I93" i="25"/>
  <c r="J93" i="25"/>
  <c r="K93" i="25"/>
  <c r="L93" i="25"/>
  <c r="M93" i="25"/>
  <c r="N93" i="25"/>
  <c r="O93" i="25"/>
  <c r="P93" i="25"/>
  <c r="Q93" i="25"/>
  <c r="R93" i="25"/>
  <c r="S93" i="25"/>
  <c r="T93" i="25"/>
  <c r="U93" i="25"/>
  <c r="V93" i="25"/>
  <c r="W93" i="25"/>
  <c r="X93" i="25"/>
  <c r="Y93" i="25"/>
  <c r="Z93" i="25"/>
  <c r="AA93" i="25"/>
  <c r="AB93" i="25"/>
  <c r="AC93" i="25"/>
  <c r="AD93" i="25"/>
  <c r="AE93" i="25"/>
  <c r="AF93" i="25"/>
  <c r="AG93" i="25"/>
  <c r="AH93" i="25"/>
  <c r="AI93" i="25"/>
  <c r="AJ93" i="25"/>
  <c r="AK93" i="25"/>
  <c r="AL93" i="25"/>
  <c r="AM93" i="25"/>
  <c r="AN93" i="25"/>
  <c r="AO93" i="25"/>
  <c r="AP93" i="25"/>
  <c r="AQ93" i="25"/>
  <c r="AR93" i="25"/>
  <c r="AS93" i="25"/>
  <c r="AT93" i="25"/>
  <c r="AU93" i="25"/>
  <c r="AV93" i="25"/>
  <c r="H94" i="25"/>
  <c r="I94" i="25"/>
  <c r="J94" i="25"/>
  <c r="K94" i="25"/>
  <c r="L94" i="25"/>
  <c r="M94" i="25"/>
  <c r="N94" i="25"/>
  <c r="O94" i="25"/>
  <c r="P94" i="25"/>
  <c r="Q94" i="25"/>
  <c r="R94" i="25"/>
  <c r="S94" i="25"/>
  <c r="T94" i="25"/>
  <c r="U94" i="25"/>
  <c r="V94" i="25"/>
  <c r="W94" i="25"/>
  <c r="X94" i="25"/>
  <c r="Y94" i="25"/>
  <c r="Z94" i="25"/>
  <c r="AA94" i="25"/>
  <c r="AB94" i="25"/>
  <c r="AC94" i="25"/>
  <c r="AD94" i="25"/>
  <c r="AE94" i="25"/>
  <c r="AF94" i="25"/>
  <c r="AG94" i="25"/>
  <c r="AH94" i="25"/>
  <c r="AI94" i="25"/>
  <c r="AJ94" i="25"/>
  <c r="AK94" i="25"/>
  <c r="AL94" i="25"/>
  <c r="AM94" i="25"/>
  <c r="AN94" i="25"/>
  <c r="AO94" i="25"/>
  <c r="AP94" i="25"/>
  <c r="AQ94" i="25"/>
  <c r="AR94" i="25"/>
  <c r="AS94" i="25"/>
  <c r="AT94" i="25"/>
  <c r="AU94" i="25"/>
  <c r="AV94" i="25"/>
  <c r="G94" i="25"/>
  <c r="G93" i="25"/>
  <c r="G92" i="25"/>
  <c r="G91" i="25"/>
  <c r="G90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AL141" i="25"/>
  <c r="AM141" i="25"/>
  <c r="AN141" i="25"/>
  <c r="AO141" i="25"/>
  <c r="AP141" i="25"/>
  <c r="AQ141" i="25"/>
  <c r="AR141" i="25"/>
  <c r="AS141" i="25"/>
  <c r="AT141" i="25"/>
  <c r="AU141" i="25"/>
  <c r="AV141" i="25"/>
  <c r="H142" i="25"/>
  <c r="I142" i="25"/>
  <c r="J142" i="25"/>
  <c r="K142" i="25"/>
  <c r="L142" i="25"/>
  <c r="M142" i="25"/>
  <c r="N142" i="25"/>
  <c r="O142" i="25"/>
  <c r="P142" i="25"/>
  <c r="Q142" i="25"/>
  <c r="R142" i="25"/>
  <c r="S142" i="25"/>
  <c r="T142" i="25"/>
  <c r="U142" i="25"/>
  <c r="V142" i="25"/>
  <c r="W142" i="25"/>
  <c r="X142" i="25"/>
  <c r="Y142" i="25"/>
  <c r="Z142" i="25"/>
  <c r="AA142" i="25"/>
  <c r="AB142" i="25"/>
  <c r="AC142" i="25"/>
  <c r="AD142" i="25"/>
  <c r="AE142" i="25"/>
  <c r="AF142" i="25"/>
  <c r="AG142" i="25"/>
  <c r="AH142" i="25"/>
  <c r="AI142" i="25"/>
  <c r="AJ142" i="25"/>
  <c r="AK142" i="25"/>
  <c r="AL142" i="25"/>
  <c r="AM142" i="25"/>
  <c r="AN142" i="25"/>
  <c r="AO142" i="25"/>
  <c r="AP142" i="25"/>
  <c r="AQ142" i="25"/>
  <c r="AR142" i="25"/>
  <c r="AS142" i="25"/>
  <c r="AT142" i="25"/>
  <c r="AU142" i="25"/>
  <c r="AV142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W143" i="25"/>
  <c r="X143" i="25"/>
  <c r="Y143" i="25"/>
  <c r="Z143" i="25"/>
  <c r="AA143" i="25"/>
  <c r="AB143" i="25"/>
  <c r="AC143" i="25"/>
  <c r="AD143" i="25"/>
  <c r="AE143" i="25"/>
  <c r="AF143" i="25"/>
  <c r="AG143" i="25"/>
  <c r="AH143" i="25"/>
  <c r="AI143" i="25"/>
  <c r="AJ143" i="25"/>
  <c r="AK143" i="25"/>
  <c r="AL143" i="25"/>
  <c r="AM143" i="25"/>
  <c r="AN143" i="25"/>
  <c r="AO143" i="25"/>
  <c r="AP143" i="25"/>
  <c r="AQ143" i="25"/>
  <c r="AR143" i="25"/>
  <c r="AS143" i="25"/>
  <c r="AT143" i="25"/>
  <c r="AU143" i="25"/>
  <c r="AV143" i="25"/>
  <c r="H144" i="25"/>
  <c r="I144" i="25"/>
  <c r="J144" i="25"/>
  <c r="K144" i="25"/>
  <c r="L144" i="25"/>
  <c r="M144" i="25"/>
  <c r="N144" i="25"/>
  <c r="O144" i="25"/>
  <c r="P144" i="25"/>
  <c r="Q144" i="25"/>
  <c r="R144" i="25"/>
  <c r="S144" i="25"/>
  <c r="T144" i="25"/>
  <c r="U144" i="25"/>
  <c r="V144" i="25"/>
  <c r="W144" i="25"/>
  <c r="X144" i="25"/>
  <c r="Y144" i="25"/>
  <c r="Z144" i="25"/>
  <c r="AA144" i="25"/>
  <c r="AB144" i="25"/>
  <c r="AC144" i="25"/>
  <c r="AD144" i="25"/>
  <c r="AE144" i="25"/>
  <c r="AF144" i="25"/>
  <c r="AG144" i="25"/>
  <c r="AH144" i="25"/>
  <c r="AI144" i="25"/>
  <c r="AJ144" i="25"/>
  <c r="AK144" i="25"/>
  <c r="AL144" i="25"/>
  <c r="AM144" i="25"/>
  <c r="AN144" i="25"/>
  <c r="AO144" i="25"/>
  <c r="AP144" i="25"/>
  <c r="AQ144" i="25"/>
  <c r="AR144" i="25"/>
  <c r="AS144" i="25"/>
  <c r="AT144" i="25"/>
  <c r="AU144" i="25"/>
  <c r="AV144" i="25"/>
  <c r="H145" i="25"/>
  <c r="I145" i="25"/>
  <c r="J145" i="25"/>
  <c r="K145" i="25"/>
  <c r="L145" i="25"/>
  <c r="M145" i="25"/>
  <c r="N145" i="25"/>
  <c r="O145" i="25"/>
  <c r="P145" i="25"/>
  <c r="Q145" i="25"/>
  <c r="R145" i="25"/>
  <c r="S145" i="25"/>
  <c r="T145" i="25"/>
  <c r="U145" i="25"/>
  <c r="V145" i="25"/>
  <c r="W145" i="25"/>
  <c r="X145" i="25"/>
  <c r="Y145" i="25"/>
  <c r="Z145" i="25"/>
  <c r="AA145" i="25"/>
  <c r="AB145" i="25"/>
  <c r="AC145" i="25"/>
  <c r="AD145" i="25"/>
  <c r="AE145" i="25"/>
  <c r="AF145" i="25"/>
  <c r="AG145" i="25"/>
  <c r="AH145" i="25"/>
  <c r="AI145" i="25"/>
  <c r="AJ145" i="25"/>
  <c r="AK145" i="25"/>
  <c r="AL145" i="25"/>
  <c r="AM145" i="25"/>
  <c r="AN145" i="25"/>
  <c r="AO145" i="25"/>
  <c r="AP145" i="25"/>
  <c r="AQ145" i="25"/>
  <c r="AR145" i="25"/>
  <c r="AS145" i="25"/>
  <c r="AT145" i="25"/>
  <c r="AU145" i="25"/>
  <c r="AV145" i="25"/>
  <c r="G142" i="25"/>
  <c r="G143" i="25"/>
  <c r="G144" i="25"/>
  <c r="G145" i="25"/>
  <c r="G141" i="25"/>
  <c r="H134" i="25"/>
  <c r="I134" i="25"/>
  <c r="J134" i="25"/>
  <c r="K134" i="25"/>
  <c r="L134" i="25"/>
  <c r="M134" i="25"/>
  <c r="N134" i="25"/>
  <c r="O134" i="25"/>
  <c r="P134" i="25"/>
  <c r="Q134" i="25"/>
  <c r="R134" i="25"/>
  <c r="S134" i="25"/>
  <c r="T134" i="25"/>
  <c r="U134" i="25"/>
  <c r="V134" i="25"/>
  <c r="W134" i="25"/>
  <c r="X134" i="25"/>
  <c r="Y134" i="25"/>
  <c r="Z134" i="25"/>
  <c r="AA134" i="25"/>
  <c r="AB134" i="25"/>
  <c r="AC134" i="25"/>
  <c r="AD134" i="25"/>
  <c r="AE134" i="25"/>
  <c r="AF134" i="25"/>
  <c r="AG134" i="25"/>
  <c r="AH134" i="25"/>
  <c r="AI134" i="25"/>
  <c r="AJ134" i="25"/>
  <c r="AK134" i="25"/>
  <c r="AL134" i="25"/>
  <c r="AM134" i="25"/>
  <c r="AN134" i="25"/>
  <c r="AO134" i="25"/>
  <c r="AP134" i="25"/>
  <c r="AQ134" i="25"/>
  <c r="AR134" i="25"/>
  <c r="AS134" i="25"/>
  <c r="AT134" i="25"/>
  <c r="AU134" i="25"/>
  <c r="AV134" i="25"/>
  <c r="H135" i="25"/>
  <c r="I135" i="25"/>
  <c r="J135" i="25"/>
  <c r="K135" i="25"/>
  <c r="L135" i="25"/>
  <c r="M135" i="25"/>
  <c r="N135" i="25"/>
  <c r="O135" i="25"/>
  <c r="P135" i="25"/>
  <c r="Q135" i="25"/>
  <c r="R135" i="25"/>
  <c r="S135" i="25"/>
  <c r="T135" i="25"/>
  <c r="U135" i="25"/>
  <c r="V135" i="25"/>
  <c r="W135" i="25"/>
  <c r="X135" i="25"/>
  <c r="Y135" i="25"/>
  <c r="Z135" i="25"/>
  <c r="AA135" i="25"/>
  <c r="AB135" i="25"/>
  <c r="AC135" i="25"/>
  <c r="AD135" i="25"/>
  <c r="AE135" i="25"/>
  <c r="AF135" i="25"/>
  <c r="AG135" i="25"/>
  <c r="AH135" i="25"/>
  <c r="AI135" i="25"/>
  <c r="AJ135" i="25"/>
  <c r="AK135" i="25"/>
  <c r="AL135" i="25"/>
  <c r="AM135" i="25"/>
  <c r="AN135" i="25"/>
  <c r="AO135" i="25"/>
  <c r="AP135" i="25"/>
  <c r="AQ135" i="25"/>
  <c r="AR135" i="25"/>
  <c r="AS135" i="25"/>
  <c r="AT135" i="25"/>
  <c r="AU135" i="25"/>
  <c r="AV135" i="25"/>
  <c r="H136" i="25"/>
  <c r="I136" i="25"/>
  <c r="J136" i="25"/>
  <c r="K136" i="25"/>
  <c r="L136" i="25"/>
  <c r="M136" i="25"/>
  <c r="N136" i="25"/>
  <c r="O136" i="25"/>
  <c r="P136" i="25"/>
  <c r="Q136" i="25"/>
  <c r="R136" i="25"/>
  <c r="S136" i="25"/>
  <c r="T136" i="25"/>
  <c r="U136" i="25"/>
  <c r="V136" i="25"/>
  <c r="W136" i="25"/>
  <c r="X136" i="25"/>
  <c r="Y136" i="25"/>
  <c r="Z136" i="25"/>
  <c r="AA136" i="25"/>
  <c r="AB136" i="25"/>
  <c r="AC136" i="25"/>
  <c r="AD136" i="25"/>
  <c r="AE136" i="25"/>
  <c r="AF136" i="25"/>
  <c r="AG136" i="25"/>
  <c r="AH136" i="25"/>
  <c r="AI136" i="25"/>
  <c r="AJ136" i="25"/>
  <c r="AK136" i="25"/>
  <c r="AL136" i="25"/>
  <c r="AM136" i="25"/>
  <c r="AN136" i="25"/>
  <c r="AO136" i="25"/>
  <c r="AP136" i="25"/>
  <c r="AQ136" i="25"/>
  <c r="AR136" i="25"/>
  <c r="AS136" i="25"/>
  <c r="AT136" i="25"/>
  <c r="AU136" i="25"/>
  <c r="AV136" i="25"/>
  <c r="H137" i="25"/>
  <c r="I137" i="25"/>
  <c r="J137" i="25"/>
  <c r="K137" i="25"/>
  <c r="L137" i="25"/>
  <c r="M137" i="25"/>
  <c r="N137" i="25"/>
  <c r="O137" i="25"/>
  <c r="P137" i="25"/>
  <c r="Q137" i="25"/>
  <c r="R137" i="25"/>
  <c r="S137" i="25"/>
  <c r="T137" i="25"/>
  <c r="U137" i="25"/>
  <c r="V137" i="25"/>
  <c r="W137" i="25"/>
  <c r="X137" i="25"/>
  <c r="Y137" i="25"/>
  <c r="Z137" i="25"/>
  <c r="AA137" i="25"/>
  <c r="AB137" i="25"/>
  <c r="AC137" i="25"/>
  <c r="AD137" i="25"/>
  <c r="AE137" i="25"/>
  <c r="AF137" i="25"/>
  <c r="AG137" i="25"/>
  <c r="AH137" i="25"/>
  <c r="AI137" i="25"/>
  <c r="AJ137" i="25"/>
  <c r="AK137" i="25"/>
  <c r="AL137" i="25"/>
  <c r="AM137" i="25"/>
  <c r="AN137" i="25"/>
  <c r="AO137" i="25"/>
  <c r="AP137" i="25"/>
  <c r="AQ137" i="25"/>
  <c r="AR137" i="25"/>
  <c r="AS137" i="25"/>
  <c r="AT137" i="25"/>
  <c r="AU137" i="25"/>
  <c r="AV137" i="25"/>
  <c r="H138" i="25"/>
  <c r="I138" i="25"/>
  <c r="J138" i="25"/>
  <c r="K138" i="25"/>
  <c r="L138" i="25"/>
  <c r="M138" i="25"/>
  <c r="N138" i="25"/>
  <c r="O138" i="25"/>
  <c r="P138" i="25"/>
  <c r="Q138" i="25"/>
  <c r="R138" i="25"/>
  <c r="S138" i="25"/>
  <c r="T138" i="25"/>
  <c r="U138" i="25"/>
  <c r="V138" i="25"/>
  <c r="W138" i="25"/>
  <c r="X138" i="25"/>
  <c r="Y138" i="25"/>
  <c r="Z138" i="25"/>
  <c r="AA138" i="25"/>
  <c r="AB138" i="25"/>
  <c r="AC138" i="25"/>
  <c r="AD138" i="25"/>
  <c r="AE138" i="25"/>
  <c r="AF138" i="25"/>
  <c r="AG138" i="25"/>
  <c r="AH138" i="25"/>
  <c r="AI138" i="25"/>
  <c r="AJ138" i="25"/>
  <c r="AK138" i="25"/>
  <c r="AL138" i="25"/>
  <c r="AM138" i="25"/>
  <c r="AN138" i="25"/>
  <c r="AO138" i="25"/>
  <c r="AP138" i="25"/>
  <c r="AQ138" i="25"/>
  <c r="AR138" i="25"/>
  <c r="AS138" i="25"/>
  <c r="AT138" i="25"/>
  <c r="AU138" i="25"/>
  <c r="AV138" i="25"/>
  <c r="G135" i="25"/>
  <c r="G136" i="25"/>
  <c r="G137" i="25"/>
  <c r="G138" i="25"/>
  <c r="G134" i="25"/>
  <c r="H127" i="25"/>
  <c r="I127" i="25"/>
  <c r="J127" i="25"/>
  <c r="K127" i="25"/>
  <c r="L127" i="25"/>
  <c r="M127" i="25"/>
  <c r="N127" i="25"/>
  <c r="O127" i="25"/>
  <c r="P127" i="25"/>
  <c r="Q127" i="25"/>
  <c r="R127" i="25"/>
  <c r="S127" i="25"/>
  <c r="T127" i="25"/>
  <c r="U127" i="25"/>
  <c r="V127" i="25"/>
  <c r="W127" i="25"/>
  <c r="X127" i="25"/>
  <c r="Y127" i="25"/>
  <c r="Z127" i="25"/>
  <c r="AA127" i="25"/>
  <c r="AB127" i="25"/>
  <c r="AC127" i="25"/>
  <c r="AD127" i="25"/>
  <c r="AE127" i="25"/>
  <c r="AF127" i="25"/>
  <c r="AG127" i="25"/>
  <c r="AH127" i="25"/>
  <c r="AI127" i="25"/>
  <c r="AJ127" i="25"/>
  <c r="AK127" i="25"/>
  <c r="AL127" i="25"/>
  <c r="AM127" i="25"/>
  <c r="AN127" i="25"/>
  <c r="AO127" i="25"/>
  <c r="AP127" i="25"/>
  <c r="AQ127" i="25"/>
  <c r="AR127" i="25"/>
  <c r="AS127" i="25"/>
  <c r="AT127" i="25"/>
  <c r="AU127" i="25"/>
  <c r="AV127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AL128" i="25"/>
  <c r="AM128" i="25"/>
  <c r="AN128" i="25"/>
  <c r="AO128" i="25"/>
  <c r="AP128" i="25"/>
  <c r="AQ128" i="25"/>
  <c r="AR128" i="25"/>
  <c r="AS128" i="25"/>
  <c r="AT128" i="25"/>
  <c r="AU128" i="25"/>
  <c r="AV128" i="25"/>
  <c r="H129" i="25"/>
  <c r="I129" i="25"/>
  <c r="J129" i="25"/>
  <c r="K129" i="25"/>
  <c r="L129" i="25"/>
  <c r="M129" i="25"/>
  <c r="N129" i="25"/>
  <c r="O129" i="25"/>
  <c r="P129" i="25"/>
  <c r="Q129" i="25"/>
  <c r="R129" i="25"/>
  <c r="S129" i="25"/>
  <c r="T129" i="25"/>
  <c r="U129" i="25"/>
  <c r="V129" i="25"/>
  <c r="W129" i="25"/>
  <c r="X129" i="25"/>
  <c r="Y129" i="25"/>
  <c r="Z129" i="25"/>
  <c r="AA129" i="25"/>
  <c r="AB129" i="25"/>
  <c r="AC129" i="25"/>
  <c r="AD129" i="25"/>
  <c r="AE129" i="25"/>
  <c r="AF129" i="25"/>
  <c r="AG129" i="25"/>
  <c r="AH129" i="25"/>
  <c r="AI129" i="25"/>
  <c r="AJ129" i="25"/>
  <c r="AK129" i="25"/>
  <c r="AL129" i="25"/>
  <c r="AM129" i="25"/>
  <c r="AN129" i="25"/>
  <c r="AO129" i="25"/>
  <c r="AP129" i="25"/>
  <c r="AQ129" i="25"/>
  <c r="AR129" i="25"/>
  <c r="AS129" i="25"/>
  <c r="AT129" i="25"/>
  <c r="AU129" i="25"/>
  <c r="AV129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AC130" i="25"/>
  <c r="AD130" i="25"/>
  <c r="AE130" i="25"/>
  <c r="AF130" i="25"/>
  <c r="AG130" i="25"/>
  <c r="AH130" i="25"/>
  <c r="AI130" i="25"/>
  <c r="AJ130" i="25"/>
  <c r="AK130" i="25"/>
  <c r="AL130" i="25"/>
  <c r="AM130" i="25"/>
  <c r="AN130" i="25"/>
  <c r="AO130" i="25"/>
  <c r="AP130" i="25"/>
  <c r="AQ130" i="25"/>
  <c r="AR130" i="25"/>
  <c r="AS130" i="25"/>
  <c r="AT130" i="25"/>
  <c r="AU130" i="25"/>
  <c r="AV130" i="25"/>
  <c r="H131" i="25"/>
  <c r="I131" i="25"/>
  <c r="J131" i="25"/>
  <c r="K131" i="25"/>
  <c r="L131" i="25"/>
  <c r="M131" i="25"/>
  <c r="N131" i="25"/>
  <c r="O131" i="25"/>
  <c r="P131" i="25"/>
  <c r="Q131" i="25"/>
  <c r="R131" i="25"/>
  <c r="S131" i="25"/>
  <c r="T131" i="25"/>
  <c r="U131" i="25"/>
  <c r="V131" i="25"/>
  <c r="W131" i="25"/>
  <c r="X131" i="25"/>
  <c r="Y131" i="25"/>
  <c r="Z131" i="25"/>
  <c r="AA131" i="25"/>
  <c r="AB131" i="25"/>
  <c r="AC131" i="25"/>
  <c r="AD131" i="25"/>
  <c r="AE131" i="25"/>
  <c r="AF131" i="25"/>
  <c r="AG131" i="25"/>
  <c r="AH131" i="25"/>
  <c r="AI131" i="25"/>
  <c r="AJ131" i="25"/>
  <c r="AK131" i="25"/>
  <c r="AL131" i="25"/>
  <c r="AM131" i="25"/>
  <c r="AN131" i="25"/>
  <c r="AO131" i="25"/>
  <c r="AP131" i="25"/>
  <c r="AQ131" i="25"/>
  <c r="AR131" i="25"/>
  <c r="AS131" i="25"/>
  <c r="AT131" i="25"/>
  <c r="AU131" i="25"/>
  <c r="AV131" i="25"/>
  <c r="G128" i="25"/>
  <c r="G129" i="25"/>
  <c r="G130" i="25"/>
  <c r="G131" i="25"/>
  <c r="G127" i="25"/>
  <c r="H120" i="25"/>
  <c r="I120" i="25"/>
  <c r="J120" i="25"/>
  <c r="K120" i="25"/>
  <c r="L120" i="25"/>
  <c r="M120" i="25"/>
  <c r="N120" i="25"/>
  <c r="O120" i="25"/>
  <c r="P120" i="25"/>
  <c r="Q120" i="25"/>
  <c r="R120" i="25"/>
  <c r="S120" i="25"/>
  <c r="T120" i="25"/>
  <c r="U120" i="25"/>
  <c r="V120" i="25"/>
  <c r="W120" i="25"/>
  <c r="X120" i="25"/>
  <c r="Y120" i="25"/>
  <c r="Z120" i="25"/>
  <c r="AA120" i="25"/>
  <c r="AB120" i="25"/>
  <c r="AC120" i="25"/>
  <c r="AD120" i="25"/>
  <c r="AE120" i="25"/>
  <c r="AF120" i="25"/>
  <c r="AG120" i="25"/>
  <c r="AH120" i="25"/>
  <c r="AI120" i="25"/>
  <c r="AJ120" i="25"/>
  <c r="AK120" i="25"/>
  <c r="AL120" i="25"/>
  <c r="AM120" i="25"/>
  <c r="AN120" i="25"/>
  <c r="AO120" i="25"/>
  <c r="AP120" i="25"/>
  <c r="AQ120" i="25"/>
  <c r="AR120" i="25"/>
  <c r="AS120" i="25"/>
  <c r="AT120" i="25"/>
  <c r="AU120" i="25"/>
  <c r="AV120" i="25"/>
  <c r="H121" i="25"/>
  <c r="I121" i="25"/>
  <c r="J121" i="25"/>
  <c r="K121" i="25"/>
  <c r="L121" i="25"/>
  <c r="M121" i="25"/>
  <c r="N121" i="25"/>
  <c r="O121" i="25"/>
  <c r="P121" i="25"/>
  <c r="Q121" i="25"/>
  <c r="R121" i="25"/>
  <c r="S121" i="25"/>
  <c r="T121" i="25"/>
  <c r="U121" i="25"/>
  <c r="V121" i="25"/>
  <c r="W121" i="25"/>
  <c r="X121" i="25"/>
  <c r="Y121" i="25"/>
  <c r="Z121" i="25"/>
  <c r="AA121" i="25"/>
  <c r="AB121" i="25"/>
  <c r="AC121" i="25"/>
  <c r="AD121" i="25"/>
  <c r="AE121" i="25"/>
  <c r="AF121" i="25"/>
  <c r="AG121" i="25"/>
  <c r="AH121" i="25"/>
  <c r="AI121" i="25"/>
  <c r="AJ121" i="25"/>
  <c r="AK121" i="25"/>
  <c r="AL121" i="25"/>
  <c r="AM121" i="25"/>
  <c r="AN121" i="25"/>
  <c r="AO121" i="25"/>
  <c r="AP121" i="25"/>
  <c r="AQ121" i="25"/>
  <c r="AR121" i="25"/>
  <c r="AS121" i="25"/>
  <c r="AT121" i="25"/>
  <c r="AU121" i="25"/>
  <c r="AV121" i="25"/>
  <c r="H122" i="25"/>
  <c r="I122" i="25"/>
  <c r="J122" i="25"/>
  <c r="K122" i="25"/>
  <c r="L122" i="25"/>
  <c r="M122" i="25"/>
  <c r="N122" i="25"/>
  <c r="O122" i="25"/>
  <c r="P122" i="25"/>
  <c r="Q122" i="25"/>
  <c r="R122" i="25"/>
  <c r="S122" i="25"/>
  <c r="T122" i="25"/>
  <c r="U122" i="25"/>
  <c r="V122" i="25"/>
  <c r="W122" i="25"/>
  <c r="X122" i="25"/>
  <c r="Y122" i="25"/>
  <c r="Z122" i="25"/>
  <c r="AA122" i="25"/>
  <c r="AB122" i="25"/>
  <c r="AC122" i="25"/>
  <c r="AD122" i="25"/>
  <c r="AE122" i="25"/>
  <c r="AF122" i="25"/>
  <c r="AG122" i="25"/>
  <c r="AH122" i="25"/>
  <c r="AI122" i="25"/>
  <c r="AJ122" i="25"/>
  <c r="AK122" i="25"/>
  <c r="AL122" i="25"/>
  <c r="AM122" i="25"/>
  <c r="AN122" i="25"/>
  <c r="AO122" i="25"/>
  <c r="AP122" i="25"/>
  <c r="AQ122" i="25"/>
  <c r="AR122" i="25"/>
  <c r="AS122" i="25"/>
  <c r="AT122" i="25"/>
  <c r="AU122" i="25"/>
  <c r="AV122" i="25"/>
  <c r="H123" i="25"/>
  <c r="I123" i="25"/>
  <c r="J123" i="25"/>
  <c r="K123" i="25"/>
  <c r="L123" i="25"/>
  <c r="M123" i="25"/>
  <c r="N123" i="25"/>
  <c r="O123" i="25"/>
  <c r="P123" i="25"/>
  <c r="Q123" i="25"/>
  <c r="R123" i="25"/>
  <c r="S123" i="25"/>
  <c r="T123" i="25"/>
  <c r="U123" i="25"/>
  <c r="V123" i="25"/>
  <c r="W123" i="25"/>
  <c r="X123" i="25"/>
  <c r="Y123" i="25"/>
  <c r="Z123" i="25"/>
  <c r="AA123" i="25"/>
  <c r="AB123" i="25"/>
  <c r="AC123" i="25"/>
  <c r="AD123" i="25"/>
  <c r="AE123" i="25"/>
  <c r="AF123" i="25"/>
  <c r="AG123" i="25"/>
  <c r="AH123" i="25"/>
  <c r="AI123" i="25"/>
  <c r="AJ123" i="25"/>
  <c r="AK123" i="25"/>
  <c r="AL123" i="25"/>
  <c r="AM123" i="25"/>
  <c r="AN123" i="25"/>
  <c r="AO123" i="25"/>
  <c r="AP123" i="25"/>
  <c r="AQ123" i="25"/>
  <c r="AR123" i="25"/>
  <c r="AS123" i="25"/>
  <c r="AT123" i="25"/>
  <c r="AU123" i="25"/>
  <c r="AV123" i="25"/>
  <c r="H124" i="25"/>
  <c r="I124" i="25"/>
  <c r="J124" i="25"/>
  <c r="K124" i="25"/>
  <c r="L124" i="25"/>
  <c r="M124" i="25"/>
  <c r="N124" i="25"/>
  <c r="O124" i="25"/>
  <c r="P124" i="25"/>
  <c r="Q124" i="25"/>
  <c r="R124" i="25"/>
  <c r="S124" i="25"/>
  <c r="T124" i="25"/>
  <c r="U124" i="25"/>
  <c r="V124" i="25"/>
  <c r="W124" i="25"/>
  <c r="X124" i="25"/>
  <c r="Y124" i="25"/>
  <c r="Z124" i="25"/>
  <c r="AA124" i="25"/>
  <c r="AB124" i="25"/>
  <c r="AC124" i="25"/>
  <c r="AD124" i="25"/>
  <c r="AE124" i="25"/>
  <c r="AF124" i="25"/>
  <c r="AG124" i="25"/>
  <c r="AH124" i="25"/>
  <c r="AI124" i="25"/>
  <c r="AJ124" i="25"/>
  <c r="AK124" i="25"/>
  <c r="AL124" i="25"/>
  <c r="AM124" i="25"/>
  <c r="AN124" i="25"/>
  <c r="AO124" i="25"/>
  <c r="AP124" i="25"/>
  <c r="AQ124" i="25"/>
  <c r="AR124" i="25"/>
  <c r="AS124" i="25"/>
  <c r="AT124" i="25"/>
  <c r="AU124" i="25"/>
  <c r="AV124" i="25"/>
  <c r="G121" i="25"/>
  <c r="G122" i="25"/>
  <c r="G123" i="25"/>
  <c r="G124" i="25"/>
  <c r="G120" i="25"/>
  <c r="H113" i="25"/>
  <c r="I113" i="25"/>
  <c r="J113" i="25"/>
  <c r="K113" i="25"/>
  <c r="L113" i="25"/>
  <c r="M113" i="25"/>
  <c r="N113" i="25"/>
  <c r="O113" i="25"/>
  <c r="P113" i="25"/>
  <c r="Q113" i="25"/>
  <c r="R113" i="25"/>
  <c r="S113" i="25"/>
  <c r="T113" i="25"/>
  <c r="U113" i="25"/>
  <c r="V113" i="25"/>
  <c r="W113" i="25"/>
  <c r="X113" i="25"/>
  <c r="Y113" i="25"/>
  <c r="Z113" i="25"/>
  <c r="AA113" i="25"/>
  <c r="AB113" i="25"/>
  <c r="AC113" i="25"/>
  <c r="AD113" i="25"/>
  <c r="AE113" i="25"/>
  <c r="AF113" i="25"/>
  <c r="AG113" i="25"/>
  <c r="AH113" i="25"/>
  <c r="AI113" i="25"/>
  <c r="AJ113" i="25"/>
  <c r="AK113" i="25"/>
  <c r="AL113" i="25"/>
  <c r="AM113" i="25"/>
  <c r="AN113" i="25"/>
  <c r="AO113" i="25"/>
  <c r="AP113" i="25"/>
  <c r="AQ113" i="25"/>
  <c r="AR113" i="25"/>
  <c r="AS113" i="25"/>
  <c r="AT113" i="25"/>
  <c r="AU113" i="25"/>
  <c r="AV113" i="25"/>
  <c r="H114" i="25"/>
  <c r="I114" i="25"/>
  <c r="J114" i="25"/>
  <c r="K114" i="25"/>
  <c r="L114" i="25"/>
  <c r="M114" i="25"/>
  <c r="N114" i="25"/>
  <c r="O114" i="25"/>
  <c r="P114" i="25"/>
  <c r="Q114" i="25"/>
  <c r="R114" i="25"/>
  <c r="S114" i="25"/>
  <c r="T114" i="25"/>
  <c r="U114" i="25"/>
  <c r="V114" i="25"/>
  <c r="W114" i="25"/>
  <c r="X114" i="25"/>
  <c r="Y114" i="25"/>
  <c r="Z114" i="25"/>
  <c r="AA114" i="25"/>
  <c r="AB114" i="25"/>
  <c r="AC114" i="25"/>
  <c r="AD114" i="25"/>
  <c r="AE114" i="25"/>
  <c r="AF114" i="25"/>
  <c r="AG114" i="25"/>
  <c r="AH114" i="25"/>
  <c r="AI114" i="25"/>
  <c r="AJ114" i="25"/>
  <c r="AK114" i="25"/>
  <c r="AL114" i="25"/>
  <c r="AM114" i="25"/>
  <c r="AN114" i="25"/>
  <c r="AO114" i="25"/>
  <c r="AP114" i="25"/>
  <c r="AQ114" i="25"/>
  <c r="AR114" i="25"/>
  <c r="AS114" i="25"/>
  <c r="AT114" i="25"/>
  <c r="AU114" i="25"/>
  <c r="AV114" i="25"/>
  <c r="H115" i="25"/>
  <c r="I115" i="25"/>
  <c r="J115" i="25"/>
  <c r="K115" i="25"/>
  <c r="L115" i="25"/>
  <c r="M115" i="25"/>
  <c r="N115" i="25"/>
  <c r="O115" i="25"/>
  <c r="P115" i="25"/>
  <c r="Q115" i="25"/>
  <c r="R115" i="25"/>
  <c r="S115" i="25"/>
  <c r="T115" i="25"/>
  <c r="U115" i="25"/>
  <c r="V115" i="25"/>
  <c r="W115" i="25"/>
  <c r="X115" i="25"/>
  <c r="Y115" i="25"/>
  <c r="Z115" i="25"/>
  <c r="AA115" i="25"/>
  <c r="AB115" i="25"/>
  <c r="AC115" i="25"/>
  <c r="AD115" i="25"/>
  <c r="AE115" i="25"/>
  <c r="AF115" i="25"/>
  <c r="AG115" i="25"/>
  <c r="AH115" i="25"/>
  <c r="AI115" i="25"/>
  <c r="AJ115" i="25"/>
  <c r="AK115" i="25"/>
  <c r="AL115" i="25"/>
  <c r="AM115" i="25"/>
  <c r="AN115" i="25"/>
  <c r="AO115" i="25"/>
  <c r="AP115" i="25"/>
  <c r="AQ115" i="25"/>
  <c r="AR115" i="25"/>
  <c r="AS115" i="25"/>
  <c r="AT115" i="25"/>
  <c r="AU115" i="25"/>
  <c r="AV115" i="25"/>
  <c r="H116" i="25"/>
  <c r="I116" i="25"/>
  <c r="J116" i="25"/>
  <c r="K116" i="25"/>
  <c r="L116" i="25"/>
  <c r="M116" i="25"/>
  <c r="N116" i="25"/>
  <c r="O116" i="25"/>
  <c r="P116" i="25"/>
  <c r="Q116" i="25"/>
  <c r="R116" i="25"/>
  <c r="S116" i="25"/>
  <c r="T116" i="25"/>
  <c r="U116" i="25"/>
  <c r="V116" i="25"/>
  <c r="W116" i="25"/>
  <c r="X116" i="25"/>
  <c r="Y116" i="25"/>
  <c r="Z116" i="25"/>
  <c r="AA116" i="25"/>
  <c r="AB116" i="25"/>
  <c r="AC116" i="25"/>
  <c r="AD116" i="25"/>
  <c r="AE116" i="25"/>
  <c r="AF116" i="25"/>
  <c r="AG116" i="25"/>
  <c r="AH116" i="25"/>
  <c r="AI116" i="25"/>
  <c r="AJ116" i="25"/>
  <c r="AK116" i="25"/>
  <c r="AL116" i="25"/>
  <c r="AM116" i="25"/>
  <c r="AN116" i="25"/>
  <c r="AO116" i="25"/>
  <c r="AP116" i="25"/>
  <c r="AQ116" i="25"/>
  <c r="AR116" i="25"/>
  <c r="AS116" i="25"/>
  <c r="AT116" i="25"/>
  <c r="AU116" i="25"/>
  <c r="AV116" i="25"/>
  <c r="H117" i="25"/>
  <c r="I117" i="25"/>
  <c r="J117" i="25"/>
  <c r="K117" i="25"/>
  <c r="L117" i="25"/>
  <c r="M117" i="25"/>
  <c r="N117" i="25"/>
  <c r="O117" i="25"/>
  <c r="P117" i="25"/>
  <c r="Q117" i="25"/>
  <c r="R117" i="25"/>
  <c r="S117" i="25"/>
  <c r="T117" i="25"/>
  <c r="U117" i="25"/>
  <c r="V117" i="25"/>
  <c r="W117" i="25"/>
  <c r="X117" i="25"/>
  <c r="Y117" i="25"/>
  <c r="Z117" i="25"/>
  <c r="AA117" i="25"/>
  <c r="AB117" i="25"/>
  <c r="AC117" i="25"/>
  <c r="AD117" i="25"/>
  <c r="AE117" i="25"/>
  <c r="AF117" i="25"/>
  <c r="AG117" i="25"/>
  <c r="AH117" i="25"/>
  <c r="AI117" i="25"/>
  <c r="AJ117" i="25"/>
  <c r="AK117" i="25"/>
  <c r="AL117" i="25"/>
  <c r="AM117" i="25"/>
  <c r="AN117" i="25"/>
  <c r="AO117" i="25"/>
  <c r="AP117" i="25"/>
  <c r="AQ117" i="25"/>
  <c r="AR117" i="25"/>
  <c r="AS117" i="25"/>
  <c r="AT117" i="25"/>
  <c r="AU117" i="25"/>
  <c r="AV117" i="25"/>
  <c r="G114" i="25"/>
  <c r="G115" i="25"/>
  <c r="G116" i="25"/>
  <c r="G117" i="25"/>
  <c r="G113" i="25"/>
  <c r="AP147" i="25" l="1"/>
  <c r="AH147" i="25"/>
  <c r="Z147" i="25"/>
  <c r="R147" i="25"/>
  <c r="J147" i="25"/>
  <c r="AV147" i="25"/>
  <c r="AN147" i="25"/>
  <c r="AF147" i="25"/>
  <c r="X147" i="25"/>
  <c r="P147" i="25"/>
  <c r="H147" i="25"/>
  <c r="AU147" i="25"/>
  <c r="AM147" i="25"/>
  <c r="AE147" i="25"/>
  <c r="W147" i="25"/>
  <c r="O147" i="25"/>
  <c r="AO147" i="25"/>
  <c r="AG147" i="25"/>
  <c r="Y147" i="25"/>
  <c r="Q147" i="25"/>
  <c r="I147" i="25"/>
  <c r="G147" i="25"/>
  <c r="AT147" i="25"/>
  <c r="AL147" i="25"/>
  <c r="AD147" i="25"/>
  <c r="V147" i="25"/>
  <c r="N147" i="25"/>
  <c r="AS147" i="25"/>
  <c r="AK147" i="25"/>
  <c r="AC147" i="25"/>
  <c r="U147" i="25"/>
  <c r="M147" i="25"/>
  <c r="AR147" i="25"/>
  <c r="AJ147" i="25"/>
  <c r="AB147" i="25"/>
  <c r="T147" i="25"/>
  <c r="L147" i="25"/>
  <c r="AQ147" i="25"/>
  <c r="AI147" i="25"/>
  <c r="AA147" i="25"/>
  <c r="S147" i="25"/>
  <c r="K147" i="25"/>
  <c r="G23" i="25"/>
  <c r="B188" i="25" l="1"/>
  <c r="B189" i="25"/>
  <c r="B187" i="25"/>
  <c r="E158" i="25"/>
  <c r="G20" i="25" l="1"/>
  <c r="B29" i="25"/>
  <c r="G22" i="25"/>
  <c r="B31" i="25"/>
  <c r="G21" i="25"/>
  <c r="B30" i="25"/>
  <c r="D170" i="25"/>
  <c r="D169" i="25"/>
  <c r="D172" i="25" l="1"/>
  <c r="D174" i="25" s="1"/>
  <c r="B16" i="25"/>
  <c r="B15" i="25"/>
  <c r="B14" i="25"/>
  <c r="B98" i="25"/>
  <c r="B18" i="25" s="1"/>
  <c r="B107" i="25"/>
  <c r="B149" i="25"/>
  <c r="B154" i="25"/>
  <c r="H148" i="25"/>
  <c r="H149" i="25" s="1"/>
  <c r="I148" i="25"/>
  <c r="I149" i="25" s="1"/>
  <c r="J148" i="25"/>
  <c r="K148" i="25"/>
  <c r="K149" i="25" s="1"/>
  <c r="L148" i="25"/>
  <c r="L149" i="25" s="1"/>
  <c r="M148" i="25"/>
  <c r="M149" i="25" s="1"/>
  <c r="N148" i="25"/>
  <c r="N149" i="25" s="1"/>
  <c r="O148" i="25"/>
  <c r="O149" i="25" s="1"/>
  <c r="P148" i="25"/>
  <c r="P149" i="25" s="1"/>
  <c r="Q148" i="25"/>
  <c r="Q149" i="25" s="1"/>
  <c r="R148" i="25"/>
  <c r="R149" i="25" s="1"/>
  <c r="S148" i="25"/>
  <c r="S149" i="25" s="1"/>
  <c r="T148" i="25"/>
  <c r="T149" i="25" s="1"/>
  <c r="U148" i="25"/>
  <c r="U149" i="25" s="1"/>
  <c r="V148" i="25"/>
  <c r="V149" i="25" s="1"/>
  <c r="W148" i="25"/>
  <c r="W149" i="25" s="1"/>
  <c r="X148" i="25"/>
  <c r="X149" i="25" s="1"/>
  <c r="Y148" i="25"/>
  <c r="Y149" i="25" s="1"/>
  <c r="Z148" i="25"/>
  <c r="Z149" i="25" s="1"/>
  <c r="AA148" i="25"/>
  <c r="AA149" i="25" s="1"/>
  <c r="AB148" i="25"/>
  <c r="AB149" i="25" s="1"/>
  <c r="AC148" i="25"/>
  <c r="AC149" i="25" s="1"/>
  <c r="AD148" i="25"/>
  <c r="AD149" i="25" s="1"/>
  <c r="AE148" i="25"/>
  <c r="AE149" i="25" s="1"/>
  <c r="AF148" i="25"/>
  <c r="AF149" i="25" s="1"/>
  <c r="AG148" i="25"/>
  <c r="AG149" i="25" s="1"/>
  <c r="AH148" i="25"/>
  <c r="AH149" i="25" s="1"/>
  <c r="AI148" i="25"/>
  <c r="AI149" i="25" s="1"/>
  <c r="AJ148" i="25"/>
  <c r="AJ149" i="25" s="1"/>
  <c r="AK148" i="25"/>
  <c r="AK149" i="25" s="1"/>
  <c r="AL148" i="25"/>
  <c r="AL149" i="25" s="1"/>
  <c r="AM148" i="25"/>
  <c r="AM149" i="25" s="1"/>
  <c r="AN148" i="25"/>
  <c r="AN149" i="25" s="1"/>
  <c r="AO148" i="25"/>
  <c r="AO149" i="25" s="1"/>
  <c r="AP148" i="25"/>
  <c r="AP149" i="25" s="1"/>
  <c r="AQ148" i="25"/>
  <c r="AQ149" i="25" s="1"/>
  <c r="AR148" i="25"/>
  <c r="AR149" i="25" s="1"/>
  <c r="AS148" i="25"/>
  <c r="AS149" i="25" s="1"/>
  <c r="AT148" i="25"/>
  <c r="AT149" i="25" s="1"/>
  <c r="AU148" i="25"/>
  <c r="AU149" i="25" s="1"/>
  <c r="AV148" i="25"/>
  <c r="AV149" i="25" s="1"/>
  <c r="G148" i="25"/>
  <c r="J149" i="25"/>
  <c r="E147" i="25"/>
  <c r="B219" i="25" l="1"/>
  <c r="E148" i="25"/>
  <c r="G149" i="25"/>
  <c r="E149" i="25" s="1"/>
  <c r="B81" i="25"/>
  <c r="B82" i="25"/>
  <c r="B80" i="25"/>
  <c r="B73" i="25" l="1"/>
  <c r="B74" i="25"/>
  <c r="B75" i="25"/>
  <c r="B76" i="25"/>
  <c r="B77" i="25"/>
  <c r="B72" i="25"/>
  <c r="B69" i="25"/>
  <c r="B65" i="25"/>
  <c r="B66" i="25"/>
  <c r="B67" i="25"/>
  <c r="B68" i="25"/>
  <c r="B64" i="25"/>
  <c r="B8" i="25" l="1"/>
  <c r="H7" i="25"/>
  <c r="I7" i="25"/>
  <c r="J7" i="25"/>
  <c r="G7" i="25"/>
  <c r="B6" i="25"/>
  <c r="B5" i="25"/>
  <c r="B7" i="25"/>
  <c r="A3" i="25"/>
  <c r="A1" i="25"/>
  <c r="B159" i="25"/>
  <c r="B23" i="25" s="1"/>
  <c r="B22" i="25"/>
  <c r="B21" i="25"/>
  <c r="B20" i="25"/>
  <c r="E57" i="25"/>
  <c r="B42" i="25"/>
  <c r="B41" i="25"/>
  <c r="G28" i="25"/>
  <c r="G18" i="25"/>
  <c r="A2" i="25"/>
  <c r="D158" i="25" l="1"/>
  <c r="D147" i="25"/>
  <c r="D148" i="25"/>
  <c r="D149" i="25"/>
  <c r="B37" i="25"/>
  <c r="E24" i="25"/>
  <c r="E21" i="25" l="1"/>
  <c r="J16" i="25"/>
  <c r="I16" i="25"/>
  <c r="G16" i="25" l="1"/>
  <c r="C18" i="6" l="1"/>
  <c r="C46" i="11"/>
  <c r="C40" i="10"/>
  <c r="C61" i="9"/>
  <c r="C50" i="6"/>
  <c r="D15" i="27" s="1"/>
  <c r="B171" i="24" l="1"/>
  <c r="B139" i="24"/>
  <c r="B107" i="24"/>
  <c r="B75" i="24"/>
  <c r="B43" i="24"/>
  <c r="B9" i="9"/>
  <c r="B9" i="6"/>
  <c r="B8" i="6"/>
  <c r="B6" i="6"/>
  <c r="B5" i="6"/>
  <c r="D16" i="8"/>
  <c r="C32" i="20" l="1"/>
  <c r="C27" i="20"/>
  <c r="D30" i="3"/>
  <c r="AV29" i="20" l="1"/>
  <c r="D113" i="9"/>
  <c r="C106" i="9"/>
  <c r="C105" i="9"/>
  <c r="C104" i="9"/>
  <c r="B12" i="6" l="1"/>
  <c r="B7" i="6"/>
  <c r="C74" i="9"/>
  <c r="C151" i="24" s="1"/>
  <c r="C152" i="24" s="1"/>
  <c r="C26" i="9"/>
  <c r="C105" i="7"/>
  <c r="C39" i="7"/>
  <c r="G91" i="9"/>
  <c r="G28" i="24"/>
  <c r="C172" i="24"/>
  <c r="B172" i="24"/>
  <c r="G189" i="24"/>
  <c r="C140" i="24"/>
  <c r="B140" i="24"/>
  <c r="G157" i="24"/>
  <c r="C108" i="24"/>
  <c r="B108" i="24"/>
  <c r="G125" i="24"/>
  <c r="C76" i="24"/>
  <c r="B76" i="24"/>
  <c r="C44" i="24"/>
  <c r="G93" i="24"/>
  <c r="G61" i="24"/>
  <c r="B44" i="24"/>
  <c r="A3" i="24"/>
  <c r="A2" i="24"/>
  <c r="A1" i="24"/>
  <c r="C89" i="7" l="1"/>
  <c r="C85" i="7"/>
  <c r="C78" i="7"/>
  <c r="C74" i="7"/>
  <c r="C67" i="7"/>
  <c r="C63" i="7"/>
  <c r="C56" i="7"/>
  <c r="C49" i="7"/>
  <c r="C45" i="7"/>
  <c r="C88" i="7"/>
  <c r="C84" i="7"/>
  <c r="C77" i="7"/>
  <c r="C73" i="7"/>
  <c r="C66" i="7"/>
  <c r="C59" i="7"/>
  <c r="C55" i="7"/>
  <c r="C48" i="7"/>
  <c r="C44" i="7"/>
  <c r="C87" i="7"/>
  <c r="C83" i="7"/>
  <c r="C76" i="7"/>
  <c r="C69" i="7"/>
  <c r="C65" i="7"/>
  <c r="C58" i="7"/>
  <c r="C54" i="7"/>
  <c r="C47" i="7"/>
  <c r="C43" i="7"/>
  <c r="C86" i="7"/>
  <c r="C79" i="7"/>
  <c r="C75" i="7"/>
  <c r="C68" i="7"/>
  <c r="C64" i="7"/>
  <c r="C57" i="7"/>
  <c r="C53" i="7"/>
  <c r="C46" i="7"/>
  <c r="C183" i="24"/>
  <c r="C184" i="24" s="1"/>
  <c r="C25" i="9"/>
  <c r="C87" i="24"/>
  <c r="C88" i="24" s="1"/>
  <c r="C55" i="24"/>
  <c r="C56" i="24" s="1"/>
  <c r="C119" i="24"/>
  <c r="C120" i="24" s="1"/>
  <c r="B10" i="6"/>
  <c r="B89" i="7"/>
  <c r="B88" i="7"/>
  <c r="B87" i="7"/>
  <c r="B86" i="7"/>
  <c r="B85" i="7"/>
  <c r="B84" i="7"/>
  <c r="B83" i="7"/>
  <c r="B79" i="7"/>
  <c r="B78" i="7"/>
  <c r="B77" i="7"/>
  <c r="B76" i="7"/>
  <c r="B75" i="7"/>
  <c r="B74" i="7"/>
  <c r="B73" i="7"/>
  <c r="B69" i="7"/>
  <c r="B68" i="7"/>
  <c r="B67" i="7"/>
  <c r="B66" i="7"/>
  <c r="B65" i="7"/>
  <c r="B64" i="7"/>
  <c r="B63" i="7"/>
  <c r="B59" i="7"/>
  <c r="B58" i="7"/>
  <c r="B57" i="7"/>
  <c r="B56" i="7"/>
  <c r="B55" i="7"/>
  <c r="B54" i="7"/>
  <c r="B53" i="7"/>
  <c r="B49" i="7"/>
  <c r="B48" i="7"/>
  <c r="B47" i="7"/>
  <c r="B46" i="7"/>
  <c r="B45" i="7"/>
  <c r="B44" i="7"/>
  <c r="B43" i="7"/>
  <c r="B10" i="7"/>
  <c r="B9" i="7"/>
  <c r="B8" i="7"/>
  <c r="B7" i="7"/>
  <c r="B6" i="7"/>
  <c r="D149" i="4"/>
  <c r="D129" i="4"/>
  <c r="D109" i="4"/>
  <c r="D89" i="4"/>
  <c r="D69" i="4"/>
  <c r="D29" i="4" s="1"/>
  <c r="G22" i="8" l="1"/>
  <c r="B13" i="6" l="1"/>
  <c r="E22" i="3"/>
  <c r="F22" i="3" s="1"/>
  <c r="G22" i="3" s="1"/>
  <c r="G13" i="6" l="1"/>
  <c r="H22" i="3"/>
  <c r="C20" i="6"/>
  <c r="B6" i="20"/>
  <c r="B12" i="7"/>
  <c r="C221" i="5"/>
  <c r="C179" i="5"/>
  <c r="C137" i="5"/>
  <c r="C95" i="5"/>
  <c r="B5" i="5"/>
  <c r="C53" i="5"/>
  <c r="J51" i="4"/>
  <c r="I51" i="4"/>
  <c r="H51" i="4"/>
  <c r="G51" i="4"/>
  <c r="F51" i="4"/>
  <c r="E51" i="4"/>
  <c r="F52" i="4" s="1"/>
  <c r="C188" i="18"/>
  <c r="D205" i="18"/>
  <c r="C319" i="5"/>
  <c r="C314" i="5"/>
  <c r="D149" i="18"/>
  <c r="C215" i="5" s="1"/>
  <c r="D148" i="18"/>
  <c r="C214" i="5" s="1"/>
  <c r="D147" i="18"/>
  <c r="C213" i="5" s="1"/>
  <c r="D146" i="18"/>
  <c r="C212" i="5" s="1"/>
  <c r="D145" i="18"/>
  <c r="C211" i="5" s="1"/>
  <c r="D144" i="18"/>
  <c r="C210" i="5" s="1"/>
  <c r="D143" i="18"/>
  <c r="C209" i="5" s="1"/>
  <c r="D142" i="18"/>
  <c r="C208" i="5" s="1"/>
  <c r="D141" i="18"/>
  <c r="C207" i="5" s="1"/>
  <c r="D140" i="18"/>
  <c r="C206" i="5" s="1"/>
  <c r="D118" i="18"/>
  <c r="C173" i="5" s="1"/>
  <c r="D117" i="18"/>
  <c r="C172" i="5" s="1"/>
  <c r="D116" i="18"/>
  <c r="C171" i="5" s="1"/>
  <c r="D115" i="18"/>
  <c r="C170" i="5" s="1"/>
  <c r="D114" i="18"/>
  <c r="C169" i="5" s="1"/>
  <c r="D113" i="18"/>
  <c r="C168" i="5" s="1"/>
  <c r="D112" i="18"/>
  <c r="C167" i="5" s="1"/>
  <c r="D111" i="18"/>
  <c r="C166" i="5" s="1"/>
  <c r="D110" i="18"/>
  <c r="C165" i="5" s="1"/>
  <c r="D109" i="18"/>
  <c r="C164" i="5" s="1"/>
  <c r="D87" i="18"/>
  <c r="C131" i="5" s="1"/>
  <c r="D86" i="18"/>
  <c r="C130" i="5" s="1"/>
  <c r="D85" i="18"/>
  <c r="C129" i="5" s="1"/>
  <c r="D84" i="18"/>
  <c r="C128" i="5" s="1"/>
  <c r="D83" i="18"/>
  <c r="C127" i="5" s="1"/>
  <c r="D82" i="18"/>
  <c r="C126" i="5" s="1"/>
  <c r="D81" i="18"/>
  <c r="C125" i="5" s="1"/>
  <c r="D80" i="18"/>
  <c r="C124" i="5" s="1"/>
  <c r="D79" i="18"/>
  <c r="C123" i="5" s="1"/>
  <c r="D78" i="18"/>
  <c r="C122" i="5" s="1"/>
  <c r="D56" i="18"/>
  <c r="C89" i="5" s="1"/>
  <c r="D55" i="18"/>
  <c r="C88" i="5" s="1"/>
  <c r="D54" i="18"/>
  <c r="C87" i="5" s="1"/>
  <c r="D53" i="18"/>
  <c r="C86" i="5" s="1"/>
  <c r="D52" i="18"/>
  <c r="C85" i="5" s="1"/>
  <c r="D51" i="18"/>
  <c r="C84" i="5" s="1"/>
  <c r="D50" i="18"/>
  <c r="C83" i="5" s="1"/>
  <c r="D49" i="18"/>
  <c r="C82" i="5" s="1"/>
  <c r="D48" i="18"/>
  <c r="C81" i="5" s="1"/>
  <c r="D47" i="18"/>
  <c r="C80" i="5" s="1"/>
  <c r="AV85" i="5" l="1"/>
  <c r="AR85" i="5"/>
  <c r="AN85" i="5"/>
  <c r="AJ85" i="5"/>
  <c r="AF85" i="5"/>
  <c r="AB85" i="5"/>
  <c r="X85" i="5"/>
  <c r="T85" i="5"/>
  <c r="P85" i="5"/>
  <c r="L85" i="5"/>
  <c r="H85" i="5"/>
  <c r="AU85" i="5"/>
  <c r="AQ85" i="5"/>
  <c r="AM85" i="5"/>
  <c r="AI85" i="5"/>
  <c r="AE85" i="5"/>
  <c r="AA85" i="5"/>
  <c r="W85" i="5"/>
  <c r="S85" i="5"/>
  <c r="O85" i="5"/>
  <c r="K85" i="5"/>
  <c r="AS85" i="5"/>
  <c r="AK85" i="5"/>
  <c r="AC85" i="5"/>
  <c r="U85" i="5"/>
  <c r="M85" i="5"/>
  <c r="AP85" i="5"/>
  <c r="AH85" i="5"/>
  <c r="Z85" i="5"/>
  <c r="R85" i="5"/>
  <c r="J85" i="5"/>
  <c r="AO85" i="5"/>
  <c r="AG85" i="5"/>
  <c r="Y85" i="5"/>
  <c r="Q85" i="5"/>
  <c r="I85" i="5"/>
  <c r="V85" i="5"/>
  <c r="AL85" i="5"/>
  <c r="AT85" i="5"/>
  <c r="N85" i="5"/>
  <c r="AD85" i="5"/>
  <c r="G85" i="5"/>
  <c r="AV129" i="5"/>
  <c r="AR129" i="5"/>
  <c r="AN129" i="5"/>
  <c r="AJ129" i="5"/>
  <c r="AF129" i="5"/>
  <c r="AB129" i="5"/>
  <c r="X129" i="5"/>
  <c r="T129" i="5"/>
  <c r="P129" i="5"/>
  <c r="L129" i="5"/>
  <c r="H129" i="5"/>
  <c r="AU129" i="5"/>
  <c r="AQ129" i="5"/>
  <c r="AM129" i="5"/>
  <c r="AI129" i="5"/>
  <c r="AE129" i="5"/>
  <c r="AA129" i="5"/>
  <c r="W129" i="5"/>
  <c r="S129" i="5"/>
  <c r="O129" i="5"/>
  <c r="K129" i="5"/>
  <c r="AS129" i="5"/>
  <c r="AK129" i="5"/>
  <c r="AC129" i="5"/>
  <c r="U129" i="5"/>
  <c r="M129" i="5"/>
  <c r="AP129" i="5"/>
  <c r="AH129" i="5"/>
  <c r="Z129" i="5"/>
  <c r="R129" i="5"/>
  <c r="J129" i="5"/>
  <c r="AL129" i="5"/>
  <c r="V129" i="5"/>
  <c r="AG129" i="5"/>
  <c r="Q129" i="5"/>
  <c r="Y129" i="5"/>
  <c r="AT129" i="5"/>
  <c r="N129" i="5"/>
  <c r="AO129" i="5"/>
  <c r="I129" i="5"/>
  <c r="G129" i="5"/>
  <c r="AD129" i="5"/>
  <c r="Q173" i="5"/>
  <c r="AO173" i="5"/>
  <c r="I173" i="5"/>
  <c r="AG173" i="5"/>
  <c r="Y173" i="5"/>
  <c r="AI173" i="5"/>
  <c r="S173" i="5"/>
  <c r="AH173" i="5"/>
  <c r="R173" i="5"/>
  <c r="AU173" i="5"/>
  <c r="AE173" i="5"/>
  <c r="O173" i="5"/>
  <c r="AT173" i="5"/>
  <c r="AD173" i="5"/>
  <c r="N173" i="5"/>
  <c r="L173" i="5"/>
  <c r="AR173" i="5"/>
  <c r="AQ173" i="5"/>
  <c r="AA173" i="5"/>
  <c r="K173" i="5"/>
  <c r="AP173" i="5"/>
  <c r="Z173" i="5"/>
  <c r="J173" i="5"/>
  <c r="AM173" i="5"/>
  <c r="AJ173" i="5"/>
  <c r="M173" i="5"/>
  <c r="AS173" i="5"/>
  <c r="P173" i="5"/>
  <c r="AV173" i="5"/>
  <c r="AF173" i="5"/>
  <c r="AB173" i="5"/>
  <c r="H173" i="5"/>
  <c r="W173" i="5"/>
  <c r="AL173" i="5"/>
  <c r="U173" i="5"/>
  <c r="G173" i="5"/>
  <c r="X173" i="5"/>
  <c r="AK173" i="5"/>
  <c r="AN173" i="5"/>
  <c r="V173" i="5"/>
  <c r="T173" i="5"/>
  <c r="AC173" i="5"/>
  <c r="AH213" i="5"/>
  <c r="AK213" i="5"/>
  <c r="AN213" i="5"/>
  <c r="AB213" i="5"/>
  <c r="L213" i="5"/>
  <c r="AT213" i="5"/>
  <c r="AD213" i="5"/>
  <c r="AG213" i="5"/>
  <c r="AJ213" i="5"/>
  <c r="X213" i="5"/>
  <c r="H213" i="5"/>
  <c r="AP213" i="5"/>
  <c r="AS213" i="5"/>
  <c r="AC213" i="5"/>
  <c r="AV213" i="5"/>
  <c r="AF213" i="5"/>
  <c r="T213" i="5"/>
  <c r="AL213" i="5"/>
  <c r="AQ213" i="5"/>
  <c r="AM213" i="5"/>
  <c r="O213" i="5"/>
  <c r="AI213" i="5"/>
  <c r="N213" i="5"/>
  <c r="M213" i="5"/>
  <c r="I213" i="5"/>
  <c r="AO213" i="5"/>
  <c r="P213" i="5"/>
  <c r="AA213" i="5"/>
  <c r="K213" i="5"/>
  <c r="Z213" i="5"/>
  <c r="J213" i="5"/>
  <c r="G213" i="5"/>
  <c r="U213" i="5"/>
  <c r="AR213" i="5"/>
  <c r="W213" i="5"/>
  <c r="V213" i="5"/>
  <c r="R213" i="5"/>
  <c r="Q213" i="5"/>
  <c r="S213" i="5"/>
  <c r="Y213" i="5"/>
  <c r="AU213" i="5"/>
  <c r="AE213" i="5"/>
  <c r="AU86" i="5"/>
  <c r="AQ86" i="5"/>
  <c r="AM86" i="5"/>
  <c r="AI86" i="5"/>
  <c r="AE86" i="5"/>
  <c r="AA86" i="5"/>
  <c r="W86" i="5"/>
  <c r="S86" i="5"/>
  <c r="O86" i="5"/>
  <c r="K86" i="5"/>
  <c r="AT86" i="5"/>
  <c r="AP86" i="5"/>
  <c r="AL86" i="5"/>
  <c r="AH86" i="5"/>
  <c r="AD86" i="5"/>
  <c r="Z86" i="5"/>
  <c r="V86" i="5"/>
  <c r="R86" i="5"/>
  <c r="N86" i="5"/>
  <c r="J86" i="5"/>
  <c r="AR86" i="5"/>
  <c r="AJ86" i="5"/>
  <c r="AB86" i="5"/>
  <c r="T86" i="5"/>
  <c r="L86" i="5"/>
  <c r="AO86" i="5"/>
  <c r="AG86" i="5"/>
  <c r="Y86" i="5"/>
  <c r="Q86" i="5"/>
  <c r="I86" i="5"/>
  <c r="AV86" i="5"/>
  <c r="AN86" i="5"/>
  <c r="AF86" i="5"/>
  <c r="X86" i="5"/>
  <c r="P86" i="5"/>
  <c r="H86" i="5"/>
  <c r="AS86" i="5"/>
  <c r="M86" i="5"/>
  <c r="AC86" i="5"/>
  <c r="G86" i="5"/>
  <c r="AK86" i="5"/>
  <c r="U86" i="5"/>
  <c r="AT122" i="5"/>
  <c r="AP122" i="5"/>
  <c r="AL122" i="5"/>
  <c r="AH122" i="5"/>
  <c r="AD122" i="5"/>
  <c r="Z122" i="5"/>
  <c r="V122" i="5"/>
  <c r="R122" i="5"/>
  <c r="N122" i="5"/>
  <c r="J122" i="5"/>
  <c r="AS122" i="5"/>
  <c r="AO122" i="5"/>
  <c r="AK122" i="5"/>
  <c r="AG122" i="5"/>
  <c r="AC122" i="5"/>
  <c r="Y122" i="5"/>
  <c r="U122" i="5"/>
  <c r="Q122" i="5"/>
  <c r="M122" i="5"/>
  <c r="I122" i="5"/>
  <c r="AQ122" i="5"/>
  <c r="AI122" i="5"/>
  <c r="AA122" i="5"/>
  <c r="S122" i="5"/>
  <c r="K122" i="5"/>
  <c r="AV122" i="5"/>
  <c r="AN122" i="5"/>
  <c r="AF122" i="5"/>
  <c r="X122" i="5"/>
  <c r="P122" i="5"/>
  <c r="H122" i="5"/>
  <c r="G122" i="5"/>
  <c r="AR122" i="5"/>
  <c r="AB122" i="5"/>
  <c r="L122" i="5"/>
  <c r="AM122" i="5"/>
  <c r="W122" i="5"/>
  <c r="AJ122" i="5"/>
  <c r="T122" i="5"/>
  <c r="AE122" i="5"/>
  <c r="AU122" i="5"/>
  <c r="O122" i="5"/>
  <c r="AT126" i="5"/>
  <c r="AP126" i="5"/>
  <c r="AL126" i="5"/>
  <c r="AH126" i="5"/>
  <c r="AD126" i="5"/>
  <c r="Z126" i="5"/>
  <c r="V126" i="5"/>
  <c r="R126" i="5"/>
  <c r="N126" i="5"/>
  <c r="J126" i="5"/>
  <c r="AS126" i="5"/>
  <c r="AN126" i="5"/>
  <c r="AI126" i="5"/>
  <c r="AC126" i="5"/>
  <c r="X126" i="5"/>
  <c r="S126" i="5"/>
  <c r="M126" i="5"/>
  <c r="H126" i="5"/>
  <c r="AR126" i="5"/>
  <c r="AM126" i="5"/>
  <c r="AG126" i="5"/>
  <c r="AB126" i="5"/>
  <c r="W126" i="5"/>
  <c r="Q126" i="5"/>
  <c r="L126" i="5"/>
  <c r="AO126" i="5"/>
  <c r="AE126" i="5"/>
  <c r="T126" i="5"/>
  <c r="I126" i="5"/>
  <c r="AV126" i="5"/>
  <c r="AK126" i="5"/>
  <c r="AA126" i="5"/>
  <c r="P126" i="5"/>
  <c r="AQ126" i="5"/>
  <c r="U126" i="5"/>
  <c r="G126" i="5"/>
  <c r="AJ126" i="5"/>
  <c r="O126" i="5"/>
  <c r="AF126" i="5"/>
  <c r="K126" i="5"/>
  <c r="Y126" i="5"/>
  <c r="AU126" i="5"/>
  <c r="AU130" i="5"/>
  <c r="AQ130" i="5"/>
  <c r="AM130" i="5"/>
  <c r="AI130" i="5"/>
  <c r="AE130" i="5"/>
  <c r="AA130" i="5"/>
  <c r="W130" i="5"/>
  <c r="S130" i="5"/>
  <c r="O130" i="5"/>
  <c r="K130" i="5"/>
  <c r="AT130" i="5"/>
  <c r="AP130" i="5"/>
  <c r="AL130" i="5"/>
  <c r="AH130" i="5"/>
  <c r="AD130" i="5"/>
  <c r="Z130" i="5"/>
  <c r="V130" i="5"/>
  <c r="R130" i="5"/>
  <c r="N130" i="5"/>
  <c r="J130" i="5"/>
  <c r="AR130" i="5"/>
  <c r="AJ130" i="5"/>
  <c r="AB130" i="5"/>
  <c r="T130" i="5"/>
  <c r="L130" i="5"/>
  <c r="AO130" i="5"/>
  <c r="AG130" i="5"/>
  <c r="Y130" i="5"/>
  <c r="Q130" i="5"/>
  <c r="I130" i="5"/>
  <c r="AS130" i="5"/>
  <c r="AC130" i="5"/>
  <c r="M130" i="5"/>
  <c r="AN130" i="5"/>
  <c r="X130" i="5"/>
  <c r="H130" i="5"/>
  <c r="G130" i="5"/>
  <c r="AV130" i="5"/>
  <c r="P130" i="5"/>
  <c r="AK130" i="5"/>
  <c r="AF130" i="5"/>
  <c r="U130" i="5"/>
  <c r="AR166" i="5"/>
  <c r="AB166" i="5"/>
  <c r="L166" i="5"/>
  <c r="AN166" i="5"/>
  <c r="X166" i="5"/>
  <c r="H166" i="5"/>
  <c r="G166" i="5"/>
  <c r="AV166" i="5"/>
  <c r="P166" i="5"/>
  <c r="AJ166" i="5"/>
  <c r="T166" i="5"/>
  <c r="AF166" i="5"/>
  <c r="I166" i="5"/>
  <c r="Y166" i="5"/>
  <c r="AO166" i="5"/>
  <c r="M166" i="5"/>
  <c r="AC166" i="5"/>
  <c r="AS166" i="5"/>
  <c r="Q166" i="5"/>
  <c r="J166" i="5"/>
  <c r="Z166" i="5"/>
  <c r="AP166" i="5"/>
  <c r="K166" i="5"/>
  <c r="AA166" i="5"/>
  <c r="AQ166" i="5"/>
  <c r="AI166" i="5"/>
  <c r="AK166" i="5"/>
  <c r="V166" i="5"/>
  <c r="W166" i="5"/>
  <c r="U166" i="5"/>
  <c r="N166" i="5"/>
  <c r="AD166" i="5"/>
  <c r="AT166" i="5"/>
  <c r="O166" i="5"/>
  <c r="AE166" i="5"/>
  <c r="AU166" i="5"/>
  <c r="S166" i="5"/>
  <c r="AL166" i="5"/>
  <c r="AM166" i="5"/>
  <c r="AG166" i="5"/>
  <c r="R166" i="5"/>
  <c r="AH166" i="5"/>
  <c r="AC170" i="5"/>
  <c r="H170" i="5"/>
  <c r="G170" i="5"/>
  <c r="AS170" i="5"/>
  <c r="X170" i="5"/>
  <c r="AI170" i="5"/>
  <c r="S170" i="5"/>
  <c r="M170" i="5"/>
  <c r="AN170" i="5"/>
  <c r="AT170" i="5"/>
  <c r="AD170" i="5"/>
  <c r="N170" i="5"/>
  <c r="AP170" i="5"/>
  <c r="Z170" i="5"/>
  <c r="J170" i="5"/>
  <c r="Y170" i="5"/>
  <c r="AU170" i="5"/>
  <c r="AL170" i="5"/>
  <c r="V170" i="5"/>
  <c r="I170" i="5"/>
  <c r="AE170" i="5"/>
  <c r="AH170" i="5"/>
  <c r="AJ170" i="5"/>
  <c r="AA170" i="5"/>
  <c r="AV170" i="5"/>
  <c r="AB170" i="5"/>
  <c r="U170" i="5"/>
  <c r="W170" i="5"/>
  <c r="R170" i="5"/>
  <c r="AO170" i="5"/>
  <c r="K170" i="5"/>
  <c r="AF170" i="5"/>
  <c r="L170" i="5"/>
  <c r="AG170" i="5"/>
  <c r="AM170" i="5"/>
  <c r="T170" i="5"/>
  <c r="AQ170" i="5"/>
  <c r="AR170" i="5"/>
  <c r="O170" i="5"/>
  <c r="P170" i="5"/>
  <c r="AK170" i="5"/>
  <c r="Q170" i="5"/>
  <c r="AS206" i="5"/>
  <c r="AC206" i="5"/>
  <c r="M206" i="5"/>
  <c r="AJ206" i="5"/>
  <c r="T206" i="5"/>
  <c r="AI206" i="5"/>
  <c r="S206" i="5"/>
  <c r="AP206" i="5"/>
  <c r="Z206" i="5"/>
  <c r="J206" i="5"/>
  <c r="AV206" i="5"/>
  <c r="AF206" i="5"/>
  <c r="P206" i="5"/>
  <c r="AU206" i="5"/>
  <c r="AE206" i="5"/>
  <c r="O206" i="5"/>
  <c r="AL206" i="5"/>
  <c r="V206" i="5"/>
  <c r="AR206" i="5"/>
  <c r="AB206" i="5"/>
  <c r="L206" i="5"/>
  <c r="AQ206" i="5"/>
  <c r="AA206" i="5"/>
  <c r="K206" i="5"/>
  <c r="AH206" i="5"/>
  <c r="R206" i="5"/>
  <c r="G206" i="5"/>
  <c r="AD206" i="5"/>
  <c r="AG206" i="5"/>
  <c r="AK206" i="5"/>
  <c r="AO206" i="5"/>
  <c r="H206" i="5"/>
  <c r="W206" i="5"/>
  <c r="AT206" i="5"/>
  <c r="Q206" i="5"/>
  <c r="U206" i="5"/>
  <c r="AN206" i="5"/>
  <c r="N206" i="5"/>
  <c r="I206" i="5"/>
  <c r="X206" i="5"/>
  <c r="AM206" i="5"/>
  <c r="Y206" i="5"/>
  <c r="AR210" i="5"/>
  <c r="AM210" i="5"/>
  <c r="W210" i="5"/>
  <c r="AI210" i="5"/>
  <c r="S210" i="5"/>
  <c r="AU210" i="5"/>
  <c r="AE210" i="5"/>
  <c r="O210" i="5"/>
  <c r="AA210" i="5"/>
  <c r="AP210" i="5"/>
  <c r="Z210" i="5"/>
  <c r="J210" i="5"/>
  <c r="AO210" i="5"/>
  <c r="Y210" i="5"/>
  <c r="I210" i="5"/>
  <c r="H210" i="5"/>
  <c r="AF210" i="5"/>
  <c r="K210" i="5"/>
  <c r="AL210" i="5"/>
  <c r="V210" i="5"/>
  <c r="AK210" i="5"/>
  <c r="U210" i="5"/>
  <c r="P210" i="5"/>
  <c r="AH210" i="5"/>
  <c r="R210" i="5"/>
  <c r="AG210" i="5"/>
  <c r="Q210" i="5"/>
  <c r="AN210" i="5"/>
  <c r="G210" i="5"/>
  <c r="AJ210" i="5"/>
  <c r="M210" i="5"/>
  <c r="X210" i="5"/>
  <c r="AC210" i="5"/>
  <c r="AT210" i="5"/>
  <c r="T210" i="5"/>
  <c r="L210" i="5"/>
  <c r="AB210" i="5"/>
  <c r="N210" i="5"/>
  <c r="AQ210" i="5"/>
  <c r="AD210" i="5"/>
  <c r="AS210" i="5"/>
  <c r="AV210" i="5"/>
  <c r="AO214" i="5"/>
  <c r="Y214" i="5"/>
  <c r="I214" i="5"/>
  <c r="AR214" i="5"/>
  <c r="AB214" i="5"/>
  <c r="L214" i="5"/>
  <c r="AU214" i="5"/>
  <c r="AE214" i="5"/>
  <c r="O214" i="5"/>
  <c r="AK214" i="5"/>
  <c r="U214" i="5"/>
  <c r="AN214" i="5"/>
  <c r="X214" i="5"/>
  <c r="H214" i="5"/>
  <c r="AQ214" i="5"/>
  <c r="AA214" i="5"/>
  <c r="K214" i="5"/>
  <c r="AH214" i="5"/>
  <c r="AG214" i="5"/>
  <c r="Q214" i="5"/>
  <c r="AJ214" i="5"/>
  <c r="T214" i="5"/>
  <c r="AM214" i="5"/>
  <c r="W214" i="5"/>
  <c r="R214" i="5"/>
  <c r="P214" i="5"/>
  <c r="AI214" i="5"/>
  <c r="V214" i="5"/>
  <c r="AS214" i="5"/>
  <c r="S214" i="5"/>
  <c r="AT214" i="5"/>
  <c r="AP214" i="5"/>
  <c r="G214" i="5"/>
  <c r="AC214" i="5"/>
  <c r="AV214" i="5"/>
  <c r="AD214" i="5"/>
  <c r="Z214" i="5"/>
  <c r="AL214" i="5"/>
  <c r="M214" i="5"/>
  <c r="J214" i="5"/>
  <c r="AF214" i="5"/>
  <c r="N214" i="5"/>
  <c r="AV53" i="5"/>
  <c r="AR53" i="5"/>
  <c r="AN53" i="5"/>
  <c r="AJ53" i="5"/>
  <c r="AF53" i="5"/>
  <c r="AB53" i="5"/>
  <c r="X53" i="5"/>
  <c r="T53" i="5"/>
  <c r="P53" i="5"/>
  <c r="L53" i="5"/>
  <c r="H53" i="5"/>
  <c r="G53" i="5"/>
  <c r="AU53" i="5"/>
  <c r="AP53" i="5"/>
  <c r="AK53" i="5"/>
  <c r="AE53" i="5"/>
  <c r="Z53" i="5"/>
  <c r="U53" i="5"/>
  <c r="O53" i="5"/>
  <c r="J53" i="5"/>
  <c r="AT53" i="5"/>
  <c r="AO53" i="5"/>
  <c r="AI53" i="5"/>
  <c r="AD53" i="5"/>
  <c r="Y53" i="5"/>
  <c r="S53" i="5"/>
  <c r="N53" i="5"/>
  <c r="I53" i="5"/>
  <c r="AS53" i="5"/>
  <c r="AM53" i="5"/>
  <c r="AH53" i="5"/>
  <c r="AC53" i="5"/>
  <c r="W53" i="5"/>
  <c r="R53" i="5"/>
  <c r="M53" i="5"/>
  <c r="AA53" i="5"/>
  <c r="V53" i="5"/>
  <c r="AL53" i="5"/>
  <c r="Q53" i="5"/>
  <c r="AG53" i="5"/>
  <c r="K53" i="5"/>
  <c r="AQ53" i="5"/>
  <c r="AL179" i="5"/>
  <c r="V179" i="5"/>
  <c r="AS179" i="5"/>
  <c r="AC179" i="5"/>
  <c r="M179" i="5"/>
  <c r="AR179" i="5"/>
  <c r="AB179" i="5"/>
  <c r="L179" i="5"/>
  <c r="AI179" i="5"/>
  <c r="S179" i="5"/>
  <c r="AO179" i="5"/>
  <c r="Y179" i="5"/>
  <c r="I179" i="5"/>
  <c r="AN179" i="5"/>
  <c r="X179" i="5"/>
  <c r="H179" i="5"/>
  <c r="AU179" i="5"/>
  <c r="AE179" i="5"/>
  <c r="O179" i="5"/>
  <c r="AK179" i="5"/>
  <c r="U179" i="5"/>
  <c r="AJ179" i="5"/>
  <c r="T179" i="5"/>
  <c r="AQ179" i="5"/>
  <c r="AA179" i="5"/>
  <c r="K179" i="5"/>
  <c r="W179" i="5"/>
  <c r="Z179" i="5"/>
  <c r="AD179" i="5"/>
  <c r="AH179" i="5"/>
  <c r="AG179" i="5"/>
  <c r="AV179" i="5"/>
  <c r="G179" i="5"/>
  <c r="AP179" i="5"/>
  <c r="AT179" i="5"/>
  <c r="P179" i="5"/>
  <c r="N179" i="5"/>
  <c r="R179" i="5"/>
  <c r="Q179" i="5"/>
  <c r="AF179" i="5"/>
  <c r="AM179" i="5"/>
  <c r="J179" i="5"/>
  <c r="AV81" i="5"/>
  <c r="AR81" i="5"/>
  <c r="AN81" i="5"/>
  <c r="AJ81" i="5"/>
  <c r="AF81" i="5"/>
  <c r="AB81" i="5"/>
  <c r="X81" i="5"/>
  <c r="T81" i="5"/>
  <c r="P81" i="5"/>
  <c r="L81" i="5"/>
  <c r="H81" i="5"/>
  <c r="AU81" i="5"/>
  <c r="AQ81" i="5"/>
  <c r="AM81" i="5"/>
  <c r="AI81" i="5"/>
  <c r="AE81" i="5"/>
  <c r="AA81" i="5"/>
  <c r="W81" i="5"/>
  <c r="S81" i="5"/>
  <c r="AO81" i="5"/>
  <c r="AG81" i="5"/>
  <c r="Y81" i="5"/>
  <c r="Q81" i="5"/>
  <c r="K81" i="5"/>
  <c r="AT81" i="5"/>
  <c r="AL81" i="5"/>
  <c r="AD81" i="5"/>
  <c r="V81" i="5"/>
  <c r="O81" i="5"/>
  <c r="J81" i="5"/>
  <c r="AH81" i="5"/>
  <c r="R81" i="5"/>
  <c r="AS81" i="5"/>
  <c r="AC81" i="5"/>
  <c r="N81" i="5"/>
  <c r="AP81" i="5"/>
  <c r="Z81" i="5"/>
  <c r="M81" i="5"/>
  <c r="G81" i="5"/>
  <c r="U81" i="5"/>
  <c r="AK81" i="5"/>
  <c r="I81" i="5"/>
  <c r="AU125" i="5"/>
  <c r="AQ125" i="5"/>
  <c r="AM125" i="5"/>
  <c r="AI125" i="5"/>
  <c r="AE125" i="5"/>
  <c r="AA125" i="5"/>
  <c r="W125" i="5"/>
  <c r="S125" i="5"/>
  <c r="O125" i="5"/>
  <c r="K125" i="5"/>
  <c r="AR125" i="5"/>
  <c r="AL125" i="5"/>
  <c r="AG125" i="5"/>
  <c r="AB125" i="5"/>
  <c r="V125" i="5"/>
  <c r="Q125" i="5"/>
  <c r="L125" i="5"/>
  <c r="AV125" i="5"/>
  <c r="AP125" i="5"/>
  <c r="AK125" i="5"/>
  <c r="AF125" i="5"/>
  <c r="Z125" i="5"/>
  <c r="U125" i="5"/>
  <c r="P125" i="5"/>
  <c r="J125" i="5"/>
  <c r="AN125" i="5"/>
  <c r="AC125" i="5"/>
  <c r="R125" i="5"/>
  <c r="H125" i="5"/>
  <c r="G125" i="5"/>
  <c r="AT125" i="5"/>
  <c r="AJ125" i="5"/>
  <c r="Y125" i="5"/>
  <c r="N125" i="5"/>
  <c r="AO125" i="5"/>
  <c r="T125" i="5"/>
  <c r="AH125" i="5"/>
  <c r="M125" i="5"/>
  <c r="AD125" i="5"/>
  <c r="I125" i="5"/>
  <c r="X125" i="5"/>
  <c r="AS125" i="5"/>
  <c r="AB169" i="5"/>
  <c r="AR169" i="5"/>
  <c r="V169" i="5"/>
  <c r="AG169" i="5"/>
  <c r="Q169" i="5"/>
  <c r="AL169" i="5"/>
  <c r="L169" i="5"/>
  <c r="AM169" i="5"/>
  <c r="W169" i="5"/>
  <c r="AI169" i="5"/>
  <c r="S169" i="5"/>
  <c r="X169" i="5"/>
  <c r="AS169" i="5"/>
  <c r="AU169" i="5"/>
  <c r="AE169" i="5"/>
  <c r="O169" i="5"/>
  <c r="H169" i="5"/>
  <c r="AC169" i="5"/>
  <c r="K169" i="5"/>
  <c r="AH169" i="5"/>
  <c r="Y169" i="5"/>
  <c r="AT169" i="5"/>
  <c r="G169" i="5"/>
  <c r="Z169" i="5"/>
  <c r="AV169" i="5"/>
  <c r="AK169" i="5"/>
  <c r="AA169" i="5"/>
  <c r="T169" i="5"/>
  <c r="U169" i="5"/>
  <c r="AN169" i="5"/>
  <c r="I169" i="5"/>
  <c r="AD169" i="5"/>
  <c r="J169" i="5"/>
  <c r="AF169" i="5"/>
  <c r="P169" i="5"/>
  <c r="AO169" i="5"/>
  <c r="AP169" i="5"/>
  <c r="AQ169" i="5"/>
  <c r="M169" i="5"/>
  <c r="N169" i="5"/>
  <c r="AJ169" i="5"/>
  <c r="R169" i="5"/>
  <c r="AR137" i="5"/>
  <c r="AJ137" i="5"/>
  <c r="AB137" i="5"/>
  <c r="T137" i="5"/>
  <c r="L137" i="5"/>
  <c r="AQ137" i="5"/>
  <c r="AI137" i="5"/>
  <c r="AA137" i="5"/>
  <c r="S137" i="5"/>
  <c r="K137" i="5"/>
  <c r="AM137" i="5"/>
  <c r="W137" i="5"/>
  <c r="AV137" i="5"/>
  <c r="AF137" i="5"/>
  <c r="P137" i="5"/>
  <c r="AN137" i="5"/>
  <c r="H137" i="5"/>
  <c r="AE137" i="5"/>
  <c r="AU137" i="5"/>
  <c r="X137" i="5"/>
  <c r="O137" i="5"/>
  <c r="G137" i="5"/>
  <c r="U137" i="5"/>
  <c r="AK137" i="5"/>
  <c r="V137" i="5"/>
  <c r="AL137" i="5"/>
  <c r="N137" i="5"/>
  <c r="AT137" i="5"/>
  <c r="AG137" i="5"/>
  <c r="I137" i="5"/>
  <c r="Y137" i="5"/>
  <c r="AO137" i="5"/>
  <c r="J137" i="5"/>
  <c r="Z137" i="5"/>
  <c r="AP137" i="5"/>
  <c r="AD137" i="5"/>
  <c r="Q137" i="5"/>
  <c r="R137" i="5"/>
  <c r="M137" i="5"/>
  <c r="AC137" i="5"/>
  <c r="AS137" i="5"/>
  <c r="AH137" i="5"/>
  <c r="AU82" i="5"/>
  <c r="AQ82" i="5"/>
  <c r="AM82" i="5"/>
  <c r="AI82" i="5"/>
  <c r="AE82" i="5"/>
  <c r="AA82" i="5"/>
  <c r="W82" i="5"/>
  <c r="S82" i="5"/>
  <c r="O82" i="5"/>
  <c r="K82" i="5"/>
  <c r="AT82" i="5"/>
  <c r="AP82" i="5"/>
  <c r="AL82" i="5"/>
  <c r="AH82" i="5"/>
  <c r="AD82" i="5"/>
  <c r="Z82" i="5"/>
  <c r="V82" i="5"/>
  <c r="R82" i="5"/>
  <c r="N82" i="5"/>
  <c r="J82" i="5"/>
  <c r="AV82" i="5"/>
  <c r="AN82" i="5"/>
  <c r="AF82" i="5"/>
  <c r="X82" i="5"/>
  <c r="P82" i="5"/>
  <c r="H82" i="5"/>
  <c r="AS82" i="5"/>
  <c r="AK82" i="5"/>
  <c r="AC82" i="5"/>
  <c r="U82" i="5"/>
  <c r="M82" i="5"/>
  <c r="AO82" i="5"/>
  <c r="Y82" i="5"/>
  <c r="I82" i="5"/>
  <c r="AJ82" i="5"/>
  <c r="T82" i="5"/>
  <c r="G82" i="5"/>
  <c r="AG82" i="5"/>
  <c r="Q82" i="5"/>
  <c r="AR82" i="5"/>
  <c r="L82" i="5"/>
  <c r="AB82" i="5"/>
  <c r="AT83" i="5"/>
  <c r="AP83" i="5"/>
  <c r="AL83" i="5"/>
  <c r="AH83" i="5"/>
  <c r="AD83" i="5"/>
  <c r="Z83" i="5"/>
  <c r="V83" i="5"/>
  <c r="R83" i="5"/>
  <c r="N83" i="5"/>
  <c r="J83" i="5"/>
  <c r="AS83" i="5"/>
  <c r="AO83" i="5"/>
  <c r="AK83" i="5"/>
  <c r="AG83" i="5"/>
  <c r="AC83" i="5"/>
  <c r="Y83" i="5"/>
  <c r="U83" i="5"/>
  <c r="Q83" i="5"/>
  <c r="M83" i="5"/>
  <c r="I83" i="5"/>
  <c r="AU83" i="5"/>
  <c r="AM83" i="5"/>
  <c r="AE83" i="5"/>
  <c r="W83" i="5"/>
  <c r="O83" i="5"/>
  <c r="AR83" i="5"/>
  <c r="AJ83" i="5"/>
  <c r="AB83" i="5"/>
  <c r="T83" i="5"/>
  <c r="L83" i="5"/>
  <c r="G83" i="5"/>
  <c r="AQ83" i="5"/>
  <c r="AI83" i="5"/>
  <c r="AA83" i="5"/>
  <c r="AN83" i="5"/>
  <c r="P83" i="5"/>
  <c r="X83" i="5"/>
  <c r="H83" i="5"/>
  <c r="AF83" i="5"/>
  <c r="K83" i="5"/>
  <c r="AV83" i="5"/>
  <c r="S83" i="5"/>
  <c r="AT87" i="5"/>
  <c r="AP87" i="5"/>
  <c r="AL87" i="5"/>
  <c r="AH87" i="5"/>
  <c r="AD87" i="5"/>
  <c r="Z87" i="5"/>
  <c r="V87" i="5"/>
  <c r="R87" i="5"/>
  <c r="N87" i="5"/>
  <c r="J87" i="5"/>
  <c r="AS87" i="5"/>
  <c r="AO87" i="5"/>
  <c r="AK87" i="5"/>
  <c r="AG87" i="5"/>
  <c r="AC87" i="5"/>
  <c r="Y87" i="5"/>
  <c r="U87" i="5"/>
  <c r="Q87" i="5"/>
  <c r="M87" i="5"/>
  <c r="I87" i="5"/>
  <c r="AQ87" i="5"/>
  <c r="AI87" i="5"/>
  <c r="AA87" i="5"/>
  <c r="S87" i="5"/>
  <c r="K87" i="5"/>
  <c r="AV87" i="5"/>
  <c r="AN87" i="5"/>
  <c r="AF87" i="5"/>
  <c r="X87" i="5"/>
  <c r="P87" i="5"/>
  <c r="H87" i="5"/>
  <c r="G87" i="5"/>
  <c r="AU87" i="5"/>
  <c r="AM87" i="5"/>
  <c r="AE87" i="5"/>
  <c r="W87" i="5"/>
  <c r="O87" i="5"/>
  <c r="AJ87" i="5"/>
  <c r="T87" i="5"/>
  <c r="AB87" i="5"/>
  <c r="L87" i="5"/>
  <c r="AR87" i="5"/>
  <c r="AS123" i="5"/>
  <c r="AO123" i="5"/>
  <c r="AK123" i="5"/>
  <c r="AG123" i="5"/>
  <c r="AC123" i="5"/>
  <c r="AT123" i="5"/>
  <c r="AN123" i="5"/>
  <c r="AI123" i="5"/>
  <c r="AD123" i="5"/>
  <c r="Y123" i="5"/>
  <c r="U123" i="5"/>
  <c r="Q123" i="5"/>
  <c r="M123" i="5"/>
  <c r="I123" i="5"/>
  <c r="AR123" i="5"/>
  <c r="AM123" i="5"/>
  <c r="AH123" i="5"/>
  <c r="AB123" i="5"/>
  <c r="X123" i="5"/>
  <c r="T123" i="5"/>
  <c r="P123" i="5"/>
  <c r="L123" i="5"/>
  <c r="H123" i="5"/>
  <c r="G123" i="5"/>
  <c r="AU123" i="5"/>
  <c r="AJ123" i="5"/>
  <c r="Z123" i="5"/>
  <c r="R123" i="5"/>
  <c r="J123" i="5"/>
  <c r="AQ123" i="5"/>
  <c r="AF123" i="5"/>
  <c r="W123" i="5"/>
  <c r="O123" i="5"/>
  <c r="AL123" i="5"/>
  <c r="S123" i="5"/>
  <c r="AE123" i="5"/>
  <c r="N123" i="5"/>
  <c r="AV123" i="5"/>
  <c r="AA123" i="5"/>
  <c r="K123" i="5"/>
  <c r="V123" i="5"/>
  <c r="AP123" i="5"/>
  <c r="AS127" i="5"/>
  <c r="AO127" i="5"/>
  <c r="AK127" i="5"/>
  <c r="AG127" i="5"/>
  <c r="AC127" i="5"/>
  <c r="Y127" i="5"/>
  <c r="U127" i="5"/>
  <c r="Q127" i="5"/>
  <c r="M127" i="5"/>
  <c r="I127" i="5"/>
  <c r="AU127" i="5"/>
  <c r="AP127" i="5"/>
  <c r="AJ127" i="5"/>
  <c r="AE127" i="5"/>
  <c r="Z127" i="5"/>
  <c r="T127" i="5"/>
  <c r="O127" i="5"/>
  <c r="J127" i="5"/>
  <c r="AT127" i="5"/>
  <c r="AN127" i="5"/>
  <c r="AI127" i="5"/>
  <c r="AD127" i="5"/>
  <c r="X127" i="5"/>
  <c r="S127" i="5"/>
  <c r="N127" i="5"/>
  <c r="H127" i="5"/>
  <c r="G127" i="5"/>
  <c r="AQ127" i="5"/>
  <c r="AF127" i="5"/>
  <c r="V127" i="5"/>
  <c r="K127" i="5"/>
  <c r="AM127" i="5"/>
  <c r="AB127" i="5"/>
  <c r="R127" i="5"/>
  <c r="AR127" i="5"/>
  <c r="W127" i="5"/>
  <c r="AL127" i="5"/>
  <c r="P127" i="5"/>
  <c r="AH127" i="5"/>
  <c r="L127" i="5"/>
  <c r="AA127" i="5"/>
  <c r="AV127" i="5"/>
  <c r="AT131" i="5"/>
  <c r="AP131" i="5"/>
  <c r="AL131" i="5"/>
  <c r="AH131" i="5"/>
  <c r="AD131" i="5"/>
  <c r="Z131" i="5"/>
  <c r="V131" i="5"/>
  <c r="R131" i="5"/>
  <c r="N131" i="5"/>
  <c r="J131" i="5"/>
  <c r="AS131" i="5"/>
  <c r="AO131" i="5"/>
  <c r="AK131" i="5"/>
  <c r="AG131" i="5"/>
  <c r="AC131" i="5"/>
  <c r="Y131" i="5"/>
  <c r="U131" i="5"/>
  <c r="Q131" i="5"/>
  <c r="M131" i="5"/>
  <c r="I131" i="5"/>
  <c r="AQ131" i="5"/>
  <c r="AI131" i="5"/>
  <c r="AA131" i="5"/>
  <c r="S131" i="5"/>
  <c r="K131" i="5"/>
  <c r="AV131" i="5"/>
  <c r="AN131" i="5"/>
  <c r="AF131" i="5"/>
  <c r="X131" i="5"/>
  <c r="P131" i="5"/>
  <c r="H131" i="5"/>
  <c r="G131" i="5"/>
  <c r="AJ131" i="5"/>
  <c r="T131" i="5"/>
  <c r="AU131" i="5"/>
  <c r="AE131" i="5"/>
  <c r="O131" i="5"/>
  <c r="AM131" i="5"/>
  <c r="AB131" i="5"/>
  <c r="W131" i="5"/>
  <c r="AR131" i="5"/>
  <c r="L131" i="5"/>
  <c r="AI167" i="5"/>
  <c r="S167" i="5"/>
  <c r="AU167" i="5"/>
  <c r="AE167" i="5"/>
  <c r="O167" i="5"/>
  <c r="AM167" i="5"/>
  <c r="AA167" i="5"/>
  <c r="AQ167" i="5"/>
  <c r="W167" i="5"/>
  <c r="K167" i="5"/>
  <c r="G167" i="5"/>
  <c r="P167" i="5"/>
  <c r="AF167" i="5"/>
  <c r="AV167" i="5"/>
  <c r="T167" i="5"/>
  <c r="AJ167" i="5"/>
  <c r="H167" i="5"/>
  <c r="AN167" i="5"/>
  <c r="Q167" i="5"/>
  <c r="AG167" i="5"/>
  <c r="R167" i="5"/>
  <c r="AH167" i="5"/>
  <c r="AP167" i="5"/>
  <c r="M167" i="5"/>
  <c r="AS167" i="5"/>
  <c r="N167" i="5"/>
  <c r="AT167" i="5"/>
  <c r="L167" i="5"/>
  <c r="AR167" i="5"/>
  <c r="U167" i="5"/>
  <c r="AK167" i="5"/>
  <c r="V167" i="5"/>
  <c r="AL167" i="5"/>
  <c r="Z167" i="5"/>
  <c r="AB167" i="5"/>
  <c r="AC167" i="5"/>
  <c r="AD167" i="5"/>
  <c r="X167" i="5"/>
  <c r="I167" i="5"/>
  <c r="Y167" i="5"/>
  <c r="AO167" i="5"/>
  <c r="J167" i="5"/>
  <c r="AE171" i="5"/>
  <c r="J171" i="5"/>
  <c r="AU171" i="5"/>
  <c r="Z171" i="5"/>
  <c r="AJ171" i="5"/>
  <c r="T171" i="5"/>
  <c r="AP171" i="5"/>
  <c r="O171" i="5"/>
  <c r="AK171" i="5"/>
  <c r="U171" i="5"/>
  <c r="AG171" i="5"/>
  <c r="Q171" i="5"/>
  <c r="AA171" i="5"/>
  <c r="AV171" i="5"/>
  <c r="AS171" i="5"/>
  <c r="AC171" i="5"/>
  <c r="M171" i="5"/>
  <c r="G171" i="5"/>
  <c r="K171" i="5"/>
  <c r="AF171" i="5"/>
  <c r="AL171" i="5"/>
  <c r="AB171" i="5"/>
  <c r="H171" i="5"/>
  <c r="AD171" i="5"/>
  <c r="AM171" i="5"/>
  <c r="S171" i="5"/>
  <c r="V171" i="5"/>
  <c r="W171" i="5"/>
  <c r="AT171" i="5"/>
  <c r="AO171" i="5"/>
  <c r="AQ171" i="5"/>
  <c r="L171" i="5"/>
  <c r="AH171" i="5"/>
  <c r="N171" i="5"/>
  <c r="AI171" i="5"/>
  <c r="R171" i="5"/>
  <c r="AN171" i="5"/>
  <c r="I171" i="5"/>
  <c r="Y171" i="5"/>
  <c r="P171" i="5"/>
  <c r="AR171" i="5"/>
  <c r="X171" i="5"/>
  <c r="T207" i="5"/>
  <c r="AH207" i="5"/>
  <c r="AP207" i="5"/>
  <c r="Z207" i="5"/>
  <c r="V207" i="5"/>
  <c r="AK207" i="5"/>
  <c r="AF207" i="5"/>
  <c r="K207" i="5"/>
  <c r="AE207" i="5"/>
  <c r="J207" i="5"/>
  <c r="AR207" i="5"/>
  <c r="Q207" i="5"/>
  <c r="AT207" i="5"/>
  <c r="AG207" i="5"/>
  <c r="X207" i="5"/>
  <c r="W207" i="5"/>
  <c r="AJ207" i="5"/>
  <c r="M207" i="5"/>
  <c r="AL207" i="5"/>
  <c r="AS207" i="5"/>
  <c r="AC207" i="5"/>
  <c r="AV207" i="5"/>
  <c r="S207" i="5"/>
  <c r="AU207" i="5"/>
  <c r="R207" i="5"/>
  <c r="AB207" i="5"/>
  <c r="I207" i="5"/>
  <c r="O207" i="5"/>
  <c r="AM207" i="5"/>
  <c r="AQ207" i="5"/>
  <c r="AD207" i="5"/>
  <c r="AO207" i="5"/>
  <c r="N207" i="5"/>
  <c r="H207" i="5"/>
  <c r="L207" i="5"/>
  <c r="G207" i="5"/>
  <c r="P207" i="5"/>
  <c r="AI207" i="5"/>
  <c r="AN207" i="5"/>
  <c r="Y207" i="5"/>
  <c r="U207" i="5"/>
  <c r="AA207" i="5"/>
  <c r="G211" i="5"/>
  <c r="AT211" i="5"/>
  <c r="AD211" i="5"/>
  <c r="N211" i="5"/>
  <c r="AP211" i="5"/>
  <c r="Z211" i="5"/>
  <c r="J211" i="5"/>
  <c r="AL211" i="5"/>
  <c r="V211" i="5"/>
  <c r="AG211" i="5"/>
  <c r="Q211" i="5"/>
  <c r="AV211" i="5"/>
  <c r="AF211" i="5"/>
  <c r="P211" i="5"/>
  <c r="AE211" i="5"/>
  <c r="AA211" i="5"/>
  <c r="AH211" i="5"/>
  <c r="AS211" i="5"/>
  <c r="AC211" i="5"/>
  <c r="M211" i="5"/>
  <c r="AR211" i="5"/>
  <c r="AB211" i="5"/>
  <c r="L211" i="5"/>
  <c r="O211" i="5"/>
  <c r="K211" i="5"/>
  <c r="AM211" i="5"/>
  <c r="R211" i="5"/>
  <c r="AO211" i="5"/>
  <c r="Y211" i="5"/>
  <c r="I211" i="5"/>
  <c r="AN211" i="5"/>
  <c r="X211" i="5"/>
  <c r="H211" i="5"/>
  <c r="W211" i="5"/>
  <c r="U211" i="5"/>
  <c r="AJ211" i="5"/>
  <c r="AQ211" i="5"/>
  <c r="AK211" i="5"/>
  <c r="T211" i="5"/>
  <c r="S211" i="5"/>
  <c r="AI211" i="5"/>
  <c r="AU211" i="5"/>
  <c r="AC215" i="5"/>
  <c r="AV215" i="5"/>
  <c r="AF215" i="5"/>
  <c r="P215" i="5"/>
  <c r="AI215" i="5"/>
  <c r="S215" i="5"/>
  <c r="AL215" i="5"/>
  <c r="V215" i="5"/>
  <c r="I215" i="5"/>
  <c r="AR215" i="5"/>
  <c r="AB215" i="5"/>
  <c r="L215" i="5"/>
  <c r="AU215" i="5"/>
  <c r="AE215" i="5"/>
  <c r="O215" i="5"/>
  <c r="AH215" i="5"/>
  <c r="R215" i="5"/>
  <c r="AN215" i="5"/>
  <c r="X215" i="5"/>
  <c r="H215" i="5"/>
  <c r="AQ215" i="5"/>
  <c r="AA215" i="5"/>
  <c r="K215" i="5"/>
  <c r="AT215" i="5"/>
  <c r="AD215" i="5"/>
  <c r="N215" i="5"/>
  <c r="AO215" i="5"/>
  <c r="T215" i="5"/>
  <c r="AM215" i="5"/>
  <c r="U215" i="5"/>
  <c r="Q215" i="5"/>
  <c r="W215" i="5"/>
  <c r="AP215" i="5"/>
  <c r="Z215" i="5"/>
  <c r="M215" i="5"/>
  <c r="Y215" i="5"/>
  <c r="AS215" i="5"/>
  <c r="AJ215" i="5"/>
  <c r="AK215" i="5"/>
  <c r="J215" i="5"/>
  <c r="AG215" i="5"/>
  <c r="G215" i="5"/>
  <c r="AV221" i="5"/>
  <c r="Z221" i="5"/>
  <c r="J221" i="5"/>
  <c r="AC221" i="5"/>
  <c r="M221" i="5"/>
  <c r="AF221" i="5"/>
  <c r="P221" i="5"/>
  <c r="S221" i="5"/>
  <c r="AE221" i="5"/>
  <c r="AN221" i="5"/>
  <c r="V221" i="5"/>
  <c r="Y221" i="5"/>
  <c r="I221" i="5"/>
  <c r="AB221" i="5"/>
  <c r="L221" i="5"/>
  <c r="AH221" i="5"/>
  <c r="R221" i="5"/>
  <c r="AL221" i="5"/>
  <c r="U221" i="5"/>
  <c r="X221" i="5"/>
  <c r="H221" i="5"/>
  <c r="AD221" i="5"/>
  <c r="AA221" i="5"/>
  <c r="N221" i="5"/>
  <c r="AG221" i="5"/>
  <c r="O221" i="5"/>
  <c r="K221" i="5"/>
  <c r="Q221" i="5"/>
  <c r="AJ221" i="5"/>
  <c r="W221" i="5"/>
  <c r="G221" i="5"/>
  <c r="AO221" i="5"/>
  <c r="AQ221" i="5"/>
  <c r="AP221" i="5"/>
  <c r="AI221" i="5"/>
  <c r="AK221" i="5"/>
  <c r="AM221" i="5"/>
  <c r="AS221" i="5"/>
  <c r="AU221" i="5"/>
  <c r="AT221" i="5"/>
  <c r="T221" i="5"/>
  <c r="AR221" i="5"/>
  <c r="AS89" i="5"/>
  <c r="AO89" i="5"/>
  <c r="AK89" i="5"/>
  <c r="AG89" i="5"/>
  <c r="AC89" i="5"/>
  <c r="Y89" i="5"/>
  <c r="U89" i="5"/>
  <c r="Q89" i="5"/>
  <c r="M89" i="5"/>
  <c r="I89" i="5"/>
  <c r="AV89" i="5"/>
  <c r="AQ89" i="5"/>
  <c r="AL89" i="5"/>
  <c r="AF89" i="5"/>
  <c r="AA89" i="5"/>
  <c r="V89" i="5"/>
  <c r="P89" i="5"/>
  <c r="K89" i="5"/>
  <c r="AU89" i="5"/>
  <c r="AP89" i="5"/>
  <c r="AJ89" i="5"/>
  <c r="AE89" i="5"/>
  <c r="Z89" i="5"/>
  <c r="T89" i="5"/>
  <c r="O89" i="5"/>
  <c r="J89" i="5"/>
  <c r="AR89" i="5"/>
  <c r="AH89" i="5"/>
  <c r="W89" i="5"/>
  <c r="L89" i="5"/>
  <c r="AN89" i="5"/>
  <c r="AD89" i="5"/>
  <c r="S89" i="5"/>
  <c r="H89" i="5"/>
  <c r="AM89" i="5"/>
  <c r="AB89" i="5"/>
  <c r="R89" i="5"/>
  <c r="X89" i="5"/>
  <c r="G89" i="5"/>
  <c r="AT89" i="5"/>
  <c r="N89" i="5"/>
  <c r="AI89" i="5"/>
  <c r="AK165" i="5"/>
  <c r="U165" i="5"/>
  <c r="AG165" i="5"/>
  <c r="Q165" i="5"/>
  <c r="Y165" i="5"/>
  <c r="AS165" i="5"/>
  <c r="M165" i="5"/>
  <c r="AO165" i="5"/>
  <c r="AC165" i="5"/>
  <c r="I165" i="5"/>
  <c r="R165" i="5"/>
  <c r="AH165" i="5"/>
  <c r="V165" i="5"/>
  <c r="AL165" i="5"/>
  <c r="Z165" i="5"/>
  <c r="S165" i="5"/>
  <c r="AI165" i="5"/>
  <c r="T165" i="5"/>
  <c r="AJ165" i="5"/>
  <c r="L165" i="5"/>
  <c r="AR165" i="5"/>
  <c r="O165" i="5"/>
  <c r="G165" i="5"/>
  <c r="P165" i="5"/>
  <c r="AD165" i="5"/>
  <c r="W165" i="5"/>
  <c r="AM165" i="5"/>
  <c r="H165" i="5"/>
  <c r="X165" i="5"/>
  <c r="AN165" i="5"/>
  <c r="AB165" i="5"/>
  <c r="AT165" i="5"/>
  <c r="AE165" i="5"/>
  <c r="AF165" i="5"/>
  <c r="J165" i="5"/>
  <c r="AP165" i="5"/>
  <c r="K165" i="5"/>
  <c r="AA165" i="5"/>
  <c r="AQ165" i="5"/>
  <c r="N165" i="5"/>
  <c r="AU165" i="5"/>
  <c r="AV165" i="5"/>
  <c r="AG209" i="5"/>
  <c r="AV209" i="5"/>
  <c r="AF209" i="5"/>
  <c r="P209" i="5"/>
  <c r="AR209" i="5"/>
  <c r="AB209" i="5"/>
  <c r="L209" i="5"/>
  <c r="AN209" i="5"/>
  <c r="X209" i="5"/>
  <c r="H209" i="5"/>
  <c r="AI209" i="5"/>
  <c r="S209" i="5"/>
  <c r="N209" i="5"/>
  <c r="AS209" i="5"/>
  <c r="M209" i="5"/>
  <c r="Z209" i="5"/>
  <c r="AU209" i="5"/>
  <c r="AE209" i="5"/>
  <c r="O209" i="5"/>
  <c r="AT209" i="5"/>
  <c r="AL209" i="5"/>
  <c r="AK209" i="5"/>
  <c r="R209" i="5"/>
  <c r="AJ209" i="5"/>
  <c r="AQ209" i="5"/>
  <c r="AA209" i="5"/>
  <c r="K209" i="5"/>
  <c r="AD209" i="5"/>
  <c r="AC209" i="5"/>
  <c r="G209" i="5"/>
  <c r="AP209" i="5"/>
  <c r="J209" i="5"/>
  <c r="AM209" i="5"/>
  <c r="I209" i="5"/>
  <c r="Q209" i="5"/>
  <c r="Y209" i="5"/>
  <c r="W209" i="5"/>
  <c r="V209" i="5"/>
  <c r="AO209" i="5"/>
  <c r="T209" i="5"/>
  <c r="AH209" i="5"/>
  <c r="U209" i="5"/>
  <c r="AS80" i="5"/>
  <c r="AO80" i="5"/>
  <c r="AK80" i="5"/>
  <c r="AG80" i="5"/>
  <c r="AC80" i="5"/>
  <c r="Y80" i="5"/>
  <c r="U80" i="5"/>
  <c r="AU80" i="5"/>
  <c r="AP80" i="5"/>
  <c r="AJ80" i="5"/>
  <c r="AE80" i="5"/>
  <c r="Z80" i="5"/>
  <c r="T80" i="5"/>
  <c r="P80" i="5"/>
  <c r="L80" i="5"/>
  <c r="H80" i="5"/>
  <c r="AT80" i="5"/>
  <c r="AN80" i="5"/>
  <c r="AI80" i="5"/>
  <c r="AD80" i="5"/>
  <c r="X80" i="5"/>
  <c r="S80" i="5"/>
  <c r="O80" i="5"/>
  <c r="K80" i="5"/>
  <c r="AV80" i="5"/>
  <c r="AL80" i="5"/>
  <c r="AA80" i="5"/>
  <c r="Q80" i="5"/>
  <c r="I80" i="5"/>
  <c r="AR80" i="5"/>
  <c r="AH80" i="5"/>
  <c r="W80" i="5"/>
  <c r="N80" i="5"/>
  <c r="AQ80" i="5"/>
  <c r="AF80" i="5"/>
  <c r="V80" i="5"/>
  <c r="M80" i="5"/>
  <c r="R80" i="5"/>
  <c r="G80" i="5"/>
  <c r="AM80" i="5"/>
  <c r="AB80" i="5"/>
  <c r="J80" i="5"/>
  <c r="AS84" i="5"/>
  <c r="AO84" i="5"/>
  <c r="AK84" i="5"/>
  <c r="AG84" i="5"/>
  <c r="AC84" i="5"/>
  <c r="Y84" i="5"/>
  <c r="U84" i="5"/>
  <c r="Q84" i="5"/>
  <c r="M84" i="5"/>
  <c r="I84" i="5"/>
  <c r="AV84" i="5"/>
  <c r="AR84" i="5"/>
  <c r="AN84" i="5"/>
  <c r="AJ84" i="5"/>
  <c r="AF84" i="5"/>
  <c r="AB84" i="5"/>
  <c r="X84" i="5"/>
  <c r="T84" i="5"/>
  <c r="P84" i="5"/>
  <c r="L84" i="5"/>
  <c r="H84" i="5"/>
  <c r="AT84" i="5"/>
  <c r="AL84" i="5"/>
  <c r="AD84" i="5"/>
  <c r="V84" i="5"/>
  <c r="N84" i="5"/>
  <c r="AQ84" i="5"/>
  <c r="AI84" i="5"/>
  <c r="AA84" i="5"/>
  <c r="S84" i="5"/>
  <c r="K84" i="5"/>
  <c r="AP84" i="5"/>
  <c r="AH84" i="5"/>
  <c r="Z84" i="5"/>
  <c r="R84" i="5"/>
  <c r="J84" i="5"/>
  <c r="AE84" i="5"/>
  <c r="G84" i="5"/>
  <c r="AU84" i="5"/>
  <c r="O84" i="5"/>
  <c r="W84" i="5"/>
  <c r="AM84" i="5"/>
  <c r="AT88" i="5"/>
  <c r="AP88" i="5"/>
  <c r="AU88" i="5"/>
  <c r="AO88" i="5"/>
  <c r="AK88" i="5"/>
  <c r="AG88" i="5"/>
  <c r="AC88" i="5"/>
  <c r="Y88" i="5"/>
  <c r="U88" i="5"/>
  <c r="Q88" i="5"/>
  <c r="M88" i="5"/>
  <c r="I88" i="5"/>
  <c r="AS88" i="5"/>
  <c r="AN88" i="5"/>
  <c r="AJ88" i="5"/>
  <c r="AF88" i="5"/>
  <c r="AB88" i="5"/>
  <c r="X88" i="5"/>
  <c r="T88" i="5"/>
  <c r="P88" i="5"/>
  <c r="L88" i="5"/>
  <c r="H88" i="5"/>
  <c r="AQ88" i="5"/>
  <c r="AH88" i="5"/>
  <c r="Z88" i="5"/>
  <c r="R88" i="5"/>
  <c r="J88" i="5"/>
  <c r="AM88" i="5"/>
  <c r="AE88" i="5"/>
  <c r="W88" i="5"/>
  <c r="O88" i="5"/>
  <c r="AV88" i="5"/>
  <c r="AL88" i="5"/>
  <c r="AD88" i="5"/>
  <c r="V88" i="5"/>
  <c r="N88" i="5"/>
  <c r="AA88" i="5"/>
  <c r="G88" i="5"/>
  <c r="AR88" i="5"/>
  <c r="K88" i="5"/>
  <c r="S88" i="5"/>
  <c r="AI88" i="5"/>
  <c r="AV124" i="5"/>
  <c r="AR124" i="5"/>
  <c r="AN124" i="5"/>
  <c r="AJ124" i="5"/>
  <c r="AF124" i="5"/>
  <c r="AB124" i="5"/>
  <c r="X124" i="5"/>
  <c r="T124" i="5"/>
  <c r="P124" i="5"/>
  <c r="L124" i="5"/>
  <c r="H124" i="5"/>
  <c r="AU124" i="5"/>
  <c r="AP124" i="5"/>
  <c r="AK124" i="5"/>
  <c r="AE124" i="5"/>
  <c r="Z124" i="5"/>
  <c r="U124" i="5"/>
  <c r="O124" i="5"/>
  <c r="J124" i="5"/>
  <c r="G124" i="5"/>
  <c r="AT124" i="5"/>
  <c r="AO124" i="5"/>
  <c r="AI124" i="5"/>
  <c r="AD124" i="5"/>
  <c r="Y124" i="5"/>
  <c r="S124" i="5"/>
  <c r="N124" i="5"/>
  <c r="I124" i="5"/>
  <c r="AL124" i="5"/>
  <c r="AA124" i="5"/>
  <c r="Q124" i="5"/>
  <c r="AS124" i="5"/>
  <c r="AH124" i="5"/>
  <c r="W124" i="5"/>
  <c r="M124" i="5"/>
  <c r="AM124" i="5"/>
  <c r="R124" i="5"/>
  <c r="AG124" i="5"/>
  <c r="K124" i="5"/>
  <c r="AC124" i="5"/>
  <c r="V124" i="5"/>
  <c r="AQ124" i="5"/>
  <c r="AS128" i="5"/>
  <c r="AO128" i="5"/>
  <c r="AK128" i="5"/>
  <c r="AG128" i="5"/>
  <c r="AC128" i="5"/>
  <c r="Y128" i="5"/>
  <c r="U128" i="5"/>
  <c r="Q128" i="5"/>
  <c r="M128" i="5"/>
  <c r="I128" i="5"/>
  <c r="AV128" i="5"/>
  <c r="AR128" i="5"/>
  <c r="AN128" i="5"/>
  <c r="AJ128" i="5"/>
  <c r="AF128" i="5"/>
  <c r="AB128" i="5"/>
  <c r="X128" i="5"/>
  <c r="T128" i="5"/>
  <c r="P128" i="5"/>
  <c r="L128" i="5"/>
  <c r="H128" i="5"/>
  <c r="AT128" i="5"/>
  <c r="AL128" i="5"/>
  <c r="AD128" i="5"/>
  <c r="V128" i="5"/>
  <c r="N128" i="5"/>
  <c r="G128" i="5"/>
  <c r="AQ128" i="5"/>
  <c r="AI128" i="5"/>
  <c r="AA128" i="5"/>
  <c r="S128" i="5"/>
  <c r="K128" i="5"/>
  <c r="AU128" i="5"/>
  <c r="AE128" i="5"/>
  <c r="O128" i="5"/>
  <c r="AP128" i="5"/>
  <c r="Z128" i="5"/>
  <c r="J128" i="5"/>
  <c r="AH128" i="5"/>
  <c r="W128" i="5"/>
  <c r="R128" i="5"/>
  <c r="AM128" i="5"/>
  <c r="AT164" i="5"/>
  <c r="AD164" i="5"/>
  <c r="N164" i="5"/>
  <c r="AP164" i="5"/>
  <c r="Z164" i="5"/>
  <c r="J164" i="5"/>
  <c r="AH164" i="5"/>
  <c r="V164" i="5"/>
  <c r="AL164" i="5"/>
  <c r="R164" i="5"/>
  <c r="K164" i="5"/>
  <c r="AA164" i="5"/>
  <c r="AQ164" i="5"/>
  <c r="O164" i="5"/>
  <c r="AE164" i="5"/>
  <c r="AU164" i="5"/>
  <c r="AI164" i="5"/>
  <c r="L164" i="5"/>
  <c r="AB164" i="5"/>
  <c r="AR164" i="5"/>
  <c r="M164" i="5"/>
  <c r="AC164" i="5"/>
  <c r="AS164" i="5"/>
  <c r="W164" i="5"/>
  <c r="X164" i="5"/>
  <c r="Y164" i="5"/>
  <c r="AM164" i="5"/>
  <c r="P164" i="5"/>
  <c r="AF164" i="5"/>
  <c r="AV164" i="5"/>
  <c r="Q164" i="5"/>
  <c r="AG164" i="5"/>
  <c r="AK164" i="5"/>
  <c r="H164" i="5"/>
  <c r="AN164" i="5"/>
  <c r="I164" i="5"/>
  <c r="AO164" i="5"/>
  <c r="S164" i="5"/>
  <c r="T164" i="5"/>
  <c r="AJ164" i="5"/>
  <c r="U164" i="5"/>
  <c r="G164" i="5"/>
  <c r="AU168" i="5"/>
  <c r="Z168" i="5"/>
  <c r="J168" i="5"/>
  <c r="AP168" i="5"/>
  <c r="V168" i="5"/>
  <c r="AE168" i="5"/>
  <c r="R168" i="5"/>
  <c r="AK168" i="5"/>
  <c r="N168" i="5"/>
  <c r="AV168" i="5"/>
  <c r="AF168" i="5"/>
  <c r="AR168" i="5"/>
  <c r="AB168" i="5"/>
  <c r="W168" i="5"/>
  <c r="AQ168" i="5"/>
  <c r="AN168" i="5"/>
  <c r="K168" i="5"/>
  <c r="AA168" i="5"/>
  <c r="AG168" i="5"/>
  <c r="G168" i="5"/>
  <c r="H168" i="5"/>
  <c r="X168" i="5"/>
  <c r="AS168" i="5"/>
  <c r="I168" i="5"/>
  <c r="Y168" i="5"/>
  <c r="AT168" i="5"/>
  <c r="AI168" i="5"/>
  <c r="S168" i="5"/>
  <c r="AJ168" i="5"/>
  <c r="AL168" i="5"/>
  <c r="L168" i="5"/>
  <c r="AC168" i="5"/>
  <c r="M168" i="5"/>
  <c r="AD168" i="5"/>
  <c r="Q168" i="5"/>
  <c r="T168" i="5"/>
  <c r="AO168" i="5"/>
  <c r="O168" i="5"/>
  <c r="P168" i="5"/>
  <c r="AH168" i="5"/>
  <c r="AM168" i="5"/>
  <c r="U168" i="5"/>
  <c r="AG172" i="5"/>
  <c r="K172" i="5"/>
  <c r="AA172" i="5"/>
  <c r="AL172" i="5"/>
  <c r="V172" i="5"/>
  <c r="AQ172" i="5"/>
  <c r="Q172" i="5"/>
  <c r="AR172" i="5"/>
  <c r="AB172" i="5"/>
  <c r="L172" i="5"/>
  <c r="AN172" i="5"/>
  <c r="X172" i="5"/>
  <c r="H172" i="5"/>
  <c r="AC172" i="5"/>
  <c r="AJ172" i="5"/>
  <c r="T172" i="5"/>
  <c r="M172" i="5"/>
  <c r="AH172" i="5"/>
  <c r="P172" i="5"/>
  <c r="AM172" i="5"/>
  <c r="I172" i="5"/>
  <c r="AD172" i="5"/>
  <c r="J172" i="5"/>
  <c r="AE172" i="5"/>
  <c r="U172" i="5"/>
  <c r="AF172" i="5"/>
  <c r="AU172" i="5"/>
  <c r="AT172" i="5"/>
  <c r="AS172" i="5"/>
  <c r="G172" i="5"/>
  <c r="N172" i="5"/>
  <c r="AI172" i="5"/>
  <c r="O172" i="5"/>
  <c r="AK172" i="5"/>
  <c r="AP172" i="5"/>
  <c r="W172" i="5"/>
  <c r="Y172" i="5"/>
  <c r="Z172" i="5"/>
  <c r="AV172" i="5"/>
  <c r="R172" i="5"/>
  <c r="S172" i="5"/>
  <c r="AO172" i="5"/>
  <c r="AP208" i="5"/>
  <c r="J208" i="5"/>
  <c r="AO208" i="5"/>
  <c r="Y208" i="5"/>
  <c r="I208" i="5"/>
  <c r="AG208" i="5"/>
  <c r="Q208" i="5"/>
  <c r="AS208" i="5"/>
  <c r="M208" i="5"/>
  <c r="AR208" i="5"/>
  <c r="AB208" i="5"/>
  <c r="L208" i="5"/>
  <c r="W208" i="5"/>
  <c r="V208" i="5"/>
  <c r="AI208" i="5"/>
  <c r="G208" i="5"/>
  <c r="AK208" i="5"/>
  <c r="AN208" i="5"/>
  <c r="X208" i="5"/>
  <c r="H208" i="5"/>
  <c r="AU208" i="5"/>
  <c r="O208" i="5"/>
  <c r="AT208" i="5"/>
  <c r="N208" i="5"/>
  <c r="AA208" i="5"/>
  <c r="AC208" i="5"/>
  <c r="AJ208" i="5"/>
  <c r="T208" i="5"/>
  <c r="AM208" i="5"/>
  <c r="AL208" i="5"/>
  <c r="S208" i="5"/>
  <c r="U208" i="5"/>
  <c r="P208" i="5"/>
  <c r="AQ208" i="5"/>
  <c r="AF208" i="5"/>
  <c r="AH208" i="5"/>
  <c r="K208" i="5"/>
  <c r="R208" i="5"/>
  <c r="Z208" i="5"/>
  <c r="AV208" i="5"/>
  <c r="AE208" i="5"/>
  <c r="AD208" i="5"/>
  <c r="Z212" i="5"/>
  <c r="AK212" i="5"/>
  <c r="U212" i="5"/>
  <c r="AG212" i="5"/>
  <c r="Q212" i="5"/>
  <c r="AS212" i="5"/>
  <c r="AC212" i="5"/>
  <c r="M212" i="5"/>
  <c r="I212" i="5"/>
  <c r="AN212" i="5"/>
  <c r="X212" i="5"/>
  <c r="H212" i="5"/>
  <c r="AM212" i="5"/>
  <c r="W212" i="5"/>
  <c r="N212" i="5"/>
  <c r="AJ212" i="5"/>
  <c r="T212" i="5"/>
  <c r="AI212" i="5"/>
  <c r="S212" i="5"/>
  <c r="AL212" i="5"/>
  <c r="AH212" i="5"/>
  <c r="AO212" i="5"/>
  <c r="AV212" i="5"/>
  <c r="AF212" i="5"/>
  <c r="P212" i="5"/>
  <c r="AU212" i="5"/>
  <c r="AE212" i="5"/>
  <c r="O212" i="5"/>
  <c r="V212" i="5"/>
  <c r="R212" i="5"/>
  <c r="AT212" i="5"/>
  <c r="AR212" i="5"/>
  <c r="AP212" i="5"/>
  <c r="Y212" i="5"/>
  <c r="AB212" i="5"/>
  <c r="AQ212" i="5"/>
  <c r="AD212" i="5"/>
  <c r="J212" i="5"/>
  <c r="K212" i="5"/>
  <c r="L212" i="5"/>
  <c r="AA212" i="5"/>
  <c r="G212" i="5"/>
  <c r="AU95" i="5"/>
  <c r="AQ95" i="5"/>
  <c r="AM95" i="5"/>
  <c r="AI95" i="5"/>
  <c r="AE95" i="5"/>
  <c r="AA95" i="5"/>
  <c r="W95" i="5"/>
  <c r="S95" i="5"/>
  <c r="O95" i="5"/>
  <c r="K95" i="5"/>
  <c r="AT95" i="5"/>
  <c r="AP95" i="5"/>
  <c r="AL95" i="5"/>
  <c r="AH95" i="5"/>
  <c r="AD95" i="5"/>
  <c r="Z95" i="5"/>
  <c r="V95" i="5"/>
  <c r="R95" i="5"/>
  <c r="N95" i="5"/>
  <c r="J95" i="5"/>
  <c r="AR95" i="5"/>
  <c r="AJ95" i="5"/>
  <c r="AB95" i="5"/>
  <c r="T95" i="5"/>
  <c r="L95" i="5"/>
  <c r="AO95" i="5"/>
  <c r="AG95" i="5"/>
  <c r="Y95" i="5"/>
  <c r="Q95" i="5"/>
  <c r="I95" i="5"/>
  <c r="AK95" i="5"/>
  <c r="U95" i="5"/>
  <c r="AV95" i="5"/>
  <c r="AF95" i="5"/>
  <c r="P95" i="5"/>
  <c r="G95" i="5"/>
  <c r="AS95" i="5"/>
  <c r="AC95" i="5"/>
  <c r="M95" i="5"/>
  <c r="X95" i="5"/>
  <c r="AN95" i="5"/>
  <c r="H95" i="5"/>
  <c r="G96" i="25"/>
  <c r="G89" i="6" s="1"/>
  <c r="G6" i="23" s="1"/>
  <c r="G215" i="25"/>
  <c r="H13" i="6"/>
  <c r="I22" i="3"/>
  <c r="G52" i="4"/>
  <c r="G8" i="25" s="1"/>
  <c r="D139" i="18"/>
  <c r="D108" i="18"/>
  <c r="D77" i="18"/>
  <c r="D46" i="18"/>
  <c r="G97" i="25" l="1"/>
  <c r="D4" i="29"/>
  <c r="D34" i="29" s="1"/>
  <c r="G216" i="25"/>
  <c r="H96" i="25"/>
  <c r="H215" i="25"/>
  <c r="H216" i="25" s="1"/>
  <c r="G98" i="25"/>
  <c r="G6" i="20"/>
  <c r="G12" i="6"/>
  <c r="J22" i="3"/>
  <c r="I13" i="6"/>
  <c r="G5" i="5"/>
  <c r="H52" i="4"/>
  <c r="H8" i="25" s="1"/>
  <c r="G12" i="7"/>
  <c r="D129" i="18"/>
  <c r="C178" i="5" s="1"/>
  <c r="D121" i="18"/>
  <c r="D123" i="18"/>
  <c r="C175" i="5" s="1"/>
  <c r="D127" i="18"/>
  <c r="C177" i="5" s="1"/>
  <c r="D125" i="18"/>
  <c r="C176" i="5" s="1"/>
  <c r="D160" i="18"/>
  <c r="C220" i="5" s="1"/>
  <c r="D152" i="18"/>
  <c r="D158" i="18"/>
  <c r="C219" i="5" s="1"/>
  <c r="D156" i="18"/>
  <c r="C218" i="5" s="1"/>
  <c r="D154" i="18"/>
  <c r="C217" i="5" s="1"/>
  <c r="D98" i="18"/>
  <c r="C136" i="5" s="1"/>
  <c r="D90" i="18"/>
  <c r="C132" i="5" s="1"/>
  <c r="D96" i="18"/>
  <c r="C135" i="5" s="1"/>
  <c r="D94" i="18"/>
  <c r="C134" i="5" s="1"/>
  <c r="D92" i="18"/>
  <c r="C133" i="5" s="1"/>
  <c r="D67" i="18"/>
  <c r="C94" i="5" s="1"/>
  <c r="D59" i="18"/>
  <c r="C90" i="5" s="1"/>
  <c r="D61" i="18"/>
  <c r="C91" i="5" s="1"/>
  <c r="D65" i="18"/>
  <c r="C93" i="5" s="1"/>
  <c r="D63" i="18"/>
  <c r="C92" i="5" s="1"/>
  <c r="AU136" i="5" l="1"/>
  <c r="AQ136" i="5"/>
  <c r="AM136" i="5"/>
  <c r="AI136" i="5"/>
  <c r="AE136" i="5"/>
  <c r="AA136" i="5"/>
  <c r="W136" i="5"/>
  <c r="S136" i="5"/>
  <c r="O136" i="5"/>
  <c r="K136" i="5"/>
  <c r="AT136" i="5"/>
  <c r="AP136" i="5"/>
  <c r="AL136" i="5"/>
  <c r="AH136" i="5"/>
  <c r="AD136" i="5"/>
  <c r="Z136" i="5"/>
  <c r="V136" i="5"/>
  <c r="R136" i="5"/>
  <c r="N136" i="5"/>
  <c r="J136" i="5"/>
  <c r="AV136" i="5"/>
  <c r="AN136" i="5"/>
  <c r="AF136" i="5"/>
  <c r="X136" i="5"/>
  <c r="P136" i="5"/>
  <c r="H136" i="5"/>
  <c r="AS136" i="5"/>
  <c r="AK136" i="5"/>
  <c r="AC136" i="5"/>
  <c r="U136" i="5"/>
  <c r="M136" i="5"/>
  <c r="AG136" i="5"/>
  <c r="Q136" i="5"/>
  <c r="G136" i="5"/>
  <c r="AR136" i="5"/>
  <c r="AB136" i="5"/>
  <c r="L136" i="5"/>
  <c r="AJ136" i="5"/>
  <c r="Y136" i="5"/>
  <c r="I136" i="5"/>
  <c r="AO136" i="5"/>
  <c r="T136" i="5"/>
  <c r="AU91" i="5"/>
  <c r="AQ91" i="5"/>
  <c r="AM91" i="5"/>
  <c r="AI91" i="5"/>
  <c r="AE91" i="5"/>
  <c r="AA91" i="5"/>
  <c r="W91" i="5"/>
  <c r="S91" i="5"/>
  <c r="O91" i="5"/>
  <c r="K91" i="5"/>
  <c r="AT91" i="5"/>
  <c r="AP91" i="5"/>
  <c r="AL91" i="5"/>
  <c r="AH91" i="5"/>
  <c r="AD91" i="5"/>
  <c r="AV91" i="5"/>
  <c r="AN91" i="5"/>
  <c r="AF91" i="5"/>
  <c r="Y91" i="5"/>
  <c r="T91" i="5"/>
  <c r="N91" i="5"/>
  <c r="I91" i="5"/>
  <c r="AS91" i="5"/>
  <c r="AK91" i="5"/>
  <c r="AC91" i="5"/>
  <c r="X91" i="5"/>
  <c r="R91" i="5"/>
  <c r="M91" i="5"/>
  <c r="H91" i="5"/>
  <c r="AO91" i="5"/>
  <c r="Z91" i="5"/>
  <c r="P91" i="5"/>
  <c r="AJ91" i="5"/>
  <c r="V91" i="5"/>
  <c r="L91" i="5"/>
  <c r="G91" i="5"/>
  <c r="AG91" i="5"/>
  <c r="U91" i="5"/>
  <c r="J91" i="5"/>
  <c r="AB91" i="5"/>
  <c r="Q91" i="5"/>
  <c r="AR91" i="5"/>
  <c r="AS134" i="5"/>
  <c r="AO134" i="5"/>
  <c r="AK134" i="5"/>
  <c r="AG134" i="5"/>
  <c r="AC134" i="5"/>
  <c r="Y134" i="5"/>
  <c r="U134" i="5"/>
  <c r="Q134" i="5"/>
  <c r="M134" i="5"/>
  <c r="I134" i="5"/>
  <c r="AV134" i="5"/>
  <c r="AR134" i="5"/>
  <c r="AN134" i="5"/>
  <c r="AJ134" i="5"/>
  <c r="AF134" i="5"/>
  <c r="AB134" i="5"/>
  <c r="X134" i="5"/>
  <c r="T134" i="5"/>
  <c r="P134" i="5"/>
  <c r="L134" i="5"/>
  <c r="H134" i="5"/>
  <c r="AP134" i="5"/>
  <c r="AH134" i="5"/>
  <c r="Z134" i="5"/>
  <c r="R134" i="5"/>
  <c r="J134" i="5"/>
  <c r="AU134" i="5"/>
  <c r="AM134" i="5"/>
  <c r="AE134" i="5"/>
  <c r="W134" i="5"/>
  <c r="O134" i="5"/>
  <c r="AI134" i="5"/>
  <c r="S134" i="5"/>
  <c r="AT134" i="5"/>
  <c r="AD134" i="5"/>
  <c r="N134" i="5"/>
  <c r="V134" i="5"/>
  <c r="AQ134" i="5"/>
  <c r="K134" i="5"/>
  <c r="AA134" i="5"/>
  <c r="G134" i="5"/>
  <c r="AL134" i="5"/>
  <c r="AT217" i="5"/>
  <c r="AD217" i="5"/>
  <c r="N217" i="5"/>
  <c r="AG217" i="5"/>
  <c r="Q217" i="5"/>
  <c r="AJ217" i="5"/>
  <c r="T217" i="5"/>
  <c r="AP217" i="5"/>
  <c r="Z217" i="5"/>
  <c r="J217" i="5"/>
  <c r="AS217" i="5"/>
  <c r="AC217" i="5"/>
  <c r="M217" i="5"/>
  <c r="AV217" i="5"/>
  <c r="AF217" i="5"/>
  <c r="P217" i="5"/>
  <c r="AM217" i="5"/>
  <c r="AL217" i="5"/>
  <c r="V217" i="5"/>
  <c r="AO217" i="5"/>
  <c r="Y217" i="5"/>
  <c r="I217" i="5"/>
  <c r="AR217" i="5"/>
  <c r="AB217" i="5"/>
  <c r="L217" i="5"/>
  <c r="W217" i="5"/>
  <c r="U217" i="5"/>
  <c r="AN217" i="5"/>
  <c r="AQ217" i="5"/>
  <c r="G217" i="5"/>
  <c r="X217" i="5"/>
  <c r="AU217" i="5"/>
  <c r="AH217" i="5"/>
  <c r="H217" i="5"/>
  <c r="AI217" i="5"/>
  <c r="AE217" i="5"/>
  <c r="AA217" i="5"/>
  <c r="S217" i="5"/>
  <c r="K217" i="5"/>
  <c r="O217" i="5"/>
  <c r="AK217" i="5"/>
  <c r="R217" i="5"/>
  <c r="AI220" i="5"/>
  <c r="S220" i="5"/>
  <c r="AL220" i="5"/>
  <c r="V220" i="5"/>
  <c r="AO220" i="5"/>
  <c r="Y220" i="5"/>
  <c r="I220" i="5"/>
  <c r="AU220" i="5"/>
  <c r="AE220" i="5"/>
  <c r="O220" i="5"/>
  <c r="AH220" i="5"/>
  <c r="R220" i="5"/>
  <c r="AK220" i="5"/>
  <c r="U220" i="5"/>
  <c r="AR220" i="5"/>
  <c r="AQ220" i="5"/>
  <c r="AA220" i="5"/>
  <c r="K220" i="5"/>
  <c r="AT220" i="5"/>
  <c r="AD220" i="5"/>
  <c r="N220" i="5"/>
  <c r="AG220" i="5"/>
  <c r="Q220" i="5"/>
  <c r="AB220" i="5"/>
  <c r="Z220" i="5"/>
  <c r="AS220" i="5"/>
  <c r="L220" i="5"/>
  <c r="H220" i="5"/>
  <c r="AF220" i="5"/>
  <c r="J220" i="5"/>
  <c r="AC220" i="5"/>
  <c r="G220" i="5"/>
  <c r="AM220" i="5"/>
  <c r="M220" i="5"/>
  <c r="AN220" i="5"/>
  <c r="AJ220" i="5"/>
  <c r="AV220" i="5"/>
  <c r="W220" i="5"/>
  <c r="P220" i="5"/>
  <c r="AP220" i="5"/>
  <c r="T220" i="5"/>
  <c r="X220" i="5"/>
  <c r="AS93" i="5"/>
  <c r="AO93" i="5"/>
  <c r="AK93" i="5"/>
  <c r="AG93" i="5"/>
  <c r="AC93" i="5"/>
  <c r="Y93" i="5"/>
  <c r="U93" i="5"/>
  <c r="Q93" i="5"/>
  <c r="M93" i="5"/>
  <c r="I93" i="5"/>
  <c r="AV93" i="5"/>
  <c r="AR93" i="5"/>
  <c r="AN93" i="5"/>
  <c r="AJ93" i="5"/>
  <c r="AF93" i="5"/>
  <c r="AB93" i="5"/>
  <c r="X93" i="5"/>
  <c r="T93" i="5"/>
  <c r="P93" i="5"/>
  <c r="L93" i="5"/>
  <c r="H93" i="5"/>
  <c r="AT93" i="5"/>
  <c r="AL93" i="5"/>
  <c r="AD93" i="5"/>
  <c r="V93" i="5"/>
  <c r="N93" i="5"/>
  <c r="AQ93" i="5"/>
  <c r="AI93" i="5"/>
  <c r="AA93" i="5"/>
  <c r="S93" i="5"/>
  <c r="K93" i="5"/>
  <c r="AM93" i="5"/>
  <c r="W93" i="5"/>
  <c r="AH93" i="5"/>
  <c r="R93" i="5"/>
  <c r="AU93" i="5"/>
  <c r="AE93" i="5"/>
  <c r="O93" i="5"/>
  <c r="J93" i="5"/>
  <c r="AP93" i="5"/>
  <c r="G93" i="5"/>
  <c r="Z93" i="5"/>
  <c r="AE175" i="5"/>
  <c r="W175" i="5"/>
  <c r="AM175" i="5"/>
  <c r="O175" i="5"/>
  <c r="AU175" i="5"/>
  <c r="AG175" i="5"/>
  <c r="Q175" i="5"/>
  <c r="AV175" i="5"/>
  <c r="AF175" i="5"/>
  <c r="P175" i="5"/>
  <c r="AS175" i="5"/>
  <c r="AC175" i="5"/>
  <c r="M175" i="5"/>
  <c r="AR175" i="5"/>
  <c r="AB175" i="5"/>
  <c r="L175" i="5"/>
  <c r="AO175" i="5"/>
  <c r="Y175" i="5"/>
  <c r="I175" i="5"/>
  <c r="AN175" i="5"/>
  <c r="X175" i="5"/>
  <c r="H175" i="5"/>
  <c r="U175" i="5"/>
  <c r="AJ175" i="5"/>
  <c r="G175" i="5"/>
  <c r="Z175" i="5"/>
  <c r="AA175" i="5"/>
  <c r="AD175" i="5"/>
  <c r="AT175" i="5"/>
  <c r="V175" i="5"/>
  <c r="T175" i="5"/>
  <c r="AH175" i="5"/>
  <c r="AI175" i="5"/>
  <c r="AL175" i="5"/>
  <c r="N175" i="5"/>
  <c r="AK175" i="5"/>
  <c r="R175" i="5"/>
  <c r="S175" i="5"/>
  <c r="J175" i="5"/>
  <c r="AP175" i="5"/>
  <c r="K175" i="5"/>
  <c r="AQ175" i="5"/>
  <c r="AV90" i="5"/>
  <c r="AR90" i="5"/>
  <c r="AN90" i="5"/>
  <c r="AJ90" i="5"/>
  <c r="AF90" i="5"/>
  <c r="AB90" i="5"/>
  <c r="X90" i="5"/>
  <c r="T90" i="5"/>
  <c r="P90" i="5"/>
  <c r="L90" i="5"/>
  <c r="H90" i="5"/>
  <c r="AS90" i="5"/>
  <c r="AM90" i="5"/>
  <c r="AH90" i="5"/>
  <c r="AC90" i="5"/>
  <c r="W90" i="5"/>
  <c r="R90" i="5"/>
  <c r="M90" i="5"/>
  <c r="AQ90" i="5"/>
  <c r="AL90" i="5"/>
  <c r="AG90" i="5"/>
  <c r="AA90" i="5"/>
  <c r="V90" i="5"/>
  <c r="Q90" i="5"/>
  <c r="K90" i="5"/>
  <c r="AT90" i="5"/>
  <c r="AI90" i="5"/>
  <c r="Y90" i="5"/>
  <c r="N90" i="5"/>
  <c r="AP90" i="5"/>
  <c r="AE90" i="5"/>
  <c r="U90" i="5"/>
  <c r="J90" i="5"/>
  <c r="AO90" i="5"/>
  <c r="AD90" i="5"/>
  <c r="S90" i="5"/>
  <c r="I90" i="5"/>
  <c r="Z90" i="5"/>
  <c r="AU90" i="5"/>
  <c r="O90" i="5"/>
  <c r="AK90" i="5"/>
  <c r="G90" i="5"/>
  <c r="AV135" i="5"/>
  <c r="AR135" i="5"/>
  <c r="AN135" i="5"/>
  <c r="AJ135" i="5"/>
  <c r="AF135" i="5"/>
  <c r="AB135" i="5"/>
  <c r="X135" i="5"/>
  <c r="T135" i="5"/>
  <c r="P135" i="5"/>
  <c r="L135" i="5"/>
  <c r="H135" i="5"/>
  <c r="AU135" i="5"/>
  <c r="AQ135" i="5"/>
  <c r="AM135" i="5"/>
  <c r="AI135" i="5"/>
  <c r="AE135" i="5"/>
  <c r="AA135" i="5"/>
  <c r="W135" i="5"/>
  <c r="S135" i="5"/>
  <c r="O135" i="5"/>
  <c r="K135" i="5"/>
  <c r="AO135" i="5"/>
  <c r="AG135" i="5"/>
  <c r="Y135" i="5"/>
  <c r="Q135" i="5"/>
  <c r="I135" i="5"/>
  <c r="AT135" i="5"/>
  <c r="AL135" i="5"/>
  <c r="AD135" i="5"/>
  <c r="V135" i="5"/>
  <c r="N135" i="5"/>
  <c r="AP135" i="5"/>
  <c r="Z135" i="5"/>
  <c r="J135" i="5"/>
  <c r="AK135" i="5"/>
  <c r="U135" i="5"/>
  <c r="G135" i="5"/>
  <c r="AS135" i="5"/>
  <c r="M135" i="5"/>
  <c r="AH135" i="5"/>
  <c r="AC135" i="5"/>
  <c r="R135" i="5"/>
  <c r="AK218" i="5"/>
  <c r="U218" i="5"/>
  <c r="AN218" i="5"/>
  <c r="X218" i="5"/>
  <c r="H218" i="5"/>
  <c r="AQ218" i="5"/>
  <c r="AA218" i="5"/>
  <c r="K218" i="5"/>
  <c r="N218" i="5"/>
  <c r="AG218" i="5"/>
  <c r="Q218" i="5"/>
  <c r="AJ218" i="5"/>
  <c r="T218" i="5"/>
  <c r="AM218" i="5"/>
  <c r="W218" i="5"/>
  <c r="AS218" i="5"/>
  <c r="AC218" i="5"/>
  <c r="M218" i="5"/>
  <c r="AV218" i="5"/>
  <c r="AF218" i="5"/>
  <c r="P218" i="5"/>
  <c r="AI218" i="5"/>
  <c r="S218" i="5"/>
  <c r="AT218" i="5"/>
  <c r="Y218" i="5"/>
  <c r="AR218" i="5"/>
  <c r="Z218" i="5"/>
  <c r="V218" i="5"/>
  <c r="R218" i="5"/>
  <c r="G218" i="5"/>
  <c r="I218" i="5"/>
  <c r="AB218" i="5"/>
  <c r="AU218" i="5"/>
  <c r="AD218" i="5"/>
  <c r="J218" i="5"/>
  <c r="L218" i="5"/>
  <c r="AE218" i="5"/>
  <c r="O218" i="5"/>
  <c r="AL218" i="5"/>
  <c r="AH218" i="5"/>
  <c r="AP218" i="5"/>
  <c r="AO218" i="5"/>
  <c r="AG176" i="5"/>
  <c r="Q176" i="5"/>
  <c r="AN176" i="5"/>
  <c r="X176" i="5"/>
  <c r="H176" i="5"/>
  <c r="AM176" i="5"/>
  <c r="W176" i="5"/>
  <c r="AJ176" i="5"/>
  <c r="T176" i="5"/>
  <c r="AI176" i="5"/>
  <c r="S176" i="5"/>
  <c r="AP176" i="5"/>
  <c r="Z176" i="5"/>
  <c r="AV176" i="5"/>
  <c r="AF176" i="5"/>
  <c r="P176" i="5"/>
  <c r="AU176" i="5"/>
  <c r="AE176" i="5"/>
  <c r="O176" i="5"/>
  <c r="AL176" i="5"/>
  <c r="V176" i="5"/>
  <c r="AR176" i="5"/>
  <c r="AH176" i="5"/>
  <c r="U176" i="5"/>
  <c r="Y176" i="5"/>
  <c r="AC176" i="5"/>
  <c r="AT176" i="5"/>
  <c r="I176" i="5"/>
  <c r="AB176" i="5"/>
  <c r="AQ176" i="5"/>
  <c r="AD176" i="5"/>
  <c r="AK176" i="5"/>
  <c r="AO176" i="5"/>
  <c r="AS176" i="5"/>
  <c r="K176" i="5"/>
  <c r="N176" i="5"/>
  <c r="M176" i="5"/>
  <c r="L176" i="5"/>
  <c r="AA176" i="5"/>
  <c r="R176" i="5"/>
  <c r="G176" i="5"/>
  <c r="J176" i="5"/>
  <c r="O178" i="5"/>
  <c r="AE178" i="5"/>
  <c r="AU178" i="5"/>
  <c r="G178" i="5"/>
  <c r="AL178" i="5"/>
  <c r="V178" i="5"/>
  <c r="AK178" i="5"/>
  <c r="U178" i="5"/>
  <c r="AR178" i="5"/>
  <c r="AB178" i="5"/>
  <c r="L178" i="5"/>
  <c r="AH178" i="5"/>
  <c r="R178" i="5"/>
  <c r="AG178" i="5"/>
  <c r="Q178" i="5"/>
  <c r="AN178" i="5"/>
  <c r="X178" i="5"/>
  <c r="H178" i="5"/>
  <c r="AT178" i="5"/>
  <c r="AD178" i="5"/>
  <c r="N178" i="5"/>
  <c r="AS178" i="5"/>
  <c r="AC178" i="5"/>
  <c r="M178" i="5"/>
  <c r="AJ178" i="5"/>
  <c r="T178" i="5"/>
  <c r="Z178" i="5"/>
  <c r="AO178" i="5"/>
  <c r="K178" i="5"/>
  <c r="AQ178" i="5"/>
  <c r="J178" i="5"/>
  <c r="Y178" i="5"/>
  <c r="AV178" i="5"/>
  <c r="S178" i="5"/>
  <c r="W178" i="5"/>
  <c r="AA178" i="5"/>
  <c r="AP178" i="5"/>
  <c r="P178" i="5"/>
  <c r="I178" i="5"/>
  <c r="AF178" i="5"/>
  <c r="AI178" i="5"/>
  <c r="AM178" i="5"/>
  <c r="AT133" i="5"/>
  <c r="AP133" i="5"/>
  <c r="AL133" i="5"/>
  <c r="AH133" i="5"/>
  <c r="AD133" i="5"/>
  <c r="Z133" i="5"/>
  <c r="V133" i="5"/>
  <c r="R133" i="5"/>
  <c r="N133" i="5"/>
  <c r="J133" i="5"/>
  <c r="AS133" i="5"/>
  <c r="AO133" i="5"/>
  <c r="AK133" i="5"/>
  <c r="AG133" i="5"/>
  <c r="AC133" i="5"/>
  <c r="Y133" i="5"/>
  <c r="U133" i="5"/>
  <c r="Q133" i="5"/>
  <c r="M133" i="5"/>
  <c r="I133" i="5"/>
  <c r="AQ133" i="5"/>
  <c r="AI133" i="5"/>
  <c r="AA133" i="5"/>
  <c r="S133" i="5"/>
  <c r="K133" i="5"/>
  <c r="AV133" i="5"/>
  <c r="AN133" i="5"/>
  <c r="AF133" i="5"/>
  <c r="X133" i="5"/>
  <c r="P133" i="5"/>
  <c r="H133" i="5"/>
  <c r="AR133" i="5"/>
  <c r="AB133" i="5"/>
  <c r="L133" i="5"/>
  <c r="AM133" i="5"/>
  <c r="W133" i="5"/>
  <c r="AE133" i="5"/>
  <c r="G133" i="5"/>
  <c r="T133" i="5"/>
  <c r="AU133" i="5"/>
  <c r="AJ133" i="5"/>
  <c r="O133" i="5"/>
  <c r="AT92" i="5"/>
  <c r="AP92" i="5"/>
  <c r="AL92" i="5"/>
  <c r="AH92" i="5"/>
  <c r="AD92" i="5"/>
  <c r="Z92" i="5"/>
  <c r="V92" i="5"/>
  <c r="R92" i="5"/>
  <c r="N92" i="5"/>
  <c r="J92" i="5"/>
  <c r="AS92" i="5"/>
  <c r="AO92" i="5"/>
  <c r="AK92" i="5"/>
  <c r="AG92" i="5"/>
  <c r="AC92" i="5"/>
  <c r="Y92" i="5"/>
  <c r="U92" i="5"/>
  <c r="Q92" i="5"/>
  <c r="M92" i="5"/>
  <c r="I92" i="5"/>
  <c r="AU92" i="5"/>
  <c r="AM92" i="5"/>
  <c r="AE92" i="5"/>
  <c r="W92" i="5"/>
  <c r="O92" i="5"/>
  <c r="AR92" i="5"/>
  <c r="AJ92" i="5"/>
  <c r="AB92" i="5"/>
  <c r="T92" i="5"/>
  <c r="L92" i="5"/>
  <c r="AV92" i="5"/>
  <c r="AF92" i="5"/>
  <c r="P92" i="5"/>
  <c r="G92" i="5"/>
  <c r="AQ92" i="5"/>
  <c r="AA92" i="5"/>
  <c r="K92" i="5"/>
  <c r="AN92" i="5"/>
  <c r="X92" i="5"/>
  <c r="H92" i="5"/>
  <c r="S92" i="5"/>
  <c r="AI92" i="5"/>
  <c r="AV94" i="5"/>
  <c r="AR94" i="5"/>
  <c r="AN94" i="5"/>
  <c r="AJ94" i="5"/>
  <c r="AF94" i="5"/>
  <c r="AB94" i="5"/>
  <c r="X94" i="5"/>
  <c r="T94" i="5"/>
  <c r="P94" i="5"/>
  <c r="L94" i="5"/>
  <c r="H94" i="5"/>
  <c r="AU94" i="5"/>
  <c r="AQ94" i="5"/>
  <c r="AM94" i="5"/>
  <c r="AI94" i="5"/>
  <c r="AE94" i="5"/>
  <c r="AA94" i="5"/>
  <c r="W94" i="5"/>
  <c r="S94" i="5"/>
  <c r="O94" i="5"/>
  <c r="K94" i="5"/>
  <c r="AS94" i="5"/>
  <c r="AK94" i="5"/>
  <c r="AC94" i="5"/>
  <c r="U94" i="5"/>
  <c r="M94" i="5"/>
  <c r="AP94" i="5"/>
  <c r="AH94" i="5"/>
  <c r="Z94" i="5"/>
  <c r="R94" i="5"/>
  <c r="J94" i="5"/>
  <c r="AT94" i="5"/>
  <c r="AD94" i="5"/>
  <c r="N94" i="5"/>
  <c r="AO94" i="5"/>
  <c r="Y94" i="5"/>
  <c r="I94" i="5"/>
  <c r="AL94" i="5"/>
  <c r="V94" i="5"/>
  <c r="AG94" i="5"/>
  <c r="G94" i="5"/>
  <c r="Q94" i="5"/>
  <c r="AU132" i="5"/>
  <c r="AQ132" i="5"/>
  <c r="AM132" i="5"/>
  <c r="AI132" i="5"/>
  <c r="AE132" i="5"/>
  <c r="AA132" i="5"/>
  <c r="W132" i="5"/>
  <c r="S132" i="5"/>
  <c r="O132" i="5"/>
  <c r="AT132" i="5"/>
  <c r="AP132" i="5"/>
  <c r="AL132" i="5"/>
  <c r="AH132" i="5"/>
  <c r="AD132" i="5"/>
  <c r="Z132" i="5"/>
  <c r="V132" i="5"/>
  <c r="R132" i="5"/>
  <c r="AR132" i="5"/>
  <c r="AJ132" i="5"/>
  <c r="AB132" i="5"/>
  <c r="T132" i="5"/>
  <c r="M132" i="5"/>
  <c r="I132" i="5"/>
  <c r="AO132" i="5"/>
  <c r="AG132" i="5"/>
  <c r="Y132" i="5"/>
  <c r="Q132" i="5"/>
  <c r="L132" i="5"/>
  <c r="H132" i="5"/>
  <c r="AK132" i="5"/>
  <c r="U132" i="5"/>
  <c r="J132" i="5"/>
  <c r="G132" i="5"/>
  <c r="AV132" i="5"/>
  <c r="AF132" i="5"/>
  <c r="P132" i="5"/>
  <c r="AN132" i="5"/>
  <c r="K132" i="5"/>
  <c r="AC132" i="5"/>
  <c r="AS132" i="5"/>
  <c r="X132" i="5"/>
  <c r="N132" i="5"/>
  <c r="AR219" i="5"/>
  <c r="AB219" i="5"/>
  <c r="L219" i="5"/>
  <c r="AU219" i="5"/>
  <c r="AE219" i="5"/>
  <c r="O219" i="5"/>
  <c r="AH219" i="5"/>
  <c r="R219" i="5"/>
  <c r="AK219" i="5"/>
  <c r="AN219" i="5"/>
  <c r="X219" i="5"/>
  <c r="H219" i="5"/>
  <c r="AQ219" i="5"/>
  <c r="AA219" i="5"/>
  <c r="K219" i="5"/>
  <c r="AT219" i="5"/>
  <c r="AD219" i="5"/>
  <c r="N219" i="5"/>
  <c r="U219" i="5"/>
  <c r="AJ219" i="5"/>
  <c r="T219" i="5"/>
  <c r="AM219" i="5"/>
  <c r="W219" i="5"/>
  <c r="AP219" i="5"/>
  <c r="Z219" i="5"/>
  <c r="J219" i="5"/>
  <c r="AV219" i="5"/>
  <c r="V219" i="5"/>
  <c r="AS219" i="5"/>
  <c r="AF219" i="5"/>
  <c r="AG219" i="5"/>
  <c r="AC219" i="5"/>
  <c r="I219" i="5"/>
  <c r="P219" i="5"/>
  <c r="AI219" i="5"/>
  <c r="Q219" i="5"/>
  <c r="M219" i="5"/>
  <c r="G219" i="5"/>
  <c r="AO219" i="5"/>
  <c r="S219" i="5"/>
  <c r="Y219" i="5"/>
  <c r="AL219" i="5"/>
  <c r="AN177" i="5"/>
  <c r="X177" i="5"/>
  <c r="H177" i="5"/>
  <c r="AU177" i="5"/>
  <c r="AE177" i="5"/>
  <c r="O177" i="5"/>
  <c r="AT177" i="5"/>
  <c r="AD177" i="5"/>
  <c r="N177" i="5"/>
  <c r="AK177" i="5"/>
  <c r="U177" i="5"/>
  <c r="AQ177" i="5"/>
  <c r="AA177" i="5"/>
  <c r="K177" i="5"/>
  <c r="AP177" i="5"/>
  <c r="Z177" i="5"/>
  <c r="J177" i="5"/>
  <c r="AG177" i="5"/>
  <c r="Q177" i="5"/>
  <c r="AM177" i="5"/>
  <c r="W177" i="5"/>
  <c r="AL177" i="5"/>
  <c r="V177" i="5"/>
  <c r="AS177" i="5"/>
  <c r="AC177" i="5"/>
  <c r="M177" i="5"/>
  <c r="R177" i="5"/>
  <c r="AO177" i="5"/>
  <c r="AR177" i="5"/>
  <c r="AV177" i="5"/>
  <c r="S177" i="5"/>
  <c r="AH177" i="5"/>
  <c r="AF177" i="5"/>
  <c r="AJ177" i="5"/>
  <c r="Y177" i="5"/>
  <c r="G177" i="5"/>
  <c r="T177" i="5"/>
  <c r="AB177" i="5"/>
  <c r="AI177" i="5"/>
  <c r="I177" i="5"/>
  <c r="L177" i="5"/>
  <c r="P177" i="5"/>
  <c r="H97" i="25"/>
  <c r="H98" i="25" s="1"/>
  <c r="H100" i="25" s="1"/>
  <c r="H89" i="6"/>
  <c r="I96" i="25"/>
  <c r="I89" i="6" s="1"/>
  <c r="I6" i="23" s="1"/>
  <c r="I215" i="25"/>
  <c r="I216" i="25" s="1"/>
  <c r="H219" i="25"/>
  <c r="H220" i="25" s="1"/>
  <c r="G219" i="25"/>
  <c r="G100" i="25"/>
  <c r="H12" i="6"/>
  <c r="J13" i="6"/>
  <c r="H5" i="5"/>
  <c r="I52" i="4"/>
  <c r="I8" i="25" s="1"/>
  <c r="D163" i="18"/>
  <c r="C216" i="5"/>
  <c r="D132" i="18"/>
  <c r="C174" i="5"/>
  <c r="D70" i="18"/>
  <c r="D101" i="18"/>
  <c r="AN174" i="5" l="1"/>
  <c r="H174" i="5"/>
  <c r="AF174" i="5"/>
  <c r="P174" i="5"/>
  <c r="G174" i="5"/>
  <c r="X174" i="5"/>
  <c r="AV174" i="5"/>
  <c r="AP174" i="5"/>
  <c r="Z174" i="5"/>
  <c r="J174" i="5"/>
  <c r="AO174" i="5"/>
  <c r="Y174" i="5"/>
  <c r="I174" i="5"/>
  <c r="AL174" i="5"/>
  <c r="V174" i="5"/>
  <c r="AK174" i="5"/>
  <c r="U174" i="5"/>
  <c r="AH174" i="5"/>
  <c r="R174" i="5"/>
  <c r="AG174" i="5"/>
  <c r="Q174" i="5"/>
  <c r="M174" i="5"/>
  <c r="AI174" i="5"/>
  <c r="AJ174" i="5"/>
  <c r="AM174" i="5"/>
  <c r="AB174" i="5"/>
  <c r="AT174" i="5"/>
  <c r="K174" i="5"/>
  <c r="AQ174" i="5"/>
  <c r="L174" i="5"/>
  <c r="AR174" i="5"/>
  <c r="O174" i="5"/>
  <c r="AU174" i="5"/>
  <c r="AD174" i="5"/>
  <c r="AS174" i="5"/>
  <c r="S174" i="5"/>
  <c r="T174" i="5"/>
  <c r="W174" i="5"/>
  <c r="N174" i="5"/>
  <c r="AC174" i="5"/>
  <c r="AA174" i="5"/>
  <c r="AE174" i="5"/>
  <c r="AM216" i="5"/>
  <c r="W216" i="5"/>
  <c r="AP216" i="5"/>
  <c r="Z216" i="5"/>
  <c r="J216" i="5"/>
  <c r="AS216" i="5"/>
  <c r="AC216" i="5"/>
  <c r="M216" i="5"/>
  <c r="AF216" i="5"/>
  <c r="AI216" i="5"/>
  <c r="S216" i="5"/>
  <c r="AL216" i="5"/>
  <c r="V216" i="5"/>
  <c r="AO216" i="5"/>
  <c r="Y216" i="5"/>
  <c r="I216" i="5"/>
  <c r="P216" i="5"/>
  <c r="AU216" i="5"/>
  <c r="AE216" i="5"/>
  <c r="O216" i="5"/>
  <c r="AH216" i="5"/>
  <c r="R216" i="5"/>
  <c r="AK216" i="5"/>
  <c r="U216" i="5"/>
  <c r="AQ216" i="5"/>
  <c r="Q216" i="5"/>
  <c r="AR216" i="5"/>
  <c r="AN216" i="5"/>
  <c r="AA216" i="5"/>
  <c r="AT216" i="5"/>
  <c r="AB216" i="5"/>
  <c r="X216" i="5"/>
  <c r="AJ216" i="5"/>
  <c r="T216" i="5"/>
  <c r="K216" i="5"/>
  <c r="AD216" i="5"/>
  <c r="AV216" i="5"/>
  <c r="L216" i="5"/>
  <c r="H216" i="5"/>
  <c r="G216" i="5"/>
  <c r="N216" i="5"/>
  <c r="AG216" i="5"/>
  <c r="I97" i="25"/>
  <c r="H6" i="23"/>
  <c r="J96" i="25"/>
  <c r="J215" i="25"/>
  <c r="I98" i="25"/>
  <c r="G220" i="25"/>
  <c r="I12" i="6"/>
  <c r="I5" i="5"/>
  <c r="J52" i="4"/>
  <c r="J8" i="25" s="1"/>
  <c r="J97" i="25" l="1"/>
  <c r="J98" i="25" s="1"/>
  <c r="J100" i="25" s="1"/>
  <c r="J89" i="6"/>
  <c r="J216" i="25"/>
  <c r="I219" i="25"/>
  <c r="I100" i="25"/>
  <c r="J12" i="6"/>
  <c r="K52" i="4"/>
  <c r="K8" i="25" s="1"/>
  <c r="J5" i="5"/>
  <c r="J219" i="25" l="1"/>
  <c r="J220" i="25" s="1"/>
  <c r="J6" i="23"/>
  <c r="I220" i="25"/>
  <c r="K12" i="6"/>
  <c r="K5" i="5"/>
  <c r="D25" i="18"/>
  <c r="D24" i="18"/>
  <c r="D23" i="18"/>
  <c r="D22" i="18"/>
  <c r="D21" i="18"/>
  <c r="D20" i="18"/>
  <c r="D19" i="18"/>
  <c r="D18" i="18"/>
  <c r="D17" i="18"/>
  <c r="D16" i="18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C110" i="7"/>
  <c r="C109" i="7"/>
  <c r="C108" i="7"/>
  <c r="C107" i="7"/>
  <c r="D129" i="3"/>
  <c r="D128" i="3"/>
  <c r="D127" i="3"/>
  <c r="D126" i="3"/>
  <c r="D125" i="3"/>
  <c r="D124" i="3"/>
  <c r="D123" i="3"/>
  <c r="AV17" i="3"/>
  <c r="AV51" i="4" s="1"/>
  <c r="AU17" i="3"/>
  <c r="AU51" i="4" s="1"/>
  <c r="AT17" i="3"/>
  <c r="AT51" i="4" s="1"/>
  <c r="AS17" i="3"/>
  <c r="AS51" i="4" s="1"/>
  <c r="AR17" i="3"/>
  <c r="AR51" i="4" s="1"/>
  <c r="AQ17" i="3"/>
  <c r="AQ51" i="4" s="1"/>
  <c r="AP17" i="3"/>
  <c r="AP51" i="4" s="1"/>
  <c r="AO17" i="3"/>
  <c r="AO51" i="4" s="1"/>
  <c r="AN17" i="3"/>
  <c r="AN51" i="4" s="1"/>
  <c r="AM17" i="3"/>
  <c r="AM51" i="4" s="1"/>
  <c r="AL17" i="3"/>
  <c r="AL51" i="4" s="1"/>
  <c r="AK17" i="3"/>
  <c r="AK51" i="4" s="1"/>
  <c r="AJ17" i="3"/>
  <c r="AJ51" i="4" s="1"/>
  <c r="AI17" i="3"/>
  <c r="AI51" i="4" s="1"/>
  <c r="AH17" i="3"/>
  <c r="AH51" i="4" s="1"/>
  <c r="AG17" i="3"/>
  <c r="AG51" i="4" s="1"/>
  <c r="AF17" i="3"/>
  <c r="AF51" i="4" s="1"/>
  <c r="AE17" i="3"/>
  <c r="AE51" i="4" s="1"/>
  <c r="AD17" i="3"/>
  <c r="AD51" i="4" s="1"/>
  <c r="AC17" i="3"/>
  <c r="AC51" i="4" s="1"/>
  <c r="AB17" i="3"/>
  <c r="AB51" i="4" s="1"/>
  <c r="AA17" i="3"/>
  <c r="AA51" i="4" s="1"/>
  <c r="Z17" i="3"/>
  <c r="Z51" i="4" s="1"/>
  <c r="Y17" i="3"/>
  <c r="Y51" i="4" s="1"/>
  <c r="X17" i="3"/>
  <c r="X51" i="4" s="1"/>
  <c r="W17" i="3"/>
  <c r="W51" i="4" s="1"/>
  <c r="V17" i="3"/>
  <c r="V51" i="4" s="1"/>
  <c r="U17" i="3"/>
  <c r="U51" i="4" s="1"/>
  <c r="T17" i="3"/>
  <c r="T51" i="4" s="1"/>
  <c r="S17" i="3"/>
  <c r="S51" i="4" s="1"/>
  <c r="R17" i="3"/>
  <c r="R51" i="4" s="1"/>
  <c r="Q17" i="3"/>
  <c r="Q51" i="4" s="1"/>
  <c r="P17" i="3"/>
  <c r="P51" i="4" s="1"/>
  <c r="O17" i="3"/>
  <c r="O51" i="4" s="1"/>
  <c r="N17" i="3"/>
  <c r="N51" i="4" s="1"/>
  <c r="M17" i="3"/>
  <c r="M51" i="4" s="1"/>
  <c r="L17" i="3"/>
  <c r="L51" i="4" s="1"/>
  <c r="K17" i="3"/>
  <c r="K51" i="4" s="1"/>
  <c r="L52" i="4" s="1"/>
  <c r="L8" i="25" s="1"/>
  <c r="AV12" i="3"/>
  <c r="AV7" i="25" s="1"/>
  <c r="AU12" i="3"/>
  <c r="AU7" i="25" s="1"/>
  <c r="AT12" i="3"/>
  <c r="AT7" i="25" s="1"/>
  <c r="AS12" i="3"/>
  <c r="AS7" i="25" s="1"/>
  <c r="AR12" i="3"/>
  <c r="AR7" i="25" s="1"/>
  <c r="AQ12" i="3"/>
  <c r="AQ7" i="25" s="1"/>
  <c r="AP12" i="3"/>
  <c r="AP7" i="25" s="1"/>
  <c r="AO12" i="3"/>
  <c r="AO7" i="25" s="1"/>
  <c r="AN12" i="3"/>
  <c r="AN7" i="25" s="1"/>
  <c r="AM12" i="3"/>
  <c r="AM7" i="25" s="1"/>
  <c r="AL12" i="3"/>
  <c r="AL7" i="25" s="1"/>
  <c r="AK12" i="3"/>
  <c r="AK7" i="25" s="1"/>
  <c r="AJ12" i="3"/>
  <c r="AJ7" i="25" s="1"/>
  <c r="AI12" i="3"/>
  <c r="AI7" i="25" s="1"/>
  <c r="AH12" i="3"/>
  <c r="AH7" i="25" s="1"/>
  <c r="AG12" i="3"/>
  <c r="AG7" i="25" s="1"/>
  <c r="AF12" i="3"/>
  <c r="AF7" i="25" s="1"/>
  <c r="AE12" i="3"/>
  <c r="AE7" i="25" s="1"/>
  <c r="AD12" i="3"/>
  <c r="AD7" i="25" s="1"/>
  <c r="AC12" i="3"/>
  <c r="AC7" i="25" s="1"/>
  <c r="AB12" i="3"/>
  <c r="AB7" i="25" s="1"/>
  <c r="AA12" i="3"/>
  <c r="AA7" i="25" s="1"/>
  <c r="Z12" i="3"/>
  <c r="Z7" i="25" s="1"/>
  <c r="Y12" i="3"/>
  <c r="Y7" i="25" s="1"/>
  <c r="X12" i="3"/>
  <c r="X7" i="25" s="1"/>
  <c r="W12" i="3"/>
  <c r="W7" i="25" s="1"/>
  <c r="V12" i="3"/>
  <c r="V7" i="25" s="1"/>
  <c r="U12" i="3"/>
  <c r="U7" i="25" s="1"/>
  <c r="T12" i="3"/>
  <c r="T7" i="25" s="1"/>
  <c r="S12" i="3"/>
  <c r="S7" i="25" s="1"/>
  <c r="R12" i="3"/>
  <c r="R7" i="25" s="1"/>
  <c r="Q12" i="3"/>
  <c r="Q7" i="25" s="1"/>
  <c r="P12" i="3"/>
  <c r="P7" i="25" s="1"/>
  <c r="O12" i="3"/>
  <c r="O7" i="25" s="1"/>
  <c r="N12" i="3"/>
  <c r="N7" i="25" s="1"/>
  <c r="M12" i="3"/>
  <c r="M7" i="25" s="1"/>
  <c r="L12" i="3"/>
  <c r="L7" i="25" s="1"/>
  <c r="K12" i="3"/>
  <c r="K7" i="25" s="1"/>
  <c r="L12" i="6" l="1"/>
  <c r="K22" i="3"/>
  <c r="K13" i="6" s="1"/>
  <c r="D191" i="18"/>
  <c r="C40" i="5"/>
  <c r="D195" i="18"/>
  <c r="C44" i="5"/>
  <c r="D192" i="18"/>
  <c r="C41" i="5"/>
  <c r="D196" i="18"/>
  <c r="C45" i="5"/>
  <c r="D189" i="18"/>
  <c r="C38" i="5"/>
  <c r="D193" i="18"/>
  <c r="C42" i="5"/>
  <c r="D197" i="18"/>
  <c r="C46" i="5"/>
  <c r="M52" i="4"/>
  <c r="M8" i="25" s="1"/>
  <c r="L5" i="5"/>
  <c r="C39" i="5"/>
  <c r="D190" i="18"/>
  <c r="C43" i="5"/>
  <c r="D194" i="18"/>
  <c r="C47" i="5"/>
  <c r="D198" i="18"/>
  <c r="D15" i="18"/>
  <c r="C22" i="20"/>
  <c r="AU46" i="5" l="1"/>
  <c r="AQ46" i="5"/>
  <c r="AM46" i="5"/>
  <c r="AI46" i="5"/>
  <c r="AE46" i="5"/>
  <c r="AA46" i="5"/>
  <c r="W46" i="5"/>
  <c r="S46" i="5"/>
  <c r="O46" i="5"/>
  <c r="K46" i="5"/>
  <c r="AT46" i="5"/>
  <c r="AO46" i="5"/>
  <c r="AJ46" i="5"/>
  <c r="AD46" i="5"/>
  <c r="Y46" i="5"/>
  <c r="T46" i="5"/>
  <c r="N46" i="5"/>
  <c r="I46" i="5"/>
  <c r="AS46" i="5"/>
  <c r="AN46" i="5"/>
  <c r="AH46" i="5"/>
  <c r="AC46" i="5"/>
  <c r="X46" i="5"/>
  <c r="R46" i="5"/>
  <c r="M46" i="5"/>
  <c r="H46" i="5"/>
  <c r="G46" i="5"/>
  <c r="AV46" i="5"/>
  <c r="AK46" i="5"/>
  <c r="Z46" i="5"/>
  <c r="P46" i="5"/>
  <c r="AR46" i="5"/>
  <c r="AG46" i="5"/>
  <c r="V46" i="5"/>
  <c r="L46" i="5"/>
  <c r="AP46" i="5"/>
  <c r="AF46" i="5"/>
  <c r="U46" i="5"/>
  <c r="J46" i="5"/>
  <c r="AL46" i="5"/>
  <c r="AB46" i="5"/>
  <c r="Q46" i="5"/>
  <c r="AU38" i="5"/>
  <c r="AQ38" i="5"/>
  <c r="AM38" i="5"/>
  <c r="AI38" i="5"/>
  <c r="AE38" i="5"/>
  <c r="AA38" i="5"/>
  <c r="W38" i="5"/>
  <c r="S38" i="5"/>
  <c r="O38" i="5"/>
  <c r="K38" i="5"/>
  <c r="AR38" i="5"/>
  <c r="AL38" i="5"/>
  <c r="AG38" i="5"/>
  <c r="AB38" i="5"/>
  <c r="V38" i="5"/>
  <c r="Q38" i="5"/>
  <c r="L38" i="5"/>
  <c r="AV38" i="5"/>
  <c r="AP38" i="5"/>
  <c r="AK38" i="5"/>
  <c r="AF38" i="5"/>
  <c r="Z38" i="5"/>
  <c r="U38" i="5"/>
  <c r="P38" i="5"/>
  <c r="J38" i="5"/>
  <c r="AT38" i="5"/>
  <c r="AJ38" i="5"/>
  <c r="Y38" i="5"/>
  <c r="N38" i="5"/>
  <c r="AS38" i="5"/>
  <c r="AH38" i="5"/>
  <c r="X38" i="5"/>
  <c r="M38" i="5"/>
  <c r="G38" i="5"/>
  <c r="AO38" i="5"/>
  <c r="AD38" i="5"/>
  <c r="T38" i="5"/>
  <c r="I38" i="5"/>
  <c r="AN38" i="5"/>
  <c r="AC38" i="5"/>
  <c r="R38" i="5"/>
  <c r="H38" i="5"/>
  <c r="AV41" i="5"/>
  <c r="AR41" i="5"/>
  <c r="AN41" i="5"/>
  <c r="AJ41" i="5"/>
  <c r="AF41" i="5"/>
  <c r="AB41" i="5"/>
  <c r="X41" i="5"/>
  <c r="T41" i="5"/>
  <c r="P41" i="5"/>
  <c r="L41" i="5"/>
  <c r="H41" i="5"/>
  <c r="G41" i="5"/>
  <c r="AQ41" i="5"/>
  <c r="AL41" i="5"/>
  <c r="AG41" i="5"/>
  <c r="AA41" i="5"/>
  <c r="V41" i="5"/>
  <c r="Q41" i="5"/>
  <c r="K41" i="5"/>
  <c r="AU41" i="5"/>
  <c r="AP41" i="5"/>
  <c r="AK41" i="5"/>
  <c r="AE41" i="5"/>
  <c r="Z41" i="5"/>
  <c r="U41" i="5"/>
  <c r="O41" i="5"/>
  <c r="J41" i="5"/>
  <c r="AO41" i="5"/>
  <c r="AD41" i="5"/>
  <c r="S41" i="5"/>
  <c r="I41" i="5"/>
  <c r="AM41" i="5"/>
  <c r="AC41" i="5"/>
  <c r="R41" i="5"/>
  <c r="AT41" i="5"/>
  <c r="AI41" i="5"/>
  <c r="Y41" i="5"/>
  <c r="N41" i="5"/>
  <c r="AS41" i="5"/>
  <c r="AH41" i="5"/>
  <c r="W41" i="5"/>
  <c r="M41" i="5"/>
  <c r="AS40" i="5"/>
  <c r="AO40" i="5"/>
  <c r="AK40" i="5"/>
  <c r="AG40" i="5"/>
  <c r="AC40" i="5"/>
  <c r="Y40" i="5"/>
  <c r="U40" i="5"/>
  <c r="Q40" i="5"/>
  <c r="M40" i="5"/>
  <c r="I40" i="5"/>
  <c r="AU40" i="5"/>
  <c r="AP40" i="5"/>
  <c r="AJ40" i="5"/>
  <c r="AE40" i="5"/>
  <c r="Z40" i="5"/>
  <c r="T40" i="5"/>
  <c r="O40" i="5"/>
  <c r="J40" i="5"/>
  <c r="AT40" i="5"/>
  <c r="AN40" i="5"/>
  <c r="AI40" i="5"/>
  <c r="AD40" i="5"/>
  <c r="X40" i="5"/>
  <c r="S40" i="5"/>
  <c r="N40" i="5"/>
  <c r="H40" i="5"/>
  <c r="G40" i="5"/>
  <c r="AM40" i="5"/>
  <c r="AB40" i="5"/>
  <c r="R40" i="5"/>
  <c r="AV40" i="5"/>
  <c r="AL40" i="5"/>
  <c r="AA40" i="5"/>
  <c r="P40" i="5"/>
  <c r="AR40" i="5"/>
  <c r="AH40" i="5"/>
  <c r="W40" i="5"/>
  <c r="L40" i="5"/>
  <c r="AQ40" i="5"/>
  <c r="AF40" i="5"/>
  <c r="V40" i="5"/>
  <c r="K40" i="5"/>
  <c r="AT47" i="5"/>
  <c r="AP47" i="5"/>
  <c r="AL47" i="5"/>
  <c r="AH47" i="5"/>
  <c r="AD47" i="5"/>
  <c r="Z47" i="5"/>
  <c r="V47" i="5"/>
  <c r="R47" i="5"/>
  <c r="N47" i="5"/>
  <c r="J47" i="5"/>
  <c r="AV47" i="5"/>
  <c r="AQ47" i="5"/>
  <c r="AK47" i="5"/>
  <c r="AF47" i="5"/>
  <c r="AA47" i="5"/>
  <c r="U47" i="5"/>
  <c r="P47" i="5"/>
  <c r="K47" i="5"/>
  <c r="G47" i="5"/>
  <c r="AU47" i="5"/>
  <c r="AO47" i="5"/>
  <c r="AJ47" i="5"/>
  <c r="AE47" i="5"/>
  <c r="Y47" i="5"/>
  <c r="T47" i="5"/>
  <c r="O47" i="5"/>
  <c r="I47" i="5"/>
  <c r="AM47" i="5"/>
  <c r="AB47" i="5"/>
  <c r="Q47" i="5"/>
  <c r="AS47" i="5"/>
  <c r="AI47" i="5"/>
  <c r="X47" i="5"/>
  <c r="M47" i="5"/>
  <c r="AR47" i="5"/>
  <c r="AG47" i="5"/>
  <c r="W47" i="5"/>
  <c r="L47" i="5"/>
  <c r="AN47" i="5"/>
  <c r="AC47" i="5"/>
  <c r="S47" i="5"/>
  <c r="H47" i="5"/>
  <c r="AT39" i="5"/>
  <c r="AP39" i="5"/>
  <c r="AL39" i="5"/>
  <c r="AH39" i="5"/>
  <c r="AD39" i="5"/>
  <c r="Z39" i="5"/>
  <c r="V39" i="5"/>
  <c r="R39" i="5"/>
  <c r="N39" i="5"/>
  <c r="J39" i="5"/>
  <c r="AS39" i="5"/>
  <c r="AN39" i="5"/>
  <c r="AI39" i="5"/>
  <c r="AC39" i="5"/>
  <c r="X39" i="5"/>
  <c r="S39" i="5"/>
  <c r="M39" i="5"/>
  <c r="H39" i="5"/>
  <c r="AR39" i="5"/>
  <c r="AM39" i="5"/>
  <c r="AG39" i="5"/>
  <c r="AB39" i="5"/>
  <c r="W39" i="5"/>
  <c r="Q39" i="5"/>
  <c r="L39" i="5"/>
  <c r="AV39" i="5"/>
  <c r="AK39" i="5"/>
  <c r="AA39" i="5"/>
  <c r="P39" i="5"/>
  <c r="G39" i="5"/>
  <c r="AU39" i="5"/>
  <c r="AJ39" i="5"/>
  <c r="Y39" i="5"/>
  <c r="O39" i="5"/>
  <c r="AQ39" i="5"/>
  <c r="AF39" i="5"/>
  <c r="U39" i="5"/>
  <c r="K39" i="5"/>
  <c r="AO39" i="5"/>
  <c r="AE39" i="5"/>
  <c r="T39" i="5"/>
  <c r="I39" i="5"/>
  <c r="AU42" i="5"/>
  <c r="AQ42" i="5"/>
  <c r="AM42" i="5"/>
  <c r="AI42" i="5"/>
  <c r="AE42" i="5"/>
  <c r="AA42" i="5"/>
  <c r="W42" i="5"/>
  <c r="S42" i="5"/>
  <c r="O42" i="5"/>
  <c r="K42" i="5"/>
  <c r="AS42" i="5"/>
  <c r="AN42" i="5"/>
  <c r="AH42" i="5"/>
  <c r="AC42" i="5"/>
  <c r="X42" i="5"/>
  <c r="R42" i="5"/>
  <c r="M42" i="5"/>
  <c r="H42" i="5"/>
  <c r="G42" i="5"/>
  <c r="AR42" i="5"/>
  <c r="AL42" i="5"/>
  <c r="AG42" i="5"/>
  <c r="AB42" i="5"/>
  <c r="V42" i="5"/>
  <c r="Q42" i="5"/>
  <c r="L42" i="5"/>
  <c r="AP42" i="5"/>
  <c r="AF42" i="5"/>
  <c r="U42" i="5"/>
  <c r="J42" i="5"/>
  <c r="AO42" i="5"/>
  <c r="AD42" i="5"/>
  <c r="T42" i="5"/>
  <c r="I42" i="5"/>
  <c r="AV42" i="5"/>
  <c r="AK42" i="5"/>
  <c r="Z42" i="5"/>
  <c r="P42" i="5"/>
  <c r="AT42" i="5"/>
  <c r="AJ42" i="5"/>
  <c r="Y42" i="5"/>
  <c r="N42" i="5"/>
  <c r="AV45" i="5"/>
  <c r="AR45" i="5"/>
  <c r="AN45" i="5"/>
  <c r="AJ45" i="5"/>
  <c r="AF45" i="5"/>
  <c r="AB45" i="5"/>
  <c r="X45" i="5"/>
  <c r="T45" i="5"/>
  <c r="P45" i="5"/>
  <c r="L45" i="5"/>
  <c r="H45" i="5"/>
  <c r="G45" i="5"/>
  <c r="AS45" i="5"/>
  <c r="AM45" i="5"/>
  <c r="AH45" i="5"/>
  <c r="AC45" i="5"/>
  <c r="W45" i="5"/>
  <c r="R45" i="5"/>
  <c r="M45" i="5"/>
  <c r="AQ45" i="5"/>
  <c r="AL45" i="5"/>
  <c r="AG45" i="5"/>
  <c r="AA45" i="5"/>
  <c r="V45" i="5"/>
  <c r="Q45" i="5"/>
  <c r="K45" i="5"/>
  <c r="AT45" i="5"/>
  <c r="AI45" i="5"/>
  <c r="Y45" i="5"/>
  <c r="N45" i="5"/>
  <c r="AP45" i="5"/>
  <c r="AE45" i="5"/>
  <c r="U45" i="5"/>
  <c r="J45" i="5"/>
  <c r="AO45" i="5"/>
  <c r="AD45" i="5"/>
  <c r="S45" i="5"/>
  <c r="I45" i="5"/>
  <c r="AU45" i="5"/>
  <c r="AK45" i="5"/>
  <c r="Z45" i="5"/>
  <c r="O45" i="5"/>
  <c r="AS44" i="5"/>
  <c r="AO44" i="5"/>
  <c r="AK44" i="5"/>
  <c r="AG44" i="5"/>
  <c r="AC44" i="5"/>
  <c r="Y44" i="5"/>
  <c r="U44" i="5"/>
  <c r="Q44" i="5"/>
  <c r="M44" i="5"/>
  <c r="I44" i="5"/>
  <c r="AV44" i="5"/>
  <c r="AQ44" i="5"/>
  <c r="AL44" i="5"/>
  <c r="AF44" i="5"/>
  <c r="AA44" i="5"/>
  <c r="V44" i="5"/>
  <c r="P44" i="5"/>
  <c r="K44" i="5"/>
  <c r="AU44" i="5"/>
  <c r="AP44" i="5"/>
  <c r="AJ44" i="5"/>
  <c r="Z44" i="5"/>
  <c r="T44" i="5"/>
  <c r="O44" i="5"/>
  <c r="J44" i="5"/>
  <c r="AR44" i="5"/>
  <c r="AH44" i="5"/>
  <c r="X44" i="5"/>
  <c r="N44" i="5"/>
  <c r="AN44" i="5"/>
  <c r="AE44" i="5"/>
  <c r="W44" i="5"/>
  <c r="L44" i="5"/>
  <c r="AM44" i="5"/>
  <c r="AD44" i="5"/>
  <c r="S44" i="5"/>
  <c r="H44" i="5"/>
  <c r="G44" i="5"/>
  <c r="AT44" i="5"/>
  <c r="AI44" i="5"/>
  <c r="AB44" i="5"/>
  <c r="R44" i="5"/>
  <c r="AT43" i="5"/>
  <c r="AP43" i="5"/>
  <c r="AL43" i="5"/>
  <c r="AH43" i="5"/>
  <c r="AD43" i="5"/>
  <c r="Z43" i="5"/>
  <c r="V43" i="5"/>
  <c r="R43" i="5"/>
  <c r="N43" i="5"/>
  <c r="J43" i="5"/>
  <c r="AU43" i="5"/>
  <c r="AO43" i="5"/>
  <c r="AJ43" i="5"/>
  <c r="AE43" i="5"/>
  <c r="Y43" i="5"/>
  <c r="T43" i="5"/>
  <c r="O43" i="5"/>
  <c r="I43" i="5"/>
  <c r="AS43" i="5"/>
  <c r="AN43" i="5"/>
  <c r="AI43" i="5"/>
  <c r="AC43" i="5"/>
  <c r="X43" i="5"/>
  <c r="S43" i="5"/>
  <c r="M43" i="5"/>
  <c r="H43" i="5"/>
  <c r="AR43" i="5"/>
  <c r="AG43" i="5"/>
  <c r="W43" i="5"/>
  <c r="L43" i="5"/>
  <c r="AQ43" i="5"/>
  <c r="AF43" i="5"/>
  <c r="U43" i="5"/>
  <c r="K43" i="5"/>
  <c r="AM43" i="5"/>
  <c r="AB43" i="5"/>
  <c r="Q43" i="5"/>
  <c r="AV43" i="5"/>
  <c r="AK43" i="5"/>
  <c r="AA43" i="5"/>
  <c r="P43" i="5"/>
  <c r="G43" i="5"/>
  <c r="K96" i="25"/>
  <c r="K89" i="6" s="1"/>
  <c r="K215" i="25"/>
  <c r="L22" i="3"/>
  <c r="L13" i="6" s="1"/>
  <c r="M12" i="6"/>
  <c r="D188" i="18"/>
  <c r="N52" i="4"/>
  <c r="N8" i="25" s="1"/>
  <c r="M5" i="5"/>
  <c r="D30" i="18"/>
  <c r="D36" i="18"/>
  <c r="D28" i="18"/>
  <c r="D34" i="18"/>
  <c r="D32" i="18"/>
  <c r="K6" i="23" l="1"/>
  <c r="E89" i="6"/>
  <c r="K97" i="25"/>
  <c r="K98" i="25" s="1"/>
  <c r="K216" i="25"/>
  <c r="L96" i="25"/>
  <c r="L97" i="25" s="1"/>
  <c r="L98" i="25" s="1"/>
  <c r="L100" i="25" s="1"/>
  <c r="L215" i="25"/>
  <c r="L216" i="25" s="1"/>
  <c r="N12" i="6"/>
  <c r="M22" i="3"/>
  <c r="M13" i="6" s="1"/>
  <c r="O52" i="4"/>
  <c r="O8" i="25" s="1"/>
  <c r="N5" i="5"/>
  <c r="D204" i="18"/>
  <c r="C52" i="5"/>
  <c r="D202" i="18"/>
  <c r="C50" i="5"/>
  <c r="C51" i="5"/>
  <c r="D203" i="18"/>
  <c r="D201" i="18"/>
  <c r="C49" i="5"/>
  <c r="D39" i="18"/>
  <c r="D200" i="18"/>
  <c r="C48" i="5"/>
  <c r="C313" i="5"/>
  <c r="E247" i="5"/>
  <c r="E256" i="5"/>
  <c r="L11" i="2"/>
  <c r="D56" i="3" s="1"/>
  <c r="AU50" i="5" l="1"/>
  <c r="AQ50" i="5"/>
  <c r="AM50" i="5"/>
  <c r="AI50" i="5"/>
  <c r="AE50" i="5"/>
  <c r="AA50" i="5"/>
  <c r="W50" i="5"/>
  <c r="S50" i="5"/>
  <c r="O50" i="5"/>
  <c r="K50" i="5"/>
  <c r="AV50" i="5"/>
  <c r="AP50" i="5"/>
  <c r="AK50" i="5"/>
  <c r="AF50" i="5"/>
  <c r="Z50" i="5"/>
  <c r="U50" i="5"/>
  <c r="P50" i="5"/>
  <c r="J50" i="5"/>
  <c r="AT50" i="5"/>
  <c r="AO50" i="5"/>
  <c r="AJ50" i="5"/>
  <c r="AD50" i="5"/>
  <c r="Y50" i="5"/>
  <c r="T50" i="5"/>
  <c r="N50" i="5"/>
  <c r="I50" i="5"/>
  <c r="AR50" i="5"/>
  <c r="AG50" i="5"/>
  <c r="V50" i="5"/>
  <c r="L50" i="5"/>
  <c r="G50" i="5"/>
  <c r="AN50" i="5"/>
  <c r="AC50" i="5"/>
  <c r="R50" i="5"/>
  <c r="H50" i="5"/>
  <c r="AL50" i="5"/>
  <c r="AB50" i="5"/>
  <c r="Q50" i="5"/>
  <c r="AS50" i="5"/>
  <c r="AH50" i="5"/>
  <c r="X50" i="5"/>
  <c r="M50" i="5"/>
  <c r="AS52" i="5"/>
  <c r="AO52" i="5"/>
  <c r="AK52" i="5"/>
  <c r="AG52" i="5"/>
  <c r="AC52" i="5"/>
  <c r="Y52" i="5"/>
  <c r="U52" i="5"/>
  <c r="Q52" i="5"/>
  <c r="M52" i="5"/>
  <c r="I52" i="5"/>
  <c r="AT52" i="5"/>
  <c r="AN52" i="5"/>
  <c r="AI52" i="5"/>
  <c r="AD52" i="5"/>
  <c r="X52" i="5"/>
  <c r="S52" i="5"/>
  <c r="N52" i="5"/>
  <c r="H52" i="5"/>
  <c r="G52" i="5"/>
  <c r="AM52" i="5"/>
  <c r="AH52" i="5"/>
  <c r="AB52" i="5"/>
  <c r="W52" i="5"/>
  <c r="R52" i="5"/>
  <c r="L52" i="5"/>
  <c r="AV52" i="5"/>
  <c r="AQ52" i="5"/>
  <c r="AL52" i="5"/>
  <c r="AF52" i="5"/>
  <c r="AA52" i="5"/>
  <c r="V52" i="5"/>
  <c r="P52" i="5"/>
  <c r="K52" i="5"/>
  <c r="AR52" i="5"/>
  <c r="AU52" i="5"/>
  <c r="Z52" i="5"/>
  <c r="AP52" i="5"/>
  <c r="T52" i="5"/>
  <c r="AJ52" i="5"/>
  <c r="O52" i="5"/>
  <c r="AE52" i="5"/>
  <c r="J52" i="5"/>
  <c r="AT51" i="5"/>
  <c r="AP51" i="5"/>
  <c r="AL51" i="5"/>
  <c r="AH51" i="5"/>
  <c r="AD51" i="5"/>
  <c r="Z51" i="5"/>
  <c r="V51" i="5"/>
  <c r="R51" i="5"/>
  <c r="N51" i="5"/>
  <c r="J51" i="5"/>
  <c r="AR51" i="5"/>
  <c r="AM51" i="5"/>
  <c r="AG51" i="5"/>
  <c r="AB51" i="5"/>
  <c r="W51" i="5"/>
  <c r="Q51" i="5"/>
  <c r="L51" i="5"/>
  <c r="AV51" i="5"/>
  <c r="AQ51" i="5"/>
  <c r="AK51" i="5"/>
  <c r="AF51" i="5"/>
  <c r="AA51" i="5"/>
  <c r="U51" i="5"/>
  <c r="P51" i="5"/>
  <c r="K51" i="5"/>
  <c r="G51" i="5"/>
  <c r="AU51" i="5"/>
  <c r="AS51" i="5"/>
  <c r="AI51" i="5"/>
  <c r="X51" i="5"/>
  <c r="M51" i="5"/>
  <c r="AO51" i="5"/>
  <c r="AE51" i="5"/>
  <c r="T51" i="5"/>
  <c r="I51" i="5"/>
  <c r="AN51" i="5"/>
  <c r="AC51" i="5"/>
  <c r="S51" i="5"/>
  <c r="H51" i="5"/>
  <c r="AJ51" i="5"/>
  <c r="Y51" i="5"/>
  <c r="O51" i="5"/>
  <c r="AV49" i="5"/>
  <c r="AR49" i="5"/>
  <c r="AN49" i="5"/>
  <c r="AJ49" i="5"/>
  <c r="AF49" i="5"/>
  <c r="AB49" i="5"/>
  <c r="X49" i="5"/>
  <c r="T49" i="5"/>
  <c r="P49" i="5"/>
  <c r="L49" i="5"/>
  <c r="H49" i="5"/>
  <c r="G49" i="5"/>
  <c r="AT49" i="5"/>
  <c r="AO49" i="5"/>
  <c r="AI49" i="5"/>
  <c r="AD49" i="5"/>
  <c r="Y49" i="5"/>
  <c r="S49" i="5"/>
  <c r="N49" i="5"/>
  <c r="I49" i="5"/>
  <c r="AS49" i="5"/>
  <c r="AM49" i="5"/>
  <c r="AH49" i="5"/>
  <c r="AC49" i="5"/>
  <c r="W49" i="5"/>
  <c r="R49" i="5"/>
  <c r="M49" i="5"/>
  <c r="AP49" i="5"/>
  <c r="AE49" i="5"/>
  <c r="U49" i="5"/>
  <c r="J49" i="5"/>
  <c r="AL49" i="5"/>
  <c r="AA49" i="5"/>
  <c r="Q49" i="5"/>
  <c r="AU49" i="5"/>
  <c r="AK49" i="5"/>
  <c r="Z49" i="5"/>
  <c r="O49" i="5"/>
  <c r="AQ49" i="5"/>
  <c r="AG49" i="5"/>
  <c r="V49" i="5"/>
  <c r="K49" i="5"/>
  <c r="AS48" i="5"/>
  <c r="AO48" i="5"/>
  <c r="AK48" i="5"/>
  <c r="AG48" i="5"/>
  <c r="AC48" i="5"/>
  <c r="Y48" i="5"/>
  <c r="U48" i="5"/>
  <c r="Q48" i="5"/>
  <c r="M48" i="5"/>
  <c r="I48" i="5"/>
  <c r="AR48" i="5"/>
  <c r="AM48" i="5"/>
  <c r="AH48" i="5"/>
  <c r="AB48" i="5"/>
  <c r="W48" i="5"/>
  <c r="R48" i="5"/>
  <c r="L48" i="5"/>
  <c r="AV48" i="5"/>
  <c r="AQ48" i="5"/>
  <c r="AL48" i="5"/>
  <c r="AF48" i="5"/>
  <c r="AA48" i="5"/>
  <c r="V48" i="5"/>
  <c r="P48" i="5"/>
  <c r="K48" i="5"/>
  <c r="AN48" i="5"/>
  <c r="AD48" i="5"/>
  <c r="S48" i="5"/>
  <c r="H48" i="5"/>
  <c r="AU48" i="5"/>
  <c r="AJ48" i="5"/>
  <c r="Z48" i="5"/>
  <c r="O48" i="5"/>
  <c r="G48" i="5"/>
  <c r="AT48" i="5"/>
  <c r="AI48" i="5"/>
  <c r="X48" i="5"/>
  <c r="N48" i="5"/>
  <c r="AP48" i="5"/>
  <c r="AE48" i="5"/>
  <c r="T48" i="5"/>
  <c r="J48" i="5"/>
  <c r="E6" i="23"/>
  <c r="D6" i="23"/>
  <c r="L219" i="25"/>
  <c r="L220" i="25" s="1"/>
  <c r="M96" i="25"/>
  <c r="M97" i="25" s="1"/>
  <c r="M98" i="25" s="1"/>
  <c r="M100" i="25" s="1"/>
  <c r="M215" i="25"/>
  <c r="M216" i="25" s="1"/>
  <c r="K100" i="25"/>
  <c r="K219" i="25"/>
  <c r="N22" i="3"/>
  <c r="O22" i="3" s="1"/>
  <c r="O12" i="6"/>
  <c r="D206" i="18"/>
  <c r="P52" i="4"/>
  <c r="P8" i="25" s="1"/>
  <c r="O5" i="5"/>
  <c r="G33" i="20"/>
  <c r="G28" i="20"/>
  <c r="G23" i="20"/>
  <c r="B7" i="20"/>
  <c r="B8" i="20"/>
  <c r="M219" i="25" l="1"/>
  <c r="M220" i="25" s="1"/>
  <c r="N13" i="6"/>
  <c r="K220" i="25"/>
  <c r="P12" i="6"/>
  <c r="P22" i="3"/>
  <c r="O13" i="6"/>
  <c r="Q52" i="4"/>
  <c r="Q8" i="25" s="1"/>
  <c r="P5" i="5"/>
  <c r="J39" i="2"/>
  <c r="O96" i="25" l="1"/>
  <c r="O97" i="25" s="1"/>
  <c r="O98" i="25" s="1"/>
  <c r="O215" i="25"/>
  <c r="O216" i="25" s="1"/>
  <c r="N96" i="25"/>
  <c r="N97" i="25" s="1"/>
  <c r="N98" i="25" s="1"/>
  <c r="N219" i="25" s="1"/>
  <c r="N220" i="25" s="1"/>
  <c r="N215" i="25"/>
  <c r="N216" i="25" s="1"/>
  <c r="O100" i="25"/>
  <c r="O219" i="25"/>
  <c r="Q12" i="6"/>
  <c r="Q22" i="3"/>
  <c r="P13" i="6"/>
  <c r="R52" i="4"/>
  <c r="R8" i="25" s="1"/>
  <c r="Q5" i="5"/>
  <c r="C75" i="9"/>
  <c r="P96" i="25" l="1"/>
  <c r="P97" i="25" s="1"/>
  <c r="P98" i="25" s="1"/>
  <c r="P100" i="25" s="1"/>
  <c r="P215" i="25"/>
  <c r="P216" i="25" s="1"/>
  <c r="N100" i="25"/>
  <c r="O220" i="25"/>
  <c r="R12" i="6"/>
  <c r="R22" i="3"/>
  <c r="Q13" i="6"/>
  <c r="C17" i="24"/>
  <c r="C18" i="24" s="1"/>
  <c r="S52" i="4"/>
  <c r="S8" i="25" s="1"/>
  <c r="R5" i="5"/>
  <c r="P219" i="25" l="1"/>
  <c r="P220" i="25" s="1"/>
  <c r="Q96" i="25"/>
  <c r="Q97" i="25" s="1"/>
  <c r="Q98" i="25" s="1"/>
  <c r="Q100" i="25" s="1"/>
  <c r="Q215" i="25"/>
  <c r="Q216" i="25" s="1"/>
  <c r="S12" i="6"/>
  <c r="S22" i="3"/>
  <c r="R13" i="6"/>
  <c r="T52" i="4"/>
  <c r="T8" i="25" s="1"/>
  <c r="S5" i="5"/>
  <c r="Q219" i="25" l="1"/>
  <c r="R96" i="25"/>
  <c r="R97" i="25" s="1"/>
  <c r="R98" i="25" s="1"/>
  <c r="R100" i="25" s="1"/>
  <c r="R215" i="25"/>
  <c r="R216" i="25" s="1"/>
  <c r="Q220" i="25"/>
  <c r="T12" i="6"/>
  <c r="T22" i="3"/>
  <c r="S13" i="6"/>
  <c r="U52" i="4"/>
  <c r="U8" i="25" s="1"/>
  <c r="T5" i="5"/>
  <c r="R219" i="25" l="1"/>
  <c r="R220" i="25" s="1"/>
  <c r="S96" i="25"/>
  <c r="S97" i="25" s="1"/>
  <c r="S98" i="25" s="1"/>
  <c r="S219" i="25" s="1"/>
  <c r="S215" i="25"/>
  <c r="S216" i="25" s="1"/>
  <c r="S100" i="25"/>
  <c r="U12" i="6"/>
  <c r="U22" i="3"/>
  <c r="T13" i="6"/>
  <c r="V52" i="4"/>
  <c r="V8" i="25" s="1"/>
  <c r="U5" i="5"/>
  <c r="A3" i="23"/>
  <c r="A2" i="23"/>
  <c r="A1" i="23"/>
  <c r="T96" i="25" l="1"/>
  <c r="T97" i="25" s="1"/>
  <c r="T98" i="25" s="1"/>
  <c r="T219" i="25" s="1"/>
  <c r="T220" i="25" s="1"/>
  <c r="T215" i="25"/>
  <c r="T216" i="25" s="1"/>
  <c r="T100" i="25"/>
  <c r="S220" i="25"/>
  <c r="V12" i="6"/>
  <c r="V22" i="3"/>
  <c r="U13" i="6"/>
  <c r="W52" i="4"/>
  <c r="W8" i="25" s="1"/>
  <c r="V5" i="5"/>
  <c r="C46" i="3"/>
  <c r="C45" i="3"/>
  <c r="C44" i="3"/>
  <c r="C43" i="3"/>
  <c r="C42" i="3"/>
  <c r="U96" i="25" l="1"/>
  <c r="U97" i="25" s="1"/>
  <c r="U98" i="25" s="1"/>
  <c r="U100" i="25" s="1"/>
  <c r="U215" i="25"/>
  <c r="U216" i="25" s="1"/>
  <c r="W12" i="6"/>
  <c r="W22" i="3"/>
  <c r="V13" i="6"/>
  <c r="X52" i="4"/>
  <c r="X8" i="25" s="1"/>
  <c r="W5" i="5"/>
  <c r="C119" i="3"/>
  <c r="C118" i="3"/>
  <c r="C117" i="3"/>
  <c r="C116" i="3"/>
  <c r="C115" i="3"/>
  <c r="U219" i="25" l="1"/>
  <c r="U220" i="25" s="1"/>
  <c r="V96" i="25"/>
  <c r="V97" i="25" s="1"/>
  <c r="V98" i="25" s="1"/>
  <c r="V215" i="25"/>
  <c r="V216" i="25" s="1"/>
  <c r="V100" i="25"/>
  <c r="V219" i="25"/>
  <c r="V220" i="25" s="1"/>
  <c r="X12" i="6"/>
  <c r="X22" i="3"/>
  <c r="W13" i="6"/>
  <c r="Y52" i="4"/>
  <c r="Y8" i="25" s="1"/>
  <c r="X5" i="5"/>
  <c r="J36" i="2"/>
  <c r="W96" i="25" l="1"/>
  <c r="W97" i="25" s="1"/>
  <c r="W98" i="25" s="1"/>
  <c r="W100" i="25" s="1"/>
  <c r="W215" i="25"/>
  <c r="W216" i="25" s="1"/>
  <c r="Y12" i="6"/>
  <c r="Y22" i="3"/>
  <c r="X13" i="6"/>
  <c r="Z52" i="4"/>
  <c r="Z8" i="25" s="1"/>
  <c r="Y5" i="5"/>
  <c r="D26" i="3"/>
  <c r="W219" i="25" l="1"/>
  <c r="W220" i="25" s="1"/>
  <c r="X96" i="25"/>
  <c r="X97" i="25" s="1"/>
  <c r="X98" i="25" s="1"/>
  <c r="X219" i="25" s="1"/>
  <c r="X220" i="25" s="1"/>
  <c r="X215" i="25"/>
  <c r="X216" i="25" s="1"/>
  <c r="X100" i="25"/>
  <c r="Z12" i="6"/>
  <c r="Z22" i="3"/>
  <c r="Y13" i="6"/>
  <c r="AA52" i="4"/>
  <c r="AA8" i="25" s="1"/>
  <c r="Z5" i="5"/>
  <c r="E130" i="18"/>
  <c r="Y96" i="25" l="1"/>
  <c r="Y97" i="25" s="1"/>
  <c r="Y98" i="25" s="1"/>
  <c r="Y215" i="25"/>
  <c r="Y216" i="25" s="1"/>
  <c r="Y100" i="25"/>
  <c r="Y219" i="25"/>
  <c r="Y220" i="25" s="1"/>
  <c r="AA12" i="6"/>
  <c r="AA22" i="3"/>
  <c r="Z13" i="6"/>
  <c r="AB52" i="4"/>
  <c r="AB8" i="25" s="1"/>
  <c r="AA5" i="5"/>
  <c r="C205" i="18"/>
  <c r="C194" i="18"/>
  <c r="C196" i="18"/>
  <c r="Z96" i="25" l="1"/>
  <c r="Z97" i="25" s="1"/>
  <c r="Z98" i="25" s="1"/>
  <c r="Z100" i="25" s="1"/>
  <c r="Z215" i="25"/>
  <c r="Z216" i="25" s="1"/>
  <c r="Z219" i="25"/>
  <c r="Z220" i="25" s="1"/>
  <c r="AB12" i="6"/>
  <c r="AB22" i="3"/>
  <c r="AA13" i="6"/>
  <c r="AC52" i="4"/>
  <c r="AC8" i="25" s="1"/>
  <c r="AB5" i="5"/>
  <c r="C191" i="18"/>
  <c r="C193" i="18"/>
  <c r="C195" i="18"/>
  <c r="C198" i="18"/>
  <c r="C189" i="18"/>
  <c r="C192" i="18"/>
  <c r="C197" i="18"/>
  <c r="C190" i="18"/>
  <c r="AA96" i="25" l="1"/>
  <c r="AA97" i="25" s="1"/>
  <c r="AA98" i="25" s="1"/>
  <c r="AA100" i="25" s="1"/>
  <c r="AA215" i="25"/>
  <c r="AA216" i="25" s="1"/>
  <c r="AC12" i="6"/>
  <c r="AC22" i="3"/>
  <c r="AB13" i="6"/>
  <c r="AD52" i="4"/>
  <c r="AD8" i="25" s="1"/>
  <c r="AC5" i="5"/>
  <c r="C182" i="18"/>
  <c r="C181" i="18"/>
  <c r="C180" i="18"/>
  <c r="C179" i="18"/>
  <c r="C178" i="18"/>
  <c r="C17" i="6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AA219" i="25" l="1"/>
  <c r="AA220" i="25" s="1"/>
  <c r="AB96" i="25"/>
  <c r="AB97" i="25" s="1"/>
  <c r="AB98" i="25" s="1"/>
  <c r="AB219" i="25" s="1"/>
  <c r="AB220" i="25" s="1"/>
  <c r="AB215" i="25"/>
  <c r="AB216" i="25" s="1"/>
  <c r="AB100" i="25"/>
  <c r="AD12" i="6"/>
  <c r="AD22" i="3"/>
  <c r="AC13" i="6"/>
  <c r="AE52" i="4"/>
  <c r="AE8" i="25" s="1"/>
  <c r="AD5" i="5"/>
  <c r="C183" i="18"/>
  <c r="AC96" i="25" l="1"/>
  <c r="AC97" i="25" s="1"/>
  <c r="AC98" i="25" s="1"/>
  <c r="AC100" i="25" s="1"/>
  <c r="AC215" i="25"/>
  <c r="AC216" i="25" s="1"/>
  <c r="AC219" i="25"/>
  <c r="AC220" i="25" s="1"/>
  <c r="AE12" i="6"/>
  <c r="AE22" i="3"/>
  <c r="AD13" i="6"/>
  <c r="AF52" i="4"/>
  <c r="AF8" i="25" s="1"/>
  <c r="AE5" i="5"/>
  <c r="F49" i="4"/>
  <c r="E49" i="4"/>
  <c r="AD96" i="25" l="1"/>
  <c r="AD97" i="25" s="1"/>
  <c r="AD98" i="25" s="1"/>
  <c r="AD100" i="25" s="1"/>
  <c r="AD215" i="25"/>
  <c r="AD216" i="25" s="1"/>
  <c r="AF12" i="6"/>
  <c r="AF22" i="3"/>
  <c r="AE13" i="6"/>
  <c r="AG52" i="4"/>
  <c r="AG8" i="25" s="1"/>
  <c r="AF5" i="5"/>
  <c r="F50" i="4"/>
  <c r="G50" i="4" s="1"/>
  <c r="AD219" i="25" l="1"/>
  <c r="AD220" i="25" s="1"/>
  <c r="AE96" i="25"/>
  <c r="AE97" i="25" s="1"/>
  <c r="AE98" i="25" s="1"/>
  <c r="AE100" i="25" s="1"/>
  <c r="AE215" i="25"/>
  <c r="AE216" i="25" s="1"/>
  <c r="AE219" i="25"/>
  <c r="AE220" i="25" s="1"/>
  <c r="AG12" i="6"/>
  <c r="AG22" i="3"/>
  <c r="AF13" i="6"/>
  <c r="AH52" i="4"/>
  <c r="AH8" i="25" s="1"/>
  <c r="AG5" i="5"/>
  <c r="G11" i="6"/>
  <c r="G3" i="18"/>
  <c r="AV42" i="12"/>
  <c r="AU42" i="12"/>
  <c r="AT42" i="12"/>
  <c r="AS42" i="12"/>
  <c r="AR42" i="12"/>
  <c r="AQ42" i="12"/>
  <c r="AP42" i="12"/>
  <c r="AV36" i="10"/>
  <c r="AU36" i="10"/>
  <c r="AT36" i="10"/>
  <c r="AS36" i="10"/>
  <c r="AR36" i="10"/>
  <c r="AQ36" i="10"/>
  <c r="AP36" i="10"/>
  <c r="AO36" i="10"/>
  <c r="AV66" i="9"/>
  <c r="AU66" i="9"/>
  <c r="AT66" i="9"/>
  <c r="AS66" i="9"/>
  <c r="AR66" i="9"/>
  <c r="AQ66" i="9"/>
  <c r="AP66" i="9"/>
  <c r="AV65" i="9"/>
  <c r="AV9" i="14" s="1"/>
  <c r="AU65" i="9"/>
  <c r="AU9" i="14" s="1"/>
  <c r="AT65" i="9"/>
  <c r="AT9" i="14" s="1"/>
  <c r="AS65" i="9"/>
  <c r="AS9" i="14" s="1"/>
  <c r="AR65" i="9"/>
  <c r="AR9" i="14" s="1"/>
  <c r="AQ65" i="9"/>
  <c r="AQ9" i="14" s="1"/>
  <c r="AP65" i="9"/>
  <c r="AP9" i="14" s="1"/>
  <c r="AV22" i="9"/>
  <c r="AU22" i="9"/>
  <c r="AT22" i="9"/>
  <c r="AS22" i="9"/>
  <c r="AR22" i="9"/>
  <c r="AQ22" i="9"/>
  <c r="AP22" i="9"/>
  <c r="AV317" i="5"/>
  <c r="AU317" i="5"/>
  <c r="AT317" i="5"/>
  <c r="AS317" i="5"/>
  <c r="AR317" i="5"/>
  <c r="AQ317" i="5"/>
  <c r="AP317" i="5"/>
  <c r="E151" i="18"/>
  <c r="E153" i="18"/>
  <c r="E155" i="18"/>
  <c r="E157" i="18"/>
  <c r="E159" i="18"/>
  <c r="E161" i="18"/>
  <c r="E149" i="18"/>
  <c r="E148" i="18"/>
  <c r="E147" i="18"/>
  <c r="E146" i="18"/>
  <c r="E145" i="18"/>
  <c r="E144" i="18"/>
  <c r="E143" i="18"/>
  <c r="E142" i="18"/>
  <c r="E141" i="18"/>
  <c r="E140" i="18"/>
  <c r="E118" i="18"/>
  <c r="E117" i="18"/>
  <c r="E116" i="18"/>
  <c r="E115" i="18"/>
  <c r="E114" i="18"/>
  <c r="E113" i="18"/>
  <c r="E112" i="18"/>
  <c r="E111" i="18"/>
  <c r="E110" i="18"/>
  <c r="E109" i="18"/>
  <c r="E120" i="18"/>
  <c r="E122" i="18"/>
  <c r="E124" i="18"/>
  <c r="E126" i="18"/>
  <c r="E128" i="18"/>
  <c r="E99" i="18"/>
  <c r="E97" i="18"/>
  <c r="E95" i="18"/>
  <c r="E93" i="18"/>
  <c r="E91" i="18"/>
  <c r="E89" i="18"/>
  <c r="E87" i="18"/>
  <c r="E86" i="18"/>
  <c r="E85" i="18"/>
  <c r="E84" i="18"/>
  <c r="E83" i="18"/>
  <c r="E82" i="18"/>
  <c r="E81" i="18"/>
  <c r="E80" i="18"/>
  <c r="E79" i="18"/>
  <c r="E78" i="18"/>
  <c r="E68" i="18"/>
  <c r="E66" i="18"/>
  <c r="E64" i="18"/>
  <c r="E62" i="18"/>
  <c r="E60" i="18"/>
  <c r="E58" i="18"/>
  <c r="E56" i="18"/>
  <c r="E55" i="18"/>
  <c r="E54" i="18"/>
  <c r="E53" i="18"/>
  <c r="E52" i="18"/>
  <c r="E51" i="18"/>
  <c r="E50" i="18"/>
  <c r="E49" i="18"/>
  <c r="E48" i="18"/>
  <c r="E47" i="18"/>
  <c r="E37" i="18"/>
  <c r="E35" i="18"/>
  <c r="E33" i="18"/>
  <c r="E31" i="18"/>
  <c r="E29" i="18"/>
  <c r="E27" i="18"/>
  <c r="E25" i="18"/>
  <c r="E24" i="18"/>
  <c r="E23" i="18"/>
  <c r="E22" i="18"/>
  <c r="E21" i="18"/>
  <c r="E20" i="18"/>
  <c r="E19" i="18"/>
  <c r="E18" i="18"/>
  <c r="E17" i="18"/>
  <c r="E16" i="18"/>
  <c r="AV187" i="3"/>
  <c r="AV35" i="10" s="1"/>
  <c r="AU187" i="3"/>
  <c r="AU35" i="10" s="1"/>
  <c r="AT187" i="3"/>
  <c r="AT35" i="10" s="1"/>
  <c r="AS187" i="3"/>
  <c r="AS35" i="10" s="1"/>
  <c r="AR187" i="3"/>
  <c r="AR35" i="10" s="1"/>
  <c r="AQ187" i="3"/>
  <c r="AQ35" i="10" s="1"/>
  <c r="AP187" i="3"/>
  <c r="AP35" i="10" s="1"/>
  <c r="AV186" i="3"/>
  <c r="AV30" i="12" s="1"/>
  <c r="AU186" i="3"/>
  <c r="AU30" i="12" s="1"/>
  <c r="AT186" i="3"/>
  <c r="AT11" i="10" s="1"/>
  <c r="AS186" i="3"/>
  <c r="AS30" i="12" s="1"/>
  <c r="AR186" i="3"/>
  <c r="AR30" i="12" s="1"/>
  <c r="AQ186" i="3"/>
  <c r="AQ30" i="12" s="1"/>
  <c r="AP186" i="3"/>
  <c r="AP30" i="12" s="1"/>
  <c r="AF96" i="25" l="1"/>
  <c r="AF97" i="25" s="1"/>
  <c r="AF98" i="25" s="1"/>
  <c r="AF215" i="25"/>
  <c r="AF216" i="25" s="1"/>
  <c r="G28" i="6"/>
  <c r="G29" i="6"/>
  <c r="G23" i="6"/>
  <c r="G24" i="6"/>
  <c r="G25" i="6"/>
  <c r="G30" i="6"/>
  <c r="G26" i="6"/>
  <c r="G31" i="6"/>
  <c r="G27" i="6"/>
  <c r="AF100" i="25"/>
  <c r="AF219" i="25"/>
  <c r="AF220" i="25" s="1"/>
  <c r="AH12" i="6"/>
  <c r="AH22" i="3"/>
  <c r="AG13" i="6"/>
  <c r="AI52" i="4"/>
  <c r="AI8" i="25" s="1"/>
  <c r="AH5" i="5"/>
  <c r="AP11" i="10"/>
  <c r="AS11" i="10"/>
  <c r="AT30" i="12"/>
  <c r="AQ11" i="10"/>
  <c r="AU11" i="10"/>
  <c r="AR11" i="10"/>
  <c r="AV11" i="10"/>
  <c r="B6" i="11"/>
  <c r="B12" i="20"/>
  <c r="AG96" i="25" l="1"/>
  <c r="AG97" i="25" s="1"/>
  <c r="AG98" i="25" s="1"/>
  <c r="AG215" i="25"/>
  <c r="AG216" i="25" s="1"/>
  <c r="AG100" i="25"/>
  <c r="AG219" i="25"/>
  <c r="AG220" i="25" s="1"/>
  <c r="AI12" i="6"/>
  <c r="AI22" i="3"/>
  <c r="AH13" i="6"/>
  <c r="AJ52" i="4"/>
  <c r="AJ8" i="25" s="1"/>
  <c r="AI5" i="5"/>
  <c r="C176" i="18"/>
  <c r="D182" i="18" s="1"/>
  <c r="D24" i="7" s="1"/>
  <c r="D81" i="7" s="1"/>
  <c r="C175" i="18"/>
  <c r="D181" i="18" s="1"/>
  <c r="D23" i="7" s="1"/>
  <c r="D71" i="7" s="1"/>
  <c r="C174" i="18"/>
  <c r="D180" i="18" s="1"/>
  <c r="D22" i="7" s="1"/>
  <c r="D61" i="7" s="1"/>
  <c r="C173" i="18"/>
  <c r="D179" i="18" s="1"/>
  <c r="D21" i="7" s="1"/>
  <c r="D51" i="7" s="1"/>
  <c r="C172" i="18"/>
  <c r="D178" i="18" s="1"/>
  <c r="D20" i="7" s="1"/>
  <c r="B9" i="14"/>
  <c r="B14" i="14"/>
  <c r="AO65" i="9"/>
  <c r="AO9" i="14" s="1"/>
  <c r="B11" i="9"/>
  <c r="AH96" i="25" l="1"/>
  <c r="AH97" i="25" s="1"/>
  <c r="AH98" i="25" s="1"/>
  <c r="AH100" i="25" s="1"/>
  <c r="AH215" i="25"/>
  <c r="AH216" i="25" s="1"/>
  <c r="AH219" i="25"/>
  <c r="AH220" i="25" s="1"/>
  <c r="AJ12" i="6"/>
  <c r="AJ22" i="3"/>
  <c r="AI13" i="6"/>
  <c r="D41" i="7"/>
  <c r="D19" i="7"/>
  <c r="AK52" i="4"/>
  <c r="AK8" i="25" s="1"/>
  <c r="AJ5" i="5"/>
  <c r="D183" i="18"/>
  <c r="AI96" i="25" l="1"/>
  <c r="AI97" i="25" s="1"/>
  <c r="AI98" i="25" s="1"/>
  <c r="AI215" i="25"/>
  <c r="AI216" i="25" s="1"/>
  <c r="AI100" i="25"/>
  <c r="AI219" i="25"/>
  <c r="AI220" i="25" s="1"/>
  <c r="AK12" i="6"/>
  <c r="AK22" i="3"/>
  <c r="AJ13" i="6"/>
  <c r="AL52" i="4"/>
  <c r="AL8" i="25" s="1"/>
  <c r="AK5" i="5"/>
  <c r="D131" i="3"/>
  <c r="B6" i="5"/>
  <c r="C318" i="5"/>
  <c r="B110" i="7"/>
  <c r="AO317" i="5"/>
  <c r="J110" i="3"/>
  <c r="I110" i="3"/>
  <c r="H110" i="3"/>
  <c r="G110" i="3"/>
  <c r="G111" i="3" s="1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K111" i="3" s="1"/>
  <c r="AJ96" i="25" l="1"/>
  <c r="AJ97" i="25" s="1"/>
  <c r="AJ98" i="25" s="1"/>
  <c r="AJ219" i="25" s="1"/>
  <c r="AJ220" i="25" s="1"/>
  <c r="AJ215" i="25"/>
  <c r="AJ216" i="25" s="1"/>
  <c r="AJ100" i="25"/>
  <c r="AL12" i="6"/>
  <c r="AL22" i="3"/>
  <c r="AK13" i="6"/>
  <c r="AM52" i="4"/>
  <c r="AM8" i="25" s="1"/>
  <c r="AL5" i="5"/>
  <c r="D139" i="3"/>
  <c r="D140" i="3"/>
  <c r="D137" i="3"/>
  <c r="D138" i="3"/>
  <c r="D134" i="3"/>
  <c r="D135" i="3"/>
  <c r="D136" i="3"/>
  <c r="P111" i="3"/>
  <c r="L111" i="3"/>
  <c r="T111" i="3"/>
  <c r="X111" i="3"/>
  <c r="AB111" i="3"/>
  <c r="H111" i="3"/>
  <c r="R111" i="3"/>
  <c r="AL111" i="3"/>
  <c r="AF111" i="3"/>
  <c r="AK111" i="3"/>
  <c r="N111" i="3"/>
  <c r="V111" i="3"/>
  <c r="Z111" i="3"/>
  <c r="AH111" i="3"/>
  <c r="AJ111" i="3"/>
  <c r="AG111" i="3"/>
  <c r="AD111" i="3"/>
  <c r="O111" i="3"/>
  <c r="S111" i="3"/>
  <c r="W111" i="3"/>
  <c r="AA111" i="3"/>
  <c r="AE111" i="3"/>
  <c r="AI111" i="3"/>
  <c r="AM111" i="3"/>
  <c r="M111" i="3"/>
  <c r="Q111" i="3"/>
  <c r="U111" i="3"/>
  <c r="Y111" i="3"/>
  <c r="AC111" i="3"/>
  <c r="I111" i="3"/>
  <c r="J111" i="3"/>
  <c r="AK96" i="25" l="1"/>
  <c r="AK97" i="25" s="1"/>
  <c r="AK98" i="25" s="1"/>
  <c r="AK215" i="25"/>
  <c r="AK216" i="25" s="1"/>
  <c r="AK100" i="25"/>
  <c r="AK219" i="25"/>
  <c r="AK220" i="25" s="1"/>
  <c r="AM12" i="6"/>
  <c r="AM22" i="3"/>
  <c r="AL13" i="6"/>
  <c r="AN52" i="4"/>
  <c r="AN8" i="25" s="1"/>
  <c r="AM5" i="5"/>
  <c r="AN109" i="3"/>
  <c r="AO109" i="3" s="1"/>
  <c r="AP109" i="3" s="1"/>
  <c r="AQ109" i="3" s="1"/>
  <c r="AR109" i="3" s="1"/>
  <c r="AS109" i="3" s="1"/>
  <c r="AT109" i="3" s="1"/>
  <c r="AU109" i="3" s="1"/>
  <c r="AV109" i="3" s="1"/>
  <c r="AN105" i="3"/>
  <c r="AO105" i="3" s="1"/>
  <c r="AP105" i="3" s="1"/>
  <c r="AQ105" i="3" s="1"/>
  <c r="AR105" i="3" s="1"/>
  <c r="AS105" i="3" s="1"/>
  <c r="AT105" i="3" s="1"/>
  <c r="AU105" i="3" s="1"/>
  <c r="AV105" i="3" s="1"/>
  <c r="AN101" i="3"/>
  <c r="AN108" i="3"/>
  <c r="AO108" i="3" s="1"/>
  <c r="AP108" i="3" s="1"/>
  <c r="AQ108" i="3" s="1"/>
  <c r="AR108" i="3" s="1"/>
  <c r="AS108" i="3" s="1"/>
  <c r="AT108" i="3" s="1"/>
  <c r="AU108" i="3" s="1"/>
  <c r="AV108" i="3" s="1"/>
  <c r="AN104" i="3"/>
  <c r="AO104" i="3" s="1"/>
  <c r="AP104" i="3" s="1"/>
  <c r="AQ104" i="3" s="1"/>
  <c r="AR104" i="3" s="1"/>
  <c r="AS104" i="3" s="1"/>
  <c r="AT104" i="3" s="1"/>
  <c r="AU104" i="3" s="1"/>
  <c r="AV104" i="3" s="1"/>
  <c r="AN102" i="3"/>
  <c r="AO102" i="3" s="1"/>
  <c r="AP102" i="3" s="1"/>
  <c r="AQ102" i="3" s="1"/>
  <c r="AR102" i="3" s="1"/>
  <c r="AS102" i="3" s="1"/>
  <c r="AT102" i="3" s="1"/>
  <c r="AU102" i="3" s="1"/>
  <c r="AV102" i="3" s="1"/>
  <c r="AN107" i="3"/>
  <c r="AO107" i="3" s="1"/>
  <c r="AP107" i="3" s="1"/>
  <c r="AQ107" i="3" s="1"/>
  <c r="AR107" i="3" s="1"/>
  <c r="AS107" i="3" s="1"/>
  <c r="AT107" i="3" s="1"/>
  <c r="AU107" i="3" s="1"/>
  <c r="AV107" i="3" s="1"/>
  <c r="AN103" i="3"/>
  <c r="AO103" i="3" s="1"/>
  <c r="AP103" i="3" s="1"/>
  <c r="AQ103" i="3" s="1"/>
  <c r="AR103" i="3" s="1"/>
  <c r="AS103" i="3" s="1"/>
  <c r="AT103" i="3" s="1"/>
  <c r="AU103" i="3" s="1"/>
  <c r="AV103" i="3" s="1"/>
  <c r="AN106" i="3"/>
  <c r="AO106" i="3" s="1"/>
  <c r="AP106" i="3" s="1"/>
  <c r="AQ106" i="3" s="1"/>
  <c r="AR106" i="3" s="1"/>
  <c r="AS106" i="3" s="1"/>
  <c r="AT106" i="3" s="1"/>
  <c r="AU106" i="3" s="1"/>
  <c r="AV106" i="3" s="1"/>
  <c r="G40" i="20"/>
  <c r="AL96" i="25" l="1"/>
  <c r="AL97" i="25" s="1"/>
  <c r="AL98" i="25" s="1"/>
  <c r="AL215" i="25"/>
  <c r="AL216" i="25" s="1"/>
  <c r="AL100" i="25"/>
  <c r="AL219" i="25"/>
  <c r="AL220" i="25" s="1"/>
  <c r="AN12" i="6"/>
  <c r="AN22" i="3"/>
  <c r="AM13" i="6"/>
  <c r="AO52" i="4"/>
  <c r="AO8" i="25" s="1"/>
  <c r="AN5" i="5"/>
  <c r="AO101" i="3"/>
  <c r="AN110" i="3"/>
  <c r="AN111" i="3" s="1"/>
  <c r="B5" i="20"/>
  <c r="A3" i="20"/>
  <c r="A2" i="20"/>
  <c r="A1" i="20"/>
  <c r="B11" i="7"/>
  <c r="B13" i="7"/>
  <c r="B109" i="7"/>
  <c r="B108" i="7"/>
  <c r="B107" i="7"/>
  <c r="C12" i="20"/>
  <c r="D7" i="18"/>
  <c r="AM96" i="25" l="1"/>
  <c r="AM97" i="25" s="1"/>
  <c r="AM98" i="25" s="1"/>
  <c r="AM100" i="25" s="1"/>
  <c r="AM215" i="25"/>
  <c r="AM216" i="25" s="1"/>
  <c r="AM219" i="25"/>
  <c r="AM220" i="25" s="1"/>
  <c r="AO12" i="6"/>
  <c r="AO22" i="3"/>
  <c r="AN13" i="6"/>
  <c r="AP52" i="4"/>
  <c r="AP8" i="25" s="1"/>
  <c r="AO5" i="5"/>
  <c r="AP101" i="3"/>
  <c r="AO110" i="3"/>
  <c r="C205" i="5"/>
  <c r="C163" i="5"/>
  <c r="C121" i="5"/>
  <c r="AN96" i="25" l="1"/>
  <c r="AN97" i="25" s="1"/>
  <c r="AN98" i="25" s="1"/>
  <c r="AN215" i="25"/>
  <c r="AN216" i="25" s="1"/>
  <c r="AN100" i="25"/>
  <c r="AN219" i="25"/>
  <c r="AN220" i="25" s="1"/>
  <c r="AP12" i="6"/>
  <c r="AP22" i="3"/>
  <c r="AO13" i="6"/>
  <c r="AQ52" i="4"/>
  <c r="AQ8" i="25" s="1"/>
  <c r="AP5" i="5"/>
  <c r="AO111" i="3"/>
  <c r="AQ101" i="3"/>
  <c r="AP110" i="3"/>
  <c r="AP111" i="3" s="1"/>
  <c r="B10" i="9"/>
  <c r="B203" i="5"/>
  <c r="B161" i="5"/>
  <c r="B119" i="5"/>
  <c r="B77" i="5"/>
  <c r="C139" i="18"/>
  <c r="C108" i="18"/>
  <c r="C77" i="18"/>
  <c r="C46" i="18"/>
  <c r="AO96" i="25" l="1"/>
  <c r="AO97" i="25" s="1"/>
  <c r="AO98" i="25" s="1"/>
  <c r="AO215" i="25"/>
  <c r="AO216" i="25" s="1"/>
  <c r="AO100" i="25"/>
  <c r="AO219" i="25"/>
  <c r="AO220" i="25" s="1"/>
  <c r="AQ12" i="6"/>
  <c r="AQ22" i="3"/>
  <c r="AP13" i="6"/>
  <c r="AR52" i="4"/>
  <c r="AR8" i="25" s="1"/>
  <c r="AQ5" i="5"/>
  <c r="AP65" i="5"/>
  <c r="AP107" i="5"/>
  <c r="AQ59" i="5"/>
  <c r="AP59" i="5"/>
  <c r="AP63" i="5"/>
  <c r="AQ67" i="5"/>
  <c r="AP67" i="5"/>
  <c r="AP101" i="5"/>
  <c r="AP105" i="5"/>
  <c r="AP109" i="5"/>
  <c r="AP143" i="5"/>
  <c r="G147" i="5"/>
  <c r="AP147" i="5"/>
  <c r="AC151" i="5"/>
  <c r="AP151" i="5"/>
  <c r="AP185" i="5"/>
  <c r="AP189" i="5"/>
  <c r="AP193" i="5"/>
  <c r="AQ193" i="5"/>
  <c r="AM227" i="5"/>
  <c r="AP227" i="5"/>
  <c r="AQ227" i="5"/>
  <c r="AE231" i="5"/>
  <c r="AP231" i="5"/>
  <c r="AP235" i="5"/>
  <c r="AP61" i="5"/>
  <c r="AP103" i="5"/>
  <c r="AP60" i="5"/>
  <c r="AP64" i="5"/>
  <c r="AP73" i="5"/>
  <c r="AP102" i="5"/>
  <c r="AQ102" i="5"/>
  <c r="AP106" i="5"/>
  <c r="AQ106" i="5"/>
  <c r="AP115" i="5"/>
  <c r="AP144" i="5"/>
  <c r="AA148" i="5"/>
  <c r="AP148" i="5"/>
  <c r="AA157" i="5"/>
  <c r="AP157" i="5"/>
  <c r="AM186" i="5"/>
  <c r="AP186" i="5"/>
  <c r="K190" i="5"/>
  <c r="AP190" i="5"/>
  <c r="AC199" i="5"/>
  <c r="AP199" i="5"/>
  <c r="AN228" i="5"/>
  <c r="AP228" i="5"/>
  <c r="AK232" i="5"/>
  <c r="AP232" i="5"/>
  <c r="AJ241" i="5"/>
  <c r="AP241" i="5"/>
  <c r="AP145" i="5"/>
  <c r="AP149" i="5"/>
  <c r="AN187" i="5"/>
  <c r="AP187" i="5"/>
  <c r="AE191" i="5"/>
  <c r="AP191" i="5"/>
  <c r="AE229" i="5"/>
  <c r="AP229" i="5"/>
  <c r="Z233" i="5"/>
  <c r="AP233" i="5"/>
  <c r="AP58" i="5"/>
  <c r="AQ62" i="5"/>
  <c r="AP62" i="5"/>
  <c r="AQ66" i="5"/>
  <c r="AP66" i="5"/>
  <c r="AP100" i="5"/>
  <c r="AP104" i="5"/>
  <c r="AP108" i="5"/>
  <c r="G142" i="5"/>
  <c r="AP142" i="5"/>
  <c r="AP146" i="5"/>
  <c r="AE150" i="5"/>
  <c r="AQ150" i="5"/>
  <c r="AP150" i="5"/>
  <c r="AP184" i="5"/>
  <c r="AQ184" i="5"/>
  <c r="AL188" i="5"/>
  <c r="AP188" i="5"/>
  <c r="AG192" i="5"/>
  <c r="AP192" i="5"/>
  <c r="AP226" i="5"/>
  <c r="U230" i="5"/>
  <c r="AQ230" i="5"/>
  <c r="AP230" i="5"/>
  <c r="AP234" i="5"/>
  <c r="AR101" i="3"/>
  <c r="AQ110" i="3"/>
  <c r="AQ111" i="3" s="1"/>
  <c r="C67" i="18"/>
  <c r="C98" i="18"/>
  <c r="C129" i="18"/>
  <c r="C160" i="18"/>
  <c r="AN67" i="5"/>
  <c r="AJ67" i="5"/>
  <c r="AF67" i="5"/>
  <c r="AB67" i="5"/>
  <c r="X67" i="5"/>
  <c r="T67" i="5"/>
  <c r="P67" i="5"/>
  <c r="L67" i="5"/>
  <c r="H67" i="5"/>
  <c r="AL67" i="5"/>
  <c r="AG67" i="5"/>
  <c r="AA67" i="5"/>
  <c r="V67" i="5"/>
  <c r="Q67" i="5"/>
  <c r="K67" i="5"/>
  <c r="AK67" i="5"/>
  <c r="AE67" i="5"/>
  <c r="Z67" i="5"/>
  <c r="U67" i="5"/>
  <c r="O67" i="5"/>
  <c r="J67" i="5"/>
  <c r="AH67" i="5"/>
  <c r="W67" i="5"/>
  <c r="M67" i="5"/>
  <c r="G67" i="5"/>
  <c r="AO67" i="5"/>
  <c r="AD67" i="5"/>
  <c r="S67" i="5"/>
  <c r="I67" i="5"/>
  <c r="AM67" i="5"/>
  <c r="AC67" i="5"/>
  <c r="R67" i="5"/>
  <c r="AI67" i="5"/>
  <c r="Y67" i="5"/>
  <c r="N67" i="5"/>
  <c r="AO109" i="5"/>
  <c r="AK109" i="5"/>
  <c r="AG109" i="5"/>
  <c r="AC109" i="5"/>
  <c r="Y109" i="5"/>
  <c r="U109" i="5"/>
  <c r="Q109" i="5"/>
  <c r="M109" i="5"/>
  <c r="I109" i="5"/>
  <c r="AM109" i="5"/>
  <c r="AI109" i="5"/>
  <c r="AE109" i="5"/>
  <c r="AA109" i="5"/>
  <c r="W109" i="5"/>
  <c r="S109" i="5"/>
  <c r="O109" i="5"/>
  <c r="K109" i="5"/>
  <c r="AJ109" i="5"/>
  <c r="AB109" i="5"/>
  <c r="T109" i="5"/>
  <c r="L109" i="5"/>
  <c r="AN109" i="5"/>
  <c r="AD109" i="5"/>
  <c r="R109" i="5"/>
  <c r="H109" i="5"/>
  <c r="AL109" i="5"/>
  <c r="Z109" i="5"/>
  <c r="P109" i="5"/>
  <c r="G109" i="5"/>
  <c r="V109" i="5"/>
  <c r="AH109" i="5"/>
  <c r="N109" i="5"/>
  <c r="AF109" i="5"/>
  <c r="J109" i="5"/>
  <c r="X109" i="5"/>
  <c r="AN73" i="5"/>
  <c r="AJ73" i="5"/>
  <c r="AF73" i="5"/>
  <c r="AB73" i="5"/>
  <c r="X73" i="5"/>
  <c r="T73" i="5"/>
  <c r="P73" i="5"/>
  <c r="L73" i="5"/>
  <c r="H73" i="5"/>
  <c r="AK73" i="5"/>
  <c r="AE73" i="5"/>
  <c r="Z73" i="5"/>
  <c r="U73" i="5"/>
  <c r="O73" i="5"/>
  <c r="J73" i="5"/>
  <c r="AO73" i="5"/>
  <c r="AI73" i="5"/>
  <c r="AD73" i="5"/>
  <c r="Y73" i="5"/>
  <c r="S73" i="5"/>
  <c r="N73" i="5"/>
  <c r="I73" i="5"/>
  <c r="AG73" i="5"/>
  <c r="V73" i="5"/>
  <c r="K73" i="5"/>
  <c r="AM73" i="5"/>
  <c r="AC73" i="5"/>
  <c r="R73" i="5"/>
  <c r="AL73" i="5"/>
  <c r="AA73" i="5"/>
  <c r="Q73" i="5"/>
  <c r="AH73" i="5"/>
  <c r="W73" i="5"/>
  <c r="M73" i="5"/>
  <c r="G73" i="5"/>
  <c r="AO115" i="5"/>
  <c r="AK115" i="5"/>
  <c r="AG115" i="5"/>
  <c r="AC115" i="5"/>
  <c r="Y115" i="5"/>
  <c r="U115" i="5"/>
  <c r="Q115" i="5"/>
  <c r="M115" i="5"/>
  <c r="I115" i="5"/>
  <c r="AM115" i="5"/>
  <c r="AI115" i="5"/>
  <c r="AE115" i="5"/>
  <c r="AA115" i="5"/>
  <c r="W115" i="5"/>
  <c r="S115" i="5"/>
  <c r="O115" i="5"/>
  <c r="K115" i="5"/>
  <c r="AN115" i="5"/>
  <c r="AF115" i="5"/>
  <c r="X115" i="5"/>
  <c r="P115" i="5"/>
  <c r="H115" i="5"/>
  <c r="AL115" i="5"/>
  <c r="AB115" i="5"/>
  <c r="R115" i="5"/>
  <c r="AJ115" i="5"/>
  <c r="Z115" i="5"/>
  <c r="N115" i="5"/>
  <c r="G115" i="5"/>
  <c r="AH115" i="5"/>
  <c r="L115" i="5"/>
  <c r="AD115" i="5"/>
  <c r="J115" i="5"/>
  <c r="V115" i="5"/>
  <c r="T115" i="5"/>
  <c r="S144" i="5"/>
  <c r="G144" i="5"/>
  <c r="AL59" i="5"/>
  <c r="AH59" i="5"/>
  <c r="AD59" i="5"/>
  <c r="Z59" i="5"/>
  <c r="V59" i="5"/>
  <c r="R59" i="5"/>
  <c r="N59" i="5"/>
  <c r="J59" i="5"/>
  <c r="AO59" i="5"/>
  <c r="AJ59" i="5"/>
  <c r="AE59" i="5"/>
  <c r="Y59" i="5"/>
  <c r="T59" i="5"/>
  <c r="O59" i="5"/>
  <c r="I59" i="5"/>
  <c r="AN59" i="5"/>
  <c r="AI59" i="5"/>
  <c r="AC59" i="5"/>
  <c r="X59" i="5"/>
  <c r="S59" i="5"/>
  <c r="M59" i="5"/>
  <c r="H59" i="5"/>
  <c r="AM59" i="5"/>
  <c r="AG59" i="5"/>
  <c r="AB59" i="5"/>
  <c r="W59" i="5"/>
  <c r="Q59" i="5"/>
  <c r="L59" i="5"/>
  <c r="G59" i="5"/>
  <c r="AK59" i="5"/>
  <c r="AF59" i="5"/>
  <c r="AA59" i="5"/>
  <c r="U59" i="5"/>
  <c r="P59" i="5"/>
  <c r="K59" i="5"/>
  <c r="AN101" i="5"/>
  <c r="AJ101" i="5"/>
  <c r="AF101" i="5"/>
  <c r="AB101" i="5"/>
  <c r="X101" i="5"/>
  <c r="T101" i="5"/>
  <c r="P101" i="5"/>
  <c r="L101" i="5"/>
  <c r="H101" i="5"/>
  <c r="AL101" i="5"/>
  <c r="AG101" i="5"/>
  <c r="AA101" i="5"/>
  <c r="V101" i="5"/>
  <c r="Q101" i="5"/>
  <c r="K101" i="5"/>
  <c r="AK101" i="5"/>
  <c r="AE101" i="5"/>
  <c r="Z101" i="5"/>
  <c r="U101" i="5"/>
  <c r="O101" i="5"/>
  <c r="J101" i="5"/>
  <c r="AH101" i="5"/>
  <c r="W101" i="5"/>
  <c r="M101" i="5"/>
  <c r="G101" i="5"/>
  <c r="AO101" i="5"/>
  <c r="AD101" i="5"/>
  <c r="S101" i="5"/>
  <c r="I101" i="5"/>
  <c r="AM101" i="5"/>
  <c r="AC101" i="5"/>
  <c r="R101" i="5"/>
  <c r="AI101" i="5"/>
  <c r="Y101" i="5"/>
  <c r="N101" i="5"/>
  <c r="AN143" i="5"/>
  <c r="G143" i="5"/>
  <c r="AN60" i="5"/>
  <c r="AJ60" i="5"/>
  <c r="AF60" i="5"/>
  <c r="AB60" i="5"/>
  <c r="X60" i="5"/>
  <c r="T60" i="5"/>
  <c r="P60" i="5"/>
  <c r="L60" i="5"/>
  <c r="H60" i="5"/>
  <c r="AM60" i="5"/>
  <c r="AH60" i="5"/>
  <c r="AC60" i="5"/>
  <c r="W60" i="5"/>
  <c r="R60" i="5"/>
  <c r="M60" i="5"/>
  <c r="AL60" i="5"/>
  <c r="AG60" i="5"/>
  <c r="AA60" i="5"/>
  <c r="V60" i="5"/>
  <c r="Q60" i="5"/>
  <c r="K60" i="5"/>
  <c r="G60" i="5"/>
  <c r="AK60" i="5"/>
  <c r="AE60" i="5"/>
  <c r="Z60" i="5"/>
  <c r="U60" i="5"/>
  <c r="O60" i="5"/>
  <c r="J60" i="5"/>
  <c r="AO60" i="5"/>
  <c r="AI60" i="5"/>
  <c r="AD60" i="5"/>
  <c r="Y60" i="5"/>
  <c r="S60" i="5"/>
  <c r="N60" i="5"/>
  <c r="I60" i="5"/>
  <c r="AL102" i="5"/>
  <c r="AH102" i="5"/>
  <c r="AD102" i="5"/>
  <c r="Z102" i="5"/>
  <c r="V102" i="5"/>
  <c r="R102" i="5"/>
  <c r="N102" i="5"/>
  <c r="J102" i="5"/>
  <c r="G102" i="5"/>
  <c r="AO102" i="5"/>
  <c r="AJ102" i="5"/>
  <c r="AE102" i="5"/>
  <c r="Y102" i="5"/>
  <c r="T102" i="5"/>
  <c r="O102" i="5"/>
  <c r="I102" i="5"/>
  <c r="AN102" i="5"/>
  <c r="AI102" i="5"/>
  <c r="AC102" i="5"/>
  <c r="X102" i="5"/>
  <c r="S102" i="5"/>
  <c r="M102" i="5"/>
  <c r="H102" i="5"/>
  <c r="AF102" i="5"/>
  <c r="U102" i="5"/>
  <c r="K102" i="5"/>
  <c r="AM102" i="5"/>
  <c r="AB102" i="5"/>
  <c r="Q102" i="5"/>
  <c r="AK102" i="5"/>
  <c r="AA102" i="5"/>
  <c r="P102" i="5"/>
  <c r="AG102" i="5"/>
  <c r="W102" i="5"/>
  <c r="L102" i="5"/>
  <c r="AL61" i="5"/>
  <c r="AH61" i="5"/>
  <c r="AD61" i="5"/>
  <c r="Z61" i="5"/>
  <c r="V61" i="5"/>
  <c r="R61" i="5"/>
  <c r="N61" i="5"/>
  <c r="J61" i="5"/>
  <c r="AK61" i="5"/>
  <c r="AF61" i="5"/>
  <c r="AA61" i="5"/>
  <c r="U61" i="5"/>
  <c r="P61" i="5"/>
  <c r="K61" i="5"/>
  <c r="G61" i="5"/>
  <c r="AO61" i="5"/>
  <c r="AJ61" i="5"/>
  <c r="AE61" i="5"/>
  <c r="Y61" i="5"/>
  <c r="T61" i="5"/>
  <c r="O61" i="5"/>
  <c r="I61" i="5"/>
  <c r="AN61" i="5"/>
  <c r="AI61" i="5"/>
  <c r="AC61" i="5"/>
  <c r="X61" i="5"/>
  <c r="S61" i="5"/>
  <c r="M61" i="5"/>
  <c r="H61" i="5"/>
  <c r="AM61" i="5"/>
  <c r="AG61" i="5"/>
  <c r="AB61" i="5"/>
  <c r="W61" i="5"/>
  <c r="Q61" i="5"/>
  <c r="L61" i="5"/>
  <c r="AN65" i="5"/>
  <c r="AJ65" i="5"/>
  <c r="AF65" i="5"/>
  <c r="AB65" i="5"/>
  <c r="AK65" i="5"/>
  <c r="AE65" i="5"/>
  <c r="Z65" i="5"/>
  <c r="V65" i="5"/>
  <c r="R65" i="5"/>
  <c r="N65" i="5"/>
  <c r="J65" i="5"/>
  <c r="AO65" i="5"/>
  <c r="AI65" i="5"/>
  <c r="AD65" i="5"/>
  <c r="Y65" i="5"/>
  <c r="U65" i="5"/>
  <c r="Q65" i="5"/>
  <c r="M65" i="5"/>
  <c r="I65" i="5"/>
  <c r="AL65" i="5"/>
  <c r="AA65" i="5"/>
  <c r="S65" i="5"/>
  <c r="K65" i="5"/>
  <c r="AH65" i="5"/>
  <c r="X65" i="5"/>
  <c r="P65" i="5"/>
  <c r="H65" i="5"/>
  <c r="G65" i="5"/>
  <c r="AG65" i="5"/>
  <c r="W65" i="5"/>
  <c r="O65" i="5"/>
  <c r="AM65" i="5"/>
  <c r="AC65" i="5"/>
  <c r="T65" i="5"/>
  <c r="L65" i="5"/>
  <c r="AN103" i="5"/>
  <c r="AJ103" i="5"/>
  <c r="AF103" i="5"/>
  <c r="AB103" i="5"/>
  <c r="X103" i="5"/>
  <c r="T103" i="5"/>
  <c r="P103" i="5"/>
  <c r="L103" i="5"/>
  <c r="H103" i="5"/>
  <c r="AM103" i="5"/>
  <c r="AH103" i="5"/>
  <c r="AC103" i="5"/>
  <c r="W103" i="5"/>
  <c r="R103" i="5"/>
  <c r="M103" i="5"/>
  <c r="AL103" i="5"/>
  <c r="AG103" i="5"/>
  <c r="AA103" i="5"/>
  <c r="V103" i="5"/>
  <c r="Q103" i="5"/>
  <c r="K103" i="5"/>
  <c r="AO103" i="5"/>
  <c r="AD103" i="5"/>
  <c r="S103" i="5"/>
  <c r="I103" i="5"/>
  <c r="AK103" i="5"/>
  <c r="Z103" i="5"/>
  <c r="O103" i="5"/>
  <c r="AI103" i="5"/>
  <c r="Y103" i="5"/>
  <c r="N103" i="5"/>
  <c r="AE103" i="5"/>
  <c r="U103" i="5"/>
  <c r="J103" i="5"/>
  <c r="G103" i="5"/>
  <c r="AO107" i="5"/>
  <c r="AK107" i="5"/>
  <c r="AG107" i="5"/>
  <c r="AC107" i="5"/>
  <c r="Y107" i="5"/>
  <c r="U107" i="5"/>
  <c r="Q107" i="5"/>
  <c r="M107" i="5"/>
  <c r="I107" i="5"/>
  <c r="AM107" i="5"/>
  <c r="AI107" i="5"/>
  <c r="AE107" i="5"/>
  <c r="AA107" i="5"/>
  <c r="W107" i="5"/>
  <c r="S107" i="5"/>
  <c r="O107" i="5"/>
  <c r="K107" i="5"/>
  <c r="AN107" i="5"/>
  <c r="AF107" i="5"/>
  <c r="X107" i="5"/>
  <c r="P107" i="5"/>
  <c r="H107" i="5"/>
  <c r="AH107" i="5"/>
  <c r="V107" i="5"/>
  <c r="L107" i="5"/>
  <c r="AD107" i="5"/>
  <c r="T107" i="5"/>
  <c r="J107" i="5"/>
  <c r="Z107" i="5"/>
  <c r="AL107" i="5"/>
  <c r="R107" i="5"/>
  <c r="AJ107" i="5"/>
  <c r="N107" i="5"/>
  <c r="G107" i="5"/>
  <c r="AB107" i="5"/>
  <c r="Q145" i="5"/>
  <c r="G145" i="5"/>
  <c r="AL63" i="5"/>
  <c r="AH63" i="5"/>
  <c r="AD63" i="5"/>
  <c r="Z63" i="5"/>
  <c r="V63" i="5"/>
  <c r="R63" i="5"/>
  <c r="N63" i="5"/>
  <c r="J63" i="5"/>
  <c r="AM63" i="5"/>
  <c r="AG63" i="5"/>
  <c r="AB63" i="5"/>
  <c r="W63" i="5"/>
  <c r="Q63" i="5"/>
  <c r="L63" i="5"/>
  <c r="AK63" i="5"/>
  <c r="AF63" i="5"/>
  <c r="AA63" i="5"/>
  <c r="U63" i="5"/>
  <c r="P63" i="5"/>
  <c r="K63" i="5"/>
  <c r="AO63" i="5"/>
  <c r="AJ63" i="5"/>
  <c r="AE63" i="5"/>
  <c r="Y63" i="5"/>
  <c r="T63" i="5"/>
  <c r="O63" i="5"/>
  <c r="I63" i="5"/>
  <c r="AN63" i="5"/>
  <c r="AI63" i="5"/>
  <c r="AC63" i="5"/>
  <c r="X63" i="5"/>
  <c r="S63" i="5"/>
  <c r="M63" i="5"/>
  <c r="H63" i="5"/>
  <c r="G63" i="5"/>
  <c r="AN105" i="5"/>
  <c r="AJ105" i="5"/>
  <c r="AF105" i="5"/>
  <c r="AB105" i="5"/>
  <c r="X105" i="5"/>
  <c r="T105" i="5"/>
  <c r="P105" i="5"/>
  <c r="L105" i="5"/>
  <c r="H105" i="5"/>
  <c r="AO105" i="5"/>
  <c r="AI105" i="5"/>
  <c r="AD105" i="5"/>
  <c r="Y105" i="5"/>
  <c r="S105" i="5"/>
  <c r="N105" i="5"/>
  <c r="I105" i="5"/>
  <c r="G105" i="5"/>
  <c r="AM105" i="5"/>
  <c r="AH105" i="5"/>
  <c r="AC105" i="5"/>
  <c r="W105" i="5"/>
  <c r="R105" i="5"/>
  <c r="M105" i="5"/>
  <c r="AK105" i="5"/>
  <c r="Z105" i="5"/>
  <c r="O105" i="5"/>
  <c r="AG105" i="5"/>
  <c r="V105" i="5"/>
  <c r="K105" i="5"/>
  <c r="AE105" i="5"/>
  <c r="U105" i="5"/>
  <c r="J105" i="5"/>
  <c r="AL105" i="5"/>
  <c r="AA105" i="5"/>
  <c r="Q105" i="5"/>
  <c r="AN64" i="5"/>
  <c r="AJ64" i="5"/>
  <c r="AF64" i="5"/>
  <c r="AB64" i="5"/>
  <c r="X64" i="5"/>
  <c r="T64" i="5"/>
  <c r="P64" i="5"/>
  <c r="L64" i="5"/>
  <c r="H64" i="5"/>
  <c r="AM64" i="5"/>
  <c r="AI64" i="5"/>
  <c r="AE64" i="5"/>
  <c r="AA64" i="5"/>
  <c r="W64" i="5"/>
  <c r="AK64" i="5"/>
  <c r="AC64" i="5"/>
  <c r="U64" i="5"/>
  <c r="O64" i="5"/>
  <c r="J64" i="5"/>
  <c r="AH64" i="5"/>
  <c r="Z64" i="5"/>
  <c r="S64" i="5"/>
  <c r="N64" i="5"/>
  <c r="I64" i="5"/>
  <c r="AO64" i="5"/>
  <c r="AG64" i="5"/>
  <c r="Y64" i="5"/>
  <c r="R64" i="5"/>
  <c r="M64" i="5"/>
  <c r="G64" i="5"/>
  <c r="AL64" i="5"/>
  <c r="AD64" i="5"/>
  <c r="V64" i="5"/>
  <c r="Q64" i="5"/>
  <c r="K64" i="5"/>
  <c r="AM106" i="5"/>
  <c r="AI106" i="5"/>
  <c r="AE106" i="5"/>
  <c r="AA106" i="5"/>
  <c r="W106" i="5"/>
  <c r="S106" i="5"/>
  <c r="O106" i="5"/>
  <c r="K106" i="5"/>
  <c r="AO106" i="5"/>
  <c r="AK106" i="5"/>
  <c r="AG106" i="5"/>
  <c r="AC106" i="5"/>
  <c r="Y106" i="5"/>
  <c r="U106" i="5"/>
  <c r="Q106" i="5"/>
  <c r="M106" i="5"/>
  <c r="AH106" i="5"/>
  <c r="Z106" i="5"/>
  <c r="R106" i="5"/>
  <c r="J106" i="5"/>
  <c r="G106" i="5"/>
  <c r="AJ106" i="5"/>
  <c r="X106" i="5"/>
  <c r="N106" i="5"/>
  <c r="AF106" i="5"/>
  <c r="V106" i="5"/>
  <c r="L106" i="5"/>
  <c r="AL106" i="5"/>
  <c r="P106" i="5"/>
  <c r="AD106" i="5"/>
  <c r="I106" i="5"/>
  <c r="AB106" i="5"/>
  <c r="H106" i="5"/>
  <c r="AN106" i="5"/>
  <c r="T106" i="5"/>
  <c r="AN58" i="5"/>
  <c r="AJ58" i="5"/>
  <c r="AF58" i="5"/>
  <c r="AB58" i="5"/>
  <c r="X58" i="5"/>
  <c r="T58" i="5"/>
  <c r="P58" i="5"/>
  <c r="L58" i="5"/>
  <c r="H58" i="5"/>
  <c r="G58" i="5"/>
  <c r="AL58" i="5"/>
  <c r="AG58" i="5"/>
  <c r="AA58" i="5"/>
  <c r="V58" i="5"/>
  <c r="Q58" i="5"/>
  <c r="K58" i="5"/>
  <c r="AK58" i="5"/>
  <c r="AE58" i="5"/>
  <c r="Z58" i="5"/>
  <c r="U58" i="5"/>
  <c r="O58" i="5"/>
  <c r="J58" i="5"/>
  <c r="AO58" i="5"/>
  <c r="AI58" i="5"/>
  <c r="AD58" i="5"/>
  <c r="Y58" i="5"/>
  <c r="S58" i="5"/>
  <c r="N58" i="5"/>
  <c r="I58" i="5"/>
  <c r="AM58" i="5"/>
  <c r="AH58" i="5"/>
  <c r="AC58" i="5"/>
  <c r="W58" i="5"/>
  <c r="R58" i="5"/>
  <c r="M58" i="5"/>
  <c r="AN62" i="5"/>
  <c r="AJ62" i="5"/>
  <c r="AF62" i="5"/>
  <c r="AB62" i="5"/>
  <c r="X62" i="5"/>
  <c r="T62" i="5"/>
  <c r="P62" i="5"/>
  <c r="L62" i="5"/>
  <c r="H62" i="5"/>
  <c r="G62" i="5"/>
  <c r="AO62" i="5"/>
  <c r="AI62" i="5"/>
  <c r="AD62" i="5"/>
  <c r="Y62" i="5"/>
  <c r="S62" i="5"/>
  <c r="N62" i="5"/>
  <c r="I62" i="5"/>
  <c r="AM62" i="5"/>
  <c r="AH62" i="5"/>
  <c r="AC62" i="5"/>
  <c r="W62" i="5"/>
  <c r="R62" i="5"/>
  <c r="M62" i="5"/>
  <c r="AL62" i="5"/>
  <c r="AG62" i="5"/>
  <c r="AA62" i="5"/>
  <c r="V62" i="5"/>
  <c r="Q62" i="5"/>
  <c r="K62" i="5"/>
  <c r="AK62" i="5"/>
  <c r="AE62" i="5"/>
  <c r="Z62" i="5"/>
  <c r="U62" i="5"/>
  <c r="O62" i="5"/>
  <c r="J62" i="5"/>
  <c r="AL66" i="5"/>
  <c r="AH66" i="5"/>
  <c r="AD66" i="5"/>
  <c r="Z66" i="5"/>
  <c r="V66" i="5"/>
  <c r="R66" i="5"/>
  <c r="N66" i="5"/>
  <c r="J66" i="5"/>
  <c r="AN66" i="5"/>
  <c r="AI66" i="5"/>
  <c r="AC66" i="5"/>
  <c r="X66" i="5"/>
  <c r="S66" i="5"/>
  <c r="M66" i="5"/>
  <c r="H66" i="5"/>
  <c r="G66" i="5"/>
  <c r="AM66" i="5"/>
  <c r="AG66" i="5"/>
  <c r="AB66" i="5"/>
  <c r="W66" i="5"/>
  <c r="Q66" i="5"/>
  <c r="L66" i="5"/>
  <c r="AJ66" i="5"/>
  <c r="Y66" i="5"/>
  <c r="O66" i="5"/>
  <c r="AF66" i="5"/>
  <c r="U66" i="5"/>
  <c r="K66" i="5"/>
  <c r="AO66" i="5"/>
  <c r="AE66" i="5"/>
  <c r="T66" i="5"/>
  <c r="I66" i="5"/>
  <c r="AK66" i="5"/>
  <c r="AA66" i="5"/>
  <c r="P66" i="5"/>
  <c r="AL100" i="5"/>
  <c r="AH100" i="5"/>
  <c r="AD100" i="5"/>
  <c r="Z100" i="5"/>
  <c r="V100" i="5"/>
  <c r="R100" i="5"/>
  <c r="N100" i="5"/>
  <c r="J100" i="5"/>
  <c r="AN100" i="5"/>
  <c r="AI100" i="5"/>
  <c r="AC100" i="5"/>
  <c r="X100" i="5"/>
  <c r="S100" i="5"/>
  <c r="M100" i="5"/>
  <c r="H100" i="5"/>
  <c r="G100" i="5"/>
  <c r="AM100" i="5"/>
  <c r="AG100" i="5"/>
  <c r="AB100" i="5"/>
  <c r="W100" i="5"/>
  <c r="Q100" i="5"/>
  <c r="L100" i="5"/>
  <c r="AJ100" i="5"/>
  <c r="Y100" i="5"/>
  <c r="O100" i="5"/>
  <c r="AF100" i="5"/>
  <c r="U100" i="5"/>
  <c r="K100" i="5"/>
  <c r="AO100" i="5"/>
  <c r="AE100" i="5"/>
  <c r="T100" i="5"/>
  <c r="I100" i="5"/>
  <c r="AK100" i="5"/>
  <c r="AA100" i="5"/>
  <c r="P100" i="5"/>
  <c r="AL104" i="5"/>
  <c r="AH104" i="5"/>
  <c r="AD104" i="5"/>
  <c r="Z104" i="5"/>
  <c r="V104" i="5"/>
  <c r="R104" i="5"/>
  <c r="N104" i="5"/>
  <c r="J104" i="5"/>
  <c r="AK104" i="5"/>
  <c r="AF104" i="5"/>
  <c r="AA104" i="5"/>
  <c r="U104" i="5"/>
  <c r="P104" i="5"/>
  <c r="K104" i="5"/>
  <c r="AO104" i="5"/>
  <c r="AJ104" i="5"/>
  <c r="AE104" i="5"/>
  <c r="Y104" i="5"/>
  <c r="T104" i="5"/>
  <c r="O104" i="5"/>
  <c r="I104" i="5"/>
  <c r="G104" i="5"/>
  <c r="AM104" i="5"/>
  <c r="AB104" i="5"/>
  <c r="Q104" i="5"/>
  <c r="AI104" i="5"/>
  <c r="X104" i="5"/>
  <c r="M104" i="5"/>
  <c r="AG104" i="5"/>
  <c r="W104" i="5"/>
  <c r="L104" i="5"/>
  <c r="AN104" i="5"/>
  <c r="AC104" i="5"/>
  <c r="S104" i="5"/>
  <c r="H104" i="5"/>
  <c r="AM108" i="5"/>
  <c r="AI108" i="5"/>
  <c r="AE108" i="5"/>
  <c r="AA108" i="5"/>
  <c r="W108" i="5"/>
  <c r="S108" i="5"/>
  <c r="O108" i="5"/>
  <c r="K108" i="5"/>
  <c r="AO108" i="5"/>
  <c r="AK108" i="5"/>
  <c r="AG108" i="5"/>
  <c r="AC108" i="5"/>
  <c r="Y108" i="5"/>
  <c r="U108" i="5"/>
  <c r="Q108" i="5"/>
  <c r="M108" i="5"/>
  <c r="I108" i="5"/>
  <c r="AL108" i="5"/>
  <c r="AD108" i="5"/>
  <c r="V108" i="5"/>
  <c r="N108" i="5"/>
  <c r="AF108" i="5"/>
  <c r="T108" i="5"/>
  <c r="J108" i="5"/>
  <c r="AN108" i="5"/>
  <c r="AB108" i="5"/>
  <c r="R108" i="5"/>
  <c r="H108" i="5"/>
  <c r="AH108" i="5"/>
  <c r="L108" i="5"/>
  <c r="Z108" i="5"/>
  <c r="G108" i="5"/>
  <c r="X108" i="5"/>
  <c r="AJ108" i="5"/>
  <c r="P108" i="5"/>
  <c r="O146" i="5"/>
  <c r="G146" i="5"/>
  <c r="S142" i="5"/>
  <c r="AL184" i="5"/>
  <c r="AC226" i="5"/>
  <c r="Y232" i="5"/>
  <c r="C59" i="18"/>
  <c r="C65" i="18"/>
  <c r="C63" i="18"/>
  <c r="C61" i="18"/>
  <c r="AO187" i="5"/>
  <c r="AI142" i="5"/>
  <c r="U228" i="5"/>
  <c r="C90" i="18"/>
  <c r="C96" i="18"/>
  <c r="C94" i="18"/>
  <c r="C92" i="18"/>
  <c r="C121" i="18"/>
  <c r="C127" i="18"/>
  <c r="C125" i="18"/>
  <c r="C123" i="18"/>
  <c r="C152" i="18"/>
  <c r="C158" i="18"/>
  <c r="AJ239" i="5" s="1"/>
  <c r="C156" i="18"/>
  <c r="C154" i="18"/>
  <c r="W150" i="5"/>
  <c r="AA231" i="5"/>
  <c r="I187" i="5"/>
  <c r="G157" i="5"/>
  <c r="AI144" i="5"/>
  <c r="K157" i="5"/>
  <c r="AI184" i="5"/>
  <c r="U187" i="5"/>
  <c r="S188" i="5"/>
  <c r="AJ190" i="5"/>
  <c r="K227" i="5"/>
  <c r="Y228" i="5"/>
  <c r="AG232" i="5"/>
  <c r="AM144" i="5"/>
  <c r="AM184" i="5"/>
  <c r="Y187" i="5"/>
  <c r="W188" i="5"/>
  <c r="J191" i="5"/>
  <c r="AK228" i="5"/>
  <c r="I232" i="5"/>
  <c r="W184" i="5"/>
  <c r="AM188" i="5"/>
  <c r="Y192" i="5"/>
  <c r="AE146" i="5"/>
  <c r="S184" i="5"/>
  <c r="AK187" i="5"/>
  <c r="AI188" i="5"/>
  <c r="I192" i="5"/>
  <c r="I228" i="5"/>
  <c r="AO228" i="5"/>
  <c r="M232" i="5"/>
  <c r="AG145" i="5"/>
  <c r="AC185" i="5"/>
  <c r="Y185" i="5"/>
  <c r="I185" i="5"/>
  <c r="AO185" i="5"/>
  <c r="AM142" i="5"/>
  <c r="AK145" i="5"/>
  <c r="AM150" i="5"/>
  <c r="AL186" i="5"/>
  <c r="AI186" i="5"/>
  <c r="S186" i="5"/>
  <c r="AE186" i="5"/>
  <c r="O186" i="5"/>
  <c r="G186" i="5"/>
  <c r="K186" i="5"/>
  <c r="H234" i="5"/>
  <c r="G234" i="5"/>
  <c r="W186" i="5"/>
  <c r="AL227" i="5"/>
  <c r="AI227" i="5"/>
  <c r="S227" i="5"/>
  <c r="AE227" i="5"/>
  <c r="O227" i="5"/>
  <c r="AL231" i="5"/>
  <c r="AM231" i="5"/>
  <c r="W231" i="5"/>
  <c r="AI231" i="5"/>
  <c r="S231" i="5"/>
  <c r="Z235" i="5"/>
  <c r="AL235" i="5"/>
  <c r="V235" i="5"/>
  <c r="W227" i="5"/>
  <c r="K231" i="5"/>
  <c r="X234" i="5"/>
  <c r="AN145" i="5"/>
  <c r="AC145" i="5"/>
  <c r="M145" i="5"/>
  <c r="AO145" i="5"/>
  <c r="Y145" i="5"/>
  <c r="I145" i="5"/>
  <c r="AC149" i="5"/>
  <c r="AO149" i="5"/>
  <c r="Y149" i="5"/>
  <c r="AK189" i="5"/>
  <c r="AG189" i="5"/>
  <c r="Q189" i="5"/>
  <c r="AL142" i="5"/>
  <c r="AE142" i="5"/>
  <c r="O142" i="5"/>
  <c r="AA142" i="5"/>
  <c r="K142" i="5"/>
  <c r="AL146" i="5"/>
  <c r="AA146" i="5"/>
  <c r="K146" i="5"/>
  <c r="AM146" i="5"/>
  <c r="W146" i="5"/>
  <c r="AI146" i="5"/>
  <c r="AB190" i="5"/>
  <c r="G190" i="5"/>
  <c r="U190" i="5"/>
  <c r="AL144" i="5"/>
  <c r="AE144" i="5"/>
  <c r="O144" i="5"/>
  <c r="AA144" i="5"/>
  <c r="K144" i="5"/>
  <c r="K148" i="5"/>
  <c r="G148" i="5"/>
  <c r="W142" i="5"/>
  <c r="W144" i="5"/>
  <c r="U145" i="5"/>
  <c r="S146" i="5"/>
  <c r="I149" i="5"/>
  <c r="G199" i="5"/>
  <c r="AA186" i="5"/>
  <c r="P190" i="5"/>
  <c r="M199" i="5"/>
  <c r="AA227" i="5"/>
  <c r="O231" i="5"/>
  <c r="AN234" i="5"/>
  <c r="K184" i="5"/>
  <c r="AA184" i="5"/>
  <c r="M187" i="5"/>
  <c r="AC187" i="5"/>
  <c r="K188" i="5"/>
  <c r="AA188" i="5"/>
  <c r="R191" i="5"/>
  <c r="AO192" i="5"/>
  <c r="M228" i="5"/>
  <c r="AC228" i="5"/>
  <c r="W229" i="5"/>
  <c r="Q232" i="5"/>
  <c r="J233" i="5"/>
  <c r="L241" i="5"/>
  <c r="O184" i="5"/>
  <c r="AE184" i="5"/>
  <c r="Q187" i="5"/>
  <c r="AG187" i="5"/>
  <c r="O188" i="5"/>
  <c r="AE188" i="5"/>
  <c r="AA191" i="5"/>
  <c r="Q228" i="5"/>
  <c r="AG228" i="5"/>
  <c r="AM229" i="5"/>
  <c r="U232" i="5"/>
  <c r="AB241" i="5"/>
  <c r="AN147" i="5"/>
  <c r="AJ147" i="5"/>
  <c r="AF147" i="5"/>
  <c r="AB147" i="5"/>
  <c r="X147" i="5"/>
  <c r="T147" i="5"/>
  <c r="AM147" i="5"/>
  <c r="AI147" i="5"/>
  <c r="AE147" i="5"/>
  <c r="AA147" i="5"/>
  <c r="W147" i="5"/>
  <c r="S147" i="5"/>
  <c r="O147" i="5"/>
  <c r="AL147" i="5"/>
  <c r="AH147" i="5"/>
  <c r="AD147" i="5"/>
  <c r="Z147" i="5"/>
  <c r="Q143" i="5"/>
  <c r="AG143" i="5"/>
  <c r="I147" i="5"/>
  <c r="AC147" i="5"/>
  <c r="U151" i="5"/>
  <c r="AL148" i="5"/>
  <c r="AH148" i="5"/>
  <c r="AD148" i="5"/>
  <c r="Z148" i="5"/>
  <c r="V148" i="5"/>
  <c r="R148" i="5"/>
  <c r="N148" i="5"/>
  <c r="J148" i="5"/>
  <c r="AO148" i="5"/>
  <c r="AK148" i="5"/>
  <c r="AG148" i="5"/>
  <c r="AC148" i="5"/>
  <c r="Y148" i="5"/>
  <c r="U148" i="5"/>
  <c r="Q148" i="5"/>
  <c r="M148" i="5"/>
  <c r="I148" i="5"/>
  <c r="AN148" i="5"/>
  <c r="AJ148" i="5"/>
  <c r="AF148" i="5"/>
  <c r="AB148" i="5"/>
  <c r="X148" i="5"/>
  <c r="T148" i="5"/>
  <c r="P148" i="5"/>
  <c r="L148" i="5"/>
  <c r="H148" i="5"/>
  <c r="AL157" i="5"/>
  <c r="AH157" i="5"/>
  <c r="AD157" i="5"/>
  <c r="Z157" i="5"/>
  <c r="V157" i="5"/>
  <c r="R157" i="5"/>
  <c r="N157" i="5"/>
  <c r="J157" i="5"/>
  <c r="AO157" i="5"/>
  <c r="AK157" i="5"/>
  <c r="AG157" i="5"/>
  <c r="AC157" i="5"/>
  <c r="Y157" i="5"/>
  <c r="U157" i="5"/>
  <c r="Q157" i="5"/>
  <c r="M157" i="5"/>
  <c r="I157" i="5"/>
  <c r="AN157" i="5"/>
  <c r="AJ157" i="5"/>
  <c r="AF157" i="5"/>
  <c r="AB157" i="5"/>
  <c r="X157" i="5"/>
  <c r="T157" i="5"/>
  <c r="P157" i="5"/>
  <c r="L157" i="5"/>
  <c r="H157" i="5"/>
  <c r="G149" i="5"/>
  <c r="H142" i="5"/>
  <c r="L142" i="5"/>
  <c r="P142" i="5"/>
  <c r="T142" i="5"/>
  <c r="X142" i="5"/>
  <c r="AB142" i="5"/>
  <c r="AF142" i="5"/>
  <c r="AJ142" i="5"/>
  <c r="AN142" i="5"/>
  <c r="J143" i="5"/>
  <c r="N143" i="5"/>
  <c r="R143" i="5"/>
  <c r="V143" i="5"/>
  <c r="Z143" i="5"/>
  <c r="AD143" i="5"/>
  <c r="AH143" i="5"/>
  <c r="AL143" i="5"/>
  <c r="H144" i="5"/>
  <c r="L144" i="5"/>
  <c r="P144" i="5"/>
  <c r="T144" i="5"/>
  <c r="X144" i="5"/>
  <c r="AB144" i="5"/>
  <c r="AF144" i="5"/>
  <c r="AJ144" i="5"/>
  <c r="AN144" i="5"/>
  <c r="J145" i="5"/>
  <c r="N145" i="5"/>
  <c r="R145" i="5"/>
  <c r="V145" i="5"/>
  <c r="Z145" i="5"/>
  <c r="AD145" i="5"/>
  <c r="AH145" i="5"/>
  <c r="AL145" i="5"/>
  <c r="H146" i="5"/>
  <c r="L146" i="5"/>
  <c r="P146" i="5"/>
  <c r="T146" i="5"/>
  <c r="X146" i="5"/>
  <c r="AB146" i="5"/>
  <c r="AF146" i="5"/>
  <c r="AJ146" i="5"/>
  <c r="AN146" i="5"/>
  <c r="J147" i="5"/>
  <c r="N147" i="5"/>
  <c r="U147" i="5"/>
  <c r="AG147" i="5"/>
  <c r="O148" i="5"/>
  <c r="AE148" i="5"/>
  <c r="M149" i="5"/>
  <c r="K150" i="5"/>
  <c r="AA150" i="5"/>
  <c r="I151" i="5"/>
  <c r="Y151" i="5"/>
  <c r="AO151" i="5"/>
  <c r="O157" i="5"/>
  <c r="AE157" i="5"/>
  <c r="M185" i="5"/>
  <c r="U189" i="5"/>
  <c r="I143" i="5"/>
  <c r="U143" i="5"/>
  <c r="AC143" i="5"/>
  <c r="AO143" i="5"/>
  <c r="R147" i="5"/>
  <c r="AK151" i="5"/>
  <c r="AN149" i="5"/>
  <c r="AJ149" i="5"/>
  <c r="AF149" i="5"/>
  <c r="AB149" i="5"/>
  <c r="X149" i="5"/>
  <c r="T149" i="5"/>
  <c r="P149" i="5"/>
  <c r="L149" i="5"/>
  <c r="H149" i="5"/>
  <c r="AM149" i="5"/>
  <c r="AI149" i="5"/>
  <c r="AE149" i="5"/>
  <c r="AA149" i="5"/>
  <c r="W149" i="5"/>
  <c r="S149" i="5"/>
  <c r="O149" i="5"/>
  <c r="K149" i="5"/>
  <c r="AL149" i="5"/>
  <c r="AH149" i="5"/>
  <c r="AD149" i="5"/>
  <c r="Z149" i="5"/>
  <c r="V149" i="5"/>
  <c r="R149" i="5"/>
  <c r="N149" i="5"/>
  <c r="J149" i="5"/>
  <c r="G150" i="5"/>
  <c r="I142" i="5"/>
  <c r="M142" i="5"/>
  <c r="Q142" i="5"/>
  <c r="U142" i="5"/>
  <c r="Y142" i="5"/>
  <c r="AC142" i="5"/>
  <c r="AG142" i="5"/>
  <c r="AK142" i="5"/>
  <c r="AO142" i="5"/>
  <c r="K143" i="5"/>
  <c r="O143" i="5"/>
  <c r="S143" i="5"/>
  <c r="W143" i="5"/>
  <c r="AA143" i="5"/>
  <c r="AE143" i="5"/>
  <c r="AI143" i="5"/>
  <c r="AM143" i="5"/>
  <c r="I144" i="5"/>
  <c r="M144" i="5"/>
  <c r="Q144" i="5"/>
  <c r="U144" i="5"/>
  <c r="Y144" i="5"/>
  <c r="AC144" i="5"/>
  <c r="AG144" i="5"/>
  <c r="AK144" i="5"/>
  <c r="AO144" i="5"/>
  <c r="K145" i="5"/>
  <c r="O145" i="5"/>
  <c r="S145" i="5"/>
  <c r="W145" i="5"/>
  <c r="AA145" i="5"/>
  <c r="AE145" i="5"/>
  <c r="AI145" i="5"/>
  <c r="AM145" i="5"/>
  <c r="I146" i="5"/>
  <c r="M146" i="5"/>
  <c r="Q146" i="5"/>
  <c r="U146" i="5"/>
  <c r="Y146" i="5"/>
  <c r="AC146" i="5"/>
  <c r="AG146" i="5"/>
  <c r="AK146" i="5"/>
  <c r="AO146" i="5"/>
  <c r="K147" i="5"/>
  <c r="P147" i="5"/>
  <c r="V147" i="5"/>
  <c r="AK147" i="5"/>
  <c r="S148" i="5"/>
  <c r="AI148" i="5"/>
  <c r="Q149" i="5"/>
  <c r="AG149" i="5"/>
  <c r="O150" i="5"/>
  <c r="M151" i="5"/>
  <c r="S157" i="5"/>
  <c r="AI157" i="5"/>
  <c r="AN185" i="5"/>
  <c r="AJ185" i="5"/>
  <c r="AF185" i="5"/>
  <c r="AB185" i="5"/>
  <c r="X185" i="5"/>
  <c r="T185" i="5"/>
  <c r="P185" i="5"/>
  <c r="L185" i="5"/>
  <c r="H185" i="5"/>
  <c r="G185" i="5"/>
  <c r="AM185" i="5"/>
  <c r="AI185" i="5"/>
  <c r="AE185" i="5"/>
  <c r="AA185" i="5"/>
  <c r="W185" i="5"/>
  <c r="S185" i="5"/>
  <c r="O185" i="5"/>
  <c r="K185" i="5"/>
  <c r="AL185" i="5"/>
  <c r="AH185" i="5"/>
  <c r="AD185" i="5"/>
  <c r="Z185" i="5"/>
  <c r="V185" i="5"/>
  <c r="R185" i="5"/>
  <c r="N185" i="5"/>
  <c r="J185" i="5"/>
  <c r="AN189" i="5"/>
  <c r="AJ189" i="5"/>
  <c r="AF189" i="5"/>
  <c r="AB189" i="5"/>
  <c r="X189" i="5"/>
  <c r="T189" i="5"/>
  <c r="P189" i="5"/>
  <c r="L189" i="5"/>
  <c r="H189" i="5"/>
  <c r="G189" i="5"/>
  <c r="AM189" i="5"/>
  <c r="AI189" i="5"/>
  <c r="AE189" i="5"/>
  <c r="AA189" i="5"/>
  <c r="W189" i="5"/>
  <c r="S189" i="5"/>
  <c r="O189" i="5"/>
  <c r="K189" i="5"/>
  <c r="AL189" i="5"/>
  <c r="AH189" i="5"/>
  <c r="AD189" i="5"/>
  <c r="Z189" i="5"/>
  <c r="V189" i="5"/>
  <c r="R189" i="5"/>
  <c r="N189" i="5"/>
  <c r="J189" i="5"/>
  <c r="AL193" i="5"/>
  <c r="AH193" i="5"/>
  <c r="AD193" i="5"/>
  <c r="Z193" i="5"/>
  <c r="V193" i="5"/>
  <c r="R193" i="5"/>
  <c r="N193" i="5"/>
  <c r="J193" i="5"/>
  <c r="AO193" i="5"/>
  <c r="AK193" i="5"/>
  <c r="AG193" i="5"/>
  <c r="AC193" i="5"/>
  <c r="Y193" i="5"/>
  <c r="U193" i="5"/>
  <c r="Q193" i="5"/>
  <c r="M193" i="5"/>
  <c r="I193" i="5"/>
  <c r="AN193" i="5"/>
  <c r="AJ193" i="5"/>
  <c r="AF193" i="5"/>
  <c r="AB193" i="5"/>
  <c r="X193" i="5"/>
  <c r="T193" i="5"/>
  <c r="P193" i="5"/>
  <c r="L193" i="5"/>
  <c r="H193" i="5"/>
  <c r="AI193" i="5"/>
  <c r="S193" i="5"/>
  <c r="G193" i="5"/>
  <c r="AE193" i="5"/>
  <c r="O193" i="5"/>
  <c r="AA193" i="5"/>
  <c r="K193" i="5"/>
  <c r="Q185" i="5"/>
  <c r="AG185" i="5"/>
  <c r="I189" i="5"/>
  <c r="Y189" i="5"/>
  <c r="AO189" i="5"/>
  <c r="W193" i="5"/>
  <c r="AN151" i="5"/>
  <c r="AJ151" i="5"/>
  <c r="AF151" i="5"/>
  <c r="AB151" i="5"/>
  <c r="X151" i="5"/>
  <c r="T151" i="5"/>
  <c r="P151" i="5"/>
  <c r="L151" i="5"/>
  <c r="H151" i="5"/>
  <c r="AM151" i="5"/>
  <c r="AI151" i="5"/>
  <c r="AE151" i="5"/>
  <c r="AA151" i="5"/>
  <c r="W151" i="5"/>
  <c r="S151" i="5"/>
  <c r="O151" i="5"/>
  <c r="K151" i="5"/>
  <c r="AL151" i="5"/>
  <c r="AH151" i="5"/>
  <c r="AD151" i="5"/>
  <c r="Z151" i="5"/>
  <c r="V151" i="5"/>
  <c r="R151" i="5"/>
  <c r="N151" i="5"/>
  <c r="J151" i="5"/>
  <c r="M143" i="5"/>
  <c r="Y143" i="5"/>
  <c r="AK143" i="5"/>
  <c r="M147" i="5"/>
  <c r="AL150" i="5"/>
  <c r="AH150" i="5"/>
  <c r="AD150" i="5"/>
  <c r="Z150" i="5"/>
  <c r="V150" i="5"/>
  <c r="R150" i="5"/>
  <c r="N150" i="5"/>
  <c r="J150" i="5"/>
  <c r="AO150" i="5"/>
  <c r="AK150" i="5"/>
  <c r="AG150" i="5"/>
  <c r="AC150" i="5"/>
  <c r="Y150" i="5"/>
  <c r="U150" i="5"/>
  <c r="Q150" i="5"/>
  <c r="M150" i="5"/>
  <c r="I150" i="5"/>
  <c r="AN150" i="5"/>
  <c r="AJ150" i="5"/>
  <c r="AF150" i="5"/>
  <c r="AB150" i="5"/>
  <c r="X150" i="5"/>
  <c r="T150" i="5"/>
  <c r="P150" i="5"/>
  <c r="L150" i="5"/>
  <c r="H150" i="5"/>
  <c r="G151" i="5"/>
  <c r="J142" i="5"/>
  <c r="N142" i="5"/>
  <c r="R142" i="5"/>
  <c r="V142" i="5"/>
  <c r="Z142" i="5"/>
  <c r="AD142" i="5"/>
  <c r="AH142" i="5"/>
  <c r="H143" i="5"/>
  <c r="L143" i="5"/>
  <c r="P143" i="5"/>
  <c r="T143" i="5"/>
  <c r="X143" i="5"/>
  <c r="AB143" i="5"/>
  <c r="AF143" i="5"/>
  <c r="AJ143" i="5"/>
  <c r="J144" i="5"/>
  <c r="N144" i="5"/>
  <c r="R144" i="5"/>
  <c r="V144" i="5"/>
  <c r="Z144" i="5"/>
  <c r="AD144" i="5"/>
  <c r="AH144" i="5"/>
  <c r="H145" i="5"/>
  <c r="L145" i="5"/>
  <c r="P145" i="5"/>
  <c r="T145" i="5"/>
  <c r="X145" i="5"/>
  <c r="AB145" i="5"/>
  <c r="AF145" i="5"/>
  <c r="AJ145" i="5"/>
  <c r="J146" i="5"/>
  <c r="N146" i="5"/>
  <c r="R146" i="5"/>
  <c r="V146" i="5"/>
  <c r="Z146" i="5"/>
  <c r="AD146" i="5"/>
  <c r="AH146" i="5"/>
  <c r="H147" i="5"/>
  <c r="L147" i="5"/>
  <c r="Q147" i="5"/>
  <c r="Y147" i="5"/>
  <c r="AO147" i="5"/>
  <c r="W148" i="5"/>
  <c r="AM148" i="5"/>
  <c r="U149" i="5"/>
  <c r="AK149" i="5"/>
  <c r="S150" i="5"/>
  <c r="AI150" i="5"/>
  <c r="Q151" i="5"/>
  <c r="AG151" i="5"/>
  <c r="W157" i="5"/>
  <c r="AM157" i="5"/>
  <c r="U185" i="5"/>
  <c r="AK185" i="5"/>
  <c r="M189" i="5"/>
  <c r="AC189" i="5"/>
  <c r="AM193" i="5"/>
  <c r="AM190" i="5"/>
  <c r="AI190" i="5"/>
  <c r="AE190" i="5"/>
  <c r="AA190" i="5"/>
  <c r="W190" i="5"/>
  <c r="S190" i="5"/>
  <c r="O190" i="5"/>
  <c r="AL190" i="5"/>
  <c r="AH190" i="5"/>
  <c r="AD190" i="5"/>
  <c r="Z190" i="5"/>
  <c r="AN199" i="5"/>
  <c r="AJ199" i="5"/>
  <c r="AF199" i="5"/>
  <c r="AB199" i="5"/>
  <c r="X199" i="5"/>
  <c r="T199" i="5"/>
  <c r="P199" i="5"/>
  <c r="L199" i="5"/>
  <c r="H199" i="5"/>
  <c r="AM199" i="5"/>
  <c r="AI199" i="5"/>
  <c r="AE199" i="5"/>
  <c r="AA199" i="5"/>
  <c r="W199" i="5"/>
  <c r="S199" i="5"/>
  <c r="O199" i="5"/>
  <c r="K199" i="5"/>
  <c r="AL199" i="5"/>
  <c r="AH199" i="5"/>
  <c r="AD199" i="5"/>
  <c r="Z199" i="5"/>
  <c r="V199" i="5"/>
  <c r="R199" i="5"/>
  <c r="N199" i="5"/>
  <c r="J199" i="5"/>
  <c r="G187" i="5"/>
  <c r="G191" i="5"/>
  <c r="H184" i="5"/>
  <c r="L184" i="5"/>
  <c r="P184" i="5"/>
  <c r="T184" i="5"/>
  <c r="X184" i="5"/>
  <c r="AB184" i="5"/>
  <c r="AF184" i="5"/>
  <c r="AJ184" i="5"/>
  <c r="AN184" i="5"/>
  <c r="H186" i="5"/>
  <c r="L186" i="5"/>
  <c r="P186" i="5"/>
  <c r="T186" i="5"/>
  <c r="X186" i="5"/>
  <c r="AB186" i="5"/>
  <c r="AF186" i="5"/>
  <c r="AJ186" i="5"/>
  <c r="AN186" i="5"/>
  <c r="J187" i="5"/>
  <c r="N187" i="5"/>
  <c r="R187" i="5"/>
  <c r="V187" i="5"/>
  <c r="Z187" i="5"/>
  <c r="AD187" i="5"/>
  <c r="AH187" i="5"/>
  <c r="AL187" i="5"/>
  <c r="H188" i="5"/>
  <c r="L188" i="5"/>
  <c r="P188" i="5"/>
  <c r="T188" i="5"/>
  <c r="X188" i="5"/>
  <c r="AB188" i="5"/>
  <c r="AF188" i="5"/>
  <c r="AJ188" i="5"/>
  <c r="AN188" i="5"/>
  <c r="H190" i="5"/>
  <c r="L190" i="5"/>
  <c r="Q190" i="5"/>
  <c r="V190" i="5"/>
  <c r="AC190" i="5"/>
  <c r="AK190" i="5"/>
  <c r="K191" i="5"/>
  <c r="S191" i="5"/>
  <c r="M192" i="5"/>
  <c r="AC192" i="5"/>
  <c r="Q199" i="5"/>
  <c r="AG199" i="5"/>
  <c r="M226" i="5"/>
  <c r="AL191" i="5"/>
  <c r="AH191" i="5"/>
  <c r="AD191" i="5"/>
  <c r="Z191" i="5"/>
  <c r="AO191" i="5"/>
  <c r="AK191" i="5"/>
  <c r="AG191" i="5"/>
  <c r="AC191" i="5"/>
  <c r="Y191" i="5"/>
  <c r="U191" i="5"/>
  <c r="Q191" i="5"/>
  <c r="M191" i="5"/>
  <c r="I191" i="5"/>
  <c r="AN191" i="5"/>
  <c r="AJ191" i="5"/>
  <c r="AF191" i="5"/>
  <c r="AB191" i="5"/>
  <c r="X191" i="5"/>
  <c r="T191" i="5"/>
  <c r="P191" i="5"/>
  <c r="L191" i="5"/>
  <c r="H191" i="5"/>
  <c r="G184" i="5"/>
  <c r="G188" i="5"/>
  <c r="G192" i="5"/>
  <c r="I184" i="5"/>
  <c r="M184" i="5"/>
  <c r="Q184" i="5"/>
  <c r="U184" i="5"/>
  <c r="Y184" i="5"/>
  <c r="AC184" i="5"/>
  <c r="AG184" i="5"/>
  <c r="AK184" i="5"/>
  <c r="AO184" i="5"/>
  <c r="I186" i="5"/>
  <c r="M186" i="5"/>
  <c r="Q186" i="5"/>
  <c r="U186" i="5"/>
  <c r="Y186" i="5"/>
  <c r="AC186" i="5"/>
  <c r="AG186" i="5"/>
  <c r="AK186" i="5"/>
  <c r="AO186" i="5"/>
  <c r="K187" i="5"/>
  <c r="O187" i="5"/>
  <c r="S187" i="5"/>
  <c r="W187" i="5"/>
  <c r="AA187" i="5"/>
  <c r="AE187" i="5"/>
  <c r="AI187" i="5"/>
  <c r="AM187" i="5"/>
  <c r="I188" i="5"/>
  <c r="M188" i="5"/>
  <c r="Q188" i="5"/>
  <c r="U188" i="5"/>
  <c r="Y188" i="5"/>
  <c r="AC188" i="5"/>
  <c r="AG188" i="5"/>
  <c r="AK188" i="5"/>
  <c r="AO188" i="5"/>
  <c r="I190" i="5"/>
  <c r="M190" i="5"/>
  <c r="R190" i="5"/>
  <c r="X190" i="5"/>
  <c r="AF190" i="5"/>
  <c r="AN190" i="5"/>
  <c r="N191" i="5"/>
  <c r="V191" i="5"/>
  <c r="AI191" i="5"/>
  <c r="Q192" i="5"/>
  <c r="U199" i="5"/>
  <c r="AK199" i="5"/>
  <c r="G230" i="5"/>
  <c r="AN192" i="5"/>
  <c r="AJ192" i="5"/>
  <c r="AF192" i="5"/>
  <c r="AB192" i="5"/>
  <c r="X192" i="5"/>
  <c r="T192" i="5"/>
  <c r="P192" i="5"/>
  <c r="L192" i="5"/>
  <c r="H192" i="5"/>
  <c r="AM192" i="5"/>
  <c r="AI192" i="5"/>
  <c r="AE192" i="5"/>
  <c r="AA192" i="5"/>
  <c r="W192" i="5"/>
  <c r="S192" i="5"/>
  <c r="O192" i="5"/>
  <c r="K192" i="5"/>
  <c r="AL192" i="5"/>
  <c r="AH192" i="5"/>
  <c r="AD192" i="5"/>
  <c r="Z192" i="5"/>
  <c r="V192" i="5"/>
  <c r="R192" i="5"/>
  <c r="N192" i="5"/>
  <c r="J192" i="5"/>
  <c r="J184" i="5"/>
  <c r="N184" i="5"/>
  <c r="R184" i="5"/>
  <c r="V184" i="5"/>
  <c r="Z184" i="5"/>
  <c r="AD184" i="5"/>
  <c r="AH184" i="5"/>
  <c r="J186" i="5"/>
  <c r="N186" i="5"/>
  <c r="R186" i="5"/>
  <c r="V186" i="5"/>
  <c r="Z186" i="5"/>
  <c r="AD186" i="5"/>
  <c r="AH186" i="5"/>
  <c r="H187" i="5"/>
  <c r="L187" i="5"/>
  <c r="P187" i="5"/>
  <c r="T187" i="5"/>
  <c r="X187" i="5"/>
  <c r="AB187" i="5"/>
  <c r="AF187" i="5"/>
  <c r="AJ187" i="5"/>
  <c r="J188" i="5"/>
  <c r="N188" i="5"/>
  <c r="R188" i="5"/>
  <c r="V188" i="5"/>
  <c r="Z188" i="5"/>
  <c r="AD188" i="5"/>
  <c r="AH188" i="5"/>
  <c r="J190" i="5"/>
  <c r="N190" i="5"/>
  <c r="T190" i="5"/>
  <c r="Y190" i="5"/>
  <c r="AG190" i="5"/>
  <c r="AO190" i="5"/>
  <c r="O191" i="5"/>
  <c r="W191" i="5"/>
  <c r="AM191" i="5"/>
  <c r="U192" i="5"/>
  <c r="AK192" i="5"/>
  <c r="I199" i="5"/>
  <c r="Y199" i="5"/>
  <c r="AO199" i="5"/>
  <c r="AN226" i="5"/>
  <c r="AJ226" i="5"/>
  <c r="AF226" i="5"/>
  <c r="AB226" i="5"/>
  <c r="X226" i="5"/>
  <c r="T226" i="5"/>
  <c r="P226" i="5"/>
  <c r="L226" i="5"/>
  <c r="H226" i="5"/>
  <c r="AM226" i="5"/>
  <c r="AI226" i="5"/>
  <c r="AE226" i="5"/>
  <c r="AA226" i="5"/>
  <c r="W226" i="5"/>
  <c r="S226" i="5"/>
  <c r="O226" i="5"/>
  <c r="K226" i="5"/>
  <c r="AL226" i="5"/>
  <c r="AH226" i="5"/>
  <c r="AD226" i="5"/>
  <c r="Z226" i="5"/>
  <c r="V226" i="5"/>
  <c r="R226" i="5"/>
  <c r="N226" i="5"/>
  <c r="J226" i="5"/>
  <c r="AO226" i="5"/>
  <c r="Y226" i="5"/>
  <c r="I226" i="5"/>
  <c r="G226" i="5"/>
  <c r="AK226" i="5"/>
  <c r="U226" i="5"/>
  <c r="AG226" i="5"/>
  <c r="Q226" i="5"/>
  <c r="AN230" i="5"/>
  <c r="AJ230" i="5"/>
  <c r="AF230" i="5"/>
  <c r="AB230" i="5"/>
  <c r="X230" i="5"/>
  <c r="T230" i="5"/>
  <c r="P230" i="5"/>
  <c r="L230" i="5"/>
  <c r="H230" i="5"/>
  <c r="AM230" i="5"/>
  <c r="AI230" i="5"/>
  <c r="AE230" i="5"/>
  <c r="AA230" i="5"/>
  <c r="W230" i="5"/>
  <c r="S230" i="5"/>
  <c r="O230" i="5"/>
  <c r="K230" i="5"/>
  <c r="AL230" i="5"/>
  <c r="AH230" i="5"/>
  <c r="AD230" i="5"/>
  <c r="Z230" i="5"/>
  <c r="V230" i="5"/>
  <c r="R230" i="5"/>
  <c r="N230" i="5"/>
  <c r="J230" i="5"/>
  <c r="AG230" i="5"/>
  <c r="Q230" i="5"/>
  <c r="AC230" i="5"/>
  <c r="M230" i="5"/>
  <c r="AO230" i="5"/>
  <c r="Y230" i="5"/>
  <c r="I230" i="5"/>
  <c r="AK230" i="5"/>
  <c r="K229" i="5"/>
  <c r="AA229" i="5"/>
  <c r="O229" i="5"/>
  <c r="AL229" i="5"/>
  <c r="AH229" i="5"/>
  <c r="AD229" i="5"/>
  <c r="Z229" i="5"/>
  <c r="V229" i="5"/>
  <c r="R229" i="5"/>
  <c r="N229" i="5"/>
  <c r="J229" i="5"/>
  <c r="G229" i="5"/>
  <c r="AO229" i="5"/>
  <c r="AK229" i="5"/>
  <c r="AG229" i="5"/>
  <c r="AC229" i="5"/>
  <c r="Y229" i="5"/>
  <c r="U229" i="5"/>
  <c r="Q229" i="5"/>
  <c r="M229" i="5"/>
  <c r="I229" i="5"/>
  <c r="AN229" i="5"/>
  <c r="AJ229" i="5"/>
  <c r="AF229" i="5"/>
  <c r="AB229" i="5"/>
  <c r="X229" i="5"/>
  <c r="T229" i="5"/>
  <c r="P229" i="5"/>
  <c r="L229" i="5"/>
  <c r="H229" i="5"/>
  <c r="AO233" i="5"/>
  <c r="AK233" i="5"/>
  <c r="AG233" i="5"/>
  <c r="AC233" i="5"/>
  <c r="Y233" i="5"/>
  <c r="U233" i="5"/>
  <c r="Q233" i="5"/>
  <c r="M233" i="5"/>
  <c r="I233" i="5"/>
  <c r="AN233" i="5"/>
  <c r="AJ233" i="5"/>
  <c r="AF233" i="5"/>
  <c r="AB233" i="5"/>
  <c r="X233" i="5"/>
  <c r="T233" i="5"/>
  <c r="P233" i="5"/>
  <c r="L233" i="5"/>
  <c r="H233" i="5"/>
  <c r="AM233" i="5"/>
  <c r="AI233" i="5"/>
  <c r="AE233" i="5"/>
  <c r="AA233" i="5"/>
  <c r="W233" i="5"/>
  <c r="S233" i="5"/>
  <c r="O233" i="5"/>
  <c r="K233" i="5"/>
  <c r="AL233" i="5"/>
  <c r="V233" i="5"/>
  <c r="G233" i="5"/>
  <c r="AH233" i="5"/>
  <c r="R233" i="5"/>
  <c r="AD233" i="5"/>
  <c r="N233" i="5"/>
  <c r="S229" i="5"/>
  <c r="AI229" i="5"/>
  <c r="AM234" i="5"/>
  <c r="AI234" i="5"/>
  <c r="AE234" i="5"/>
  <c r="AA234" i="5"/>
  <c r="W234" i="5"/>
  <c r="S234" i="5"/>
  <c r="O234" i="5"/>
  <c r="K234" i="5"/>
  <c r="AL234" i="5"/>
  <c r="AH234" i="5"/>
  <c r="AD234" i="5"/>
  <c r="Z234" i="5"/>
  <c r="V234" i="5"/>
  <c r="R234" i="5"/>
  <c r="N234" i="5"/>
  <c r="J234" i="5"/>
  <c r="AO234" i="5"/>
  <c r="AK234" i="5"/>
  <c r="AG234" i="5"/>
  <c r="AC234" i="5"/>
  <c r="Y234" i="5"/>
  <c r="U234" i="5"/>
  <c r="Q234" i="5"/>
  <c r="M234" i="5"/>
  <c r="I234" i="5"/>
  <c r="G227" i="5"/>
  <c r="G231" i="5"/>
  <c r="G235" i="5"/>
  <c r="H227" i="5"/>
  <c r="L227" i="5"/>
  <c r="P227" i="5"/>
  <c r="T227" i="5"/>
  <c r="X227" i="5"/>
  <c r="AB227" i="5"/>
  <c r="AF227" i="5"/>
  <c r="AJ227" i="5"/>
  <c r="AN227" i="5"/>
  <c r="J228" i="5"/>
  <c r="N228" i="5"/>
  <c r="R228" i="5"/>
  <c r="V228" i="5"/>
  <c r="Z228" i="5"/>
  <c r="AD228" i="5"/>
  <c r="AH228" i="5"/>
  <c r="AL228" i="5"/>
  <c r="H231" i="5"/>
  <c r="L231" i="5"/>
  <c r="P231" i="5"/>
  <c r="T231" i="5"/>
  <c r="X231" i="5"/>
  <c r="AB231" i="5"/>
  <c r="AF231" i="5"/>
  <c r="AJ231" i="5"/>
  <c r="AN231" i="5"/>
  <c r="J232" i="5"/>
  <c r="N232" i="5"/>
  <c r="R232" i="5"/>
  <c r="V232" i="5"/>
  <c r="AB232" i="5"/>
  <c r="AJ232" i="5"/>
  <c r="L234" i="5"/>
  <c r="AB234" i="5"/>
  <c r="J235" i="5"/>
  <c r="P241" i="5"/>
  <c r="AF241" i="5"/>
  <c r="AO235" i="5"/>
  <c r="AK235" i="5"/>
  <c r="AG235" i="5"/>
  <c r="AC235" i="5"/>
  <c r="Y235" i="5"/>
  <c r="U235" i="5"/>
  <c r="Q235" i="5"/>
  <c r="M235" i="5"/>
  <c r="I235" i="5"/>
  <c r="AN235" i="5"/>
  <c r="AJ235" i="5"/>
  <c r="AF235" i="5"/>
  <c r="AB235" i="5"/>
  <c r="X235" i="5"/>
  <c r="T235" i="5"/>
  <c r="P235" i="5"/>
  <c r="L235" i="5"/>
  <c r="H235" i="5"/>
  <c r="AM235" i="5"/>
  <c r="AI235" i="5"/>
  <c r="AE235" i="5"/>
  <c r="AA235" i="5"/>
  <c r="W235" i="5"/>
  <c r="S235" i="5"/>
  <c r="O235" i="5"/>
  <c r="K235" i="5"/>
  <c r="G228" i="5"/>
  <c r="G232" i="5"/>
  <c r="G241" i="5"/>
  <c r="I227" i="5"/>
  <c r="M227" i="5"/>
  <c r="Q227" i="5"/>
  <c r="U227" i="5"/>
  <c r="Y227" i="5"/>
  <c r="AC227" i="5"/>
  <c r="AG227" i="5"/>
  <c r="AK227" i="5"/>
  <c r="AO227" i="5"/>
  <c r="K228" i="5"/>
  <c r="O228" i="5"/>
  <c r="S228" i="5"/>
  <c r="W228" i="5"/>
  <c r="AA228" i="5"/>
  <c r="AE228" i="5"/>
  <c r="AI228" i="5"/>
  <c r="AM228" i="5"/>
  <c r="I231" i="5"/>
  <c r="M231" i="5"/>
  <c r="Q231" i="5"/>
  <c r="U231" i="5"/>
  <c r="Y231" i="5"/>
  <c r="AC231" i="5"/>
  <c r="AG231" i="5"/>
  <c r="AK231" i="5"/>
  <c r="AO231" i="5"/>
  <c r="K232" i="5"/>
  <c r="O232" i="5"/>
  <c r="S232" i="5"/>
  <c r="W232" i="5"/>
  <c r="AC232" i="5"/>
  <c r="P234" i="5"/>
  <c r="AF234" i="5"/>
  <c r="N235" i="5"/>
  <c r="AD235" i="5"/>
  <c r="T241" i="5"/>
  <c r="AM232" i="5"/>
  <c r="AI232" i="5"/>
  <c r="AE232" i="5"/>
  <c r="AA232" i="5"/>
  <c r="AL232" i="5"/>
  <c r="AH232" i="5"/>
  <c r="AD232" i="5"/>
  <c r="Z232" i="5"/>
  <c r="AO232" i="5"/>
  <c r="AM241" i="5"/>
  <c r="AI241" i="5"/>
  <c r="AE241" i="5"/>
  <c r="AA241" i="5"/>
  <c r="W241" i="5"/>
  <c r="S241" i="5"/>
  <c r="O241" i="5"/>
  <c r="K241" i="5"/>
  <c r="AL241" i="5"/>
  <c r="AH241" i="5"/>
  <c r="AD241" i="5"/>
  <c r="Z241" i="5"/>
  <c r="V241" i="5"/>
  <c r="R241" i="5"/>
  <c r="N241" i="5"/>
  <c r="J241" i="5"/>
  <c r="AO241" i="5"/>
  <c r="AK241" i="5"/>
  <c r="AG241" i="5"/>
  <c r="AC241" i="5"/>
  <c r="Y241" i="5"/>
  <c r="U241" i="5"/>
  <c r="Q241" i="5"/>
  <c r="M241" i="5"/>
  <c r="I241" i="5"/>
  <c r="J227" i="5"/>
  <c r="N227" i="5"/>
  <c r="R227" i="5"/>
  <c r="V227" i="5"/>
  <c r="Z227" i="5"/>
  <c r="AD227" i="5"/>
  <c r="AH227" i="5"/>
  <c r="H228" i="5"/>
  <c r="L228" i="5"/>
  <c r="P228" i="5"/>
  <c r="T228" i="5"/>
  <c r="X228" i="5"/>
  <c r="AB228" i="5"/>
  <c r="AF228" i="5"/>
  <c r="AJ228" i="5"/>
  <c r="J231" i="5"/>
  <c r="N231" i="5"/>
  <c r="R231" i="5"/>
  <c r="V231" i="5"/>
  <c r="Z231" i="5"/>
  <c r="AD231" i="5"/>
  <c r="AH231" i="5"/>
  <c r="H232" i="5"/>
  <c r="L232" i="5"/>
  <c r="P232" i="5"/>
  <c r="T232" i="5"/>
  <c r="X232" i="5"/>
  <c r="AF232" i="5"/>
  <c r="AN232" i="5"/>
  <c r="T234" i="5"/>
  <c r="AJ234" i="5"/>
  <c r="R235" i="5"/>
  <c r="AH235" i="5"/>
  <c r="H241" i="5"/>
  <c r="X241" i="5"/>
  <c r="AN241" i="5"/>
  <c r="AP96" i="25" l="1"/>
  <c r="AP97" i="25" s="1"/>
  <c r="AP98" i="25" s="1"/>
  <c r="AP100" i="25" s="1"/>
  <c r="AP215" i="25"/>
  <c r="AP216" i="25" s="1"/>
  <c r="AQ226" i="5"/>
  <c r="AQ192" i="5"/>
  <c r="AQ100" i="5"/>
  <c r="AQ64" i="5"/>
  <c r="AQ60" i="5"/>
  <c r="AQ103" i="5"/>
  <c r="AQ189" i="5"/>
  <c r="AR12" i="6"/>
  <c r="AQ101" i="5"/>
  <c r="AQ107" i="5"/>
  <c r="AQ65" i="5"/>
  <c r="AQ146" i="5"/>
  <c r="AQ104" i="5"/>
  <c r="AQ145" i="5"/>
  <c r="AQ235" i="5"/>
  <c r="AQ231" i="5"/>
  <c r="AQ185" i="5"/>
  <c r="AQ151" i="5"/>
  <c r="AQ143" i="5"/>
  <c r="AQ105" i="5"/>
  <c r="AQ234" i="5"/>
  <c r="AQ188" i="5"/>
  <c r="AQ142" i="5"/>
  <c r="AQ108" i="5"/>
  <c r="AQ58" i="5"/>
  <c r="AQ233" i="5"/>
  <c r="AQ229" i="5"/>
  <c r="AQ191" i="5"/>
  <c r="AQ187" i="5"/>
  <c r="AQ149" i="5"/>
  <c r="AQ232" i="5"/>
  <c r="AQ228" i="5"/>
  <c r="AQ190" i="5"/>
  <c r="AQ186" i="5"/>
  <c r="AQ148" i="5"/>
  <c r="AQ144" i="5"/>
  <c r="AQ61" i="5"/>
  <c r="AQ147" i="5"/>
  <c r="AQ109" i="5"/>
  <c r="AR22" i="3"/>
  <c r="AQ13" i="6"/>
  <c r="AQ63" i="5"/>
  <c r="AS52" i="4"/>
  <c r="AS8" i="25" s="1"/>
  <c r="AR5" i="5"/>
  <c r="AQ241" i="5"/>
  <c r="AQ199" i="5"/>
  <c r="AQ157" i="5"/>
  <c r="AQ115" i="5"/>
  <c r="AQ73" i="5"/>
  <c r="G293" i="5"/>
  <c r="G303" i="5"/>
  <c r="G297" i="5"/>
  <c r="G296" i="5"/>
  <c r="G292" i="5"/>
  <c r="G295" i="5"/>
  <c r="G291" i="5"/>
  <c r="G290" i="5"/>
  <c r="G289" i="5"/>
  <c r="G288" i="5"/>
  <c r="AE265" i="5"/>
  <c r="L265" i="5"/>
  <c r="AG265" i="5"/>
  <c r="H261" i="5"/>
  <c r="X261" i="5"/>
  <c r="AI257" i="5"/>
  <c r="G263" i="5"/>
  <c r="G294" i="5"/>
  <c r="S263" i="5"/>
  <c r="W263" i="5"/>
  <c r="AM263" i="5"/>
  <c r="S262" i="5"/>
  <c r="AF262" i="5"/>
  <c r="AF264" i="5"/>
  <c r="AM260" i="5"/>
  <c r="X260" i="5"/>
  <c r="I260" i="5"/>
  <c r="R260" i="5"/>
  <c r="AH260" i="5"/>
  <c r="L259" i="5"/>
  <c r="AB259" i="5"/>
  <c r="AA258" i="5"/>
  <c r="AG258" i="5"/>
  <c r="Y258" i="5"/>
  <c r="AH272" i="5"/>
  <c r="S272" i="5"/>
  <c r="T266" i="5"/>
  <c r="AJ266" i="5"/>
  <c r="AU272" i="5"/>
  <c r="AR259" i="5"/>
  <c r="AU264" i="5"/>
  <c r="AA265" i="5"/>
  <c r="AF265" i="5"/>
  <c r="M265" i="5"/>
  <c r="AH265" i="5"/>
  <c r="K261" i="5"/>
  <c r="W261" i="5"/>
  <c r="AD261" i="5"/>
  <c r="AN261" i="5"/>
  <c r="N257" i="5"/>
  <c r="U257" i="5"/>
  <c r="AG257" i="5"/>
  <c r="L257" i="5"/>
  <c r="Q263" i="5"/>
  <c r="O263" i="5"/>
  <c r="T263" i="5"/>
  <c r="Z262" i="5"/>
  <c r="L264" i="5"/>
  <c r="K264" i="5"/>
  <c r="Y264" i="5"/>
  <c r="Z264" i="5"/>
  <c r="Q260" i="5"/>
  <c r="AE260" i="5"/>
  <c r="Y259" i="5"/>
  <c r="AE259" i="5"/>
  <c r="AC259" i="5"/>
  <c r="AN258" i="5"/>
  <c r="J258" i="5"/>
  <c r="AB272" i="5"/>
  <c r="Y266" i="5"/>
  <c r="AH266" i="5"/>
  <c r="AL266" i="5"/>
  <c r="AQ265" i="5"/>
  <c r="AV261" i="5"/>
  <c r="AS263" i="5"/>
  <c r="AU260" i="5"/>
  <c r="AV262" i="5"/>
  <c r="AT258" i="5"/>
  <c r="AK265" i="5"/>
  <c r="AO265" i="5"/>
  <c r="O265" i="5"/>
  <c r="Q265" i="5"/>
  <c r="AM265" i="5"/>
  <c r="S265" i="5"/>
  <c r="AN265" i="5"/>
  <c r="V265" i="5"/>
  <c r="AL265" i="5"/>
  <c r="Z261" i="5"/>
  <c r="Q261" i="5"/>
  <c r="AL261" i="5"/>
  <c r="AC261" i="5"/>
  <c r="N261" i="5"/>
  <c r="AI261" i="5"/>
  <c r="L261" i="5"/>
  <c r="AB261" i="5"/>
  <c r="M257" i="5"/>
  <c r="AH257" i="5"/>
  <c r="S257" i="5"/>
  <c r="AO257" i="5"/>
  <c r="Z257" i="5"/>
  <c r="Q257" i="5"/>
  <c r="AL257" i="5"/>
  <c r="P257" i="5"/>
  <c r="AF257" i="5"/>
  <c r="V263" i="5"/>
  <c r="M263" i="5"/>
  <c r="AO263" i="5"/>
  <c r="Z263" i="5"/>
  <c r="U263" i="5"/>
  <c r="AA263" i="5"/>
  <c r="H263" i="5"/>
  <c r="X263" i="5"/>
  <c r="AN263" i="5"/>
  <c r="G262" i="5"/>
  <c r="X262" i="5"/>
  <c r="I262" i="5"/>
  <c r="AE262" i="5"/>
  <c r="P262" i="5"/>
  <c r="AK262" i="5"/>
  <c r="AB262" i="5"/>
  <c r="N262" i="5"/>
  <c r="AD262" i="5"/>
  <c r="T264" i="5"/>
  <c r="W264" i="5"/>
  <c r="P264" i="5"/>
  <c r="S264" i="5"/>
  <c r="M264" i="5"/>
  <c r="AD264" i="5"/>
  <c r="N264" i="5"/>
  <c r="AE264" i="5"/>
  <c r="AJ264" i="5"/>
  <c r="W260" i="5"/>
  <c r="H260" i="5"/>
  <c r="AC260" i="5"/>
  <c r="O260" i="5"/>
  <c r="AJ260" i="5"/>
  <c r="P260" i="5"/>
  <c r="AK260" i="5"/>
  <c r="V260" i="5"/>
  <c r="AL260" i="5"/>
  <c r="I259" i="5"/>
  <c r="AD259" i="5"/>
  <c r="O259" i="5"/>
  <c r="AK259" i="5"/>
  <c r="V259" i="5"/>
  <c r="M259" i="5"/>
  <c r="AH259" i="5"/>
  <c r="P259" i="5"/>
  <c r="AF259" i="5"/>
  <c r="K258" i="5"/>
  <c r="AF258" i="5"/>
  <c r="Q258" i="5"/>
  <c r="AM258" i="5"/>
  <c r="X258" i="5"/>
  <c r="I258" i="5"/>
  <c r="AE258" i="5"/>
  <c r="N258" i="5"/>
  <c r="AD258" i="5"/>
  <c r="G272" i="5"/>
  <c r="Q272" i="5"/>
  <c r="AC272" i="5"/>
  <c r="AG272" i="5"/>
  <c r="Y272" i="5"/>
  <c r="J272" i="5"/>
  <c r="AE272" i="5"/>
  <c r="P272" i="5"/>
  <c r="AF272" i="5"/>
  <c r="AI266" i="5"/>
  <c r="I266" i="5"/>
  <c r="G266" i="5"/>
  <c r="J266" i="5"/>
  <c r="AE266" i="5"/>
  <c r="V266" i="5"/>
  <c r="H266" i="5"/>
  <c r="X266" i="5"/>
  <c r="AN266" i="5"/>
  <c r="AR265" i="5"/>
  <c r="AU265" i="5"/>
  <c r="AU261" i="5"/>
  <c r="AS257" i="5"/>
  <c r="AP257" i="5"/>
  <c r="AQ272" i="5"/>
  <c r="AQ263" i="5"/>
  <c r="AR263" i="5"/>
  <c r="AQ259" i="5"/>
  <c r="AP259" i="5"/>
  <c r="AT260" i="5"/>
  <c r="AT266" i="5"/>
  <c r="AU266" i="5"/>
  <c r="AT262" i="5"/>
  <c r="AU262" i="5"/>
  <c r="AU258" i="5"/>
  <c r="AS258" i="5"/>
  <c r="AR264" i="5"/>
  <c r="AQ264" i="5"/>
  <c r="R265" i="5"/>
  <c r="U261" i="5"/>
  <c r="I261" i="5"/>
  <c r="AG263" i="5"/>
  <c r="AJ263" i="5"/>
  <c r="Y262" i="5"/>
  <c r="K262" i="5"/>
  <c r="J262" i="5"/>
  <c r="H264" i="5"/>
  <c r="I264" i="5"/>
  <c r="K260" i="5"/>
  <c r="J259" i="5"/>
  <c r="AL259" i="5"/>
  <c r="S258" i="5"/>
  <c r="Z258" i="5"/>
  <c r="R272" i="5"/>
  <c r="AO272" i="5"/>
  <c r="L272" i="5"/>
  <c r="AO266" i="5"/>
  <c r="Q266" i="5"/>
  <c r="AV265" i="5"/>
  <c r="AU257" i="5"/>
  <c r="AT272" i="5"/>
  <c r="AU259" i="5"/>
  <c r="AP260" i="5"/>
  <c r="AQ266" i="5"/>
  <c r="AP262" i="5"/>
  <c r="AQ258" i="5"/>
  <c r="I265" i="5"/>
  <c r="K265" i="5"/>
  <c r="Y265" i="5"/>
  <c r="W265" i="5"/>
  <c r="G265" i="5"/>
  <c r="X265" i="5"/>
  <c r="J265" i="5"/>
  <c r="Z265" i="5"/>
  <c r="J261" i="5"/>
  <c r="AE261" i="5"/>
  <c r="V261" i="5"/>
  <c r="M261" i="5"/>
  <c r="AH261" i="5"/>
  <c r="S261" i="5"/>
  <c r="AO261" i="5"/>
  <c r="P261" i="5"/>
  <c r="AF261" i="5"/>
  <c r="R257" i="5"/>
  <c r="AM257" i="5"/>
  <c r="Y257" i="5"/>
  <c r="J257" i="5"/>
  <c r="AE257" i="5"/>
  <c r="V257" i="5"/>
  <c r="G257" i="5"/>
  <c r="T257" i="5"/>
  <c r="AJ257" i="5"/>
  <c r="AD263" i="5"/>
  <c r="R263" i="5"/>
  <c r="I263" i="5"/>
  <c r="AH263" i="5"/>
  <c r="AC263" i="5"/>
  <c r="AE263" i="5"/>
  <c r="L263" i="5"/>
  <c r="AB263" i="5"/>
  <c r="H262" i="5"/>
  <c r="AC262" i="5"/>
  <c r="O262" i="5"/>
  <c r="AJ262" i="5"/>
  <c r="U262" i="5"/>
  <c r="L262" i="5"/>
  <c r="AG262" i="5"/>
  <c r="R262" i="5"/>
  <c r="AH262" i="5"/>
  <c r="AC264" i="5"/>
  <c r="AG264" i="5"/>
  <c r="X264" i="5"/>
  <c r="AA264" i="5"/>
  <c r="Q264" i="5"/>
  <c r="AI264" i="5"/>
  <c r="R264" i="5"/>
  <c r="AK264" i="5"/>
  <c r="AN264" i="5"/>
  <c r="AB260" i="5"/>
  <c r="M260" i="5"/>
  <c r="AI260" i="5"/>
  <c r="T260" i="5"/>
  <c r="AO260" i="5"/>
  <c r="U260" i="5"/>
  <c r="J260" i="5"/>
  <c r="Z260" i="5"/>
  <c r="N259" i="5"/>
  <c r="AI259" i="5"/>
  <c r="U259" i="5"/>
  <c r="G259" i="5"/>
  <c r="AA259" i="5"/>
  <c r="R259" i="5"/>
  <c r="AM259" i="5"/>
  <c r="T259" i="5"/>
  <c r="AJ259" i="5"/>
  <c r="P258" i="5"/>
  <c r="AK258" i="5"/>
  <c r="W258" i="5"/>
  <c r="H258" i="5"/>
  <c r="AC258" i="5"/>
  <c r="O258" i="5"/>
  <c r="AJ258" i="5"/>
  <c r="R258" i="5"/>
  <c r="AH258" i="5"/>
  <c r="M272" i="5"/>
  <c r="AA272" i="5"/>
  <c r="AM272" i="5"/>
  <c r="I272" i="5"/>
  <c r="AD272" i="5"/>
  <c r="O272" i="5"/>
  <c r="AK272" i="5"/>
  <c r="T272" i="5"/>
  <c r="AJ272" i="5"/>
  <c r="R266" i="5"/>
  <c r="S266" i="5"/>
  <c r="M266" i="5"/>
  <c r="O266" i="5"/>
  <c r="AK266" i="5"/>
  <c r="AA266" i="5"/>
  <c r="L266" i="5"/>
  <c r="AB266" i="5"/>
  <c r="AP265" i="5"/>
  <c r="AS261" i="5"/>
  <c r="AT261" i="5"/>
  <c r="AT257" i="5"/>
  <c r="AR257" i="5"/>
  <c r="AR272" i="5"/>
  <c r="AS272" i="5"/>
  <c r="AU263" i="5"/>
  <c r="AP263" i="5"/>
  <c r="AV259" i="5"/>
  <c r="AT259" i="5"/>
  <c r="AR260" i="5"/>
  <c r="AS260" i="5"/>
  <c r="AP266" i="5"/>
  <c r="AR266" i="5"/>
  <c r="AQ262" i="5"/>
  <c r="AS262" i="5"/>
  <c r="AR258" i="5"/>
  <c r="AP264" i="5"/>
  <c r="AS264" i="5"/>
  <c r="AI265" i="5"/>
  <c r="AG261" i="5"/>
  <c r="AC257" i="5"/>
  <c r="K257" i="5"/>
  <c r="AB257" i="5"/>
  <c r="AN262" i="5"/>
  <c r="W262" i="5"/>
  <c r="O264" i="5"/>
  <c r="J264" i="5"/>
  <c r="AF260" i="5"/>
  <c r="Q259" i="5"/>
  <c r="L258" i="5"/>
  <c r="V272" i="5"/>
  <c r="Z272" i="5"/>
  <c r="AM266" i="5"/>
  <c r="Z266" i="5"/>
  <c r="AQ261" i="5"/>
  <c r="P265" i="5"/>
  <c r="T265" i="5"/>
  <c r="U265" i="5"/>
  <c r="AJ265" i="5"/>
  <c r="AB265" i="5"/>
  <c r="H265" i="5"/>
  <c r="AC265" i="5"/>
  <c r="N265" i="5"/>
  <c r="AD265" i="5"/>
  <c r="O261" i="5"/>
  <c r="AK261" i="5"/>
  <c r="AA261" i="5"/>
  <c r="R261" i="5"/>
  <c r="AM261" i="5"/>
  <c r="Y261" i="5"/>
  <c r="G261" i="5"/>
  <c r="T261" i="5"/>
  <c r="AJ261" i="5"/>
  <c r="W257" i="5"/>
  <c r="I257" i="5"/>
  <c r="AD257" i="5"/>
  <c r="O257" i="5"/>
  <c r="AK257" i="5"/>
  <c r="AA257" i="5"/>
  <c r="H257" i="5"/>
  <c r="X257" i="5"/>
  <c r="AN257" i="5"/>
  <c r="K263" i="5"/>
  <c r="AL263" i="5"/>
  <c r="Y263" i="5"/>
  <c r="N263" i="5"/>
  <c r="J263" i="5"/>
  <c r="AK263" i="5"/>
  <c r="AI263" i="5"/>
  <c r="P263" i="5"/>
  <c r="AF263" i="5"/>
  <c r="M262" i="5"/>
  <c r="AI262" i="5"/>
  <c r="T262" i="5"/>
  <c r="AO262" i="5"/>
  <c r="AA262" i="5"/>
  <c r="Q262" i="5"/>
  <c r="AM262" i="5"/>
  <c r="V262" i="5"/>
  <c r="AL262" i="5"/>
  <c r="AM264" i="5"/>
  <c r="G264" i="5"/>
  <c r="AH264" i="5"/>
  <c r="AL264" i="5"/>
  <c r="U264" i="5"/>
  <c r="AO264" i="5"/>
  <c r="V264" i="5"/>
  <c r="AB264" i="5"/>
  <c r="L260" i="5"/>
  <c r="AG260" i="5"/>
  <c r="S260" i="5"/>
  <c r="AN260" i="5"/>
  <c r="Y260" i="5"/>
  <c r="G260" i="5"/>
  <c r="AA260" i="5"/>
  <c r="N260" i="5"/>
  <c r="AD260" i="5"/>
  <c r="S259" i="5"/>
  <c r="AO259" i="5"/>
  <c r="Z259" i="5"/>
  <c r="K259" i="5"/>
  <c r="AG259" i="5"/>
  <c r="W259" i="5"/>
  <c r="H259" i="5"/>
  <c r="X259" i="5"/>
  <c r="AN259" i="5"/>
  <c r="U258" i="5"/>
  <c r="G258" i="5"/>
  <c r="AB258" i="5"/>
  <c r="M258" i="5"/>
  <c r="AI258" i="5"/>
  <c r="T258" i="5"/>
  <c r="AO258" i="5"/>
  <c r="V258" i="5"/>
  <c r="AL258" i="5"/>
  <c r="W272" i="5"/>
  <c r="AL272" i="5"/>
  <c r="K272" i="5"/>
  <c r="N272" i="5"/>
  <c r="AI272" i="5"/>
  <c r="U272" i="5"/>
  <c r="H272" i="5"/>
  <c r="X272" i="5"/>
  <c r="AN272" i="5"/>
  <c r="N266" i="5"/>
  <c r="AC266" i="5"/>
  <c r="AD266" i="5"/>
  <c r="W266" i="5"/>
  <c r="U266" i="5"/>
  <c r="K266" i="5"/>
  <c r="AG266" i="5"/>
  <c r="P266" i="5"/>
  <c r="AF266" i="5"/>
  <c r="AS265" i="5"/>
  <c r="AT265" i="5"/>
  <c r="AP261" i="5"/>
  <c r="AR261" i="5"/>
  <c r="AQ257" i="5"/>
  <c r="AV257" i="5"/>
  <c r="AV272" i="5"/>
  <c r="AP272" i="5"/>
  <c r="AV263" i="5"/>
  <c r="AT263" i="5"/>
  <c r="AS259" i="5"/>
  <c r="AV260" i="5"/>
  <c r="AQ260" i="5"/>
  <c r="AS266" i="5"/>
  <c r="AV266" i="5"/>
  <c r="AR262" i="5"/>
  <c r="AP258" i="5"/>
  <c r="AV258" i="5"/>
  <c r="AV264" i="5"/>
  <c r="AT264" i="5"/>
  <c r="AL239" i="5"/>
  <c r="E88" i="5"/>
  <c r="E212" i="5"/>
  <c r="E207" i="5"/>
  <c r="E213" i="5"/>
  <c r="E206" i="5"/>
  <c r="AB236" i="5"/>
  <c r="AQ236" i="5"/>
  <c r="AP236" i="5"/>
  <c r="AR236" i="5"/>
  <c r="U194" i="5"/>
  <c r="AQ194" i="5"/>
  <c r="AP194" i="5"/>
  <c r="AR194" i="5"/>
  <c r="G152" i="5"/>
  <c r="AQ152" i="5"/>
  <c r="AP152" i="5"/>
  <c r="AR152" i="5"/>
  <c r="AP111" i="5"/>
  <c r="AQ111" i="5"/>
  <c r="E125" i="5"/>
  <c r="AQ156" i="5"/>
  <c r="AP156" i="5"/>
  <c r="E122" i="5"/>
  <c r="AH237" i="5"/>
  <c r="AQ237" i="5"/>
  <c r="AP237" i="5"/>
  <c r="AM195" i="5"/>
  <c r="AQ195" i="5"/>
  <c r="AP195" i="5"/>
  <c r="AK153" i="5"/>
  <c r="AQ153" i="5"/>
  <c r="AP153" i="5"/>
  <c r="AQ112" i="5"/>
  <c r="AP112" i="5"/>
  <c r="AP114" i="5"/>
  <c r="AQ114" i="5"/>
  <c r="E171" i="5"/>
  <c r="G238" i="5"/>
  <c r="AQ238" i="5"/>
  <c r="AP238" i="5"/>
  <c r="AO196" i="5"/>
  <c r="AQ196" i="5"/>
  <c r="AP196" i="5"/>
  <c r="S154" i="5"/>
  <c r="AQ154" i="5"/>
  <c r="AP154" i="5"/>
  <c r="AQ113" i="5"/>
  <c r="AP113" i="5"/>
  <c r="E84" i="5"/>
  <c r="E38" i="5"/>
  <c r="E86" i="5"/>
  <c r="E40" i="5"/>
  <c r="E89" i="5"/>
  <c r="AQ240" i="5"/>
  <c r="AP240" i="5"/>
  <c r="E127" i="5"/>
  <c r="AH239" i="5"/>
  <c r="AP239" i="5"/>
  <c r="AR239" i="5"/>
  <c r="AQ239" i="5"/>
  <c r="AH197" i="5"/>
  <c r="AP197" i="5"/>
  <c r="AR197" i="5"/>
  <c r="AQ197" i="5"/>
  <c r="AG155" i="5"/>
  <c r="AP155" i="5"/>
  <c r="AR155" i="5"/>
  <c r="AQ155" i="5"/>
  <c r="AP110" i="5"/>
  <c r="AQ110" i="5"/>
  <c r="E45" i="5"/>
  <c r="E41" i="5"/>
  <c r="AQ198" i="5"/>
  <c r="AP198" i="5"/>
  <c r="AS101" i="3"/>
  <c r="AR110" i="3"/>
  <c r="AR111" i="3" s="1"/>
  <c r="E210" i="5"/>
  <c r="E214" i="5"/>
  <c r="E215" i="5"/>
  <c r="E208" i="5"/>
  <c r="E221" i="5"/>
  <c r="E211" i="5"/>
  <c r="E209" i="5"/>
  <c r="E168" i="5"/>
  <c r="E164" i="5"/>
  <c r="E167" i="5"/>
  <c r="E173" i="5"/>
  <c r="E170" i="5"/>
  <c r="E165" i="5"/>
  <c r="E169" i="5"/>
  <c r="E166" i="5"/>
  <c r="E172" i="5"/>
  <c r="E179" i="5"/>
  <c r="E126" i="5"/>
  <c r="E123" i="5"/>
  <c r="E131" i="5"/>
  <c r="E129" i="5"/>
  <c r="E124" i="5"/>
  <c r="E137" i="5"/>
  <c r="E130" i="5"/>
  <c r="E128" i="5"/>
  <c r="E80" i="5"/>
  <c r="E87" i="5"/>
  <c r="E85" i="5"/>
  <c r="E82" i="5"/>
  <c r="E81" i="5"/>
  <c r="E95" i="5"/>
  <c r="E83" i="5"/>
  <c r="E46" i="5"/>
  <c r="E44" i="5"/>
  <c r="E53" i="5"/>
  <c r="E47" i="5"/>
  <c r="E42" i="5"/>
  <c r="E39" i="5"/>
  <c r="E43" i="5"/>
  <c r="V154" i="5"/>
  <c r="W196" i="5"/>
  <c r="G154" i="5"/>
  <c r="O154" i="5"/>
  <c r="AB154" i="5"/>
  <c r="AA239" i="5"/>
  <c r="X237" i="5"/>
  <c r="U239" i="5"/>
  <c r="V196" i="5"/>
  <c r="T239" i="5"/>
  <c r="W237" i="5"/>
  <c r="T196" i="5"/>
  <c r="Y154" i="5"/>
  <c r="Z237" i="5"/>
  <c r="H237" i="5"/>
  <c r="U237" i="5"/>
  <c r="M196" i="5"/>
  <c r="AL196" i="5"/>
  <c r="AM196" i="5"/>
  <c r="AJ196" i="5"/>
  <c r="U196" i="5"/>
  <c r="L154" i="5"/>
  <c r="I154" i="5"/>
  <c r="AO154" i="5"/>
  <c r="AL154" i="5"/>
  <c r="W239" i="5"/>
  <c r="X239" i="5"/>
  <c r="AG239" i="5"/>
  <c r="K237" i="5"/>
  <c r="T237" i="5"/>
  <c r="AK237" i="5"/>
  <c r="J196" i="5"/>
  <c r="K196" i="5"/>
  <c r="H196" i="5"/>
  <c r="AN196" i="5"/>
  <c r="X154" i="5"/>
  <c r="U154" i="5"/>
  <c r="R154" i="5"/>
  <c r="AM239" i="5"/>
  <c r="Q239" i="5"/>
  <c r="J237" i="5"/>
  <c r="AA237" i="5"/>
  <c r="AN237" i="5"/>
  <c r="R237" i="5"/>
  <c r="AC196" i="5"/>
  <c r="Z196" i="5"/>
  <c r="AA196" i="5"/>
  <c r="X196" i="5"/>
  <c r="G196" i="5"/>
  <c r="AA154" i="5"/>
  <c r="H154" i="5"/>
  <c r="AN154" i="5"/>
  <c r="AK154" i="5"/>
  <c r="AH154" i="5"/>
  <c r="C163" i="18"/>
  <c r="AO156" i="5"/>
  <c r="J156" i="5"/>
  <c r="K156" i="5"/>
  <c r="AM156" i="5"/>
  <c r="T156" i="5"/>
  <c r="AJ156" i="5"/>
  <c r="AD156" i="5"/>
  <c r="W156" i="5"/>
  <c r="Q156" i="5"/>
  <c r="AG156" i="5"/>
  <c r="R156" i="5"/>
  <c r="S156" i="5"/>
  <c r="H156" i="5"/>
  <c r="X156" i="5"/>
  <c r="AN156" i="5"/>
  <c r="AL156" i="5"/>
  <c r="AI156" i="5"/>
  <c r="U156" i="5"/>
  <c r="AK156" i="5"/>
  <c r="Z156" i="5"/>
  <c r="AA156" i="5"/>
  <c r="L156" i="5"/>
  <c r="AB156" i="5"/>
  <c r="N156" i="5"/>
  <c r="G156" i="5"/>
  <c r="I156" i="5"/>
  <c r="Y156" i="5"/>
  <c r="AH156" i="5"/>
  <c r="AE156" i="5"/>
  <c r="P156" i="5"/>
  <c r="AF156" i="5"/>
  <c r="V156" i="5"/>
  <c r="O156" i="5"/>
  <c r="M156" i="5"/>
  <c r="AC156" i="5"/>
  <c r="AJ240" i="5"/>
  <c r="I240" i="5"/>
  <c r="AN240" i="5"/>
  <c r="AF240" i="5"/>
  <c r="T240" i="5"/>
  <c r="N240" i="5"/>
  <c r="AA240" i="5"/>
  <c r="K240" i="5"/>
  <c r="V240" i="5"/>
  <c r="X240" i="5"/>
  <c r="P240" i="5"/>
  <c r="Z240" i="5"/>
  <c r="U240" i="5"/>
  <c r="AM240" i="5"/>
  <c r="W240" i="5"/>
  <c r="G240" i="5"/>
  <c r="AB240" i="5"/>
  <c r="AK240" i="5"/>
  <c r="J240" i="5"/>
  <c r="AD240" i="5"/>
  <c r="AO240" i="5"/>
  <c r="AH240" i="5"/>
  <c r="AC240" i="5"/>
  <c r="AI240" i="5"/>
  <c r="S240" i="5"/>
  <c r="L240" i="5"/>
  <c r="AG240" i="5"/>
  <c r="R240" i="5"/>
  <c r="Y240" i="5"/>
  <c r="M240" i="5"/>
  <c r="H240" i="5"/>
  <c r="AE240" i="5"/>
  <c r="O240" i="5"/>
  <c r="Q240" i="5"/>
  <c r="AL240" i="5"/>
  <c r="C101" i="18"/>
  <c r="AO198" i="5"/>
  <c r="K198" i="5"/>
  <c r="AM198" i="5"/>
  <c r="T198" i="5"/>
  <c r="AJ198" i="5"/>
  <c r="V198" i="5"/>
  <c r="G198" i="5"/>
  <c r="I198" i="5"/>
  <c r="Y198" i="5"/>
  <c r="O198" i="5"/>
  <c r="H198" i="5"/>
  <c r="X198" i="5"/>
  <c r="AN198" i="5"/>
  <c r="Z198" i="5"/>
  <c r="S198" i="5"/>
  <c r="M198" i="5"/>
  <c r="AC198" i="5"/>
  <c r="N198" i="5"/>
  <c r="W198" i="5"/>
  <c r="L198" i="5"/>
  <c r="AB198" i="5"/>
  <c r="J198" i="5"/>
  <c r="AH198" i="5"/>
  <c r="AA198" i="5"/>
  <c r="Q198" i="5"/>
  <c r="AG198" i="5"/>
  <c r="AD198" i="5"/>
  <c r="AE198" i="5"/>
  <c r="P198" i="5"/>
  <c r="AF198" i="5"/>
  <c r="R198" i="5"/>
  <c r="AL198" i="5"/>
  <c r="AI198" i="5"/>
  <c r="U198" i="5"/>
  <c r="AK198" i="5"/>
  <c r="AL114" i="5"/>
  <c r="P114" i="5"/>
  <c r="X114" i="5"/>
  <c r="AM114" i="5"/>
  <c r="W114" i="5"/>
  <c r="AO114" i="5"/>
  <c r="Y114" i="5"/>
  <c r="I114" i="5"/>
  <c r="J114" i="5"/>
  <c r="AD114" i="5"/>
  <c r="AB114" i="5"/>
  <c r="AJ114" i="5"/>
  <c r="AI114" i="5"/>
  <c r="S114" i="5"/>
  <c r="AK114" i="5"/>
  <c r="U114" i="5"/>
  <c r="AH114" i="5"/>
  <c r="G114" i="5"/>
  <c r="AN114" i="5"/>
  <c r="V114" i="5"/>
  <c r="N114" i="5"/>
  <c r="AE114" i="5"/>
  <c r="O114" i="5"/>
  <c r="AG114" i="5"/>
  <c r="Q114" i="5"/>
  <c r="Z114" i="5"/>
  <c r="H114" i="5"/>
  <c r="AF114" i="5"/>
  <c r="L114" i="5"/>
  <c r="AA114" i="5"/>
  <c r="K114" i="5"/>
  <c r="AC114" i="5"/>
  <c r="M114" i="5"/>
  <c r="R114" i="5"/>
  <c r="T114" i="5"/>
  <c r="C132" i="18"/>
  <c r="C70" i="18"/>
  <c r="AE154" i="5"/>
  <c r="AG196" i="5"/>
  <c r="S195" i="5"/>
  <c r="K239" i="5"/>
  <c r="H239" i="5"/>
  <c r="AN239" i="5"/>
  <c r="AK239" i="5"/>
  <c r="AD237" i="5"/>
  <c r="AM237" i="5"/>
  <c r="AJ237" i="5"/>
  <c r="AG237" i="5"/>
  <c r="Q237" i="5"/>
  <c r="AM112" i="5"/>
  <c r="AI112" i="5"/>
  <c r="AE112" i="5"/>
  <c r="AA112" i="5"/>
  <c r="W112" i="5"/>
  <c r="S112" i="5"/>
  <c r="O112" i="5"/>
  <c r="K112" i="5"/>
  <c r="AO112" i="5"/>
  <c r="AK112" i="5"/>
  <c r="AG112" i="5"/>
  <c r="AC112" i="5"/>
  <c r="Y112" i="5"/>
  <c r="U112" i="5"/>
  <c r="Q112" i="5"/>
  <c r="M112" i="5"/>
  <c r="I112" i="5"/>
  <c r="AL112" i="5"/>
  <c r="AD112" i="5"/>
  <c r="V112" i="5"/>
  <c r="N112" i="5"/>
  <c r="AH112" i="5"/>
  <c r="X112" i="5"/>
  <c r="L112" i="5"/>
  <c r="AF112" i="5"/>
  <c r="T112" i="5"/>
  <c r="J112" i="5"/>
  <c r="Z112" i="5"/>
  <c r="G112" i="5"/>
  <c r="AN112" i="5"/>
  <c r="R112" i="5"/>
  <c r="AJ112" i="5"/>
  <c r="P112" i="5"/>
  <c r="AB112" i="5"/>
  <c r="H112" i="5"/>
  <c r="AO111" i="5"/>
  <c r="AK111" i="5"/>
  <c r="AG111" i="5"/>
  <c r="AC111" i="5"/>
  <c r="Y111" i="5"/>
  <c r="U111" i="5"/>
  <c r="Q111" i="5"/>
  <c r="M111" i="5"/>
  <c r="I111" i="5"/>
  <c r="AM111" i="5"/>
  <c r="AI111" i="5"/>
  <c r="AE111" i="5"/>
  <c r="AA111" i="5"/>
  <c r="W111" i="5"/>
  <c r="S111" i="5"/>
  <c r="O111" i="5"/>
  <c r="K111" i="5"/>
  <c r="AN111" i="5"/>
  <c r="AF111" i="5"/>
  <c r="X111" i="5"/>
  <c r="P111" i="5"/>
  <c r="H111" i="5"/>
  <c r="AJ111" i="5"/>
  <c r="Z111" i="5"/>
  <c r="N111" i="5"/>
  <c r="G111" i="5"/>
  <c r="AH111" i="5"/>
  <c r="V111" i="5"/>
  <c r="L111" i="5"/>
  <c r="AL111" i="5"/>
  <c r="R111" i="5"/>
  <c r="AD111" i="5"/>
  <c r="J111" i="5"/>
  <c r="AB111" i="5"/>
  <c r="T111" i="5"/>
  <c r="AO113" i="5"/>
  <c r="AK113" i="5"/>
  <c r="AG113" i="5"/>
  <c r="AC113" i="5"/>
  <c r="Y113" i="5"/>
  <c r="U113" i="5"/>
  <c r="Q113" i="5"/>
  <c r="M113" i="5"/>
  <c r="I113" i="5"/>
  <c r="AM113" i="5"/>
  <c r="AI113" i="5"/>
  <c r="AE113" i="5"/>
  <c r="AA113" i="5"/>
  <c r="W113" i="5"/>
  <c r="S113" i="5"/>
  <c r="O113" i="5"/>
  <c r="K113" i="5"/>
  <c r="AJ113" i="5"/>
  <c r="AB113" i="5"/>
  <c r="T113" i="5"/>
  <c r="L113" i="5"/>
  <c r="AF113" i="5"/>
  <c r="V113" i="5"/>
  <c r="J113" i="5"/>
  <c r="AN113" i="5"/>
  <c r="AD113" i="5"/>
  <c r="R113" i="5"/>
  <c r="H113" i="5"/>
  <c r="AH113" i="5"/>
  <c r="N113" i="5"/>
  <c r="Z113" i="5"/>
  <c r="X113" i="5"/>
  <c r="AL113" i="5"/>
  <c r="P113" i="5"/>
  <c r="G113" i="5"/>
  <c r="AM110" i="5"/>
  <c r="AI110" i="5"/>
  <c r="AE110" i="5"/>
  <c r="AA110" i="5"/>
  <c r="W110" i="5"/>
  <c r="S110" i="5"/>
  <c r="O110" i="5"/>
  <c r="K110" i="5"/>
  <c r="AO110" i="5"/>
  <c r="AK110" i="5"/>
  <c r="AG110" i="5"/>
  <c r="AC110" i="5"/>
  <c r="Y110" i="5"/>
  <c r="U110" i="5"/>
  <c r="Q110" i="5"/>
  <c r="M110" i="5"/>
  <c r="I110" i="5"/>
  <c r="AH110" i="5"/>
  <c r="Z110" i="5"/>
  <c r="R110" i="5"/>
  <c r="J110" i="5"/>
  <c r="G110" i="5"/>
  <c r="AL110" i="5"/>
  <c r="AB110" i="5"/>
  <c r="P110" i="5"/>
  <c r="AJ110" i="5"/>
  <c r="X110" i="5"/>
  <c r="N110" i="5"/>
  <c r="AD110" i="5"/>
  <c r="H110" i="5"/>
  <c r="V110" i="5"/>
  <c r="AN110" i="5"/>
  <c r="T110" i="5"/>
  <c r="AF110" i="5"/>
  <c r="L110" i="5"/>
  <c r="AJ152" i="5"/>
  <c r="M236" i="5"/>
  <c r="AA194" i="5"/>
  <c r="N152" i="5"/>
  <c r="Z236" i="5"/>
  <c r="AN194" i="5"/>
  <c r="O152" i="5"/>
  <c r="AO197" i="5"/>
  <c r="K236" i="5"/>
  <c r="M194" i="5"/>
  <c r="AO194" i="5"/>
  <c r="AI155" i="5"/>
  <c r="AD152" i="5"/>
  <c r="AI152" i="5"/>
  <c r="K194" i="5"/>
  <c r="L197" i="5"/>
  <c r="W152" i="5"/>
  <c r="T152" i="5"/>
  <c r="AB197" i="5"/>
  <c r="V197" i="5"/>
  <c r="R155" i="5"/>
  <c r="P155" i="5"/>
  <c r="AE197" i="5"/>
  <c r="AO155" i="5"/>
  <c r="S197" i="5"/>
  <c r="I197" i="5"/>
  <c r="AL197" i="5"/>
  <c r="AK155" i="5"/>
  <c r="AH155" i="5"/>
  <c r="AF155" i="5"/>
  <c r="G197" i="5"/>
  <c r="Y197" i="5"/>
  <c r="S155" i="5"/>
  <c r="Y155" i="5"/>
  <c r="K197" i="5"/>
  <c r="AF197" i="5"/>
  <c r="AC197" i="5"/>
  <c r="Z197" i="5"/>
  <c r="V155" i="5"/>
  <c r="W155" i="5"/>
  <c r="AM155" i="5"/>
  <c r="AJ155" i="5"/>
  <c r="P236" i="5"/>
  <c r="AC236" i="5"/>
  <c r="AA236" i="5"/>
  <c r="G236" i="5"/>
  <c r="AN236" i="5"/>
  <c r="J194" i="5"/>
  <c r="H194" i="5"/>
  <c r="I155" i="5"/>
  <c r="W197" i="5"/>
  <c r="AA197" i="5"/>
  <c r="T197" i="5"/>
  <c r="AJ197" i="5"/>
  <c r="Q197" i="5"/>
  <c r="AG197" i="5"/>
  <c r="N197" i="5"/>
  <c r="AD197" i="5"/>
  <c r="K152" i="5"/>
  <c r="J155" i="5"/>
  <c r="Z155" i="5"/>
  <c r="K155" i="5"/>
  <c r="AA155" i="5"/>
  <c r="H155" i="5"/>
  <c r="X155" i="5"/>
  <c r="AN155" i="5"/>
  <c r="Q152" i="5"/>
  <c r="O197" i="5"/>
  <c r="AI197" i="5"/>
  <c r="P197" i="5"/>
  <c r="M197" i="5"/>
  <c r="J197" i="5"/>
  <c r="U155" i="5"/>
  <c r="AL155" i="5"/>
  <c r="T155" i="5"/>
  <c r="J236" i="5"/>
  <c r="AG194" i="5"/>
  <c r="Z194" i="5"/>
  <c r="X194" i="5"/>
  <c r="G155" i="5"/>
  <c r="AM197" i="5"/>
  <c r="H197" i="5"/>
  <c r="X197" i="5"/>
  <c r="AN197" i="5"/>
  <c r="U197" i="5"/>
  <c r="AK197" i="5"/>
  <c r="R197" i="5"/>
  <c r="AC155" i="5"/>
  <c r="N155" i="5"/>
  <c r="AD155" i="5"/>
  <c r="O155" i="5"/>
  <c r="AE155" i="5"/>
  <c r="L155" i="5"/>
  <c r="AB155" i="5"/>
  <c r="Q155" i="5"/>
  <c r="AG152" i="5"/>
  <c r="AJ236" i="5"/>
  <c r="AB238" i="5"/>
  <c r="AM153" i="5"/>
  <c r="X238" i="5"/>
  <c r="N238" i="5"/>
  <c r="AN195" i="5"/>
  <c r="AD238" i="5"/>
  <c r="AH195" i="5"/>
  <c r="AJ238" i="5"/>
  <c r="Q238" i="5"/>
  <c r="O238" i="5"/>
  <c r="U195" i="5"/>
  <c r="G195" i="5"/>
  <c r="V153" i="5"/>
  <c r="T153" i="5"/>
  <c r="AI195" i="5"/>
  <c r="AG153" i="5"/>
  <c r="AG238" i="5"/>
  <c r="AE238" i="5"/>
  <c r="H195" i="5"/>
  <c r="AK195" i="5"/>
  <c r="AO153" i="5"/>
  <c r="AL153" i="5"/>
  <c r="AJ153" i="5"/>
  <c r="AA195" i="5"/>
  <c r="X195" i="5"/>
  <c r="R195" i="5"/>
  <c r="M153" i="5"/>
  <c r="W153" i="5"/>
  <c r="U153" i="5"/>
  <c r="L238" i="5"/>
  <c r="H238" i="5"/>
  <c r="U238" i="5"/>
  <c r="R238" i="5"/>
  <c r="AI238" i="5"/>
  <c r="K195" i="5"/>
  <c r="AB195" i="5"/>
  <c r="AO195" i="5"/>
  <c r="AL195" i="5"/>
  <c r="W195" i="5"/>
  <c r="Y153" i="5"/>
  <c r="J153" i="5"/>
  <c r="Z153" i="5"/>
  <c r="K153" i="5"/>
  <c r="AA153" i="5"/>
  <c r="H153" i="5"/>
  <c r="X153" i="5"/>
  <c r="AN153" i="5"/>
  <c r="G153" i="5"/>
  <c r="S238" i="5"/>
  <c r="Y195" i="5"/>
  <c r="Z239" i="5"/>
  <c r="V239" i="5"/>
  <c r="O239" i="5"/>
  <c r="AE239" i="5"/>
  <c r="L239" i="5"/>
  <c r="AB239" i="5"/>
  <c r="I239" i="5"/>
  <c r="Y239" i="5"/>
  <c r="AO239" i="5"/>
  <c r="G239" i="5"/>
  <c r="I238" i="5"/>
  <c r="Y238" i="5"/>
  <c r="AO238" i="5"/>
  <c r="V238" i="5"/>
  <c r="AL238" i="5"/>
  <c r="W238" i="5"/>
  <c r="AM238" i="5"/>
  <c r="V237" i="5"/>
  <c r="G237" i="5"/>
  <c r="O237" i="5"/>
  <c r="AE237" i="5"/>
  <c r="L237" i="5"/>
  <c r="AB237" i="5"/>
  <c r="I237" i="5"/>
  <c r="Y237" i="5"/>
  <c r="AO237" i="5"/>
  <c r="AE195" i="5"/>
  <c r="N196" i="5"/>
  <c r="AD196" i="5"/>
  <c r="O196" i="5"/>
  <c r="AE196" i="5"/>
  <c r="L196" i="5"/>
  <c r="AB196" i="5"/>
  <c r="Y196" i="5"/>
  <c r="P195" i="5"/>
  <c r="AF195" i="5"/>
  <c r="M195" i="5"/>
  <c r="AC195" i="5"/>
  <c r="J195" i="5"/>
  <c r="Z195" i="5"/>
  <c r="K154" i="5"/>
  <c r="P154" i="5"/>
  <c r="AF154" i="5"/>
  <c r="M154" i="5"/>
  <c r="AC154" i="5"/>
  <c r="J154" i="5"/>
  <c r="Z154" i="5"/>
  <c r="I153" i="5"/>
  <c r="N153" i="5"/>
  <c r="AD153" i="5"/>
  <c r="O153" i="5"/>
  <c r="AE153" i="5"/>
  <c r="L153" i="5"/>
  <c r="AB153" i="5"/>
  <c r="AI154" i="5"/>
  <c r="Q196" i="5"/>
  <c r="P238" i="5"/>
  <c r="AM154" i="5"/>
  <c r="N239" i="5"/>
  <c r="Q153" i="5"/>
  <c r="T238" i="5"/>
  <c r="AK238" i="5"/>
  <c r="AH238" i="5"/>
  <c r="L195" i="5"/>
  <c r="I195" i="5"/>
  <c r="V195" i="5"/>
  <c r="J239" i="5"/>
  <c r="AN238" i="5"/>
  <c r="S239" i="5"/>
  <c r="AI239" i="5"/>
  <c r="P239" i="5"/>
  <c r="AF239" i="5"/>
  <c r="M239" i="5"/>
  <c r="AC239" i="5"/>
  <c r="R239" i="5"/>
  <c r="M238" i="5"/>
  <c r="AC238" i="5"/>
  <c r="J238" i="5"/>
  <c r="Z238" i="5"/>
  <c r="K238" i="5"/>
  <c r="AA238" i="5"/>
  <c r="AL237" i="5"/>
  <c r="N237" i="5"/>
  <c r="S237" i="5"/>
  <c r="AI237" i="5"/>
  <c r="P237" i="5"/>
  <c r="AF237" i="5"/>
  <c r="M237" i="5"/>
  <c r="AC237" i="5"/>
  <c r="O195" i="5"/>
  <c r="R196" i="5"/>
  <c r="AH196" i="5"/>
  <c r="S196" i="5"/>
  <c r="AI196" i="5"/>
  <c r="P196" i="5"/>
  <c r="AF196" i="5"/>
  <c r="I196" i="5"/>
  <c r="T195" i="5"/>
  <c r="AJ195" i="5"/>
  <c r="Q195" i="5"/>
  <c r="AG195" i="5"/>
  <c r="N195" i="5"/>
  <c r="AD195" i="5"/>
  <c r="AK196" i="5"/>
  <c r="AC153" i="5"/>
  <c r="T154" i="5"/>
  <c r="AJ154" i="5"/>
  <c r="Q154" i="5"/>
  <c r="AG154" i="5"/>
  <c r="N154" i="5"/>
  <c r="AD154" i="5"/>
  <c r="W154" i="5"/>
  <c r="R153" i="5"/>
  <c r="AH153" i="5"/>
  <c r="S153" i="5"/>
  <c r="AI153" i="5"/>
  <c r="P153" i="5"/>
  <c r="AF153" i="5"/>
  <c r="AF238" i="5"/>
  <c r="Q236" i="5"/>
  <c r="AG236" i="5"/>
  <c r="N236" i="5"/>
  <c r="AD236" i="5"/>
  <c r="O236" i="5"/>
  <c r="AE236" i="5"/>
  <c r="X236" i="5"/>
  <c r="Q194" i="5"/>
  <c r="Y194" i="5"/>
  <c r="N194" i="5"/>
  <c r="AD194" i="5"/>
  <c r="O194" i="5"/>
  <c r="AE194" i="5"/>
  <c r="L194" i="5"/>
  <c r="AB194" i="5"/>
  <c r="H152" i="5"/>
  <c r="X152" i="5"/>
  <c r="AN152" i="5"/>
  <c r="U152" i="5"/>
  <c r="AK152" i="5"/>
  <c r="R152" i="5"/>
  <c r="AH152" i="5"/>
  <c r="M155" i="5"/>
  <c r="AD239" i="5"/>
  <c r="T236" i="5"/>
  <c r="AK194" i="5"/>
  <c r="U236" i="5"/>
  <c r="AK236" i="5"/>
  <c r="R236" i="5"/>
  <c r="AH236" i="5"/>
  <c r="S236" i="5"/>
  <c r="AI236" i="5"/>
  <c r="H236" i="5"/>
  <c r="I194" i="5"/>
  <c r="R194" i="5"/>
  <c r="AH194" i="5"/>
  <c r="S194" i="5"/>
  <c r="AI194" i="5"/>
  <c r="P194" i="5"/>
  <c r="AF194" i="5"/>
  <c r="L152" i="5"/>
  <c r="AB152" i="5"/>
  <c r="I152" i="5"/>
  <c r="Y152" i="5"/>
  <c r="AO152" i="5"/>
  <c r="V152" i="5"/>
  <c r="AL152" i="5"/>
  <c r="G194" i="5"/>
  <c r="AF236" i="5"/>
  <c r="I236" i="5"/>
  <c r="Y236" i="5"/>
  <c r="AO236" i="5"/>
  <c r="V236" i="5"/>
  <c r="AL236" i="5"/>
  <c r="W236" i="5"/>
  <c r="AM236" i="5"/>
  <c r="L236" i="5"/>
  <c r="AC194" i="5"/>
  <c r="V194" i="5"/>
  <c r="AL194" i="5"/>
  <c r="W194" i="5"/>
  <c r="AM194" i="5"/>
  <c r="T194" i="5"/>
  <c r="AJ194" i="5"/>
  <c r="AE152" i="5"/>
  <c r="AA152" i="5"/>
  <c r="AM152" i="5"/>
  <c r="P152" i="5"/>
  <c r="AF152" i="5"/>
  <c r="M152" i="5"/>
  <c r="AC152" i="5"/>
  <c r="J152" i="5"/>
  <c r="Z152" i="5"/>
  <c r="S152" i="5"/>
  <c r="AP219" i="25" l="1"/>
  <c r="AP220" i="25" s="1"/>
  <c r="AQ96" i="25"/>
  <c r="AQ97" i="25" s="1"/>
  <c r="AQ98" i="25" s="1"/>
  <c r="AQ215" i="25"/>
  <c r="AQ216" i="25" s="1"/>
  <c r="O105" i="25"/>
  <c r="O106" i="25" s="1"/>
  <c r="O107" i="25" s="1"/>
  <c r="AE105" i="25"/>
  <c r="AE106" i="25" s="1"/>
  <c r="AE107" i="25" s="1"/>
  <c r="AR64" i="5"/>
  <c r="AC105" i="25"/>
  <c r="AC106" i="25" s="1"/>
  <c r="AC107" i="25" s="1"/>
  <c r="AU105" i="25"/>
  <c r="AU106" i="25" s="1"/>
  <c r="AU107" i="25" s="1"/>
  <c r="AV105" i="25"/>
  <c r="AV106" i="25" s="1"/>
  <c r="AV107" i="25" s="1"/>
  <c r="AA105" i="25"/>
  <c r="AA106" i="25" s="1"/>
  <c r="AA107" i="25" s="1"/>
  <c r="I105" i="25"/>
  <c r="I106" i="25" s="1"/>
  <c r="I107" i="25" s="1"/>
  <c r="AB105" i="25"/>
  <c r="AB106" i="25" s="1"/>
  <c r="AB107" i="25" s="1"/>
  <c r="AR105" i="25"/>
  <c r="AR106" i="25" s="1"/>
  <c r="AR107" i="25" s="1"/>
  <c r="G105" i="25"/>
  <c r="Y105" i="25"/>
  <c r="Y106" i="25" s="1"/>
  <c r="Y107" i="25" s="1"/>
  <c r="P105" i="25"/>
  <c r="P106" i="25" s="1"/>
  <c r="P107" i="25" s="1"/>
  <c r="AO105" i="25"/>
  <c r="AO106" i="25" s="1"/>
  <c r="AO107" i="25" s="1"/>
  <c r="U105" i="25"/>
  <c r="U106" i="25" s="1"/>
  <c r="U107" i="25" s="1"/>
  <c r="AQ100" i="25"/>
  <c r="AQ219" i="25"/>
  <c r="AQ220" i="25" s="1"/>
  <c r="AQ105" i="25"/>
  <c r="AQ106" i="25" s="1"/>
  <c r="AQ107" i="25" s="1"/>
  <c r="AN105" i="25"/>
  <c r="AN106" i="25" s="1"/>
  <c r="AN107" i="25" s="1"/>
  <c r="AK105" i="25"/>
  <c r="AK106" i="25" s="1"/>
  <c r="AK107" i="25" s="1"/>
  <c r="W105" i="25"/>
  <c r="W106" i="25" s="1"/>
  <c r="W107" i="25" s="1"/>
  <c r="K105" i="25"/>
  <c r="K106" i="25" s="1"/>
  <c r="K107" i="25" s="1"/>
  <c r="AT105" i="25"/>
  <c r="AT106" i="25" s="1"/>
  <c r="AT107" i="25" s="1"/>
  <c r="V105" i="25"/>
  <c r="V106" i="25" s="1"/>
  <c r="V107" i="25" s="1"/>
  <c r="AM105" i="25"/>
  <c r="AM106" i="25" s="1"/>
  <c r="AM107" i="25" s="1"/>
  <c r="AL105" i="25"/>
  <c r="AL106" i="25" s="1"/>
  <c r="AL107" i="25" s="1"/>
  <c r="S105" i="25"/>
  <c r="S106" i="25" s="1"/>
  <c r="S107" i="25" s="1"/>
  <c r="N105" i="25"/>
  <c r="N106" i="25" s="1"/>
  <c r="N107" i="25" s="1"/>
  <c r="X105" i="25"/>
  <c r="X106" i="25" s="1"/>
  <c r="X107" i="25" s="1"/>
  <c r="AJ105" i="25"/>
  <c r="AJ106" i="25" s="1"/>
  <c r="AJ107" i="25" s="1"/>
  <c r="R105" i="25"/>
  <c r="R106" i="25" s="1"/>
  <c r="R107" i="25" s="1"/>
  <c r="AP105" i="25"/>
  <c r="AP106" i="25" s="1"/>
  <c r="AP107" i="25" s="1"/>
  <c r="Q105" i="25"/>
  <c r="Q106" i="25" s="1"/>
  <c r="Q107" i="25" s="1"/>
  <c r="AH105" i="25"/>
  <c r="AH106" i="25" s="1"/>
  <c r="AH107" i="25" s="1"/>
  <c r="L105" i="25"/>
  <c r="L106" i="25" s="1"/>
  <c r="L107" i="25" s="1"/>
  <c r="H105" i="25"/>
  <c r="H106" i="25" s="1"/>
  <c r="H107" i="25" s="1"/>
  <c r="AD105" i="25"/>
  <c r="AD106" i="25" s="1"/>
  <c r="AD107" i="25" s="1"/>
  <c r="T105" i="25"/>
  <c r="T106" i="25" s="1"/>
  <c r="T107" i="25" s="1"/>
  <c r="J105" i="25"/>
  <c r="J106" i="25" s="1"/>
  <c r="J107" i="25" s="1"/>
  <c r="AS105" i="25"/>
  <c r="AS106" i="25" s="1"/>
  <c r="AS107" i="25" s="1"/>
  <c r="AF105" i="25"/>
  <c r="AF106" i="25" s="1"/>
  <c r="AF107" i="25" s="1"/>
  <c r="Z105" i="25"/>
  <c r="Z106" i="25" s="1"/>
  <c r="Z107" i="25" s="1"/>
  <c r="M105" i="25"/>
  <c r="M106" i="25" s="1"/>
  <c r="M107" i="25" s="1"/>
  <c r="AG105" i="25"/>
  <c r="AG106" i="25" s="1"/>
  <c r="AG107" i="25" s="1"/>
  <c r="AI105" i="25"/>
  <c r="AI106" i="25" s="1"/>
  <c r="AI107" i="25" s="1"/>
  <c r="AS12" i="6"/>
  <c r="AS22" i="3"/>
  <c r="AR13" i="6"/>
  <c r="AR154" i="5"/>
  <c r="AR196" i="5"/>
  <c r="AR238" i="5"/>
  <c r="AR112" i="5"/>
  <c r="AR153" i="5"/>
  <c r="AR195" i="5"/>
  <c r="AR237" i="5"/>
  <c r="AR60" i="5"/>
  <c r="AR103" i="5"/>
  <c r="AR198" i="5"/>
  <c r="AR110" i="5"/>
  <c r="AR114" i="5"/>
  <c r="AR156" i="5"/>
  <c r="AR145" i="5"/>
  <c r="AR240" i="5"/>
  <c r="AR113" i="5"/>
  <c r="AR111" i="5"/>
  <c r="AR184" i="5"/>
  <c r="AR192" i="5"/>
  <c r="AR148" i="5"/>
  <c r="AR147" i="5"/>
  <c r="AR108" i="5"/>
  <c r="AR62" i="5"/>
  <c r="AR185" i="5"/>
  <c r="AR101" i="5"/>
  <c r="AR232" i="5"/>
  <c r="AR105" i="5"/>
  <c r="AR106" i="5"/>
  <c r="AR188" i="5"/>
  <c r="AR231" i="5"/>
  <c r="AR146" i="5"/>
  <c r="AR190" i="5"/>
  <c r="AR107" i="5"/>
  <c r="AR234" i="5"/>
  <c r="AR143" i="5"/>
  <c r="AR151" i="5"/>
  <c r="AR227" i="5"/>
  <c r="AR66" i="5"/>
  <c r="AR226" i="5"/>
  <c r="AR59" i="5"/>
  <c r="AR61" i="5"/>
  <c r="AR58" i="5"/>
  <c r="AR65" i="5"/>
  <c r="AR187" i="5"/>
  <c r="AR229" i="5"/>
  <c r="AR230" i="5"/>
  <c r="AT52" i="4"/>
  <c r="AT8" i="25" s="1"/>
  <c r="AS5" i="5"/>
  <c r="AR189" i="5"/>
  <c r="AR144" i="5"/>
  <c r="AR186" i="5"/>
  <c r="AR228" i="5"/>
  <c r="AR100" i="5"/>
  <c r="AR142" i="5"/>
  <c r="AR109" i="5"/>
  <c r="AR241" i="5"/>
  <c r="AR199" i="5"/>
  <c r="AR157" i="5"/>
  <c r="AR115" i="5"/>
  <c r="AR73" i="5"/>
  <c r="AR63" i="5"/>
  <c r="AR102" i="5"/>
  <c r="AR150" i="5"/>
  <c r="AR67" i="5"/>
  <c r="AR104" i="5"/>
  <c r="AR193" i="5"/>
  <c r="AR235" i="5"/>
  <c r="AR149" i="5"/>
  <c r="AR191" i="5"/>
  <c r="AR233" i="5"/>
  <c r="G243" i="5"/>
  <c r="G201" i="5"/>
  <c r="G159" i="5"/>
  <c r="G117" i="5"/>
  <c r="T97" i="5"/>
  <c r="T249" i="5" s="1"/>
  <c r="T13" i="5" s="1"/>
  <c r="T65" i="25" s="1"/>
  <c r="E258" i="5"/>
  <c r="E263" i="5"/>
  <c r="E261" i="5"/>
  <c r="E259" i="5"/>
  <c r="E257" i="5"/>
  <c r="E265" i="5"/>
  <c r="E260" i="5"/>
  <c r="E264" i="5"/>
  <c r="E272" i="5"/>
  <c r="E266" i="5"/>
  <c r="E262" i="5"/>
  <c r="AT181" i="5"/>
  <c r="AT251" i="5" s="1"/>
  <c r="AT15" i="5" s="1"/>
  <c r="AT67" i="25" s="1"/>
  <c r="AT97" i="5"/>
  <c r="AT249" i="5" s="1"/>
  <c r="AT13" i="5" s="1"/>
  <c r="AT65" i="25" s="1"/>
  <c r="AU97" i="5"/>
  <c r="AU249" i="5" s="1"/>
  <c r="AU13" i="5" s="1"/>
  <c r="AU65" i="25" s="1"/>
  <c r="AV139" i="5"/>
  <c r="AV250" i="5" s="1"/>
  <c r="AV14" i="5" s="1"/>
  <c r="AV66" i="25" s="1"/>
  <c r="AQ139" i="5"/>
  <c r="AQ250" i="5" s="1"/>
  <c r="AQ14" i="5" s="1"/>
  <c r="AQ66" i="25" s="1"/>
  <c r="AV97" i="5"/>
  <c r="AV249" i="5" s="1"/>
  <c r="AV13" i="5" s="1"/>
  <c r="AV65" i="25" s="1"/>
  <c r="AT223" i="5"/>
  <c r="AT252" i="5" s="1"/>
  <c r="AT16" i="5" s="1"/>
  <c r="AT68" i="25" s="1"/>
  <c r="AR97" i="5"/>
  <c r="AR249" i="5" s="1"/>
  <c r="AR13" i="5" s="1"/>
  <c r="AR65" i="25" s="1"/>
  <c r="AQ97" i="5"/>
  <c r="AQ249" i="5" s="1"/>
  <c r="AQ13" i="5" s="1"/>
  <c r="AQ65" i="25" s="1"/>
  <c r="AP97" i="5"/>
  <c r="AP249" i="5" s="1"/>
  <c r="AP13" i="5" s="1"/>
  <c r="AP65" i="25" s="1"/>
  <c r="AS97" i="5"/>
  <c r="AS249" i="5" s="1"/>
  <c r="AS13" i="5" s="1"/>
  <c r="AS65" i="25" s="1"/>
  <c r="AR139" i="5"/>
  <c r="AR250" i="5" s="1"/>
  <c r="AR14" i="5" s="1"/>
  <c r="AR66" i="25" s="1"/>
  <c r="AR223" i="5"/>
  <c r="AR252" i="5" s="1"/>
  <c r="AR16" i="5" s="1"/>
  <c r="AR68" i="25" s="1"/>
  <c r="E93" i="5"/>
  <c r="E92" i="5"/>
  <c r="AR181" i="5"/>
  <c r="AR251" i="5" s="1"/>
  <c r="AR15" i="5" s="1"/>
  <c r="AR67" i="25" s="1"/>
  <c r="AV181" i="5"/>
  <c r="AV251" i="5" s="1"/>
  <c r="AV15" i="5" s="1"/>
  <c r="AV67" i="25" s="1"/>
  <c r="AP139" i="5"/>
  <c r="AP250" i="5" s="1"/>
  <c r="AP14" i="5" s="1"/>
  <c r="AP66" i="25" s="1"/>
  <c r="AP181" i="5"/>
  <c r="AP251" i="5" s="1"/>
  <c r="AP15" i="5" s="1"/>
  <c r="AP67" i="25" s="1"/>
  <c r="AP223" i="5"/>
  <c r="AP252" i="5" s="1"/>
  <c r="AP16" i="5" s="1"/>
  <c r="AP68" i="25" s="1"/>
  <c r="AU139" i="5"/>
  <c r="AU250" i="5" s="1"/>
  <c r="AU14" i="5" s="1"/>
  <c r="AU66" i="25" s="1"/>
  <c r="AU181" i="5"/>
  <c r="AU251" i="5" s="1"/>
  <c r="AU15" i="5" s="1"/>
  <c r="AU67" i="25" s="1"/>
  <c r="AV223" i="5"/>
  <c r="AV252" i="5" s="1"/>
  <c r="AV16" i="5" s="1"/>
  <c r="AV68" i="25" s="1"/>
  <c r="AU223" i="5"/>
  <c r="AU252" i="5" s="1"/>
  <c r="AU16" i="5" s="1"/>
  <c r="AU68" i="25" s="1"/>
  <c r="AS181" i="5"/>
  <c r="AS251" i="5" s="1"/>
  <c r="AS15" i="5" s="1"/>
  <c r="AS67" i="25" s="1"/>
  <c r="AS223" i="5"/>
  <c r="AS252" i="5" s="1"/>
  <c r="AS16" i="5" s="1"/>
  <c r="AS68" i="25" s="1"/>
  <c r="AQ181" i="5"/>
  <c r="AQ251" i="5" s="1"/>
  <c r="AQ15" i="5" s="1"/>
  <c r="AQ67" i="25" s="1"/>
  <c r="AQ223" i="5"/>
  <c r="AQ252" i="5" s="1"/>
  <c r="AQ16" i="5" s="1"/>
  <c r="AQ68" i="25" s="1"/>
  <c r="AS139" i="5"/>
  <c r="AS250" i="5" s="1"/>
  <c r="AS14" i="5" s="1"/>
  <c r="AS66" i="25" s="1"/>
  <c r="AT139" i="5"/>
  <c r="AT250" i="5" s="1"/>
  <c r="AT14" i="5" s="1"/>
  <c r="AT66" i="25" s="1"/>
  <c r="E218" i="5"/>
  <c r="E135" i="5"/>
  <c r="E220" i="5"/>
  <c r="E174" i="5"/>
  <c r="E132" i="5"/>
  <c r="E217" i="5"/>
  <c r="AT101" i="3"/>
  <c r="AS110" i="3"/>
  <c r="AS111" i="3" s="1"/>
  <c r="E216" i="5"/>
  <c r="E219" i="5"/>
  <c r="E175" i="5"/>
  <c r="E177" i="5"/>
  <c r="E178" i="5"/>
  <c r="E176" i="5"/>
  <c r="E136" i="5"/>
  <c r="E133" i="5"/>
  <c r="E134" i="5"/>
  <c r="E90" i="5"/>
  <c r="E91" i="5"/>
  <c r="E94" i="5"/>
  <c r="U223" i="5"/>
  <c r="U252" i="5" s="1"/>
  <c r="U16" i="5" s="1"/>
  <c r="U68" i="25" s="1"/>
  <c r="AH223" i="5"/>
  <c r="AH252" i="5" s="1"/>
  <c r="AH16" i="5" s="1"/>
  <c r="AH68" i="25" s="1"/>
  <c r="V223" i="5"/>
  <c r="V252" i="5" s="1"/>
  <c r="V16" i="5" s="1"/>
  <c r="V68" i="25" s="1"/>
  <c r="AL223" i="5"/>
  <c r="AL252" i="5" s="1"/>
  <c r="AL16" i="5" s="1"/>
  <c r="AL68" i="25" s="1"/>
  <c r="AJ181" i="5"/>
  <c r="AJ251" i="5" s="1"/>
  <c r="AJ15" i="5" s="1"/>
  <c r="AJ67" i="25" s="1"/>
  <c r="T181" i="5"/>
  <c r="T251" i="5" s="1"/>
  <c r="T15" i="5" s="1"/>
  <c r="T67" i="25" s="1"/>
  <c r="AG223" i="5"/>
  <c r="AG252" i="5" s="1"/>
  <c r="AG16" i="5" s="1"/>
  <c r="AG68" i="25" s="1"/>
  <c r="W223" i="5"/>
  <c r="W252" i="5" s="1"/>
  <c r="W16" i="5" s="1"/>
  <c r="W68" i="25" s="1"/>
  <c r="R223" i="5"/>
  <c r="R252" i="5" s="1"/>
  <c r="R16" i="5" s="1"/>
  <c r="R68" i="25" s="1"/>
  <c r="O223" i="5"/>
  <c r="O252" i="5" s="1"/>
  <c r="O16" i="5" s="1"/>
  <c r="O68" i="25" s="1"/>
  <c r="P181" i="5"/>
  <c r="P251" i="5" s="1"/>
  <c r="P15" i="5" s="1"/>
  <c r="P67" i="25" s="1"/>
  <c r="L223" i="5"/>
  <c r="L252" i="5" s="1"/>
  <c r="L16" i="5" s="1"/>
  <c r="L68" i="25" s="1"/>
  <c r="AF223" i="5"/>
  <c r="AF252" i="5" s="1"/>
  <c r="AF16" i="5" s="1"/>
  <c r="AF68" i="25" s="1"/>
  <c r="T223" i="5"/>
  <c r="T252" i="5" s="1"/>
  <c r="T16" i="5" s="1"/>
  <c r="T68" i="25" s="1"/>
  <c r="Q223" i="5"/>
  <c r="Q252" i="5" s="1"/>
  <c r="Q16" i="5" s="1"/>
  <c r="Q68" i="25" s="1"/>
  <c r="M223" i="5"/>
  <c r="M252" i="5" s="1"/>
  <c r="M16" i="5" s="1"/>
  <c r="M68" i="25" s="1"/>
  <c r="Y223" i="5"/>
  <c r="Y252" i="5" s="1"/>
  <c r="Y16" i="5" s="1"/>
  <c r="Y68" i="25" s="1"/>
  <c r="S223" i="5"/>
  <c r="S252" i="5" s="1"/>
  <c r="S16" i="5" s="1"/>
  <c r="S68" i="25" s="1"/>
  <c r="X223" i="5"/>
  <c r="X252" i="5" s="1"/>
  <c r="X16" i="5" s="1"/>
  <c r="X68" i="25" s="1"/>
  <c r="N223" i="5"/>
  <c r="N252" i="5" s="1"/>
  <c r="N16" i="5" s="1"/>
  <c r="N68" i="25" s="1"/>
  <c r="J223" i="5"/>
  <c r="J252" i="5" s="1"/>
  <c r="J16" i="5" s="1"/>
  <c r="J68" i="25" s="1"/>
  <c r="AK223" i="5"/>
  <c r="AK252" i="5" s="1"/>
  <c r="AK16" i="5" s="1"/>
  <c r="AK68" i="25" s="1"/>
  <c r="AN223" i="5"/>
  <c r="AN252" i="5" s="1"/>
  <c r="AN16" i="5" s="1"/>
  <c r="AN68" i="25" s="1"/>
  <c r="P223" i="5"/>
  <c r="P252" i="5" s="1"/>
  <c r="P16" i="5" s="1"/>
  <c r="P68" i="25" s="1"/>
  <c r="AM223" i="5"/>
  <c r="AM252" i="5" s="1"/>
  <c r="AM16" i="5" s="1"/>
  <c r="AM68" i="25" s="1"/>
  <c r="AO223" i="5"/>
  <c r="AO252" i="5" s="1"/>
  <c r="AO16" i="5" s="1"/>
  <c r="AO68" i="25" s="1"/>
  <c r="AI223" i="5"/>
  <c r="AI252" i="5" s="1"/>
  <c r="AI16" i="5" s="1"/>
  <c r="AI68" i="25" s="1"/>
  <c r="Q181" i="5"/>
  <c r="Q251" i="5" s="1"/>
  <c r="Q15" i="5" s="1"/>
  <c r="Q67" i="25" s="1"/>
  <c r="AD223" i="5"/>
  <c r="AD252" i="5" s="1"/>
  <c r="AD16" i="5" s="1"/>
  <c r="AD68" i="25" s="1"/>
  <c r="AB223" i="5"/>
  <c r="AB252" i="5" s="1"/>
  <c r="AB16" i="5" s="1"/>
  <c r="AB68" i="25" s="1"/>
  <c r="G223" i="5"/>
  <c r="G252" i="5" s="1"/>
  <c r="G16" i="5" s="1"/>
  <c r="G68" i="25" s="1"/>
  <c r="AJ223" i="5"/>
  <c r="AJ252" i="5" s="1"/>
  <c r="AJ16" i="5" s="1"/>
  <c r="AJ68" i="25" s="1"/>
  <c r="AA223" i="5"/>
  <c r="AA252" i="5" s="1"/>
  <c r="AA16" i="5" s="1"/>
  <c r="AA68" i="25" s="1"/>
  <c r="K223" i="5"/>
  <c r="K252" i="5" s="1"/>
  <c r="K16" i="5" s="1"/>
  <c r="K68" i="25" s="1"/>
  <c r="Z223" i="5"/>
  <c r="Z252" i="5" s="1"/>
  <c r="Z16" i="5" s="1"/>
  <c r="Z68" i="25" s="1"/>
  <c r="H223" i="5"/>
  <c r="H252" i="5" s="1"/>
  <c r="H16" i="5" s="1"/>
  <c r="H68" i="25" s="1"/>
  <c r="I223" i="5"/>
  <c r="I252" i="5" s="1"/>
  <c r="I16" i="5" s="1"/>
  <c r="I68" i="25" s="1"/>
  <c r="L181" i="5"/>
  <c r="L251" i="5" s="1"/>
  <c r="L15" i="5" s="1"/>
  <c r="L67" i="25" s="1"/>
  <c r="AE223" i="5"/>
  <c r="AE252" i="5" s="1"/>
  <c r="AE16" i="5" s="1"/>
  <c r="AE68" i="25" s="1"/>
  <c r="AC223" i="5"/>
  <c r="AC252" i="5" s="1"/>
  <c r="AC16" i="5" s="1"/>
  <c r="AC68" i="25" s="1"/>
  <c r="AM181" i="5"/>
  <c r="AM251" i="5" s="1"/>
  <c r="AM15" i="5" s="1"/>
  <c r="AM67" i="25" s="1"/>
  <c r="AC181" i="5"/>
  <c r="AC251" i="5" s="1"/>
  <c r="AC15" i="5" s="1"/>
  <c r="AC67" i="25" s="1"/>
  <c r="AI181" i="5"/>
  <c r="AI251" i="5" s="1"/>
  <c r="AI15" i="5" s="1"/>
  <c r="AI67" i="25" s="1"/>
  <c r="Y139" i="5"/>
  <c r="Y250" i="5" s="1"/>
  <c r="Y14" i="5" s="1"/>
  <c r="Y66" i="25" s="1"/>
  <c r="I181" i="5"/>
  <c r="I251" i="5" s="1"/>
  <c r="I15" i="5" s="1"/>
  <c r="I67" i="25" s="1"/>
  <c r="AK181" i="5"/>
  <c r="AK251" i="5" s="1"/>
  <c r="AK15" i="5" s="1"/>
  <c r="AK67" i="25" s="1"/>
  <c r="N181" i="5"/>
  <c r="N251" i="5" s="1"/>
  <c r="N15" i="5" s="1"/>
  <c r="N67" i="25" s="1"/>
  <c r="M181" i="5"/>
  <c r="M251" i="5" s="1"/>
  <c r="M15" i="5" s="1"/>
  <c r="M67" i="25" s="1"/>
  <c r="U181" i="5"/>
  <c r="U251" i="5" s="1"/>
  <c r="U15" i="5" s="1"/>
  <c r="U67" i="25" s="1"/>
  <c r="AA181" i="5"/>
  <c r="AA251" i="5" s="1"/>
  <c r="AA15" i="5" s="1"/>
  <c r="AA67" i="25" s="1"/>
  <c r="AO181" i="5"/>
  <c r="AO251" i="5" s="1"/>
  <c r="AO15" i="5" s="1"/>
  <c r="AO67" i="25" s="1"/>
  <c r="AE181" i="5"/>
  <c r="AE251" i="5" s="1"/>
  <c r="AE15" i="5" s="1"/>
  <c r="AE67" i="25" s="1"/>
  <c r="X181" i="5"/>
  <c r="X251" i="5" s="1"/>
  <c r="X15" i="5" s="1"/>
  <c r="X67" i="25" s="1"/>
  <c r="S181" i="5"/>
  <c r="S251" i="5" s="1"/>
  <c r="S15" i="5" s="1"/>
  <c r="S67" i="25" s="1"/>
  <c r="Y181" i="5"/>
  <c r="Y251" i="5" s="1"/>
  <c r="Y15" i="5" s="1"/>
  <c r="Y67" i="25" s="1"/>
  <c r="K181" i="5"/>
  <c r="K251" i="5" s="1"/>
  <c r="K15" i="5" s="1"/>
  <c r="K67" i="25" s="1"/>
  <c r="AL181" i="5"/>
  <c r="AL251" i="5" s="1"/>
  <c r="AL15" i="5" s="1"/>
  <c r="AL67" i="25" s="1"/>
  <c r="G181" i="5"/>
  <c r="G251" i="5" s="1"/>
  <c r="G15" i="5" s="1"/>
  <c r="G67" i="25" s="1"/>
  <c r="AF181" i="5"/>
  <c r="AF251" i="5" s="1"/>
  <c r="AF15" i="5" s="1"/>
  <c r="AF67" i="25" s="1"/>
  <c r="AH181" i="5"/>
  <c r="AH251" i="5" s="1"/>
  <c r="AH15" i="5" s="1"/>
  <c r="AH67" i="25" s="1"/>
  <c r="O181" i="5"/>
  <c r="O251" i="5" s="1"/>
  <c r="O15" i="5" s="1"/>
  <c r="O67" i="25" s="1"/>
  <c r="Z181" i="5"/>
  <c r="Z251" i="5" s="1"/>
  <c r="Z15" i="5" s="1"/>
  <c r="Z67" i="25" s="1"/>
  <c r="J181" i="5"/>
  <c r="J251" i="5" s="1"/>
  <c r="J15" i="5" s="1"/>
  <c r="J67" i="25" s="1"/>
  <c r="W181" i="5"/>
  <c r="W251" i="5" s="1"/>
  <c r="W15" i="5" s="1"/>
  <c r="W67" i="25" s="1"/>
  <c r="V181" i="5"/>
  <c r="V251" i="5" s="1"/>
  <c r="V15" i="5" s="1"/>
  <c r="V67" i="25" s="1"/>
  <c r="R181" i="5"/>
  <c r="R251" i="5" s="1"/>
  <c r="R15" i="5" s="1"/>
  <c r="R67" i="25" s="1"/>
  <c r="AB181" i="5"/>
  <c r="AB251" i="5" s="1"/>
  <c r="AB15" i="5" s="1"/>
  <c r="AB67" i="25" s="1"/>
  <c r="AD181" i="5"/>
  <c r="AD251" i="5" s="1"/>
  <c r="AD15" i="5" s="1"/>
  <c r="AD67" i="25" s="1"/>
  <c r="AG181" i="5"/>
  <c r="AG251" i="5" s="1"/>
  <c r="AG15" i="5" s="1"/>
  <c r="AG67" i="25" s="1"/>
  <c r="H181" i="5"/>
  <c r="H251" i="5" s="1"/>
  <c r="H15" i="5" s="1"/>
  <c r="H67" i="25" s="1"/>
  <c r="AN181" i="5"/>
  <c r="AN251" i="5" s="1"/>
  <c r="AN15" i="5" s="1"/>
  <c r="AN67" i="25" s="1"/>
  <c r="J139" i="5"/>
  <c r="J250" i="5" s="1"/>
  <c r="J14" i="5" s="1"/>
  <c r="J66" i="25" s="1"/>
  <c r="P139" i="5"/>
  <c r="P250" i="5" s="1"/>
  <c r="P14" i="5" s="1"/>
  <c r="P66" i="25" s="1"/>
  <c r="AK139" i="5"/>
  <c r="AK250" i="5" s="1"/>
  <c r="AK14" i="5" s="1"/>
  <c r="AK66" i="25" s="1"/>
  <c r="H139" i="5"/>
  <c r="H250" i="5" s="1"/>
  <c r="H14" i="5" s="1"/>
  <c r="H66" i="25" s="1"/>
  <c r="T139" i="5"/>
  <c r="T250" i="5" s="1"/>
  <c r="T14" i="5" s="1"/>
  <c r="T66" i="25" s="1"/>
  <c r="M139" i="5"/>
  <c r="M250" i="5" s="1"/>
  <c r="M14" i="5" s="1"/>
  <c r="M66" i="25" s="1"/>
  <c r="AA139" i="5"/>
  <c r="AA250" i="5" s="1"/>
  <c r="AA14" i="5" s="1"/>
  <c r="AA66" i="25" s="1"/>
  <c r="V139" i="5"/>
  <c r="V250" i="5" s="1"/>
  <c r="V14" i="5" s="1"/>
  <c r="V66" i="25" s="1"/>
  <c r="AB139" i="5"/>
  <c r="AB250" i="5" s="1"/>
  <c r="AB14" i="5" s="1"/>
  <c r="AB66" i="25" s="1"/>
  <c r="AH139" i="5"/>
  <c r="AH250" i="5" s="1"/>
  <c r="AH14" i="5" s="1"/>
  <c r="AH66" i="25" s="1"/>
  <c r="AN139" i="5"/>
  <c r="AN250" i="5" s="1"/>
  <c r="AN14" i="5" s="1"/>
  <c r="AN66" i="25" s="1"/>
  <c r="X139" i="5"/>
  <c r="X250" i="5" s="1"/>
  <c r="X14" i="5" s="1"/>
  <c r="X66" i="25" s="1"/>
  <c r="AE139" i="5"/>
  <c r="AE250" i="5" s="1"/>
  <c r="AE14" i="5" s="1"/>
  <c r="AE66" i="25" s="1"/>
  <c r="L139" i="5"/>
  <c r="L250" i="5" s="1"/>
  <c r="L14" i="5" s="1"/>
  <c r="L66" i="25" s="1"/>
  <c r="AI139" i="5"/>
  <c r="AI250" i="5" s="1"/>
  <c r="AI14" i="5" s="1"/>
  <c r="AI66" i="25" s="1"/>
  <c r="N139" i="5"/>
  <c r="N250" i="5" s="1"/>
  <c r="N14" i="5" s="1"/>
  <c r="N66" i="25" s="1"/>
  <c r="AC139" i="5"/>
  <c r="AC250" i="5" s="1"/>
  <c r="AC14" i="5" s="1"/>
  <c r="AC66" i="25" s="1"/>
  <c r="AM139" i="5"/>
  <c r="AM250" i="5" s="1"/>
  <c r="AM14" i="5" s="1"/>
  <c r="AM66" i="25" s="1"/>
  <c r="AL139" i="5"/>
  <c r="AL250" i="5" s="1"/>
  <c r="AL14" i="5" s="1"/>
  <c r="AL66" i="25" s="1"/>
  <c r="I139" i="5"/>
  <c r="I250" i="5" s="1"/>
  <c r="I14" i="5" s="1"/>
  <c r="I66" i="25" s="1"/>
  <c r="U139" i="5"/>
  <c r="U250" i="5" s="1"/>
  <c r="U14" i="5" s="1"/>
  <c r="U66" i="25" s="1"/>
  <c r="G139" i="5"/>
  <c r="G250" i="5" s="1"/>
  <c r="G14" i="5" s="1"/>
  <c r="G66" i="25" s="1"/>
  <c r="W139" i="5"/>
  <c r="W250" i="5" s="1"/>
  <c r="W14" i="5" s="1"/>
  <c r="W66" i="25" s="1"/>
  <c r="AD139" i="5"/>
  <c r="AD250" i="5" s="1"/>
  <c r="AD14" i="5" s="1"/>
  <c r="AD66" i="25" s="1"/>
  <c r="O139" i="5"/>
  <c r="O250" i="5" s="1"/>
  <c r="O14" i="5" s="1"/>
  <c r="O66" i="25" s="1"/>
  <c r="G97" i="5"/>
  <c r="G249" i="5" s="1"/>
  <c r="G13" i="5" s="1"/>
  <c r="G65" i="25" s="1"/>
  <c r="S139" i="5"/>
  <c r="S250" i="5" s="1"/>
  <c r="S14" i="5" s="1"/>
  <c r="S66" i="25" s="1"/>
  <c r="AG139" i="5"/>
  <c r="AG250" i="5" s="1"/>
  <c r="AG14" i="5" s="1"/>
  <c r="AG66" i="25" s="1"/>
  <c r="P97" i="5"/>
  <c r="P249" i="5" s="1"/>
  <c r="P13" i="5" s="1"/>
  <c r="P65" i="25" s="1"/>
  <c r="W97" i="5"/>
  <c r="W249" i="5" s="1"/>
  <c r="W13" i="5" s="1"/>
  <c r="W65" i="25" s="1"/>
  <c r="AM97" i="5"/>
  <c r="AM249" i="5" s="1"/>
  <c r="AM13" i="5" s="1"/>
  <c r="AM65" i="25" s="1"/>
  <c r="Z139" i="5"/>
  <c r="Z250" i="5" s="1"/>
  <c r="Z14" i="5" s="1"/>
  <c r="Z66" i="25" s="1"/>
  <c r="AF139" i="5"/>
  <c r="AF250" i="5" s="1"/>
  <c r="AF14" i="5" s="1"/>
  <c r="AF66" i="25" s="1"/>
  <c r="AO139" i="5"/>
  <c r="AO250" i="5" s="1"/>
  <c r="AO14" i="5" s="1"/>
  <c r="AO66" i="25" s="1"/>
  <c r="R139" i="5"/>
  <c r="R250" i="5" s="1"/>
  <c r="R14" i="5" s="1"/>
  <c r="R66" i="25" s="1"/>
  <c r="Q139" i="5"/>
  <c r="Q250" i="5" s="1"/>
  <c r="Q14" i="5" s="1"/>
  <c r="Q66" i="25" s="1"/>
  <c r="K139" i="5"/>
  <c r="K250" i="5" s="1"/>
  <c r="K14" i="5" s="1"/>
  <c r="K66" i="25" s="1"/>
  <c r="AJ139" i="5"/>
  <c r="AJ250" i="5" s="1"/>
  <c r="AJ14" i="5" s="1"/>
  <c r="AJ66" i="25" s="1"/>
  <c r="N97" i="5"/>
  <c r="N249" i="5" s="1"/>
  <c r="N13" i="5" s="1"/>
  <c r="N65" i="25" s="1"/>
  <c r="AF97" i="5"/>
  <c r="AF249" i="5" s="1"/>
  <c r="AF13" i="5" s="1"/>
  <c r="AF65" i="25" s="1"/>
  <c r="H97" i="5"/>
  <c r="H249" i="5" s="1"/>
  <c r="H13" i="5" s="1"/>
  <c r="H65" i="25" s="1"/>
  <c r="AJ97" i="5"/>
  <c r="AJ249" i="5" s="1"/>
  <c r="AJ13" i="5" s="1"/>
  <c r="AJ65" i="25" s="1"/>
  <c r="AH97" i="5"/>
  <c r="AH249" i="5" s="1"/>
  <c r="AH13" i="5" s="1"/>
  <c r="AH65" i="25" s="1"/>
  <c r="U97" i="5"/>
  <c r="U249" i="5" s="1"/>
  <c r="U13" i="5" s="1"/>
  <c r="U65" i="25" s="1"/>
  <c r="AK97" i="5"/>
  <c r="AK249" i="5" s="1"/>
  <c r="AK13" i="5" s="1"/>
  <c r="AK65" i="25" s="1"/>
  <c r="S97" i="5"/>
  <c r="S249" i="5" s="1"/>
  <c r="S13" i="5" s="1"/>
  <c r="S65" i="25" s="1"/>
  <c r="AI97" i="5"/>
  <c r="AI249" i="5" s="1"/>
  <c r="AI13" i="5" s="1"/>
  <c r="AI65" i="25" s="1"/>
  <c r="Y97" i="5"/>
  <c r="Y249" i="5" s="1"/>
  <c r="Y13" i="5" s="1"/>
  <c r="Y65" i="25" s="1"/>
  <c r="AN97" i="5"/>
  <c r="AN249" i="5" s="1"/>
  <c r="AN13" i="5" s="1"/>
  <c r="AN65" i="25" s="1"/>
  <c r="AB97" i="5"/>
  <c r="AB249" i="5" s="1"/>
  <c r="AB13" i="5" s="1"/>
  <c r="AB65" i="25" s="1"/>
  <c r="R97" i="5"/>
  <c r="R249" i="5" s="1"/>
  <c r="R13" i="5" s="1"/>
  <c r="R65" i="25" s="1"/>
  <c r="AC97" i="5"/>
  <c r="AC249" i="5" s="1"/>
  <c r="AC13" i="5" s="1"/>
  <c r="AC65" i="25" s="1"/>
  <c r="K97" i="5"/>
  <c r="K249" i="5" s="1"/>
  <c r="K13" i="5" s="1"/>
  <c r="K65" i="25" s="1"/>
  <c r="AA97" i="5"/>
  <c r="AA249" i="5" s="1"/>
  <c r="AA13" i="5" s="1"/>
  <c r="AA65" i="25" s="1"/>
  <c r="AD97" i="5"/>
  <c r="AD249" i="5" s="1"/>
  <c r="AD13" i="5" s="1"/>
  <c r="AD65" i="25" s="1"/>
  <c r="J97" i="5"/>
  <c r="J249" i="5" s="1"/>
  <c r="J13" i="5" s="1"/>
  <c r="J65" i="25" s="1"/>
  <c r="L97" i="5"/>
  <c r="L249" i="5" s="1"/>
  <c r="L13" i="5" s="1"/>
  <c r="L65" i="25" s="1"/>
  <c r="V97" i="5"/>
  <c r="V249" i="5" s="1"/>
  <c r="V13" i="5" s="1"/>
  <c r="V65" i="25" s="1"/>
  <c r="X97" i="5"/>
  <c r="X249" i="5" s="1"/>
  <c r="X13" i="5" s="1"/>
  <c r="X65" i="25" s="1"/>
  <c r="AL97" i="5"/>
  <c r="AL249" i="5" s="1"/>
  <c r="AL13" i="5" s="1"/>
  <c r="AL65" i="25" s="1"/>
  <c r="Z97" i="5"/>
  <c r="Z249" i="5" s="1"/>
  <c r="Z13" i="5" s="1"/>
  <c r="Z65" i="25" s="1"/>
  <c r="Q97" i="5"/>
  <c r="Q249" i="5" s="1"/>
  <c r="Q13" i="5" s="1"/>
  <c r="Q65" i="25" s="1"/>
  <c r="AG97" i="5"/>
  <c r="AG249" i="5" s="1"/>
  <c r="AG13" i="5" s="1"/>
  <c r="AG65" i="25" s="1"/>
  <c r="O97" i="5"/>
  <c r="O249" i="5" s="1"/>
  <c r="O13" i="5" s="1"/>
  <c r="O65" i="25" s="1"/>
  <c r="AE97" i="5"/>
  <c r="AE249" i="5" s="1"/>
  <c r="AE13" i="5" s="1"/>
  <c r="AE65" i="25" s="1"/>
  <c r="I97" i="5"/>
  <c r="I249" i="5" s="1"/>
  <c r="I13" i="5" s="1"/>
  <c r="I65" i="25" s="1"/>
  <c r="AO97" i="5"/>
  <c r="AO249" i="5" s="1"/>
  <c r="AO13" i="5" s="1"/>
  <c r="AO65" i="25" s="1"/>
  <c r="M97" i="5"/>
  <c r="M249" i="5" s="1"/>
  <c r="M13" i="5" s="1"/>
  <c r="M65" i="25" s="1"/>
  <c r="AR96" i="25" l="1"/>
  <c r="AR97" i="25" s="1"/>
  <c r="AR98" i="25" s="1"/>
  <c r="AR100" i="25" s="1"/>
  <c r="AR215" i="25"/>
  <c r="AR216" i="25" s="1"/>
  <c r="AS196" i="5"/>
  <c r="E67" i="25"/>
  <c r="D67" i="25"/>
  <c r="AR219" i="25"/>
  <c r="AR220" i="25" s="1"/>
  <c r="E65" i="25"/>
  <c r="D65" i="25"/>
  <c r="E66" i="25"/>
  <c r="D66" i="25"/>
  <c r="G106" i="25"/>
  <c r="E105" i="25"/>
  <c r="D105" i="25"/>
  <c r="E68" i="25"/>
  <c r="D68" i="25"/>
  <c r="AT12" i="6"/>
  <c r="AT22" i="3"/>
  <c r="AS13" i="6"/>
  <c r="AS152" i="5"/>
  <c r="AS155" i="5"/>
  <c r="AS111" i="5"/>
  <c r="AS236" i="5"/>
  <c r="AS195" i="5"/>
  <c r="AS194" i="5"/>
  <c r="AS197" i="5"/>
  <c r="AS198" i="5"/>
  <c r="AS239" i="5"/>
  <c r="AS240" i="5"/>
  <c r="AU52" i="4"/>
  <c r="AU8" i="25" s="1"/>
  <c r="AT5" i="5"/>
  <c r="AS241" i="5"/>
  <c r="AS199" i="5"/>
  <c r="AS157" i="5"/>
  <c r="AS115" i="5"/>
  <c r="AS73" i="5"/>
  <c r="AS104" i="5"/>
  <c r="AS102" i="5"/>
  <c r="AS151" i="5"/>
  <c r="AS143" i="5"/>
  <c r="AS192" i="5"/>
  <c r="AS106" i="5"/>
  <c r="AS109" i="5"/>
  <c r="AS107" i="5"/>
  <c r="AS186" i="5"/>
  <c r="AS142" i="5"/>
  <c r="AS187" i="5"/>
  <c r="AS193" i="5"/>
  <c r="AS150" i="5"/>
  <c r="AS235" i="5"/>
  <c r="AS59" i="5"/>
  <c r="AS188" i="5"/>
  <c r="AS63" i="5"/>
  <c r="AS65" i="5"/>
  <c r="AS226" i="5"/>
  <c r="AS103" i="5"/>
  <c r="AS189" i="5"/>
  <c r="AS229" i="5"/>
  <c r="AS232" i="5"/>
  <c r="AS190" i="5"/>
  <c r="AS148" i="5"/>
  <c r="AS105" i="5"/>
  <c r="AS146" i="5"/>
  <c r="AS58" i="5"/>
  <c r="AS147" i="5"/>
  <c r="AS108" i="5"/>
  <c r="AS185" i="5"/>
  <c r="AS228" i="5"/>
  <c r="AS144" i="5"/>
  <c r="AS67" i="5"/>
  <c r="AS234" i="5"/>
  <c r="AS231" i="5"/>
  <c r="AS233" i="5"/>
  <c r="AS191" i="5"/>
  <c r="AS149" i="5"/>
  <c r="AS184" i="5"/>
  <c r="AS62" i="5"/>
  <c r="AS61" i="5"/>
  <c r="AS230" i="5"/>
  <c r="AS66" i="5"/>
  <c r="AS60" i="5"/>
  <c r="AS100" i="5"/>
  <c r="AS145" i="5"/>
  <c r="AS64" i="5"/>
  <c r="AS227" i="5"/>
  <c r="AS101" i="5"/>
  <c r="AS110" i="5"/>
  <c r="AS154" i="5"/>
  <c r="AS237" i="5"/>
  <c r="AS153" i="5"/>
  <c r="AS113" i="5"/>
  <c r="AS112" i="5"/>
  <c r="AS114" i="5"/>
  <c r="AS156" i="5"/>
  <c r="AS238" i="5"/>
  <c r="E16" i="5"/>
  <c r="E15" i="5"/>
  <c r="E13" i="5"/>
  <c r="E14" i="5"/>
  <c r="AU101" i="3"/>
  <c r="AT110" i="3"/>
  <c r="AT111" i="3" s="1"/>
  <c r="E223" i="5"/>
  <c r="E224" i="5" s="1"/>
  <c r="E181" i="5"/>
  <c r="E182" i="5" s="1"/>
  <c r="E139" i="5"/>
  <c r="E140" i="5" s="1"/>
  <c r="E97" i="5"/>
  <c r="E98" i="5" s="1"/>
  <c r="G282" i="5"/>
  <c r="G25" i="5" s="1"/>
  <c r="G283" i="5"/>
  <c r="G26" i="5" s="1"/>
  <c r="G280" i="5"/>
  <c r="G23" i="5" s="1"/>
  <c r="G281" i="5"/>
  <c r="G24" i="5" s="1"/>
  <c r="AS96" i="25" l="1"/>
  <c r="AS97" i="25" s="1"/>
  <c r="AS98" i="25" s="1"/>
  <c r="AS215" i="25"/>
  <c r="AS216" i="25" s="1"/>
  <c r="AS100" i="25"/>
  <c r="AS219" i="25"/>
  <c r="AS220" i="25" s="1"/>
  <c r="G107" i="25"/>
  <c r="E106" i="25"/>
  <c r="D106" i="25"/>
  <c r="AU12" i="6"/>
  <c r="AU22" i="3"/>
  <c r="AT13" i="6"/>
  <c r="AT241" i="5"/>
  <c r="AT199" i="5"/>
  <c r="AT157" i="5"/>
  <c r="AT115" i="5"/>
  <c r="AT73" i="5"/>
  <c r="AT150" i="5"/>
  <c r="AT67" i="5"/>
  <c r="AT62" i="5"/>
  <c r="AT232" i="5"/>
  <c r="AT190" i="5"/>
  <c r="AT148" i="5"/>
  <c r="AT60" i="5"/>
  <c r="AT231" i="5"/>
  <c r="AT193" i="5"/>
  <c r="AT226" i="5"/>
  <c r="AT66" i="5"/>
  <c r="AT235" i="5"/>
  <c r="AT151" i="5"/>
  <c r="AT65" i="5"/>
  <c r="AT100" i="5"/>
  <c r="AT107" i="5"/>
  <c r="AT230" i="5"/>
  <c r="AT104" i="5"/>
  <c r="AT229" i="5"/>
  <c r="AT187" i="5"/>
  <c r="AT189" i="5"/>
  <c r="AT58" i="5"/>
  <c r="AT149" i="5"/>
  <c r="AT102" i="5"/>
  <c r="AT147" i="5"/>
  <c r="AT234" i="5"/>
  <c r="AT188" i="5"/>
  <c r="AT146" i="5"/>
  <c r="AT103" i="5"/>
  <c r="AT105" i="5"/>
  <c r="AT63" i="5"/>
  <c r="AT184" i="5"/>
  <c r="AT191" i="5"/>
  <c r="AT228" i="5"/>
  <c r="AT186" i="5"/>
  <c r="AT144" i="5"/>
  <c r="AT227" i="5"/>
  <c r="AT101" i="5"/>
  <c r="AT64" i="5"/>
  <c r="AT59" i="5"/>
  <c r="AT61" i="5"/>
  <c r="AT192" i="5"/>
  <c r="AT108" i="5"/>
  <c r="AT233" i="5"/>
  <c r="AT106" i="5"/>
  <c r="AT145" i="5"/>
  <c r="AT143" i="5"/>
  <c r="AT142" i="5"/>
  <c r="AT185" i="5"/>
  <c r="AT109" i="5"/>
  <c r="AT240" i="5"/>
  <c r="AT239" i="5"/>
  <c r="AT152" i="5"/>
  <c r="AT110" i="5"/>
  <c r="AT196" i="5"/>
  <c r="AT114" i="5"/>
  <c r="AT198" i="5"/>
  <c r="AT154" i="5"/>
  <c r="AT156" i="5"/>
  <c r="AT113" i="5"/>
  <c r="AT194" i="5"/>
  <c r="AT238" i="5"/>
  <c r="AT237" i="5"/>
  <c r="AT197" i="5"/>
  <c r="AT195" i="5"/>
  <c r="AT153" i="5"/>
  <c r="AT155" i="5"/>
  <c r="AT111" i="5"/>
  <c r="AT236" i="5"/>
  <c r="AT112" i="5"/>
  <c r="D91" i="5"/>
  <c r="D174" i="5"/>
  <c r="D135" i="5"/>
  <c r="AV52" i="4"/>
  <c r="AV8" i="25" s="1"/>
  <c r="AU5" i="5"/>
  <c r="D217" i="5"/>
  <c r="E252" i="5"/>
  <c r="E251" i="5"/>
  <c r="AV101" i="3"/>
  <c r="AV110" i="3" s="1"/>
  <c r="AU110" i="3"/>
  <c r="AU111" i="3" s="1"/>
  <c r="E250" i="5"/>
  <c r="E249" i="5"/>
  <c r="D220" i="5"/>
  <c r="D219" i="5"/>
  <c r="D218" i="5"/>
  <c r="D216" i="5"/>
  <c r="D206" i="5"/>
  <c r="D212" i="5"/>
  <c r="D213" i="5"/>
  <c r="D207" i="5"/>
  <c r="D210" i="5"/>
  <c r="D214" i="5"/>
  <c r="D221" i="5"/>
  <c r="D209" i="5"/>
  <c r="D215" i="5"/>
  <c r="D211" i="5"/>
  <c r="D208" i="5"/>
  <c r="D122" i="5"/>
  <c r="D134" i="5"/>
  <c r="D178" i="5"/>
  <c r="D168" i="5"/>
  <c r="D166" i="5"/>
  <c r="D167" i="5"/>
  <c r="D165" i="5"/>
  <c r="D173" i="5"/>
  <c r="D170" i="5"/>
  <c r="D172" i="5"/>
  <c r="D179" i="5"/>
  <c r="D171" i="5"/>
  <c r="D164" i="5"/>
  <c r="D169" i="5"/>
  <c r="D177" i="5"/>
  <c r="D123" i="5"/>
  <c r="D137" i="5"/>
  <c r="D175" i="5"/>
  <c r="D128" i="5"/>
  <c r="D124" i="5"/>
  <c r="D131" i="5"/>
  <c r="D176" i="5"/>
  <c r="D130" i="5"/>
  <c r="D125" i="5"/>
  <c r="D129" i="5"/>
  <c r="D126" i="5"/>
  <c r="D136" i="5"/>
  <c r="D132" i="5"/>
  <c r="D92" i="5"/>
  <c r="D127" i="5"/>
  <c r="D133" i="5"/>
  <c r="D90" i="5"/>
  <c r="D94" i="5"/>
  <c r="D82" i="5"/>
  <c r="D88" i="5"/>
  <c r="D85" i="5"/>
  <c r="D81" i="5"/>
  <c r="D87" i="5"/>
  <c r="D89" i="5"/>
  <c r="D95" i="5"/>
  <c r="D84" i="5"/>
  <c r="D80" i="5"/>
  <c r="D83" i="5"/>
  <c r="D86" i="5"/>
  <c r="D93" i="5"/>
  <c r="AT96" i="25" l="1"/>
  <c r="AT97" i="25" s="1"/>
  <c r="AT98" i="25" s="1"/>
  <c r="AT215" i="25"/>
  <c r="AT216" i="25" s="1"/>
  <c r="E107" i="25"/>
  <c r="D107" i="25"/>
  <c r="E20" i="25" s="1"/>
  <c r="AT100" i="25"/>
  <c r="AT219" i="25"/>
  <c r="AT220" i="25" s="1"/>
  <c r="AV12" i="6"/>
  <c r="AV22" i="3"/>
  <c r="AV13" i="6" s="1"/>
  <c r="AU13" i="6"/>
  <c r="AV5" i="5"/>
  <c r="AU241" i="5"/>
  <c r="AU199" i="5"/>
  <c r="AU157" i="5"/>
  <c r="AU115" i="5"/>
  <c r="AU73" i="5"/>
  <c r="AU234" i="5"/>
  <c r="AU66" i="5"/>
  <c r="AU59" i="5"/>
  <c r="AU230" i="5"/>
  <c r="AU150" i="5"/>
  <c r="AU145" i="5"/>
  <c r="AU189" i="5"/>
  <c r="AU105" i="5"/>
  <c r="AU233" i="5"/>
  <c r="AU228" i="5"/>
  <c r="AU186" i="5"/>
  <c r="AU144" i="5"/>
  <c r="AU60" i="5"/>
  <c r="AU109" i="5"/>
  <c r="AU188" i="5"/>
  <c r="AU62" i="5"/>
  <c r="AU67" i="5"/>
  <c r="AU103" i="5"/>
  <c r="AU227" i="5"/>
  <c r="AU146" i="5"/>
  <c r="AU187" i="5"/>
  <c r="AU231" i="5"/>
  <c r="AU65" i="5"/>
  <c r="AU106" i="5"/>
  <c r="AU100" i="5"/>
  <c r="AU64" i="5"/>
  <c r="AU192" i="5"/>
  <c r="AU104" i="5"/>
  <c r="AU143" i="5"/>
  <c r="AU108" i="5"/>
  <c r="AU229" i="5"/>
  <c r="AU149" i="5"/>
  <c r="AU232" i="5"/>
  <c r="AU190" i="5"/>
  <c r="AU148" i="5"/>
  <c r="AU185" i="5"/>
  <c r="AU142" i="5"/>
  <c r="AU63" i="5"/>
  <c r="AU193" i="5"/>
  <c r="AU147" i="5"/>
  <c r="AU101" i="5"/>
  <c r="AU184" i="5"/>
  <c r="AU102" i="5"/>
  <c r="AU235" i="5"/>
  <c r="AU151" i="5"/>
  <c r="AU226" i="5"/>
  <c r="AU58" i="5"/>
  <c r="AU191" i="5"/>
  <c r="AU61" i="5"/>
  <c r="AU107" i="5"/>
  <c r="AU110" i="5"/>
  <c r="AU196" i="5"/>
  <c r="AU114" i="5"/>
  <c r="AU194" i="5"/>
  <c r="AU198" i="5"/>
  <c r="AU240" i="5"/>
  <c r="AU195" i="5"/>
  <c r="AU112" i="5"/>
  <c r="AU111" i="5"/>
  <c r="AU113" i="5"/>
  <c r="AU156" i="5"/>
  <c r="AU155" i="5"/>
  <c r="AU239" i="5"/>
  <c r="AU197" i="5"/>
  <c r="AU154" i="5"/>
  <c r="AU238" i="5"/>
  <c r="AU152" i="5"/>
  <c r="AU236" i="5"/>
  <c r="AU153" i="5"/>
  <c r="AU237" i="5"/>
  <c r="AV111" i="3"/>
  <c r="D223" i="5"/>
  <c r="D139" i="5"/>
  <c r="D181" i="5"/>
  <c r="D97" i="5"/>
  <c r="AV96" i="25" l="1"/>
  <c r="AV215" i="25"/>
  <c r="AU96" i="25"/>
  <c r="AU97" i="25" s="1"/>
  <c r="AU98" i="25" s="1"/>
  <c r="AU100" i="25" s="1"/>
  <c r="AU215" i="25"/>
  <c r="AU216" i="25" s="1"/>
  <c r="AV97" i="25"/>
  <c r="AV241" i="5"/>
  <c r="AV199" i="5"/>
  <c r="AV157" i="5"/>
  <c r="AV115" i="5"/>
  <c r="AV73" i="5"/>
  <c r="AV192" i="5"/>
  <c r="AV233" i="5"/>
  <c r="AV187" i="5"/>
  <c r="AV108" i="5"/>
  <c r="AV103" i="5"/>
  <c r="AV150" i="5"/>
  <c r="AV235" i="5"/>
  <c r="AV151" i="5"/>
  <c r="AV101" i="5"/>
  <c r="AV145" i="5"/>
  <c r="AV147" i="5"/>
  <c r="AV230" i="5"/>
  <c r="AV229" i="5"/>
  <c r="AV109" i="5"/>
  <c r="AV104" i="5"/>
  <c r="AV64" i="5"/>
  <c r="AV59" i="5"/>
  <c r="AV66" i="5"/>
  <c r="AV189" i="5"/>
  <c r="AV63" i="5"/>
  <c r="AV188" i="5"/>
  <c r="AV100" i="5"/>
  <c r="AV231" i="5"/>
  <c r="AV185" i="5"/>
  <c r="AV226" i="5"/>
  <c r="AV149" i="5"/>
  <c r="AV234" i="5"/>
  <c r="AV58" i="5"/>
  <c r="AV61" i="5"/>
  <c r="AV227" i="5"/>
  <c r="AV107" i="5"/>
  <c r="AV146" i="5"/>
  <c r="AV62" i="5"/>
  <c r="AV102" i="5"/>
  <c r="AV143" i="5"/>
  <c r="AV184" i="5"/>
  <c r="AV106" i="5"/>
  <c r="AV105" i="5"/>
  <c r="AV191" i="5"/>
  <c r="AV232" i="5"/>
  <c r="AV190" i="5"/>
  <c r="AV148" i="5"/>
  <c r="AV60" i="5"/>
  <c r="AV142" i="5"/>
  <c r="AV193" i="5"/>
  <c r="AV67" i="5"/>
  <c r="AV65" i="5"/>
  <c r="AV228" i="5"/>
  <c r="AV186" i="5"/>
  <c r="AV144" i="5"/>
  <c r="AV240" i="5"/>
  <c r="AV154" i="5"/>
  <c r="AV238" i="5"/>
  <c r="AV195" i="5"/>
  <c r="AV155" i="5"/>
  <c r="AV237" i="5"/>
  <c r="AV111" i="5"/>
  <c r="AV197" i="5"/>
  <c r="AV196" i="5"/>
  <c r="AV152" i="5"/>
  <c r="AV236" i="5"/>
  <c r="AV110" i="5"/>
  <c r="AV114" i="5"/>
  <c r="AV194" i="5"/>
  <c r="AV239" i="5"/>
  <c r="AV153" i="5"/>
  <c r="AV112" i="5"/>
  <c r="AV113" i="5"/>
  <c r="AV198" i="5"/>
  <c r="AV156" i="5"/>
  <c r="B7" i="12"/>
  <c r="B6" i="12"/>
  <c r="B5" i="11"/>
  <c r="G54" i="4"/>
  <c r="G11" i="9" s="1"/>
  <c r="D96" i="25" l="1"/>
  <c r="E96" i="25"/>
  <c r="AU219" i="25"/>
  <c r="AU220" i="25" s="1"/>
  <c r="AV216" i="25"/>
  <c r="D215" i="25"/>
  <c r="AV98" i="25"/>
  <c r="D97" i="25"/>
  <c r="E97" i="25"/>
  <c r="G5" i="11"/>
  <c r="G7" i="12"/>
  <c r="G91" i="10"/>
  <c r="D216" i="25" l="1"/>
  <c r="E35" i="25" s="1"/>
  <c r="E216" i="25"/>
  <c r="AV100" i="25"/>
  <c r="AV219" i="25"/>
  <c r="D98" i="25"/>
  <c r="E98" i="25"/>
  <c r="L36" i="10"/>
  <c r="K36" i="10"/>
  <c r="J36" i="10"/>
  <c r="I36" i="10"/>
  <c r="H36" i="10"/>
  <c r="G36" i="10"/>
  <c r="I25" i="25" l="1"/>
  <c r="J25" i="25"/>
  <c r="AV220" i="25"/>
  <c r="D219" i="25"/>
  <c r="E37" i="25" s="1"/>
  <c r="E36" i="25" s="1"/>
  <c r="E219" i="25"/>
  <c r="AV102" i="25"/>
  <c r="E100" i="25"/>
  <c r="D100" i="25"/>
  <c r="E18" i="25" s="1"/>
  <c r="E17" i="25" s="1"/>
  <c r="G81" i="10"/>
  <c r="G79" i="10"/>
  <c r="G25" i="25" l="1"/>
  <c r="I26" i="25"/>
  <c r="J26" i="25"/>
  <c r="J14" i="25"/>
  <c r="I14" i="25"/>
  <c r="E220" i="25"/>
  <c r="D220" i="25"/>
  <c r="B7" i="10"/>
  <c r="B6" i="10"/>
  <c r="G14" i="25" l="1"/>
  <c r="G26" i="25"/>
  <c r="B5" i="10"/>
  <c r="AN36" i="10"/>
  <c r="AM36" i="10"/>
  <c r="AL36" i="10"/>
  <c r="AK36" i="10"/>
  <c r="AJ36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AO187" i="3"/>
  <c r="AO35" i="10" s="1"/>
  <c r="AN187" i="3"/>
  <c r="AN35" i="10" s="1"/>
  <c r="AM187" i="3"/>
  <c r="AM35" i="10" s="1"/>
  <c r="AL187" i="3"/>
  <c r="AL35" i="10" s="1"/>
  <c r="AK187" i="3"/>
  <c r="AK35" i="10" s="1"/>
  <c r="AJ187" i="3"/>
  <c r="AJ35" i="10" s="1"/>
  <c r="AI187" i="3"/>
  <c r="AI35" i="10" s="1"/>
  <c r="AH187" i="3"/>
  <c r="AH35" i="10" s="1"/>
  <c r="AG187" i="3"/>
  <c r="AG35" i="10" s="1"/>
  <c r="AF187" i="3"/>
  <c r="AF35" i="10" s="1"/>
  <c r="AE187" i="3"/>
  <c r="AE35" i="10" s="1"/>
  <c r="AD187" i="3"/>
  <c r="AD35" i="10" s="1"/>
  <c r="AC187" i="3"/>
  <c r="AC35" i="10" s="1"/>
  <c r="AB187" i="3"/>
  <c r="AB35" i="10" s="1"/>
  <c r="AA187" i="3"/>
  <c r="AA35" i="10" s="1"/>
  <c r="Z187" i="3"/>
  <c r="Z35" i="10" s="1"/>
  <c r="Y187" i="3"/>
  <c r="Y35" i="10" s="1"/>
  <c r="X187" i="3"/>
  <c r="X35" i="10" s="1"/>
  <c r="W187" i="3"/>
  <c r="W35" i="10" s="1"/>
  <c r="V187" i="3"/>
  <c r="V35" i="10" s="1"/>
  <c r="U187" i="3"/>
  <c r="U35" i="10" s="1"/>
  <c r="T187" i="3"/>
  <c r="T35" i="10" s="1"/>
  <c r="S187" i="3"/>
  <c r="S35" i="10" s="1"/>
  <c r="R187" i="3"/>
  <c r="R35" i="10" s="1"/>
  <c r="Q187" i="3"/>
  <c r="Q35" i="10" s="1"/>
  <c r="P187" i="3"/>
  <c r="P35" i="10" s="1"/>
  <c r="O187" i="3"/>
  <c r="O35" i="10" s="1"/>
  <c r="N187" i="3"/>
  <c r="N35" i="10" s="1"/>
  <c r="M187" i="3"/>
  <c r="M35" i="10" s="1"/>
  <c r="L187" i="3"/>
  <c r="L35" i="10" s="1"/>
  <c r="K187" i="3"/>
  <c r="K35" i="10" s="1"/>
  <c r="J187" i="3"/>
  <c r="J35" i="10" s="1"/>
  <c r="I187" i="3"/>
  <c r="I35" i="10" s="1"/>
  <c r="H187" i="3"/>
  <c r="H35" i="10" s="1"/>
  <c r="G187" i="3"/>
  <c r="G35" i="10" s="1"/>
  <c r="A3" i="18" l="1"/>
  <c r="C15" i="18"/>
  <c r="C36" i="18" l="1"/>
  <c r="C34" i="18"/>
  <c r="C28" i="18"/>
  <c r="C30" i="18"/>
  <c r="C32" i="18"/>
  <c r="AU69" i="5" l="1"/>
  <c r="C201" i="18"/>
  <c r="AS68" i="5"/>
  <c r="C200" i="18"/>
  <c r="AV71" i="5"/>
  <c r="C203" i="18"/>
  <c r="AQ70" i="5"/>
  <c r="C202" i="18"/>
  <c r="AP72" i="5"/>
  <c r="C204" i="18"/>
  <c r="C39" i="18"/>
  <c r="H3" i="18"/>
  <c r="I3" i="18" s="1"/>
  <c r="J3" i="18" s="1"/>
  <c r="K3" i="18" s="1"/>
  <c r="L3" i="18" s="1"/>
  <c r="M3" i="18" s="1"/>
  <c r="N3" i="18" s="1"/>
  <c r="O3" i="18" s="1"/>
  <c r="P3" i="18" s="1"/>
  <c r="Q3" i="18" s="1"/>
  <c r="R3" i="18" s="1"/>
  <c r="S3" i="18" s="1"/>
  <c r="T3" i="18" s="1"/>
  <c r="U3" i="18" s="1"/>
  <c r="V3" i="18" s="1"/>
  <c r="W3" i="18" s="1"/>
  <c r="X3" i="18" s="1"/>
  <c r="Y3" i="18" s="1"/>
  <c r="Z3" i="18" s="1"/>
  <c r="AA3" i="18" s="1"/>
  <c r="AB3" i="18" s="1"/>
  <c r="AC3" i="18" s="1"/>
  <c r="AD3" i="18" s="1"/>
  <c r="AE3" i="18" s="1"/>
  <c r="AF3" i="18" s="1"/>
  <c r="AG3" i="18" s="1"/>
  <c r="AH3" i="18" s="1"/>
  <c r="AI3" i="18" s="1"/>
  <c r="AJ3" i="18" s="1"/>
  <c r="AK3" i="18" s="1"/>
  <c r="AL3" i="18" s="1"/>
  <c r="AM3" i="18" s="1"/>
  <c r="AN3" i="18" s="1"/>
  <c r="AO3" i="18" s="1"/>
  <c r="AP3" i="18" s="1"/>
  <c r="AQ3" i="18" s="1"/>
  <c r="AR3" i="18" s="1"/>
  <c r="AS3" i="18" s="1"/>
  <c r="AT3" i="18" s="1"/>
  <c r="AU3" i="18" s="1"/>
  <c r="AV3" i="18" s="1"/>
  <c r="A2" i="18"/>
  <c r="A1" i="18"/>
  <c r="AQ269" i="5" l="1"/>
  <c r="AS267" i="5"/>
  <c r="AP271" i="5"/>
  <c r="AV270" i="5"/>
  <c r="AU268" i="5"/>
  <c r="AM69" i="5"/>
  <c r="AJ68" i="5"/>
  <c r="N71" i="5"/>
  <c r="AA70" i="5"/>
  <c r="P71" i="5"/>
  <c r="AA69" i="5"/>
  <c r="U71" i="5"/>
  <c r="U69" i="5"/>
  <c r="AJ69" i="5"/>
  <c r="AH72" i="5"/>
  <c r="AK71" i="5"/>
  <c r="AK69" i="5"/>
  <c r="AQ71" i="5"/>
  <c r="AA68" i="5"/>
  <c r="G71" i="5"/>
  <c r="Y71" i="5"/>
  <c r="G69" i="5"/>
  <c r="AL69" i="5"/>
  <c r="X70" i="5"/>
  <c r="O68" i="5"/>
  <c r="K72" i="5"/>
  <c r="R71" i="5"/>
  <c r="X71" i="5"/>
  <c r="S69" i="5"/>
  <c r="L69" i="5"/>
  <c r="N70" i="5"/>
  <c r="AM70" i="5"/>
  <c r="AM68" i="5"/>
  <c r="U72" i="5"/>
  <c r="Q71" i="5"/>
  <c r="V71" i="5"/>
  <c r="AC71" i="5"/>
  <c r="AI71" i="5"/>
  <c r="AF71" i="5"/>
  <c r="Y69" i="5"/>
  <c r="AO69" i="5"/>
  <c r="R69" i="5"/>
  <c r="T69" i="5"/>
  <c r="AK72" i="5"/>
  <c r="Q72" i="5"/>
  <c r="AV69" i="5"/>
  <c r="AL71" i="5"/>
  <c r="O71" i="5"/>
  <c r="AM71" i="5"/>
  <c r="H71" i="5"/>
  <c r="AN71" i="5"/>
  <c r="O69" i="5"/>
  <c r="Q69" i="5"/>
  <c r="AC69" i="5"/>
  <c r="AB69" i="5"/>
  <c r="AC72" i="5"/>
  <c r="S72" i="5"/>
  <c r="AS69" i="5"/>
  <c r="Z72" i="5"/>
  <c r="AQ72" i="5"/>
  <c r="H70" i="5"/>
  <c r="Y70" i="5"/>
  <c r="AD70" i="5"/>
  <c r="H68" i="5"/>
  <c r="R68" i="5"/>
  <c r="AR72" i="5"/>
  <c r="L70" i="5"/>
  <c r="G70" i="5"/>
  <c r="L68" i="5"/>
  <c r="AC68" i="5"/>
  <c r="AH68" i="5"/>
  <c r="AQ68" i="5"/>
  <c r="J71" i="5"/>
  <c r="K71" i="5"/>
  <c r="Z71" i="5"/>
  <c r="W71" i="5"/>
  <c r="I71" i="5"/>
  <c r="AD71" i="5"/>
  <c r="L71" i="5"/>
  <c r="AB71" i="5"/>
  <c r="J69" i="5"/>
  <c r="N69" i="5"/>
  <c r="Z69" i="5"/>
  <c r="AD69" i="5"/>
  <c r="V69" i="5"/>
  <c r="M69" i="5"/>
  <c r="AH69" i="5"/>
  <c r="P69" i="5"/>
  <c r="AF69" i="5"/>
  <c r="S70" i="5"/>
  <c r="AI70" i="5"/>
  <c r="AE70" i="5"/>
  <c r="AF70" i="5"/>
  <c r="AH70" i="5"/>
  <c r="AK68" i="5"/>
  <c r="M68" i="5"/>
  <c r="T68" i="5"/>
  <c r="V68" i="5"/>
  <c r="AI72" i="5"/>
  <c r="AB72" i="5"/>
  <c r="O72" i="5"/>
  <c r="L72" i="5"/>
  <c r="M72" i="5"/>
  <c r="AM72" i="5"/>
  <c r="AJ72" i="5"/>
  <c r="AF72" i="5"/>
  <c r="AN72" i="5"/>
  <c r="AU72" i="5"/>
  <c r="AV72" i="5"/>
  <c r="AP71" i="5"/>
  <c r="AU71" i="5"/>
  <c r="AQ69" i="5"/>
  <c r="AP69" i="5"/>
  <c r="AE72" i="5"/>
  <c r="N72" i="5"/>
  <c r="X72" i="5"/>
  <c r="AG72" i="5"/>
  <c r="I72" i="5"/>
  <c r="V72" i="5"/>
  <c r="G72" i="5"/>
  <c r="W72" i="5"/>
  <c r="H72" i="5"/>
  <c r="AT72" i="5"/>
  <c r="AS72" i="5"/>
  <c r="AS71" i="5"/>
  <c r="AR71" i="5"/>
  <c r="AR69" i="5"/>
  <c r="AT69" i="5"/>
  <c r="AA71" i="5"/>
  <c r="AE71" i="5"/>
  <c r="AG71" i="5"/>
  <c r="M71" i="5"/>
  <c r="AH71" i="5"/>
  <c r="S71" i="5"/>
  <c r="AO71" i="5"/>
  <c r="T71" i="5"/>
  <c r="AJ71" i="5"/>
  <c r="AE69" i="5"/>
  <c r="AI69" i="5"/>
  <c r="I69" i="5"/>
  <c r="K69" i="5"/>
  <c r="AG69" i="5"/>
  <c r="W69" i="5"/>
  <c r="H69" i="5"/>
  <c r="X69" i="5"/>
  <c r="AN69" i="5"/>
  <c r="W70" i="5"/>
  <c r="I70" i="5"/>
  <c r="K70" i="5"/>
  <c r="R70" i="5"/>
  <c r="W68" i="5"/>
  <c r="K68" i="5"/>
  <c r="AI68" i="5"/>
  <c r="AO68" i="5"/>
  <c r="AL68" i="5"/>
  <c r="P72" i="5"/>
  <c r="AD72" i="5"/>
  <c r="T72" i="5"/>
  <c r="R72" i="5"/>
  <c r="AA72" i="5"/>
  <c r="AL72" i="5"/>
  <c r="AO72" i="5"/>
  <c r="J72" i="5"/>
  <c r="Y72" i="5"/>
  <c r="AS70" i="5"/>
  <c r="AT71" i="5"/>
  <c r="AU70" i="5"/>
  <c r="AG70" i="5"/>
  <c r="O70" i="5"/>
  <c r="AJ70" i="5"/>
  <c r="AK70" i="5"/>
  <c r="AL70" i="5"/>
  <c r="AG68" i="5"/>
  <c r="Q68" i="5"/>
  <c r="U68" i="5"/>
  <c r="AN68" i="5"/>
  <c r="Y68" i="5"/>
  <c r="J68" i="5"/>
  <c r="Z68" i="5"/>
  <c r="AP70" i="5"/>
  <c r="AT68" i="5"/>
  <c r="AC70" i="5"/>
  <c r="Q70" i="5"/>
  <c r="P70" i="5"/>
  <c r="V70" i="5"/>
  <c r="S68" i="5"/>
  <c r="AN70" i="5"/>
  <c r="M70" i="5"/>
  <c r="AB70" i="5"/>
  <c r="T70" i="5"/>
  <c r="AO70" i="5"/>
  <c r="U70" i="5"/>
  <c r="J70" i="5"/>
  <c r="Z70" i="5"/>
  <c r="G68" i="5"/>
  <c r="P68" i="5"/>
  <c r="AB68" i="5"/>
  <c r="AF68" i="5"/>
  <c r="X68" i="5"/>
  <c r="I68" i="5"/>
  <c r="AE68" i="5"/>
  <c r="N68" i="5"/>
  <c r="AD68" i="5"/>
  <c r="AT70" i="5"/>
  <c r="AR68" i="5"/>
  <c r="AV70" i="5"/>
  <c r="AU68" i="5"/>
  <c r="AV68" i="5"/>
  <c r="C206" i="18"/>
  <c r="AR70" i="5"/>
  <c r="AP68" i="5"/>
  <c r="AP267" i="5" l="1"/>
  <c r="AU267" i="5"/>
  <c r="AD267" i="5"/>
  <c r="X267" i="5"/>
  <c r="G267" i="5"/>
  <c r="G298" i="5"/>
  <c r="AO269" i="5"/>
  <c r="AN269" i="5"/>
  <c r="Q269" i="5"/>
  <c r="Z267" i="5"/>
  <c r="U267" i="5"/>
  <c r="AK269" i="5"/>
  <c r="AU269" i="5"/>
  <c r="J271" i="5"/>
  <c r="R271" i="5"/>
  <c r="AL267" i="5"/>
  <c r="W267" i="5"/>
  <c r="W269" i="5"/>
  <c r="W268" i="5"/>
  <c r="AI268" i="5"/>
  <c r="AO270" i="5"/>
  <c r="AG270" i="5"/>
  <c r="AR268" i="5"/>
  <c r="AT271" i="5"/>
  <c r="V271" i="5"/>
  <c r="N271" i="5"/>
  <c r="AU270" i="5"/>
  <c r="AN271" i="5"/>
  <c r="M271" i="5"/>
  <c r="AI271" i="5"/>
  <c r="AK267" i="5"/>
  <c r="AI269" i="5"/>
  <c r="AH268" i="5"/>
  <c r="Z268" i="5"/>
  <c r="L270" i="5"/>
  <c r="Z270" i="5"/>
  <c r="AH267" i="5"/>
  <c r="L269" i="5"/>
  <c r="AD269" i="5"/>
  <c r="Z271" i="5"/>
  <c r="AB268" i="5"/>
  <c r="AN270" i="5"/>
  <c r="AL270" i="5"/>
  <c r="T268" i="5"/>
  <c r="AF270" i="5"/>
  <c r="Q270" i="5"/>
  <c r="N269" i="5"/>
  <c r="R270" i="5"/>
  <c r="AL268" i="5"/>
  <c r="AA267" i="5"/>
  <c r="AH271" i="5"/>
  <c r="AA268" i="5"/>
  <c r="AJ267" i="5"/>
  <c r="AR269" i="5"/>
  <c r="AV269" i="5"/>
  <c r="N267" i="5"/>
  <c r="AF267" i="5"/>
  <c r="Z269" i="5"/>
  <c r="T269" i="5"/>
  <c r="S267" i="5"/>
  <c r="AC269" i="5"/>
  <c r="J267" i="5"/>
  <c r="Q267" i="5"/>
  <c r="AJ269" i="5"/>
  <c r="AT270" i="5"/>
  <c r="AO271" i="5"/>
  <c r="T271" i="5"/>
  <c r="AO267" i="5"/>
  <c r="R269" i="5"/>
  <c r="AN268" i="5"/>
  <c r="AG268" i="5"/>
  <c r="AE268" i="5"/>
  <c r="S270" i="5"/>
  <c r="AE270" i="5"/>
  <c r="AR270" i="5"/>
  <c r="H271" i="5"/>
  <c r="I271" i="5"/>
  <c r="AE271" i="5"/>
  <c r="AP270" i="5"/>
  <c r="AF271" i="5"/>
  <c r="L271" i="5"/>
  <c r="V267" i="5"/>
  <c r="AH269" i="5"/>
  <c r="S269" i="5"/>
  <c r="M268" i="5"/>
  <c r="AR267" i="5"/>
  <c r="AE267" i="5"/>
  <c r="AB267" i="5"/>
  <c r="J269" i="5"/>
  <c r="AB269" i="5"/>
  <c r="V269" i="5"/>
  <c r="AT267" i="5"/>
  <c r="Y267" i="5"/>
  <c r="AG267" i="5"/>
  <c r="O269" i="5"/>
  <c r="AS269" i="5"/>
  <c r="AL271" i="5"/>
  <c r="AD271" i="5"/>
  <c r="AI267" i="5"/>
  <c r="K269" i="5"/>
  <c r="X268" i="5"/>
  <c r="K268" i="5"/>
  <c r="AJ270" i="5"/>
  <c r="AH270" i="5"/>
  <c r="AA270" i="5"/>
  <c r="AS270" i="5"/>
  <c r="W271" i="5"/>
  <c r="AG271" i="5"/>
  <c r="AP268" i="5"/>
  <c r="AV271" i="5"/>
  <c r="AJ271" i="5"/>
  <c r="O271" i="5"/>
  <c r="T267" i="5"/>
  <c r="AF269" i="5"/>
  <c r="AF268" i="5"/>
  <c r="V268" i="5"/>
  <c r="J268" i="5"/>
  <c r="I270" i="5"/>
  <c r="J270" i="5"/>
  <c r="L267" i="5"/>
  <c r="R267" i="5"/>
  <c r="H269" i="5"/>
  <c r="S271" i="5"/>
  <c r="Q268" i="5"/>
  <c r="AM270" i="5"/>
  <c r="Q271" i="5"/>
  <c r="AO268" i="5"/>
  <c r="AC270" i="5"/>
  <c r="AM267" i="5"/>
  <c r="S268" i="5"/>
  <c r="O267" i="5"/>
  <c r="Y270" i="5"/>
  <c r="AK268" i="5"/>
  <c r="U268" i="5"/>
  <c r="AA269" i="5"/>
  <c r="N268" i="5"/>
  <c r="AD270" i="5"/>
  <c r="K270" i="5"/>
  <c r="AC267" i="5"/>
  <c r="AR271" i="5"/>
  <c r="Y269" i="5"/>
  <c r="AS268" i="5"/>
  <c r="AC268" i="5"/>
  <c r="H270" i="5"/>
  <c r="AV268" i="5"/>
  <c r="R268" i="5"/>
  <c r="AI270" i="5"/>
  <c r="U271" i="5"/>
  <c r="L268" i="5"/>
  <c r="K271" i="5"/>
  <c r="G268" i="5"/>
  <c r="G299" i="5"/>
  <c r="AQ270" i="5"/>
  <c r="AJ268" i="5"/>
  <c r="P270" i="5"/>
  <c r="AM268" i="5"/>
  <c r="AV267" i="5"/>
  <c r="AT269" i="5"/>
  <c r="I267" i="5"/>
  <c r="P267" i="5"/>
  <c r="U269" i="5"/>
  <c r="M269" i="5"/>
  <c r="P269" i="5"/>
  <c r="AP269" i="5"/>
  <c r="AN267" i="5"/>
  <c r="AL269" i="5"/>
  <c r="AG269" i="5"/>
  <c r="Y271" i="5"/>
  <c r="AA271" i="5"/>
  <c r="P271" i="5"/>
  <c r="K267" i="5"/>
  <c r="I269" i="5"/>
  <c r="H268" i="5"/>
  <c r="I268" i="5"/>
  <c r="T270" i="5"/>
  <c r="M270" i="5"/>
  <c r="AT268" i="5"/>
  <c r="AS271" i="5"/>
  <c r="G271" i="5"/>
  <c r="G302" i="5"/>
  <c r="X271" i="5"/>
  <c r="AQ268" i="5"/>
  <c r="AU271" i="5"/>
  <c r="AM271" i="5"/>
  <c r="AB271" i="5"/>
  <c r="M267" i="5"/>
  <c r="AE269" i="5"/>
  <c r="P268" i="5"/>
  <c r="AD268" i="5"/>
  <c r="AB270" i="5"/>
  <c r="W270" i="5"/>
  <c r="AQ267" i="5"/>
  <c r="G269" i="5"/>
  <c r="G300" i="5"/>
  <c r="H267" i="5"/>
  <c r="AQ271" i="5"/>
  <c r="AC271" i="5"/>
  <c r="O268" i="5"/>
  <c r="O270" i="5"/>
  <c r="AK271" i="5"/>
  <c r="Y268" i="5"/>
  <c r="V270" i="5"/>
  <c r="AM269" i="5"/>
  <c r="X270" i="5"/>
  <c r="X269" i="5"/>
  <c r="G270" i="5"/>
  <c r="G301" i="5"/>
  <c r="AK270" i="5"/>
  <c r="U270" i="5"/>
  <c r="N270" i="5"/>
  <c r="P55" i="5"/>
  <c r="P248" i="5" s="1"/>
  <c r="P12" i="5" s="1"/>
  <c r="AQ55" i="5"/>
  <c r="AK55" i="5"/>
  <c r="S55" i="5"/>
  <c r="U55" i="5"/>
  <c r="O55" i="5"/>
  <c r="L55" i="5"/>
  <c r="AM55" i="5"/>
  <c r="AC55" i="5"/>
  <c r="AO55" i="5"/>
  <c r="AH55" i="5"/>
  <c r="N55" i="5"/>
  <c r="Z55" i="5"/>
  <c r="AI55" i="5"/>
  <c r="V55" i="5"/>
  <c r="E49" i="5"/>
  <c r="R55" i="5"/>
  <c r="R248" i="5" s="1"/>
  <c r="R12" i="5" s="1"/>
  <c r="AL55" i="5"/>
  <c r="AB55" i="5"/>
  <c r="I55" i="5"/>
  <c r="AG55" i="5"/>
  <c r="Y55" i="5"/>
  <c r="AA55" i="5"/>
  <c r="K55" i="5"/>
  <c r="K248" i="5" s="1"/>
  <c r="K12" i="5" s="1"/>
  <c r="H55" i="5"/>
  <c r="AS55" i="5"/>
  <c r="AR55" i="5"/>
  <c r="AF55" i="5"/>
  <c r="AJ55" i="5"/>
  <c r="AP55" i="5"/>
  <c r="J55" i="5"/>
  <c r="E51" i="5"/>
  <c r="AT55" i="5"/>
  <c r="E52" i="5"/>
  <c r="M55" i="5"/>
  <c r="AE55" i="5"/>
  <c r="W55" i="5"/>
  <c r="AU55" i="5"/>
  <c r="AD55" i="5"/>
  <c r="X55" i="5"/>
  <c r="G55" i="5"/>
  <c r="G248" i="5" s="1"/>
  <c r="G12" i="5" s="1"/>
  <c r="G64" i="25" s="1"/>
  <c r="AN55" i="5"/>
  <c r="T55" i="5"/>
  <c r="E48" i="5"/>
  <c r="E202" i="18"/>
  <c r="E189" i="18"/>
  <c r="E205" i="18"/>
  <c r="E201" i="18"/>
  <c r="E196" i="18"/>
  <c r="E192" i="18"/>
  <c r="E204" i="18"/>
  <c r="E200" i="18"/>
  <c r="E195" i="18"/>
  <c r="E191" i="18"/>
  <c r="E203" i="18"/>
  <c r="E198" i="18"/>
  <c r="E194" i="18"/>
  <c r="E190" i="18"/>
  <c r="E193" i="18"/>
  <c r="E197" i="18"/>
  <c r="Q55" i="5"/>
  <c r="AV55" i="5"/>
  <c r="E50" i="5"/>
  <c r="K253" i="5"/>
  <c r="K313" i="5" s="1"/>
  <c r="R253" i="5"/>
  <c r="R313" i="5" s="1"/>
  <c r="R11" i="5" l="1"/>
  <c r="R64" i="25"/>
  <c r="P11" i="5"/>
  <c r="P64" i="25"/>
  <c r="K11" i="5"/>
  <c r="K64" i="25"/>
  <c r="G11" i="5"/>
  <c r="G305" i="5"/>
  <c r="P253" i="5"/>
  <c r="P313" i="5" s="1"/>
  <c r="E268" i="5"/>
  <c r="E271" i="5"/>
  <c r="K274" i="5"/>
  <c r="K275" i="5" s="1"/>
  <c r="E267" i="5"/>
  <c r="Q274" i="5"/>
  <c r="E270" i="5"/>
  <c r="AS274" i="5"/>
  <c r="G75" i="5"/>
  <c r="G279" i="5" s="1"/>
  <c r="G284" i="5" s="1"/>
  <c r="H274" i="5"/>
  <c r="AC274" i="5"/>
  <c r="E269" i="5"/>
  <c r="AN274" i="5"/>
  <c r="R274" i="5"/>
  <c r="R275" i="5" s="1"/>
  <c r="T274" i="5"/>
  <c r="AI274" i="5"/>
  <c r="AF274" i="5"/>
  <c r="AJ274" i="5"/>
  <c r="AH274" i="5"/>
  <c r="AK274" i="5"/>
  <c r="W274" i="5"/>
  <c r="U274" i="5"/>
  <c r="X274" i="5"/>
  <c r="AU274" i="5"/>
  <c r="P274" i="5"/>
  <c r="P275" i="5" s="1"/>
  <c r="O274" i="5"/>
  <c r="Y274" i="5"/>
  <c r="AE274" i="5"/>
  <c r="AQ274" i="5"/>
  <c r="M274" i="5"/>
  <c r="I274" i="5"/>
  <c r="AV274" i="5"/>
  <c r="L274" i="5"/>
  <c r="AG274" i="5"/>
  <c r="AT274" i="5"/>
  <c r="AB274" i="5"/>
  <c r="AR274" i="5"/>
  <c r="AM274" i="5"/>
  <c r="V274" i="5"/>
  <c r="AO274" i="5"/>
  <c r="J274" i="5"/>
  <c r="S274" i="5"/>
  <c r="N274" i="5"/>
  <c r="AA274" i="5"/>
  <c r="AL274" i="5"/>
  <c r="Z274" i="5"/>
  <c r="G274" i="5"/>
  <c r="AD274" i="5"/>
  <c r="AP274" i="5"/>
  <c r="AV248" i="5"/>
  <c r="AV12" i="5" s="1"/>
  <c r="Y248" i="5"/>
  <c r="Y12" i="5" s="1"/>
  <c r="AO248" i="5"/>
  <c r="AO12" i="5" s="1"/>
  <c r="X248" i="5"/>
  <c r="X12" i="5" s="1"/>
  <c r="AE248" i="5"/>
  <c r="AE12" i="5" s="1"/>
  <c r="AF248" i="5"/>
  <c r="AF12" i="5" s="1"/>
  <c r="I248" i="5"/>
  <c r="I12" i="5" s="1"/>
  <c r="N248" i="5"/>
  <c r="N12" i="5" s="1"/>
  <c r="AM248" i="5"/>
  <c r="AM12" i="5" s="1"/>
  <c r="S248" i="5"/>
  <c r="S12" i="5" s="1"/>
  <c r="AU248" i="5"/>
  <c r="AU12" i="5" s="1"/>
  <c r="AS248" i="5"/>
  <c r="AS12" i="5" s="1"/>
  <c r="AI248" i="5"/>
  <c r="AI12" i="5" s="1"/>
  <c r="O248" i="5"/>
  <c r="O12" i="5" s="1"/>
  <c r="T248" i="5"/>
  <c r="T12" i="5" s="1"/>
  <c r="AD248" i="5"/>
  <c r="AD12" i="5" s="1"/>
  <c r="M248" i="5"/>
  <c r="M12" i="5" s="1"/>
  <c r="J248" i="5"/>
  <c r="J12" i="5" s="1"/>
  <c r="AR248" i="5"/>
  <c r="AR12" i="5" s="1"/>
  <c r="AA248" i="5"/>
  <c r="AA12" i="5" s="1"/>
  <c r="AB248" i="5"/>
  <c r="AB12" i="5" s="1"/>
  <c r="V248" i="5"/>
  <c r="V12" i="5" s="1"/>
  <c r="AH248" i="5"/>
  <c r="AH12" i="5" s="1"/>
  <c r="L248" i="5"/>
  <c r="L12" i="5" s="1"/>
  <c r="AK248" i="5"/>
  <c r="AK12" i="5" s="1"/>
  <c r="AN248" i="5"/>
  <c r="AN12" i="5" s="1"/>
  <c r="AP248" i="5"/>
  <c r="AP12" i="5" s="1"/>
  <c r="AL248" i="5"/>
  <c r="AL12" i="5" s="1"/>
  <c r="AQ248" i="5"/>
  <c r="AQ12" i="5" s="1"/>
  <c r="Q248" i="5"/>
  <c r="Q12" i="5" s="1"/>
  <c r="W248" i="5"/>
  <c r="W12" i="5" s="1"/>
  <c r="AT248" i="5"/>
  <c r="AT12" i="5" s="1"/>
  <c r="AJ248" i="5"/>
  <c r="AJ12" i="5" s="1"/>
  <c r="H248" i="5"/>
  <c r="H12" i="5" s="1"/>
  <c r="AG248" i="5"/>
  <c r="AG12" i="5" s="1"/>
  <c r="Z248" i="5"/>
  <c r="Z12" i="5" s="1"/>
  <c r="AC248" i="5"/>
  <c r="AC12" i="5" s="1"/>
  <c r="U248" i="5"/>
  <c r="U12" i="5" s="1"/>
  <c r="E206" i="18"/>
  <c r="E55" i="5"/>
  <c r="E56" i="5" s="1"/>
  <c r="G253" i="5"/>
  <c r="G313" i="5" s="1"/>
  <c r="AC11" i="5" l="1"/>
  <c r="AC64" i="25"/>
  <c r="AJ11" i="5"/>
  <c r="AJ64" i="25"/>
  <c r="AQ11" i="5"/>
  <c r="AQ64" i="25"/>
  <c r="AK11" i="5"/>
  <c r="AK64" i="25"/>
  <c r="AB11" i="5"/>
  <c r="AB64" i="25"/>
  <c r="M11" i="5"/>
  <c r="M64" i="25"/>
  <c r="AI11" i="5"/>
  <c r="AI64" i="25"/>
  <c r="AM11" i="5"/>
  <c r="AM64" i="25"/>
  <c r="AE11" i="5"/>
  <c r="AE64" i="25"/>
  <c r="AV11" i="5"/>
  <c r="AV64" i="25"/>
  <c r="AT11" i="5"/>
  <c r="AT64" i="25"/>
  <c r="AL11" i="5"/>
  <c r="AL64" i="25"/>
  <c r="L11" i="5"/>
  <c r="L64" i="25"/>
  <c r="AA11" i="5"/>
  <c r="AA64" i="25"/>
  <c r="AD11" i="5"/>
  <c r="AD64" i="25"/>
  <c r="AS11" i="5"/>
  <c r="AS64" i="25"/>
  <c r="N11" i="5"/>
  <c r="N64" i="25"/>
  <c r="X11" i="5"/>
  <c r="X64" i="25"/>
  <c r="AG11" i="5"/>
  <c r="AG64" i="25"/>
  <c r="W11" i="5"/>
  <c r="W64" i="25"/>
  <c r="AP11" i="5"/>
  <c r="AP64" i="25"/>
  <c r="AH11" i="5"/>
  <c r="AH64" i="25"/>
  <c r="AR11" i="5"/>
  <c r="AR64" i="25"/>
  <c r="T11" i="5"/>
  <c r="T64" i="25"/>
  <c r="AU11" i="5"/>
  <c r="AU64" i="25"/>
  <c r="I11" i="5"/>
  <c r="I64" i="25"/>
  <c r="AO11" i="5"/>
  <c r="AO64" i="25"/>
  <c r="Z11" i="5"/>
  <c r="Z64" i="25"/>
  <c r="U11" i="5"/>
  <c r="U64" i="25"/>
  <c r="H11" i="5"/>
  <c r="H64" i="25"/>
  <c r="Q11" i="5"/>
  <c r="Q64" i="25"/>
  <c r="AN11" i="5"/>
  <c r="AN64" i="25"/>
  <c r="V11" i="5"/>
  <c r="V64" i="25"/>
  <c r="J11" i="5"/>
  <c r="J64" i="25"/>
  <c r="O11" i="5"/>
  <c r="O64" i="25"/>
  <c r="S11" i="5"/>
  <c r="S64" i="25"/>
  <c r="AF11" i="5"/>
  <c r="AF64" i="25"/>
  <c r="Y11" i="5"/>
  <c r="Y64" i="25"/>
  <c r="D49" i="5"/>
  <c r="E12" i="5"/>
  <c r="Z253" i="5"/>
  <c r="AL253" i="5"/>
  <c r="AG253" i="5"/>
  <c r="AG313" i="5" s="1"/>
  <c r="W253" i="5"/>
  <c r="AP253" i="5"/>
  <c r="AH253" i="5"/>
  <c r="AR253" i="5"/>
  <c r="AR313" i="5" s="1"/>
  <c r="T253" i="5"/>
  <c r="AU253" i="5"/>
  <c r="AU313" i="5" s="1"/>
  <c r="I253" i="5"/>
  <c r="AO253" i="5"/>
  <c r="AO313" i="5" s="1"/>
  <c r="AA253" i="5"/>
  <c r="H253" i="5"/>
  <c r="H313" i="5" s="1"/>
  <c r="AN253" i="5"/>
  <c r="V253" i="5"/>
  <c r="V313" i="5" s="1"/>
  <c r="J253" i="5"/>
  <c r="J313" i="5" s="1"/>
  <c r="O253" i="5"/>
  <c r="S253" i="5"/>
  <c r="AF253" i="5"/>
  <c r="AF313" i="5" s="1"/>
  <c r="Y253" i="5"/>
  <c r="AT253" i="5"/>
  <c r="AT313" i="5" s="1"/>
  <c r="L253" i="5"/>
  <c r="AD253" i="5"/>
  <c r="AD313" i="5" s="1"/>
  <c r="AS253" i="5"/>
  <c r="N253" i="5"/>
  <c r="N313" i="5" s="1"/>
  <c r="X253" i="5"/>
  <c r="U253" i="5"/>
  <c r="U313" i="5" s="1"/>
  <c r="Q253" i="5"/>
  <c r="AC253" i="5"/>
  <c r="AJ253" i="5"/>
  <c r="AQ253" i="5"/>
  <c r="AQ313" i="5" s="1"/>
  <c r="AK253" i="5"/>
  <c r="AK313" i="5" s="1"/>
  <c r="AB253" i="5"/>
  <c r="M253" i="5"/>
  <c r="AI253" i="5"/>
  <c r="AI313" i="5" s="1"/>
  <c r="AM253" i="5"/>
  <c r="AE253" i="5"/>
  <c r="AE313" i="5" s="1"/>
  <c r="AV253" i="5"/>
  <c r="E274" i="5"/>
  <c r="G275" i="5"/>
  <c r="N275" i="5"/>
  <c r="G22" i="5"/>
  <c r="E248" i="5"/>
  <c r="D40" i="5"/>
  <c r="D47" i="5"/>
  <c r="D38" i="5"/>
  <c r="D41" i="5"/>
  <c r="D39" i="5"/>
  <c r="D50" i="5"/>
  <c r="D53" i="5"/>
  <c r="D51" i="5"/>
  <c r="D42" i="5"/>
  <c r="D45" i="5"/>
  <c r="D52" i="5"/>
  <c r="D44" i="5"/>
  <c r="D43" i="5"/>
  <c r="D46" i="5"/>
  <c r="D48" i="5"/>
  <c r="E11" i="5" l="1"/>
  <c r="E64" i="25"/>
  <c r="D64" i="25"/>
  <c r="AU275" i="5"/>
  <c r="H275" i="5"/>
  <c r="AT275" i="5"/>
  <c r="AE275" i="5"/>
  <c r="G21" i="5"/>
  <c r="G79" i="23" s="1"/>
  <c r="AO275" i="5"/>
  <c r="AG275" i="5"/>
  <c r="AK275" i="5"/>
  <c r="J275" i="5"/>
  <c r="V275" i="5"/>
  <c r="AF275" i="5"/>
  <c r="AD275" i="5"/>
  <c r="AV275" i="5"/>
  <c r="AV313" i="5"/>
  <c r="M275" i="5"/>
  <c r="M313" i="5"/>
  <c r="AJ275" i="5"/>
  <c r="AJ313" i="5"/>
  <c r="X275" i="5"/>
  <c r="X313" i="5"/>
  <c r="L275" i="5"/>
  <c r="L313" i="5"/>
  <c r="S275" i="5"/>
  <c r="S313" i="5"/>
  <c r="AN275" i="5"/>
  <c r="AN313" i="5"/>
  <c r="I275" i="5"/>
  <c r="I313" i="5"/>
  <c r="AH275" i="5"/>
  <c r="AH313" i="5"/>
  <c r="AL275" i="5"/>
  <c r="AL313" i="5"/>
  <c r="AI275" i="5"/>
  <c r="AQ275" i="5"/>
  <c r="AB275" i="5"/>
  <c r="AB313" i="5"/>
  <c r="AC275" i="5"/>
  <c r="AC313" i="5"/>
  <c r="O275" i="5"/>
  <c r="O313" i="5"/>
  <c r="AP275" i="5"/>
  <c r="AP313" i="5"/>
  <c r="Z275" i="5"/>
  <c r="Z313" i="5"/>
  <c r="AR275" i="5"/>
  <c r="U275" i="5"/>
  <c r="AM275" i="5"/>
  <c r="AM313" i="5"/>
  <c r="Q275" i="5"/>
  <c r="Q313" i="5"/>
  <c r="AS275" i="5"/>
  <c r="AS313" i="5"/>
  <c r="Y275" i="5"/>
  <c r="Y313" i="5"/>
  <c r="AA275" i="5"/>
  <c r="AA313" i="5"/>
  <c r="T275" i="5"/>
  <c r="T313" i="5"/>
  <c r="W275" i="5"/>
  <c r="W313" i="5"/>
  <c r="E253" i="5"/>
  <c r="D248" i="5" s="1"/>
  <c r="D272" i="5"/>
  <c r="D259" i="5"/>
  <c r="D266" i="5"/>
  <c r="D257" i="5"/>
  <c r="D262" i="5"/>
  <c r="D265" i="5"/>
  <c r="D263" i="5"/>
  <c r="D260" i="5"/>
  <c r="D258" i="5"/>
  <c r="D264" i="5"/>
  <c r="D261" i="5"/>
  <c r="D267" i="5"/>
  <c r="D271" i="5"/>
  <c r="D270" i="5"/>
  <c r="D268" i="5"/>
  <c r="D269" i="5"/>
  <c r="G306" i="5"/>
  <c r="D55" i="5"/>
  <c r="E313" i="5" l="1"/>
  <c r="B6" i="2"/>
  <c r="C63" i="9" s="1"/>
  <c r="D249" i="5"/>
  <c r="D252" i="5"/>
  <c r="D250" i="5"/>
  <c r="D251" i="5"/>
  <c r="D274" i="5"/>
  <c r="G318" i="5"/>
  <c r="D253" i="5" l="1"/>
  <c r="G52" i="9"/>
  <c r="J66" i="9" l="1"/>
  <c r="K66" i="9"/>
  <c r="B8" i="9"/>
  <c r="A6" i="16"/>
  <c r="A7" i="16"/>
  <c r="A8" i="16"/>
  <c r="A9" i="16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" i="16"/>
  <c r="J11" i="16"/>
  <c r="J14" i="16"/>
  <c r="J7" i="16"/>
  <c r="J5" i="16"/>
  <c r="J8" i="16" l="1"/>
  <c r="C3" i="16" s="1"/>
  <c r="J4" i="16"/>
  <c r="B3" i="16" s="1"/>
  <c r="D174" i="3" l="1"/>
  <c r="A2" i="2"/>
  <c r="A2" i="3"/>
  <c r="D172" i="3"/>
  <c r="D177" i="3"/>
  <c r="D176" i="3"/>
  <c r="C57" i="6"/>
  <c r="H11" i="28" l="1"/>
  <c r="H12" i="28" s="1"/>
  <c r="H57" i="28"/>
  <c r="H58" i="28" s="1"/>
  <c r="H34" i="28"/>
  <c r="H35" i="28" s="1"/>
  <c r="B82" i="28"/>
  <c r="B83" i="28" s="1"/>
  <c r="B105" i="28"/>
  <c r="B106" i="28" s="1"/>
  <c r="B59" i="28"/>
  <c r="B60" i="28" s="1"/>
  <c r="B36" i="28"/>
  <c r="B37" i="28" s="1"/>
  <c r="B13" i="28"/>
  <c r="B14" i="28" s="1"/>
  <c r="D14" i="27"/>
  <c r="D33" i="3"/>
  <c r="D32" i="3" l="1"/>
  <c r="D80" i="4"/>
  <c r="D140" i="4"/>
  <c r="D60" i="4"/>
  <c r="D120" i="4"/>
  <c r="D100" i="4"/>
  <c r="C38" i="3"/>
  <c r="B13" i="14" l="1"/>
  <c r="B8" i="14"/>
  <c r="A3" i="14"/>
  <c r="A2" i="14"/>
  <c r="A1" i="14"/>
  <c r="B5" i="13"/>
  <c r="A3" i="13"/>
  <c r="A2" i="13"/>
  <c r="A1" i="13"/>
  <c r="G70" i="12"/>
  <c r="B65" i="12"/>
  <c r="D46" i="12"/>
  <c r="G45" i="12"/>
  <c r="D43" i="12"/>
  <c r="G55" i="12"/>
  <c r="G40" i="12"/>
  <c r="B5" i="12"/>
  <c r="A3" i="12"/>
  <c r="A2" i="12"/>
  <c r="A1" i="12"/>
  <c r="A3" i="11"/>
  <c r="A2" i="11"/>
  <c r="A1" i="11"/>
  <c r="G23" i="10"/>
  <c r="G17" i="10"/>
  <c r="A3" i="10"/>
  <c r="A2" i="10"/>
  <c r="A1" i="10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I66" i="9"/>
  <c r="H66" i="9"/>
  <c r="G66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B7" i="9"/>
  <c r="B6" i="9"/>
  <c r="B5" i="9"/>
  <c r="A3" i="9"/>
  <c r="A2" i="9"/>
  <c r="A1" i="9"/>
  <c r="A3" i="8"/>
  <c r="A2" i="8"/>
  <c r="A1" i="8"/>
  <c r="B5" i="7"/>
  <c r="A3" i="7"/>
  <c r="A2" i="7"/>
  <c r="A1" i="7"/>
  <c r="B11" i="6"/>
  <c r="A3" i="6"/>
  <c r="A2" i="6"/>
  <c r="A1" i="6"/>
  <c r="A3" i="5"/>
  <c r="A2" i="5"/>
  <c r="A1" i="5"/>
  <c r="G3" i="4"/>
  <c r="A3" i="4"/>
  <c r="A2" i="4"/>
  <c r="A1" i="4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D11" i="4"/>
  <c r="G49" i="4"/>
  <c r="H3" i="3"/>
  <c r="I3" i="3" s="1"/>
  <c r="A1" i="3"/>
  <c r="D12" i="4"/>
  <c r="D38" i="4"/>
  <c r="D20" i="4"/>
  <c r="G3" i="23" l="1"/>
  <c r="G75" i="23" s="1"/>
  <c r="G3" i="25"/>
  <c r="C171" i="24"/>
  <c r="C107" i="24"/>
  <c r="C43" i="24"/>
  <c r="C139" i="24"/>
  <c r="C75" i="24"/>
  <c r="G31" i="9"/>
  <c r="H31" i="9" s="1"/>
  <c r="I31" i="9" s="1"/>
  <c r="J31" i="9" s="1"/>
  <c r="K31" i="9" s="1"/>
  <c r="L31" i="9" s="1"/>
  <c r="M31" i="9" s="1"/>
  <c r="N31" i="9" s="1"/>
  <c r="O31" i="9" s="1"/>
  <c r="P31" i="9" s="1"/>
  <c r="Q31" i="9" s="1"/>
  <c r="R31" i="9" s="1"/>
  <c r="S31" i="9" s="1"/>
  <c r="T31" i="9" s="1"/>
  <c r="U31" i="9" s="1"/>
  <c r="V31" i="9" s="1"/>
  <c r="W31" i="9" s="1"/>
  <c r="X31" i="9" s="1"/>
  <c r="Y31" i="9" s="1"/>
  <c r="Z31" i="9" s="1"/>
  <c r="AA31" i="9" s="1"/>
  <c r="AB31" i="9" s="1"/>
  <c r="AC31" i="9" s="1"/>
  <c r="AD31" i="9" s="1"/>
  <c r="AE31" i="9" s="1"/>
  <c r="AF31" i="9" s="1"/>
  <c r="AG31" i="9" s="1"/>
  <c r="AH31" i="9" s="1"/>
  <c r="AI31" i="9" s="1"/>
  <c r="AJ31" i="9" s="1"/>
  <c r="AK31" i="9" s="1"/>
  <c r="AL31" i="9" s="1"/>
  <c r="AM31" i="9" s="1"/>
  <c r="AN31" i="9" s="1"/>
  <c r="AO31" i="9" s="1"/>
  <c r="AP31" i="9" s="1"/>
  <c r="D150" i="4"/>
  <c r="D130" i="4"/>
  <c r="D110" i="4"/>
  <c r="D90" i="4"/>
  <c r="D70" i="4"/>
  <c r="AO30" i="12"/>
  <c r="AO11" i="10"/>
  <c r="H50" i="4"/>
  <c r="H11" i="6" s="1"/>
  <c r="AP43" i="12"/>
  <c r="AT43" i="12"/>
  <c r="AQ43" i="12"/>
  <c r="AS43" i="12"/>
  <c r="AV43" i="12"/>
  <c r="AU43" i="12"/>
  <c r="AR43" i="12"/>
  <c r="D39" i="4"/>
  <c r="E22" i="9"/>
  <c r="C8" i="24" s="1"/>
  <c r="E66" i="9"/>
  <c r="G8" i="4"/>
  <c r="I49" i="4"/>
  <c r="J49" i="4"/>
  <c r="G7" i="4"/>
  <c r="H49" i="4"/>
  <c r="J3" i="3"/>
  <c r="I3" i="4"/>
  <c r="I3" i="25" s="1"/>
  <c r="H3" i="4"/>
  <c r="H3" i="25" s="1"/>
  <c r="H11" i="10"/>
  <c r="H30" i="12"/>
  <c r="L11" i="10"/>
  <c r="L30" i="12"/>
  <c r="P11" i="10"/>
  <c r="P30" i="12"/>
  <c r="T30" i="12"/>
  <c r="T11" i="10"/>
  <c r="X11" i="10"/>
  <c r="X30" i="12"/>
  <c r="AB11" i="10"/>
  <c r="AB30" i="12"/>
  <c r="AF11" i="10"/>
  <c r="AF30" i="12"/>
  <c r="AJ11" i="10"/>
  <c r="AJ30" i="12"/>
  <c r="AN30" i="12"/>
  <c r="AN11" i="10"/>
  <c r="I30" i="12"/>
  <c r="I11" i="10"/>
  <c r="M30" i="12"/>
  <c r="M11" i="10"/>
  <c r="Q30" i="12"/>
  <c r="Q11" i="10"/>
  <c r="U30" i="12"/>
  <c r="U11" i="10"/>
  <c r="Y30" i="12"/>
  <c r="Y11" i="10"/>
  <c r="AC30" i="12"/>
  <c r="AC11" i="10"/>
  <c r="AG30" i="12"/>
  <c r="AG11" i="10"/>
  <c r="AK30" i="12"/>
  <c r="AK11" i="10"/>
  <c r="G30" i="12"/>
  <c r="G11" i="10"/>
  <c r="K30" i="12"/>
  <c r="K11" i="10"/>
  <c r="O30" i="12"/>
  <c r="O11" i="10"/>
  <c r="S30" i="12"/>
  <c r="S11" i="10"/>
  <c r="W30" i="12"/>
  <c r="W11" i="10"/>
  <c r="AA30" i="12"/>
  <c r="AA11" i="10"/>
  <c r="AE30" i="12"/>
  <c r="AE11" i="10"/>
  <c r="AI30" i="12"/>
  <c r="AI11" i="10"/>
  <c r="AM30" i="12"/>
  <c r="AM11" i="10"/>
  <c r="J30" i="12"/>
  <c r="J11" i="10"/>
  <c r="N30" i="12"/>
  <c r="N11" i="10"/>
  <c r="R30" i="12"/>
  <c r="R11" i="10"/>
  <c r="V30" i="12"/>
  <c r="V11" i="10"/>
  <c r="Z30" i="12"/>
  <c r="Z11" i="10"/>
  <c r="AD30" i="12"/>
  <c r="AD11" i="10"/>
  <c r="AH30" i="12"/>
  <c r="AH11" i="10"/>
  <c r="AL30" i="12"/>
  <c r="AL11" i="10"/>
  <c r="G3" i="14"/>
  <c r="G3" i="13"/>
  <c r="G3" i="11"/>
  <c r="G3" i="12"/>
  <c r="G3" i="5"/>
  <c r="G3" i="20" s="1"/>
  <c r="G3" i="8"/>
  <c r="G3" i="9"/>
  <c r="H28" i="6" l="1"/>
  <c r="H25" i="6"/>
  <c r="H27" i="6"/>
  <c r="H24" i="6"/>
  <c r="H29" i="6"/>
  <c r="H30" i="6"/>
  <c r="H26" i="6"/>
  <c r="H23" i="6"/>
  <c r="H31" i="6"/>
  <c r="AQ31" i="9"/>
  <c r="G4" i="24"/>
  <c r="G111" i="4"/>
  <c r="G131" i="4"/>
  <c r="G71" i="4"/>
  <c r="G91" i="4"/>
  <c r="G151" i="4"/>
  <c r="G93" i="4"/>
  <c r="G92" i="4"/>
  <c r="G94" i="4" s="1"/>
  <c r="G132" i="4"/>
  <c r="G134" i="4" s="1"/>
  <c r="G133" i="4"/>
  <c r="G113" i="4"/>
  <c r="G112" i="4"/>
  <c r="G114" i="4" s="1"/>
  <c r="D30" i="4"/>
  <c r="G33" i="4" s="1"/>
  <c r="G73" i="4"/>
  <c r="G72" i="4"/>
  <c r="G74" i="4" s="1"/>
  <c r="G152" i="4"/>
  <c r="G154" i="4" s="1"/>
  <c r="G153" i="4"/>
  <c r="G124" i="4"/>
  <c r="G144" i="4"/>
  <c r="G123" i="4"/>
  <c r="G125" i="4" s="1"/>
  <c r="G104" i="4"/>
  <c r="G83" i="4"/>
  <c r="G85" i="4" s="1"/>
  <c r="G84" i="4"/>
  <c r="G143" i="4"/>
  <c r="G145" i="4" s="1"/>
  <c r="G82" i="4"/>
  <c r="G122" i="4"/>
  <c r="G142" i="4"/>
  <c r="G103" i="4"/>
  <c r="G105" i="4" s="1"/>
  <c r="G102" i="4"/>
  <c r="G64" i="4"/>
  <c r="G63" i="4"/>
  <c r="G65" i="4" s="1"/>
  <c r="G62" i="4"/>
  <c r="I3" i="23"/>
  <c r="I75" i="23" s="1"/>
  <c r="H3" i="23"/>
  <c r="H75" i="23" s="1"/>
  <c r="I50" i="4"/>
  <c r="I11" i="6" s="1"/>
  <c r="G22" i="4"/>
  <c r="G15" i="4"/>
  <c r="G6" i="25" s="1"/>
  <c r="G13" i="4"/>
  <c r="G6" i="5" s="1"/>
  <c r="G14" i="4"/>
  <c r="G5" i="25" s="1"/>
  <c r="G23" i="4"/>
  <c r="G9" i="4"/>
  <c r="G10" i="4"/>
  <c r="G41" i="4"/>
  <c r="G31" i="4"/>
  <c r="G40" i="4"/>
  <c r="G8" i="9" s="1"/>
  <c r="H3" i="13"/>
  <c r="H3" i="14"/>
  <c r="H3" i="12"/>
  <c r="H3" i="11"/>
  <c r="H3" i="8"/>
  <c r="H3" i="9"/>
  <c r="H3" i="5"/>
  <c r="H3" i="20" s="1"/>
  <c r="H7" i="4"/>
  <c r="H8" i="4"/>
  <c r="G3" i="10"/>
  <c r="G3" i="7"/>
  <c r="G3" i="6"/>
  <c r="I3" i="14"/>
  <c r="I3" i="12"/>
  <c r="I3" i="13"/>
  <c r="I3" i="11"/>
  <c r="I3" i="9"/>
  <c r="I3" i="8"/>
  <c r="I3" i="5"/>
  <c r="I3" i="20" s="1"/>
  <c r="I8" i="4"/>
  <c r="I7" i="4"/>
  <c r="K3" i="3"/>
  <c r="J3" i="4"/>
  <c r="J3" i="25" s="1"/>
  <c r="G24" i="4"/>
  <c r="G42" i="4"/>
  <c r="I29" i="6" l="1"/>
  <c r="I28" i="6"/>
  <c r="I23" i="6"/>
  <c r="I25" i="6"/>
  <c r="I24" i="6"/>
  <c r="I30" i="6"/>
  <c r="I26" i="6"/>
  <c r="I27" i="6"/>
  <c r="I31" i="6"/>
  <c r="G43" i="4"/>
  <c r="G9" i="9"/>
  <c r="AR31" i="9"/>
  <c r="G32" i="4"/>
  <c r="G34" i="4" s="1"/>
  <c r="H93" i="4"/>
  <c r="H92" i="4"/>
  <c r="H94" i="4" s="1"/>
  <c r="H153" i="4"/>
  <c r="H152" i="4"/>
  <c r="H154" i="4" s="1"/>
  <c r="I131" i="4"/>
  <c r="I71" i="4"/>
  <c r="I151" i="4"/>
  <c r="I111" i="4"/>
  <c r="I91" i="4"/>
  <c r="I132" i="4"/>
  <c r="I152" i="4"/>
  <c r="I72" i="4"/>
  <c r="I73" i="4"/>
  <c r="G96" i="4"/>
  <c r="G97" i="4" s="1"/>
  <c r="G95" i="4" s="1"/>
  <c r="G3" i="24"/>
  <c r="G5" i="24"/>
  <c r="G142" i="24" s="1"/>
  <c r="G143" i="24" s="1"/>
  <c r="G45" i="24"/>
  <c r="G141" i="24"/>
  <c r="G109" i="24"/>
  <c r="G173" i="24"/>
  <c r="G77" i="24"/>
  <c r="H151" i="4"/>
  <c r="H131" i="4"/>
  <c r="H111" i="4"/>
  <c r="H71" i="4"/>
  <c r="H91" i="4"/>
  <c r="H132" i="4"/>
  <c r="H134" i="4" s="1"/>
  <c r="H112" i="4"/>
  <c r="G116" i="4" s="1"/>
  <c r="H133" i="4"/>
  <c r="H113" i="4"/>
  <c r="H72" i="4"/>
  <c r="H74" i="4" s="1"/>
  <c r="I153" i="4"/>
  <c r="H73" i="4"/>
  <c r="I112" i="4"/>
  <c r="I133" i="4"/>
  <c r="I93" i="4"/>
  <c r="I113" i="4"/>
  <c r="I92" i="4"/>
  <c r="I84" i="4"/>
  <c r="I103" i="4"/>
  <c r="I124" i="4"/>
  <c r="I144" i="4"/>
  <c r="I104" i="4"/>
  <c r="I82" i="4"/>
  <c r="I122" i="4"/>
  <c r="I102" i="4"/>
  <c r="I142" i="4"/>
  <c r="I123" i="4"/>
  <c r="I143" i="4"/>
  <c r="I83" i="4"/>
  <c r="H144" i="4"/>
  <c r="H104" i="4"/>
  <c r="H84" i="4"/>
  <c r="H124" i="4"/>
  <c r="H122" i="4"/>
  <c r="H83" i="4"/>
  <c r="H85" i="4" s="1"/>
  <c r="H82" i="4"/>
  <c r="H102" i="4"/>
  <c r="H103" i="4"/>
  <c r="H105" i="4" s="1"/>
  <c r="H123" i="4"/>
  <c r="H125" i="4" s="1"/>
  <c r="H143" i="4"/>
  <c r="H145" i="4" s="1"/>
  <c r="H142" i="4"/>
  <c r="H64" i="4"/>
  <c r="H63" i="4"/>
  <c r="H65" i="4" s="1"/>
  <c r="H62" i="4"/>
  <c r="I64" i="4"/>
  <c r="I62" i="4"/>
  <c r="I63" i="4"/>
  <c r="G7" i="20"/>
  <c r="J3" i="23"/>
  <c r="J75" i="23" s="1"/>
  <c r="G25" i="4"/>
  <c r="J50" i="4"/>
  <c r="J11" i="6" s="1"/>
  <c r="G13" i="7"/>
  <c r="G7" i="9"/>
  <c r="H54" i="4"/>
  <c r="H11" i="9" s="1"/>
  <c r="G10" i="9"/>
  <c r="G63" i="9" s="1"/>
  <c r="G55" i="4"/>
  <c r="G5" i="10"/>
  <c r="G5" i="12"/>
  <c r="G6" i="9"/>
  <c r="I42" i="4"/>
  <c r="H24" i="4"/>
  <c r="G16" i="4"/>
  <c r="G5" i="13"/>
  <c r="H42" i="4"/>
  <c r="H33" i="4"/>
  <c r="I24" i="4"/>
  <c r="J3" i="14"/>
  <c r="J3" i="13"/>
  <c r="J3" i="12"/>
  <c r="J3" i="9"/>
  <c r="J3" i="5"/>
  <c r="J3" i="20" s="1"/>
  <c r="J3" i="11"/>
  <c r="J3" i="8"/>
  <c r="J7" i="4"/>
  <c r="J8" i="4"/>
  <c r="I3" i="10"/>
  <c r="I3" i="6"/>
  <c r="I3" i="7"/>
  <c r="H3" i="10"/>
  <c r="H3" i="7"/>
  <c r="H3" i="6"/>
  <c r="K3" i="4"/>
  <c r="K3" i="25" s="1"/>
  <c r="L3" i="3"/>
  <c r="I41" i="4"/>
  <c r="I9" i="9" s="1"/>
  <c r="I32" i="4"/>
  <c r="I8" i="20" s="1"/>
  <c r="I14" i="4"/>
  <c r="I5" i="25" s="1"/>
  <c r="I23" i="4"/>
  <c r="I22" i="4"/>
  <c r="I15" i="4"/>
  <c r="I6" i="25" s="1"/>
  <c r="I40" i="4"/>
  <c r="I8" i="9" s="1"/>
  <c r="I31" i="4"/>
  <c r="I13" i="4"/>
  <c r="I6" i="5" s="1"/>
  <c r="I33" i="4"/>
  <c r="H9" i="4"/>
  <c r="H10" i="4"/>
  <c r="I9" i="4"/>
  <c r="I10" i="4"/>
  <c r="H41" i="4"/>
  <c r="H9" i="9" s="1"/>
  <c r="H32" i="4"/>
  <c r="H23" i="4"/>
  <c r="H14" i="4"/>
  <c r="H5" i="25" s="1"/>
  <c r="H31" i="4"/>
  <c r="H22" i="4"/>
  <c r="H15" i="4"/>
  <c r="H6" i="25" s="1"/>
  <c r="H40" i="4"/>
  <c r="H8" i="9" s="1"/>
  <c r="H13" i="4"/>
  <c r="H6" i="5" s="1"/>
  <c r="J28" i="6" l="1"/>
  <c r="J25" i="6"/>
  <c r="J24" i="6"/>
  <c r="J30" i="6"/>
  <c r="J26" i="6"/>
  <c r="J29" i="6"/>
  <c r="J23" i="6"/>
  <c r="J27" i="6"/>
  <c r="J31" i="6"/>
  <c r="H25" i="9"/>
  <c r="H26" i="9"/>
  <c r="G7" i="7"/>
  <c r="G58" i="7" s="1"/>
  <c r="G6" i="6"/>
  <c r="G42" i="9"/>
  <c r="G38" i="9" s="1"/>
  <c r="G53" i="9" s="1"/>
  <c r="G25" i="9"/>
  <c r="G26" i="9"/>
  <c r="I26" i="9"/>
  <c r="I25" i="9"/>
  <c r="AS31" i="9"/>
  <c r="G136" i="4"/>
  <c r="G137" i="4" s="1"/>
  <c r="G8" i="6" s="1"/>
  <c r="G8" i="20"/>
  <c r="G156" i="4"/>
  <c r="G157" i="4" s="1"/>
  <c r="G10" i="7" s="1"/>
  <c r="H76" i="4"/>
  <c r="H77" i="4" s="1"/>
  <c r="I74" i="4"/>
  <c r="G76" i="4"/>
  <c r="G77" i="4" s="1"/>
  <c r="G75" i="4" s="1"/>
  <c r="G46" i="24"/>
  <c r="G47" i="24" s="1"/>
  <c r="I154" i="4"/>
  <c r="G78" i="24"/>
  <c r="G79" i="24" s="1"/>
  <c r="H96" i="4"/>
  <c r="H97" i="4" s="1"/>
  <c r="H6" i="6" s="1"/>
  <c r="H156" i="4"/>
  <c r="H114" i="4"/>
  <c r="H116" i="4" s="1"/>
  <c r="I134" i="4"/>
  <c r="G117" i="4"/>
  <c r="G7" i="6" s="1"/>
  <c r="G10" i="6"/>
  <c r="H136" i="4"/>
  <c r="H137" i="4" s="1"/>
  <c r="G110" i="24"/>
  <c r="G111" i="24" s="1"/>
  <c r="I85" i="4"/>
  <c r="J71" i="4"/>
  <c r="J111" i="4"/>
  <c r="J151" i="4"/>
  <c r="J131" i="4"/>
  <c r="J91" i="4"/>
  <c r="J72" i="4"/>
  <c r="J93" i="4"/>
  <c r="J112" i="4"/>
  <c r="J92" i="4"/>
  <c r="J153" i="4"/>
  <c r="J133" i="4"/>
  <c r="J113" i="4"/>
  <c r="J132" i="4"/>
  <c r="J152" i="4"/>
  <c r="J73" i="4"/>
  <c r="G146" i="24"/>
  <c r="H157" i="4"/>
  <c r="I94" i="4"/>
  <c r="G174" i="24"/>
  <c r="G175" i="24" s="1"/>
  <c r="H4" i="24"/>
  <c r="G6" i="24"/>
  <c r="G87" i="4"/>
  <c r="G88" i="4" s="1"/>
  <c r="G86" i="4" s="1"/>
  <c r="H107" i="4"/>
  <c r="H108" i="4" s="1"/>
  <c r="H106" i="4" s="1"/>
  <c r="G127" i="4"/>
  <c r="G128" i="4" s="1"/>
  <c r="G126" i="4" s="1"/>
  <c r="I145" i="4"/>
  <c r="J123" i="4"/>
  <c r="J124" i="4"/>
  <c r="J144" i="4"/>
  <c r="J104" i="4"/>
  <c r="J84" i="4"/>
  <c r="J102" i="4"/>
  <c r="J143" i="4"/>
  <c r="J103" i="4"/>
  <c r="J83" i="4"/>
  <c r="J122" i="4"/>
  <c r="J142" i="4"/>
  <c r="J82" i="4"/>
  <c r="H147" i="4"/>
  <c r="H148" i="4" s="1"/>
  <c r="H146" i="4" s="1"/>
  <c r="G147" i="4"/>
  <c r="G148" i="4" s="1"/>
  <c r="G146" i="4" s="1"/>
  <c r="I125" i="4"/>
  <c r="I105" i="4"/>
  <c r="H127" i="4"/>
  <c r="H128" i="4" s="1"/>
  <c r="H126" i="4" s="1"/>
  <c r="H87" i="4"/>
  <c r="H88" i="4" s="1"/>
  <c r="H86" i="4" s="1"/>
  <c r="G107" i="4"/>
  <c r="G108" i="4" s="1"/>
  <c r="G106" i="4" s="1"/>
  <c r="H67" i="4"/>
  <c r="H68" i="4" s="1"/>
  <c r="H66" i="4" s="1"/>
  <c r="J62" i="4"/>
  <c r="J64" i="4"/>
  <c r="J63" i="4"/>
  <c r="G67" i="4"/>
  <c r="G68" i="4" s="1"/>
  <c r="G66" i="4" s="1"/>
  <c r="I65" i="4"/>
  <c r="H299" i="5"/>
  <c r="H289" i="5"/>
  <c r="H291" i="5"/>
  <c r="H296" i="5"/>
  <c r="H294" i="5"/>
  <c r="H302" i="5"/>
  <c r="H300" i="5"/>
  <c r="H301" i="5"/>
  <c r="H297" i="5"/>
  <c r="H293" i="5"/>
  <c r="H295" i="5"/>
  <c r="H290" i="5"/>
  <c r="H292" i="5"/>
  <c r="H298" i="5"/>
  <c r="H303" i="5"/>
  <c r="H288" i="5"/>
  <c r="H243" i="5"/>
  <c r="H283" i="5" s="1"/>
  <c r="H26" i="5" s="1"/>
  <c r="H201" i="5"/>
  <c r="H282" i="5" s="1"/>
  <c r="H25" i="5" s="1"/>
  <c r="H159" i="5"/>
  <c r="H281" i="5" s="1"/>
  <c r="H24" i="5" s="1"/>
  <c r="H117" i="5"/>
  <c r="H280" i="5" s="1"/>
  <c r="H23" i="5" s="1"/>
  <c r="H75" i="5"/>
  <c r="H279" i="5" s="1"/>
  <c r="K3" i="23"/>
  <c r="K75" i="23" s="1"/>
  <c r="I7" i="20"/>
  <c r="H34" i="4"/>
  <c r="I34" i="4" s="1"/>
  <c r="H8" i="20"/>
  <c r="H7" i="20"/>
  <c r="K50" i="4"/>
  <c r="K11" i="6" s="1"/>
  <c r="G6" i="11"/>
  <c r="I13" i="7"/>
  <c r="H13" i="7"/>
  <c r="H5" i="11"/>
  <c r="H55" i="4"/>
  <c r="H7" i="12"/>
  <c r="I10" i="9"/>
  <c r="I54" i="4"/>
  <c r="I11" i="9" s="1"/>
  <c r="H10" i="9"/>
  <c r="J54" i="4"/>
  <c r="J11" i="9" s="1"/>
  <c r="H5" i="10"/>
  <c r="I5" i="10"/>
  <c r="G18" i="4"/>
  <c r="G19" i="4" s="1"/>
  <c r="G17" i="4" s="1"/>
  <c r="G36" i="4"/>
  <c r="I6" i="9"/>
  <c r="K3" i="13"/>
  <c r="K3" i="14"/>
  <c r="K3" i="11"/>
  <c r="K3" i="12"/>
  <c r="K3" i="5"/>
  <c r="K3" i="20" s="1"/>
  <c r="K3" i="8"/>
  <c r="K3" i="9"/>
  <c r="K7" i="4"/>
  <c r="K8" i="4"/>
  <c r="H6" i="9"/>
  <c r="H25" i="4"/>
  <c r="H27" i="4" s="1"/>
  <c r="M3" i="3"/>
  <c r="L3" i="4"/>
  <c r="L3" i="25" s="1"/>
  <c r="G27" i="4"/>
  <c r="H43" i="4"/>
  <c r="H45" i="4" s="1"/>
  <c r="H46" i="4" s="1"/>
  <c r="G45" i="4"/>
  <c r="G46" i="4" s="1"/>
  <c r="I5" i="13"/>
  <c r="I5" i="12"/>
  <c r="J9" i="4"/>
  <c r="J10" i="4"/>
  <c r="J3" i="10"/>
  <c r="J3" i="6"/>
  <c r="J3" i="7"/>
  <c r="H7" i="9"/>
  <c r="H5" i="13"/>
  <c r="H5" i="12"/>
  <c r="H16" i="4"/>
  <c r="H18" i="4" s="1"/>
  <c r="H19" i="4" s="1"/>
  <c r="H17" i="4" s="1"/>
  <c r="I7" i="9"/>
  <c r="J41" i="4"/>
  <c r="J9" i="9" s="1"/>
  <c r="J14" i="4"/>
  <c r="J5" i="25" s="1"/>
  <c r="J23" i="4"/>
  <c r="J32" i="4"/>
  <c r="J8" i="20" s="1"/>
  <c r="J31" i="4"/>
  <c r="J13" i="4"/>
  <c r="J6" i="5" s="1"/>
  <c r="J40" i="4"/>
  <c r="J8" i="9" s="1"/>
  <c r="J22" i="4"/>
  <c r="J15" i="4"/>
  <c r="J6" i="25" s="1"/>
  <c r="J33" i="4"/>
  <c r="J24" i="4"/>
  <c r="J42" i="4"/>
  <c r="G53" i="7" l="1"/>
  <c r="G59" i="7"/>
  <c r="H284" i="5"/>
  <c r="G55" i="7"/>
  <c r="G57" i="7"/>
  <c r="G54" i="7"/>
  <c r="G56" i="7"/>
  <c r="K29" i="6"/>
  <c r="K23" i="6"/>
  <c r="K24" i="6"/>
  <c r="K28" i="6"/>
  <c r="K25" i="6"/>
  <c r="K27" i="6"/>
  <c r="K30" i="6"/>
  <c r="K26" i="6"/>
  <c r="K31" i="6"/>
  <c r="G41" i="6"/>
  <c r="G37" i="6"/>
  <c r="G40" i="6"/>
  <c r="G36" i="6"/>
  <c r="G39" i="6"/>
  <c r="G35" i="6"/>
  <c r="G34" i="6"/>
  <c r="G42" i="6"/>
  <c r="G38" i="6"/>
  <c r="G8" i="7"/>
  <c r="G68" i="7" s="1"/>
  <c r="J74" i="4"/>
  <c r="G9" i="7"/>
  <c r="G76" i="7" s="1"/>
  <c r="G135" i="4"/>
  <c r="I136" i="4"/>
  <c r="I137" i="4" s="1"/>
  <c r="I8" i="6" s="1"/>
  <c r="H6" i="7"/>
  <c r="H45" i="7" s="1"/>
  <c r="H5" i="6"/>
  <c r="G155" i="4"/>
  <c r="G9" i="6"/>
  <c r="G30" i="9"/>
  <c r="G35" i="9" s="1"/>
  <c r="G43" i="9" s="1"/>
  <c r="G6" i="7"/>
  <c r="G49" i="7" s="1"/>
  <c r="G5" i="6"/>
  <c r="G27" i="9"/>
  <c r="G29" i="9"/>
  <c r="G34" i="9" s="1"/>
  <c r="G47" i="9" s="1"/>
  <c r="J25" i="9"/>
  <c r="J26" i="9"/>
  <c r="H9" i="7"/>
  <c r="H78" i="7" s="1"/>
  <c r="H8" i="6"/>
  <c r="H10" i="7"/>
  <c r="H85" i="7" s="1"/>
  <c r="H9" i="6"/>
  <c r="I27" i="9"/>
  <c r="H27" i="9"/>
  <c r="AT31" i="9"/>
  <c r="G82" i="24"/>
  <c r="G88" i="24" s="1"/>
  <c r="J134" i="4"/>
  <c r="H7" i="7"/>
  <c r="H54" i="7" s="1"/>
  <c r="H95" i="4"/>
  <c r="G115" i="4"/>
  <c r="I87" i="4"/>
  <c r="I88" i="4" s="1"/>
  <c r="I86" i="4" s="1"/>
  <c r="J154" i="4"/>
  <c r="I114" i="4"/>
  <c r="I116" i="4" s="1"/>
  <c r="I156" i="4"/>
  <c r="I157" i="4" s="1"/>
  <c r="G50" i="24"/>
  <c r="G56" i="24" s="1"/>
  <c r="H10" i="6"/>
  <c r="H117" i="4"/>
  <c r="H7" i="6" s="1"/>
  <c r="G178" i="24"/>
  <c r="G184" i="24" s="1"/>
  <c r="I96" i="4"/>
  <c r="I97" i="4" s="1"/>
  <c r="I6" i="6" s="1"/>
  <c r="G114" i="24"/>
  <c r="G120" i="24" s="1"/>
  <c r="I127" i="4"/>
  <c r="I128" i="4" s="1"/>
  <c r="I126" i="4" s="1"/>
  <c r="H75" i="4"/>
  <c r="H135" i="4"/>
  <c r="G152" i="24"/>
  <c r="J94" i="4"/>
  <c r="I76" i="4"/>
  <c r="I77" i="4" s="1"/>
  <c r="I5" i="6" s="1"/>
  <c r="K131" i="4"/>
  <c r="K71" i="4"/>
  <c r="K91" i="4"/>
  <c r="K151" i="4"/>
  <c r="K111" i="4"/>
  <c r="K93" i="4"/>
  <c r="K92" i="4"/>
  <c r="K94" i="4" s="1"/>
  <c r="K132" i="4"/>
  <c r="K112" i="4"/>
  <c r="K113" i="4"/>
  <c r="K72" i="4"/>
  <c r="K73" i="4"/>
  <c r="K133" i="4"/>
  <c r="K152" i="4"/>
  <c r="K153" i="4"/>
  <c r="H155" i="4"/>
  <c r="H5" i="24"/>
  <c r="H142" i="24" s="1"/>
  <c r="H3" i="24"/>
  <c r="H45" i="24"/>
  <c r="H141" i="24"/>
  <c r="H173" i="24"/>
  <c r="H77" i="24"/>
  <c r="H109" i="24"/>
  <c r="G88" i="7"/>
  <c r="G87" i="7"/>
  <c r="G89" i="7"/>
  <c r="G85" i="7"/>
  <c r="G86" i="7"/>
  <c r="G83" i="7"/>
  <c r="G84" i="7"/>
  <c r="G66" i="7"/>
  <c r="G63" i="7"/>
  <c r="G69" i="7"/>
  <c r="I107" i="4"/>
  <c r="I108" i="4" s="1"/>
  <c r="I106" i="4" s="1"/>
  <c r="J145" i="4"/>
  <c r="J85" i="4"/>
  <c r="J125" i="4"/>
  <c r="J105" i="4"/>
  <c r="I147" i="4"/>
  <c r="I148" i="4" s="1"/>
  <c r="I146" i="4" s="1"/>
  <c r="K124" i="4"/>
  <c r="K103" i="4"/>
  <c r="K83" i="4"/>
  <c r="K123" i="4"/>
  <c r="K144" i="4"/>
  <c r="K104" i="4"/>
  <c r="K143" i="4"/>
  <c r="K84" i="4"/>
  <c r="K142" i="4"/>
  <c r="K102" i="4"/>
  <c r="K82" i="4"/>
  <c r="K122" i="4"/>
  <c r="J65" i="4"/>
  <c r="K63" i="4"/>
  <c r="K62" i="4"/>
  <c r="K64" i="4"/>
  <c r="I67" i="4"/>
  <c r="I68" i="4" s="1"/>
  <c r="I66" i="4" s="1"/>
  <c r="H63" i="9"/>
  <c r="I63" i="9"/>
  <c r="I292" i="5"/>
  <c r="I294" i="5"/>
  <c r="I295" i="5"/>
  <c r="I299" i="5"/>
  <c r="I289" i="5"/>
  <c r="H305" i="5"/>
  <c r="I301" i="5"/>
  <c r="I290" i="5"/>
  <c r="I300" i="5"/>
  <c r="I298" i="5"/>
  <c r="I297" i="5"/>
  <c r="I293" i="5"/>
  <c r="I303" i="5"/>
  <c r="I291" i="5"/>
  <c r="I302" i="5"/>
  <c r="I296" i="5"/>
  <c r="I288" i="5"/>
  <c r="I243" i="5"/>
  <c r="I283" i="5" s="1"/>
  <c r="I26" i="5" s="1"/>
  <c r="I201" i="5"/>
  <c r="I282" i="5" s="1"/>
  <c r="I25" i="5" s="1"/>
  <c r="I159" i="5"/>
  <c r="I281" i="5" s="1"/>
  <c r="I24" i="5" s="1"/>
  <c r="I117" i="5"/>
  <c r="I280" i="5" s="1"/>
  <c r="I23" i="5" s="1"/>
  <c r="I75" i="5"/>
  <c r="I279" i="5" s="1"/>
  <c r="H36" i="4"/>
  <c r="H37" i="4" s="1"/>
  <c r="J7" i="20"/>
  <c r="L3" i="23"/>
  <c r="L75" i="23" s="1"/>
  <c r="H6" i="11"/>
  <c r="J13" i="7"/>
  <c r="K54" i="4"/>
  <c r="K11" i="9" s="1"/>
  <c r="J5" i="11"/>
  <c r="J55" i="4"/>
  <c r="J7" i="12"/>
  <c r="J10" i="9"/>
  <c r="I7" i="12"/>
  <c r="I55" i="4"/>
  <c r="I5" i="11"/>
  <c r="J5" i="10"/>
  <c r="G37" i="4"/>
  <c r="I36" i="4"/>
  <c r="H44" i="4"/>
  <c r="I25" i="4"/>
  <c r="J25" i="4" s="1"/>
  <c r="I16" i="4"/>
  <c r="I18" i="4" s="1"/>
  <c r="I19" i="4" s="1"/>
  <c r="I17" i="4" s="1"/>
  <c r="J5" i="13"/>
  <c r="J5" i="12"/>
  <c r="J7" i="9"/>
  <c r="J34" i="4"/>
  <c r="L3" i="14"/>
  <c r="L3" i="13"/>
  <c r="L3" i="12"/>
  <c r="L3" i="11"/>
  <c r="L3" i="8"/>
  <c r="L3" i="9"/>
  <c r="L3" i="5"/>
  <c r="L3" i="20" s="1"/>
  <c r="L7" i="4"/>
  <c r="L8" i="4"/>
  <c r="K10" i="4"/>
  <c r="K9" i="4"/>
  <c r="K3" i="10"/>
  <c r="K3" i="7"/>
  <c r="K3" i="6"/>
  <c r="J6" i="9"/>
  <c r="G44" i="4"/>
  <c r="N3" i="3"/>
  <c r="M3" i="4"/>
  <c r="M3" i="25" s="1"/>
  <c r="K41" i="4"/>
  <c r="K9" i="9" s="1"/>
  <c r="K14" i="4"/>
  <c r="K5" i="25" s="1"/>
  <c r="K23" i="4"/>
  <c r="K32" i="4"/>
  <c r="K31" i="4"/>
  <c r="K40" i="4"/>
  <c r="K8" i="9" s="1"/>
  <c r="K22" i="4"/>
  <c r="K15" i="4"/>
  <c r="K6" i="25" s="1"/>
  <c r="K13" i="4"/>
  <c r="K6" i="5" s="1"/>
  <c r="K33" i="4"/>
  <c r="K42" i="4"/>
  <c r="K24" i="4"/>
  <c r="I43" i="4"/>
  <c r="I45" i="4" s="1"/>
  <c r="I46" i="4" s="1"/>
  <c r="G28" i="4"/>
  <c r="H28" i="4"/>
  <c r="G47" i="7" l="1"/>
  <c r="G43" i="7"/>
  <c r="G52" i="7"/>
  <c r="G30" i="7" s="1"/>
  <c r="G73" i="25" s="1"/>
  <c r="I284" i="5"/>
  <c r="H58" i="7"/>
  <c r="H46" i="7"/>
  <c r="G79" i="7"/>
  <c r="G100" i="7" s="1"/>
  <c r="G45" i="7"/>
  <c r="G44" i="7"/>
  <c r="G48" i="7"/>
  <c r="G46" i="7"/>
  <c r="G97" i="7" s="1"/>
  <c r="G44" i="6"/>
  <c r="H40" i="6"/>
  <c r="H39" i="6"/>
  <c r="H42" i="6"/>
  <c r="H38" i="6"/>
  <c r="H41" i="6"/>
  <c r="H37" i="6"/>
  <c r="H36" i="6"/>
  <c r="H35" i="6"/>
  <c r="H34" i="6"/>
  <c r="H83" i="7"/>
  <c r="G67" i="7"/>
  <c r="G64" i="7"/>
  <c r="H43" i="7"/>
  <c r="H47" i="7"/>
  <c r="G65" i="7"/>
  <c r="K74" i="4"/>
  <c r="H48" i="7"/>
  <c r="H49" i="7"/>
  <c r="H44" i="7"/>
  <c r="H86" i="7"/>
  <c r="H88" i="7"/>
  <c r="H89" i="7"/>
  <c r="H84" i="7"/>
  <c r="H87" i="7"/>
  <c r="I9" i="7"/>
  <c r="I74" i="7" s="1"/>
  <c r="I135" i="4"/>
  <c r="G78" i="7"/>
  <c r="G74" i="7"/>
  <c r="H74" i="7"/>
  <c r="H79" i="7"/>
  <c r="G75" i="7"/>
  <c r="G73" i="7"/>
  <c r="G94" i="7" s="1"/>
  <c r="H77" i="7"/>
  <c r="H75" i="7"/>
  <c r="G77" i="7"/>
  <c r="H30" i="9"/>
  <c r="H35" i="9" s="1"/>
  <c r="H43" i="9" s="1"/>
  <c r="H57" i="7"/>
  <c r="K26" i="9"/>
  <c r="K25" i="9"/>
  <c r="H29" i="9"/>
  <c r="J27" i="9"/>
  <c r="G44" i="9"/>
  <c r="G48" i="9"/>
  <c r="G39" i="9"/>
  <c r="G77" i="9" s="1"/>
  <c r="I10" i="7"/>
  <c r="I88" i="7" s="1"/>
  <c r="I9" i="6"/>
  <c r="J136" i="4"/>
  <c r="J137" i="4" s="1"/>
  <c r="J8" i="6" s="1"/>
  <c r="H73" i="7"/>
  <c r="H76" i="7"/>
  <c r="AU31" i="9"/>
  <c r="J156" i="4"/>
  <c r="J157" i="4" s="1"/>
  <c r="J9" i="6" s="1"/>
  <c r="H55" i="7"/>
  <c r="H56" i="7"/>
  <c r="H59" i="7"/>
  <c r="H53" i="7"/>
  <c r="K134" i="4"/>
  <c r="H8" i="7"/>
  <c r="H63" i="7" s="1"/>
  <c r="K154" i="4"/>
  <c r="H115" i="4"/>
  <c r="I155" i="4"/>
  <c r="J114" i="4"/>
  <c r="J116" i="4" s="1"/>
  <c r="K65" i="4"/>
  <c r="I95" i="4"/>
  <c r="I7" i="7"/>
  <c r="H174" i="24"/>
  <c r="H175" i="24" s="1"/>
  <c r="K145" i="4"/>
  <c r="H146" i="24"/>
  <c r="H143" i="24"/>
  <c r="G144" i="24"/>
  <c r="G145" i="24" s="1"/>
  <c r="L111" i="4"/>
  <c r="L71" i="4"/>
  <c r="L131" i="4"/>
  <c r="L151" i="4"/>
  <c r="L91" i="4"/>
  <c r="L132" i="4"/>
  <c r="L133" i="4"/>
  <c r="L72" i="4"/>
  <c r="L112" i="4"/>
  <c r="L92" i="4"/>
  <c r="L94" i="4" s="1"/>
  <c r="L93" i="4"/>
  <c r="L113" i="4"/>
  <c r="L152" i="4"/>
  <c r="L153" i="4"/>
  <c r="L73" i="4"/>
  <c r="H178" i="24"/>
  <c r="I4" i="24"/>
  <c r="H6" i="24"/>
  <c r="I75" i="4"/>
  <c r="I6" i="7"/>
  <c r="H46" i="24"/>
  <c r="H50" i="24" s="1"/>
  <c r="J96" i="4"/>
  <c r="J97" i="4" s="1"/>
  <c r="J6" i="6" s="1"/>
  <c r="H5" i="20"/>
  <c r="H16" i="20" s="1"/>
  <c r="H78" i="24"/>
  <c r="H110" i="24"/>
  <c r="J76" i="4"/>
  <c r="J77" i="4" s="1"/>
  <c r="J5" i="6" s="1"/>
  <c r="I117" i="4"/>
  <c r="I7" i="6" s="1"/>
  <c r="I10" i="6"/>
  <c r="G82" i="7"/>
  <c r="K85" i="4"/>
  <c r="K125" i="4"/>
  <c r="K105" i="4"/>
  <c r="L144" i="4"/>
  <c r="L104" i="4"/>
  <c r="L124" i="4"/>
  <c r="L84" i="4"/>
  <c r="L143" i="4"/>
  <c r="L123" i="4"/>
  <c r="L103" i="4"/>
  <c r="L142" i="4"/>
  <c r="L122" i="4"/>
  <c r="L83" i="4"/>
  <c r="L85" i="4" s="1"/>
  <c r="L82" i="4"/>
  <c r="L102" i="4"/>
  <c r="J107" i="4"/>
  <c r="J108" i="4" s="1"/>
  <c r="J106" i="4" s="1"/>
  <c r="J127" i="4"/>
  <c r="J128" i="4" s="1"/>
  <c r="J126" i="4" s="1"/>
  <c r="J147" i="4"/>
  <c r="J148" i="4" s="1"/>
  <c r="J146" i="4" s="1"/>
  <c r="J87" i="4"/>
  <c r="J88" i="4" s="1"/>
  <c r="J86" i="4" s="1"/>
  <c r="J67" i="4"/>
  <c r="J68" i="4" s="1"/>
  <c r="J66" i="4" s="1"/>
  <c r="L62" i="4"/>
  <c r="L64" i="4"/>
  <c r="L63" i="4"/>
  <c r="J63" i="9"/>
  <c r="J302" i="5"/>
  <c r="J294" i="5"/>
  <c r="J303" i="5"/>
  <c r="J289" i="5"/>
  <c r="H318" i="5"/>
  <c r="H22" i="5"/>
  <c r="J295" i="5"/>
  <c r="J293" i="5"/>
  <c r="J290" i="5"/>
  <c r="J291" i="5"/>
  <c r="J301" i="5"/>
  <c r="J299" i="5"/>
  <c r="J288" i="5"/>
  <c r="I305" i="5"/>
  <c r="J298" i="5"/>
  <c r="J300" i="5"/>
  <c r="J292" i="5"/>
  <c r="J297" i="5"/>
  <c r="J296" i="5"/>
  <c r="J243" i="5"/>
  <c r="J283" i="5" s="1"/>
  <c r="J26" i="5" s="1"/>
  <c r="J201" i="5"/>
  <c r="J282" i="5" s="1"/>
  <c r="J25" i="5" s="1"/>
  <c r="J159" i="5"/>
  <c r="J281" i="5" s="1"/>
  <c r="J24" i="5" s="1"/>
  <c r="J117" i="5"/>
  <c r="J280" i="5" s="1"/>
  <c r="J23" i="5" s="1"/>
  <c r="J75" i="5"/>
  <c r="J279" i="5" s="1"/>
  <c r="K7" i="20"/>
  <c r="M3" i="23"/>
  <c r="M75" i="23" s="1"/>
  <c r="I6" i="11"/>
  <c r="J6" i="11"/>
  <c r="G11" i="7"/>
  <c r="K13" i="7"/>
  <c r="H11" i="7"/>
  <c r="H114" i="7" s="1"/>
  <c r="G6" i="12"/>
  <c r="G65" i="12" s="1"/>
  <c r="G5" i="20"/>
  <c r="K10" i="9"/>
  <c r="L54" i="4"/>
  <c r="L11" i="9" s="1"/>
  <c r="K5" i="11"/>
  <c r="K55" i="4"/>
  <c r="K7" i="12"/>
  <c r="H7" i="10"/>
  <c r="H6" i="12"/>
  <c r="H65" i="12" s="1"/>
  <c r="G26" i="4"/>
  <c r="G6" i="10"/>
  <c r="K5" i="10"/>
  <c r="H26" i="4"/>
  <c r="H6" i="10"/>
  <c r="G35" i="4"/>
  <c r="G7" i="10"/>
  <c r="G5" i="7"/>
  <c r="I37" i="4"/>
  <c r="H5" i="7"/>
  <c r="H35" i="4"/>
  <c r="H5" i="9"/>
  <c r="G5" i="9"/>
  <c r="I27" i="4"/>
  <c r="K34" i="4"/>
  <c r="J16" i="4"/>
  <c r="J18" i="4" s="1"/>
  <c r="J19" i="4" s="1"/>
  <c r="J17" i="4" s="1"/>
  <c r="I44" i="4"/>
  <c r="K7" i="9"/>
  <c r="O3" i="3"/>
  <c r="N3" i="4"/>
  <c r="N3" i="25" s="1"/>
  <c r="J27" i="4"/>
  <c r="L3" i="10"/>
  <c r="L3" i="7"/>
  <c r="L3" i="6"/>
  <c r="J36" i="4"/>
  <c r="M3" i="14"/>
  <c r="M3" i="13"/>
  <c r="M3" i="12"/>
  <c r="M3" i="11"/>
  <c r="M3" i="9"/>
  <c r="M3" i="8"/>
  <c r="M3" i="5"/>
  <c r="M3" i="20" s="1"/>
  <c r="M8" i="4"/>
  <c r="M7" i="4"/>
  <c r="L41" i="4"/>
  <c r="L9" i="9" s="1"/>
  <c r="L32" i="4"/>
  <c r="L8" i="20" s="1"/>
  <c r="L23" i="4"/>
  <c r="L14" i="4"/>
  <c r="L5" i="25" s="1"/>
  <c r="L22" i="4"/>
  <c r="L40" i="4"/>
  <c r="L8" i="9" s="1"/>
  <c r="L15" i="4"/>
  <c r="L6" i="25" s="1"/>
  <c r="L13" i="4"/>
  <c r="L6" i="5" s="1"/>
  <c r="L31" i="4"/>
  <c r="L33" i="4"/>
  <c r="L24" i="4"/>
  <c r="L42" i="4"/>
  <c r="K6" i="9"/>
  <c r="K25" i="4"/>
  <c r="J43" i="4"/>
  <c r="J45" i="4" s="1"/>
  <c r="J46" i="4" s="1"/>
  <c r="K5" i="13"/>
  <c r="K5" i="12"/>
  <c r="L9" i="4"/>
  <c r="L10" i="4"/>
  <c r="H81" i="25" l="1"/>
  <c r="G99" i="7"/>
  <c r="G98" i="7"/>
  <c r="G96" i="7"/>
  <c r="G95" i="7"/>
  <c r="J284" i="5"/>
  <c r="H94" i="7"/>
  <c r="G42" i="7"/>
  <c r="G62" i="7"/>
  <c r="H312" i="5"/>
  <c r="H311" i="5"/>
  <c r="G114" i="7"/>
  <c r="G312" i="5"/>
  <c r="G311" i="5"/>
  <c r="H44" i="6"/>
  <c r="I39" i="6"/>
  <c r="I42" i="6"/>
  <c r="I38" i="6"/>
  <c r="I41" i="6"/>
  <c r="I37" i="6"/>
  <c r="I40" i="6"/>
  <c r="I35" i="6"/>
  <c r="I34" i="6"/>
  <c r="I36" i="6"/>
  <c r="H107" i="7"/>
  <c r="H110" i="7"/>
  <c r="G107" i="7"/>
  <c r="G110" i="7"/>
  <c r="I75" i="7"/>
  <c r="I79" i="7"/>
  <c r="H64" i="7"/>
  <c r="H95" i="7" s="1"/>
  <c r="H42" i="7"/>
  <c r="G72" i="7"/>
  <c r="H82" i="7"/>
  <c r="H66" i="7"/>
  <c r="H97" i="7" s="1"/>
  <c r="I76" i="7"/>
  <c r="I85" i="7"/>
  <c r="H67" i="7"/>
  <c r="H98" i="7" s="1"/>
  <c r="H68" i="7"/>
  <c r="H99" i="7" s="1"/>
  <c r="I73" i="7"/>
  <c r="I77" i="7"/>
  <c r="H69" i="7"/>
  <c r="H100" i="7" s="1"/>
  <c r="I78" i="7"/>
  <c r="I87" i="7"/>
  <c r="I83" i="7"/>
  <c r="H72" i="7"/>
  <c r="H32" i="7" s="1"/>
  <c r="H75" i="25" s="1"/>
  <c r="J10" i="7"/>
  <c r="J89" i="7" s="1"/>
  <c r="J155" i="4"/>
  <c r="H65" i="7"/>
  <c r="H96" i="7" s="1"/>
  <c r="I84" i="7"/>
  <c r="I86" i="7"/>
  <c r="I30" i="9"/>
  <c r="I35" i="9" s="1"/>
  <c r="I43" i="9" s="1"/>
  <c r="I89" i="7"/>
  <c r="H39" i="9"/>
  <c r="H77" i="9" s="1"/>
  <c r="H48" i="9"/>
  <c r="H34" i="9"/>
  <c r="H42" i="9" s="1"/>
  <c r="I29" i="9"/>
  <c r="L26" i="9"/>
  <c r="L25" i="9"/>
  <c r="J9" i="7"/>
  <c r="J76" i="7" s="1"/>
  <c r="K27" i="9"/>
  <c r="J135" i="4"/>
  <c r="G40" i="9"/>
  <c r="AV31" i="9"/>
  <c r="H52" i="7"/>
  <c r="H30" i="7" s="1"/>
  <c r="H73" i="25" s="1"/>
  <c r="K136" i="4"/>
  <c r="K137" i="4" s="1"/>
  <c r="L65" i="4"/>
  <c r="G176" i="24"/>
  <c r="G177" i="24" s="1"/>
  <c r="K156" i="4"/>
  <c r="K157" i="4" s="1"/>
  <c r="K9" i="6" s="1"/>
  <c r="H15" i="20"/>
  <c r="H80" i="25" s="1"/>
  <c r="H17" i="20"/>
  <c r="H82" i="25" s="1"/>
  <c r="K114" i="4"/>
  <c r="L114" i="4" s="1"/>
  <c r="L154" i="4"/>
  <c r="L125" i="4"/>
  <c r="K147" i="4"/>
  <c r="K148" i="4" s="1"/>
  <c r="K146" i="4" s="1"/>
  <c r="L145" i="4"/>
  <c r="I55" i="7"/>
  <c r="I58" i="7"/>
  <c r="I56" i="7"/>
  <c r="I59" i="7"/>
  <c r="I57" i="7"/>
  <c r="I54" i="7"/>
  <c r="I53" i="7"/>
  <c r="L134" i="4"/>
  <c r="K96" i="4"/>
  <c r="K97" i="4" s="1"/>
  <c r="H111" i="24"/>
  <c r="G112" i="24"/>
  <c r="G113" i="24" s="1"/>
  <c r="H56" i="24"/>
  <c r="H79" i="24"/>
  <c r="G80" i="24"/>
  <c r="G81" i="24" s="1"/>
  <c r="J7" i="7"/>
  <c r="J95" i="4"/>
  <c r="H114" i="24"/>
  <c r="I5" i="24"/>
  <c r="I142" i="24" s="1"/>
  <c r="I3" i="24"/>
  <c r="I45" i="24"/>
  <c r="I141" i="24"/>
  <c r="I173" i="24"/>
  <c r="I109" i="24"/>
  <c r="I77" i="24"/>
  <c r="H184" i="24"/>
  <c r="K76" i="4"/>
  <c r="K77" i="4" s="1"/>
  <c r="K5" i="6" s="1"/>
  <c r="L74" i="4"/>
  <c r="H82" i="24"/>
  <c r="I43" i="7"/>
  <c r="I45" i="7"/>
  <c r="I48" i="7"/>
  <c r="I44" i="7"/>
  <c r="I49" i="7"/>
  <c r="I46" i="7"/>
  <c r="I47" i="7"/>
  <c r="M111" i="4"/>
  <c r="M151" i="4"/>
  <c r="M71" i="4"/>
  <c r="M91" i="4"/>
  <c r="M131" i="4"/>
  <c r="M112" i="4"/>
  <c r="M73" i="4"/>
  <c r="M153" i="4"/>
  <c r="M133" i="4"/>
  <c r="M72" i="4"/>
  <c r="M132" i="4"/>
  <c r="M152" i="4"/>
  <c r="M93" i="4"/>
  <c r="M113" i="4"/>
  <c r="M92" i="4"/>
  <c r="M94" i="4" s="1"/>
  <c r="J6" i="7"/>
  <c r="J75" i="4"/>
  <c r="H47" i="24"/>
  <c r="G48" i="24"/>
  <c r="G49" i="24" s="1"/>
  <c r="H152" i="24"/>
  <c r="I115" i="4"/>
  <c r="I8" i="7"/>
  <c r="G33" i="7"/>
  <c r="G76" i="25" s="1"/>
  <c r="J87" i="7"/>
  <c r="J85" i="7"/>
  <c r="J86" i="7"/>
  <c r="J83" i="7"/>
  <c r="J117" i="4"/>
  <c r="J7" i="6" s="1"/>
  <c r="J10" i="6"/>
  <c r="G31" i="7"/>
  <c r="G74" i="25" s="1"/>
  <c r="L105" i="4"/>
  <c r="K87" i="4"/>
  <c r="K88" i="4" s="1"/>
  <c r="K86" i="4" s="1"/>
  <c r="K107" i="4"/>
  <c r="K108" i="4" s="1"/>
  <c r="K106" i="4" s="1"/>
  <c r="K127" i="4"/>
  <c r="K128" i="4" s="1"/>
  <c r="K126" i="4" s="1"/>
  <c r="M84" i="4"/>
  <c r="M144" i="4"/>
  <c r="M124" i="4"/>
  <c r="M104" i="4"/>
  <c r="M102" i="4"/>
  <c r="M103" i="4"/>
  <c r="M83" i="4"/>
  <c r="M85" i="4" s="1"/>
  <c r="M143" i="4"/>
  <c r="M122" i="4"/>
  <c r="M142" i="4"/>
  <c r="M82" i="4"/>
  <c r="M123" i="4"/>
  <c r="M62" i="4"/>
  <c r="M64" i="4"/>
  <c r="M63" i="4"/>
  <c r="K67" i="4"/>
  <c r="K68" i="4" s="1"/>
  <c r="K66" i="4" s="1"/>
  <c r="K63" i="9"/>
  <c r="G15" i="20"/>
  <c r="G80" i="25" s="1"/>
  <c r="G17" i="20"/>
  <c r="G82" i="25" s="1"/>
  <c r="G16" i="20"/>
  <c r="G30" i="20" s="1"/>
  <c r="K291" i="5"/>
  <c r="K290" i="5"/>
  <c r="K298" i="5"/>
  <c r="H21" i="5"/>
  <c r="H79" i="23" s="1"/>
  <c r="K289" i="5"/>
  <c r="I318" i="5"/>
  <c r="I22" i="5"/>
  <c r="I21" i="5" s="1"/>
  <c r="I79" i="23" s="1"/>
  <c r="K301" i="5"/>
  <c r="J305" i="5"/>
  <c r="K295" i="5"/>
  <c r="K299" i="5"/>
  <c r="K297" i="5"/>
  <c r="H306" i="5"/>
  <c r="K293" i="5"/>
  <c r="K294" i="5"/>
  <c r="K300" i="5"/>
  <c r="K303" i="5"/>
  <c r="K292" i="5"/>
  <c r="K302" i="5"/>
  <c r="K296" i="5"/>
  <c r="K288" i="5"/>
  <c r="K243" i="5"/>
  <c r="K283" i="5" s="1"/>
  <c r="K26" i="5" s="1"/>
  <c r="K201" i="5"/>
  <c r="K282" i="5" s="1"/>
  <c r="K25" i="5" s="1"/>
  <c r="K159" i="5"/>
  <c r="K281" i="5" s="1"/>
  <c r="K24" i="5" s="1"/>
  <c r="K117" i="5"/>
  <c r="K280" i="5" s="1"/>
  <c r="K23" i="5" s="1"/>
  <c r="K75" i="5"/>
  <c r="K279" i="5" s="1"/>
  <c r="N3" i="23"/>
  <c r="N75" i="23" s="1"/>
  <c r="L7" i="20"/>
  <c r="I5" i="20"/>
  <c r="K6" i="11"/>
  <c r="L13" i="7"/>
  <c r="L10" i="9"/>
  <c r="L5" i="11"/>
  <c r="L55" i="4"/>
  <c r="L7" i="12"/>
  <c r="M54" i="4"/>
  <c r="M11" i="9" s="1"/>
  <c r="I7" i="10"/>
  <c r="I6" i="12"/>
  <c r="I65" i="12" s="1"/>
  <c r="L5" i="10"/>
  <c r="K16" i="4"/>
  <c r="L16" i="4" s="1"/>
  <c r="I28" i="4"/>
  <c r="J37" i="4"/>
  <c r="I5" i="9"/>
  <c r="I5" i="7"/>
  <c r="I35" i="4"/>
  <c r="L34" i="4"/>
  <c r="K43" i="4"/>
  <c r="K45" i="4" s="1"/>
  <c r="K46" i="4" s="1"/>
  <c r="K27" i="4"/>
  <c r="O3" i="4"/>
  <c r="O3" i="25" s="1"/>
  <c r="P3" i="3"/>
  <c r="L5" i="13"/>
  <c r="L5" i="12"/>
  <c r="M41" i="4"/>
  <c r="M9" i="9" s="1"/>
  <c r="M32" i="4"/>
  <c r="M8" i="20" s="1"/>
  <c r="M14" i="4"/>
  <c r="M5" i="25" s="1"/>
  <c r="M23" i="4"/>
  <c r="M40" i="4"/>
  <c r="M8" i="9" s="1"/>
  <c r="M13" i="4"/>
  <c r="M6" i="5" s="1"/>
  <c r="M31" i="4"/>
  <c r="M22" i="4"/>
  <c r="M15" i="4"/>
  <c r="M6" i="25" s="1"/>
  <c r="M33" i="4"/>
  <c r="M42" i="4"/>
  <c r="M24" i="4"/>
  <c r="J28" i="4"/>
  <c r="K36" i="4"/>
  <c r="J44" i="4"/>
  <c r="L7" i="9"/>
  <c r="L6" i="9"/>
  <c r="L25" i="4"/>
  <c r="M9" i="4"/>
  <c r="M10" i="4"/>
  <c r="M3" i="10"/>
  <c r="M3" i="6"/>
  <c r="M3" i="7"/>
  <c r="N3" i="14"/>
  <c r="N3" i="13"/>
  <c r="N3" i="12"/>
  <c r="N3" i="11"/>
  <c r="N3" i="9"/>
  <c r="N3" i="5"/>
  <c r="N3" i="20" s="1"/>
  <c r="N3" i="8"/>
  <c r="N7" i="4"/>
  <c r="N8" i="4"/>
  <c r="G101" i="7" l="1"/>
  <c r="G91" i="7"/>
  <c r="G13" i="8" s="1"/>
  <c r="G29" i="7"/>
  <c r="G72" i="25" s="1"/>
  <c r="H29" i="7"/>
  <c r="H72" i="25" s="1"/>
  <c r="K284" i="5"/>
  <c r="H101" i="7"/>
  <c r="H33" i="7"/>
  <c r="H76" i="25" s="1"/>
  <c r="I44" i="6"/>
  <c r="J42" i="6"/>
  <c r="J38" i="6"/>
  <c r="J41" i="6"/>
  <c r="J37" i="6"/>
  <c r="J40" i="6"/>
  <c r="J39" i="6"/>
  <c r="J34" i="6"/>
  <c r="J36" i="6"/>
  <c r="J35" i="6"/>
  <c r="J79" i="7"/>
  <c r="J88" i="7"/>
  <c r="I107" i="7"/>
  <c r="I110" i="7"/>
  <c r="M65" i="4"/>
  <c r="J84" i="7"/>
  <c r="G32" i="7"/>
  <c r="G75" i="25" s="1"/>
  <c r="G81" i="25"/>
  <c r="J78" i="7"/>
  <c r="I72" i="7"/>
  <c r="I32" i="7" s="1"/>
  <c r="I75" i="25" s="1"/>
  <c r="H62" i="7"/>
  <c r="H91" i="7" s="1"/>
  <c r="L156" i="4"/>
  <c r="L157" i="4" s="1"/>
  <c r="L9" i="6" s="1"/>
  <c r="J30" i="9"/>
  <c r="J35" i="9" s="1"/>
  <c r="J43" i="9" s="1"/>
  <c r="J39" i="9" s="1"/>
  <c r="J77" i="9" s="1"/>
  <c r="I82" i="7"/>
  <c r="H35" i="20"/>
  <c r="K10" i="7"/>
  <c r="K89" i="7" s="1"/>
  <c r="K155" i="4"/>
  <c r="J75" i="7"/>
  <c r="J73" i="7"/>
  <c r="J77" i="7"/>
  <c r="J74" i="7"/>
  <c r="I34" i="9"/>
  <c r="I42" i="9" s="1"/>
  <c r="J29" i="9"/>
  <c r="H47" i="9"/>
  <c r="H44" i="9"/>
  <c r="H38" i="9"/>
  <c r="M74" i="4"/>
  <c r="L27" i="9"/>
  <c r="M25" i="9"/>
  <c r="M26" i="9"/>
  <c r="K135" i="4"/>
  <c r="K8" i="6"/>
  <c r="K9" i="7"/>
  <c r="K76" i="7" s="1"/>
  <c r="K7" i="7"/>
  <c r="K56" i="7" s="1"/>
  <c r="K6" i="6"/>
  <c r="I39" i="9"/>
  <c r="I77" i="9" s="1"/>
  <c r="I48" i="9"/>
  <c r="L136" i="4"/>
  <c r="L137" i="4" s="1"/>
  <c r="L8" i="6" s="1"/>
  <c r="M134" i="4"/>
  <c r="K116" i="4"/>
  <c r="K117" i="4" s="1"/>
  <c r="K7" i="6" s="1"/>
  <c r="H19" i="20"/>
  <c r="H15" i="8" s="1"/>
  <c r="H20" i="12" s="1"/>
  <c r="K95" i="4"/>
  <c r="H25" i="20"/>
  <c r="M125" i="4"/>
  <c r="M145" i="4"/>
  <c r="I52" i="7"/>
  <c r="I30" i="7" s="1"/>
  <c r="I73" i="25" s="1"/>
  <c r="M154" i="4"/>
  <c r="M105" i="4"/>
  <c r="L96" i="4"/>
  <c r="L97" i="4" s="1"/>
  <c r="I110" i="24"/>
  <c r="I111" i="24" s="1"/>
  <c r="I146" i="24"/>
  <c r="I143" i="24"/>
  <c r="H144" i="24"/>
  <c r="H145" i="24" s="1"/>
  <c r="K75" i="4"/>
  <c r="K6" i="7"/>
  <c r="J55" i="7"/>
  <c r="J58" i="7"/>
  <c r="J56" i="7"/>
  <c r="J54" i="7"/>
  <c r="J57" i="7"/>
  <c r="J59" i="7"/>
  <c r="J53" i="7"/>
  <c r="N131" i="4"/>
  <c r="N151" i="4"/>
  <c r="N71" i="4"/>
  <c r="N111" i="4"/>
  <c r="N91" i="4"/>
  <c r="N93" i="4"/>
  <c r="N133" i="4"/>
  <c r="N73" i="4"/>
  <c r="N152" i="4"/>
  <c r="N154" i="4" s="1"/>
  <c r="N92" i="4"/>
  <c r="N94" i="4" s="1"/>
  <c r="N132" i="4"/>
  <c r="N134" i="4" s="1"/>
  <c r="N112" i="4"/>
  <c r="N113" i="4"/>
  <c r="N153" i="4"/>
  <c r="N72" i="4"/>
  <c r="L147" i="4"/>
  <c r="L148" i="4" s="1"/>
  <c r="L146" i="4" s="1"/>
  <c r="J4" i="24"/>
  <c r="I6" i="24"/>
  <c r="I42" i="7"/>
  <c r="H88" i="24"/>
  <c r="I46" i="24"/>
  <c r="H120" i="24"/>
  <c r="J48" i="7"/>
  <c r="J46" i="7"/>
  <c r="J49" i="7"/>
  <c r="J43" i="7"/>
  <c r="J47" i="7"/>
  <c r="J45" i="7"/>
  <c r="J44" i="7"/>
  <c r="L76" i="4"/>
  <c r="L77" i="4" s="1"/>
  <c r="L5" i="6" s="1"/>
  <c r="I174" i="24"/>
  <c r="I178" i="24" s="1"/>
  <c r="I78" i="24"/>
  <c r="I79" i="24" s="1"/>
  <c r="I66" i="7"/>
  <c r="I97" i="7" s="1"/>
  <c r="I68" i="7"/>
  <c r="I99" i="7" s="1"/>
  <c r="I63" i="7"/>
  <c r="I94" i="7" s="1"/>
  <c r="I64" i="7"/>
  <c r="I95" i="7" s="1"/>
  <c r="I65" i="7"/>
  <c r="I96" i="7" s="1"/>
  <c r="I69" i="7"/>
  <c r="I100" i="7" s="1"/>
  <c r="I67" i="7"/>
  <c r="I98" i="7" s="1"/>
  <c r="J115" i="4"/>
  <c r="J8" i="7"/>
  <c r="G112" i="7"/>
  <c r="H112" i="7"/>
  <c r="G14" i="11"/>
  <c r="K83" i="7"/>
  <c r="L116" i="4"/>
  <c r="M114" i="4"/>
  <c r="L127" i="4"/>
  <c r="L128" i="4" s="1"/>
  <c r="L126" i="4" s="1"/>
  <c r="N124" i="4"/>
  <c r="N144" i="4"/>
  <c r="N123" i="4"/>
  <c r="N104" i="4"/>
  <c r="N102" i="4"/>
  <c r="N84" i="4"/>
  <c r="N82" i="4"/>
  <c r="N83" i="4"/>
  <c r="N85" i="4" s="1"/>
  <c r="N122" i="4"/>
  <c r="N143" i="4"/>
  <c r="N142" i="4"/>
  <c r="N103" i="4"/>
  <c r="L87" i="4"/>
  <c r="L88" i="4" s="1"/>
  <c r="L86" i="4" s="1"/>
  <c r="L107" i="4"/>
  <c r="L108" i="4" s="1"/>
  <c r="L106" i="4" s="1"/>
  <c r="N64" i="4"/>
  <c r="N62" i="4"/>
  <c r="N63" i="4"/>
  <c r="L67" i="4"/>
  <c r="L68" i="4" s="1"/>
  <c r="L66" i="4" s="1"/>
  <c r="L63" i="9"/>
  <c r="G25" i="20"/>
  <c r="G35" i="20"/>
  <c r="G46" i="6"/>
  <c r="H46" i="6"/>
  <c r="H10" i="23" s="1"/>
  <c r="I15" i="20"/>
  <c r="I80" i="25" s="1"/>
  <c r="I17" i="20"/>
  <c r="I82" i="25" s="1"/>
  <c r="I16" i="20"/>
  <c r="I306" i="5"/>
  <c r="J318" i="5"/>
  <c r="J22" i="5"/>
  <c r="K305" i="5"/>
  <c r="M7" i="20"/>
  <c r="O3" i="23"/>
  <c r="O75" i="23" s="1"/>
  <c r="L6" i="11"/>
  <c r="J11" i="7"/>
  <c r="J6" i="12"/>
  <c r="J65" i="12" s="1"/>
  <c r="J5" i="20"/>
  <c r="I11" i="7"/>
  <c r="G19" i="20"/>
  <c r="G15" i="8" s="1"/>
  <c r="M13" i="7"/>
  <c r="M7" i="12"/>
  <c r="M55" i="4"/>
  <c r="M5" i="11"/>
  <c r="N54" i="4"/>
  <c r="N11" i="9" s="1"/>
  <c r="M10" i="9"/>
  <c r="M5" i="10"/>
  <c r="I26" i="4"/>
  <c r="I6" i="10"/>
  <c r="J26" i="4"/>
  <c r="J6" i="10"/>
  <c r="J7" i="10"/>
  <c r="K18" i="4"/>
  <c r="K19" i="4" s="1"/>
  <c r="K17" i="4" s="1"/>
  <c r="J5" i="9"/>
  <c r="M34" i="4"/>
  <c r="J35" i="4"/>
  <c r="J5" i="7"/>
  <c r="L43" i="4"/>
  <c r="L45" i="4" s="1"/>
  <c r="L46" i="4" s="1"/>
  <c r="K44" i="4"/>
  <c r="K37" i="4"/>
  <c r="L36" i="4"/>
  <c r="K28" i="4"/>
  <c r="L27" i="4"/>
  <c r="L28" i="4" s="1"/>
  <c r="N3" i="10"/>
  <c r="N3" i="6"/>
  <c r="N3" i="7"/>
  <c r="M7" i="9"/>
  <c r="N9" i="4"/>
  <c r="N10" i="4"/>
  <c r="M6" i="9"/>
  <c r="M25" i="4"/>
  <c r="L18" i="4"/>
  <c r="L19" i="4" s="1"/>
  <c r="L17" i="4" s="1"/>
  <c r="N41" i="4"/>
  <c r="N9" i="9" s="1"/>
  <c r="N32" i="4"/>
  <c r="N8" i="20" s="1"/>
  <c r="N14" i="4"/>
  <c r="N5" i="25" s="1"/>
  <c r="N23" i="4"/>
  <c r="N13" i="4"/>
  <c r="N6" i="5" s="1"/>
  <c r="N40" i="4"/>
  <c r="N8" i="9" s="1"/>
  <c r="N31" i="4"/>
  <c r="N22" i="4"/>
  <c r="N15" i="4"/>
  <c r="N6" i="25" s="1"/>
  <c r="N33" i="4"/>
  <c r="N24" i="4"/>
  <c r="N42" i="4"/>
  <c r="M5" i="13"/>
  <c r="M5" i="12"/>
  <c r="M16" i="4"/>
  <c r="Q3" i="3"/>
  <c r="P3" i="4"/>
  <c r="P3" i="25" s="1"/>
  <c r="O3" i="14"/>
  <c r="O3" i="13"/>
  <c r="O3" i="11"/>
  <c r="O3" i="12"/>
  <c r="O3" i="5"/>
  <c r="O3" i="20" s="1"/>
  <c r="O3" i="8"/>
  <c r="O3" i="9"/>
  <c r="O7" i="4"/>
  <c r="O8" i="4"/>
  <c r="N65" i="4" l="1"/>
  <c r="G92" i="6"/>
  <c r="G10" i="23"/>
  <c r="H190" i="25"/>
  <c r="H92" i="6"/>
  <c r="J44" i="6"/>
  <c r="J82" i="7"/>
  <c r="J33" i="7" s="1"/>
  <c r="J76" i="25" s="1"/>
  <c r="G28" i="7"/>
  <c r="H13" i="8"/>
  <c r="I29" i="7"/>
  <c r="I72" i="25" s="1"/>
  <c r="I101" i="7"/>
  <c r="I33" i="7"/>
  <c r="I76" i="25" s="1"/>
  <c r="J114" i="7"/>
  <c r="J311" i="5"/>
  <c r="J312" i="5"/>
  <c r="I114" i="7"/>
  <c r="I311" i="5"/>
  <c r="I312" i="5"/>
  <c r="K41" i="6"/>
  <c r="K37" i="6"/>
  <c r="K40" i="6"/>
  <c r="K39" i="6"/>
  <c r="K42" i="6"/>
  <c r="K38" i="6"/>
  <c r="K36" i="6"/>
  <c r="K35" i="6"/>
  <c r="K34" i="6"/>
  <c r="J110" i="7"/>
  <c r="J107" i="7"/>
  <c r="G190" i="25"/>
  <c r="H31" i="7"/>
  <c r="H28" i="7" s="1"/>
  <c r="I81" i="25"/>
  <c r="G52" i="6"/>
  <c r="G56" i="6" s="1"/>
  <c r="G87" i="6" s="1"/>
  <c r="G177" i="25"/>
  <c r="H52" i="6"/>
  <c r="H56" i="6" s="1"/>
  <c r="H177" i="25"/>
  <c r="H178" i="25" s="1"/>
  <c r="H34" i="7"/>
  <c r="G34" i="7"/>
  <c r="K10" i="6"/>
  <c r="L10" i="7"/>
  <c r="L88" i="7" s="1"/>
  <c r="K85" i="7"/>
  <c r="K86" i="7"/>
  <c r="L155" i="4"/>
  <c r="K87" i="7"/>
  <c r="N145" i="4"/>
  <c r="J48" i="9"/>
  <c r="K30" i="9"/>
  <c r="K35" i="9" s="1"/>
  <c r="K43" i="9" s="1"/>
  <c r="K39" i="9" s="1"/>
  <c r="K77" i="9" s="1"/>
  <c r="K88" i="7"/>
  <c r="K79" i="7"/>
  <c r="K84" i="7"/>
  <c r="K75" i="7"/>
  <c r="J72" i="7"/>
  <c r="J32" i="7" s="1"/>
  <c r="J75" i="25" s="1"/>
  <c r="K53" i="7"/>
  <c r="K57" i="7"/>
  <c r="K58" i="7"/>
  <c r="K55" i="7"/>
  <c r="K77" i="7"/>
  <c r="K74" i="7"/>
  <c r="K78" i="7"/>
  <c r="K73" i="7"/>
  <c r="I38" i="9"/>
  <c r="I44" i="9"/>
  <c r="I47" i="9"/>
  <c r="N26" i="9"/>
  <c r="N25" i="9"/>
  <c r="L9" i="7"/>
  <c r="L79" i="7" s="1"/>
  <c r="K54" i="7"/>
  <c r="K59" i="7"/>
  <c r="H53" i="9"/>
  <c r="H40" i="9"/>
  <c r="L135" i="4"/>
  <c r="L7" i="7"/>
  <c r="L57" i="7" s="1"/>
  <c r="L6" i="6"/>
  <c r="J34" i="9"/>
  <c r="J42" i="9" s="1"/>
  <c r="K29" i="9"/>
  <c r="M27" i="9"/>
  <c r="I114" i="24"/>
  <c r="I120" i="24" s="1"/>
  <c r="H112" i="24"/>
  <c r="H113" i="24" s="1"/>
  <c r="H56" i="10"/>
  <c r="H57" i="10" s="1"/>
  <c r="H16" i="12"/>
  <c r="H20" i="11"/>
  <c r="H86" i="11" s="1"/>
  <c r="N125" i="4"/>
  <c r="M156" i="4"/>
  <c r="M157" i="4" s="1"/>
  <c r="M9" i="6" s="1"/>
  <c r="N105" i="4"/>
  <c r="M136" i="4"/>
  <c r="M137" i="4" s="1"/>
  <c r="M135" i="4" s="1"/>
  <c r="L95" i="4"/>
  <c r="I184" i="24"/>
  <c r="I50" i="24"/>
  <c r="I47" i="24"/>
  <c r="H48" i="24"/>
  <c r="H49" i="24" s="1"/>
  <c r="O91" i="4"/>
  <c r="O131" i="4"/>
  <c r="O151" i="4"/>
  <c r="O71" i="4"/>
  <c r="O111" i="4"/>
  <c r="O132" i="4"/>
  <c r="O134" i="4" s="1"/>
  <c r="O112" i="4"/>
  <c r="O113" i="4"/>
  <c r="O73" i="4"/>
  <c r="O152" i="4"/>
  <c r="N156" i="4" s="1"/>
  <c r="N157" i="4" s="1"/>
  <c r="N9" i="6" s="1"/>
  <c r="O92" i="4"/>
  <c r="O94" i="4" s="1"/>
  <c r="O133" i="4"/>
  <c r="O153" i="4"/>
  <c r="O72" i="4"/>
  <c r="O93" i="4"/>
  <c r="L75" i="4"/>
  <c r="L6" i="7"/>
  <c r="J42" i="7"/>
  <c r="I82" i="24"/>
  <c r="J52" i="7"/>
  <c r="J30" i="7" s="1"/>
  <c r="J73" i="25" s="1"/>
  <c r="K43" i="7"/>
  <c r="K48" i="7"/>
  <c r="K49" i="7"/>
  <c r="K46" i="7"/>
  <c r="K47" i="7"/>
  <c r="K44" i="7"/>
  <c r="K45" i="7"/>
  <c r="J3" i="24"/>
  <c r="J5" i="24"/>
  <c r="J110" i="24" s="1"/>
  <c r="J141" i="24"/>
  <c r="J45" i="24"/>
  <c r="J109" i="24"/>
  <c r="J173" i="24"/>
  <c r="J77" i="24"/>
  <c r="M76" i="4"/>
  <c r="M77" i="4" s="1"/>
  <c r="M5" i="6" s="1"/>
  <c r="N74" i="4"/>
  <c r="I152" i="24"/>
  <c r="I175" i="24"/>
  <c r="H176" i="24"/>
  <c r="H177" i="24" s="1"/>
  <c r="H80" i="24"/>
  <c r="H81" i="24" s="1"/>
  <c r="M96" i="4"/>
  <c r="M97" i="4" s="1"/>
  <c r="M6" i="6" s="1"/>
  <c r="H14" i="11"/>
  <c r="M116" i="4"/>
  <c r="N114" i="4"/>
  <c r="J66" i="7"/>
  <c r="J97" i="7" s="1"/>
  <c r="J68" i="7"/>
  <c r="J99" i="7" s="1"/>
  <c r="J63" i="7"/>
  <c r="J94" i="7" s="1"/>
  <c r="J64" i="7"/>
  <c r="J95" i="7" s="1"/>
  <c r="J67" i="7"/>
  <c r="J98" i="7" s="1"/>
  <c r="J65" i="7"/>
  <c r="J96" i="7" s="1"/>
  <c r="J69" i="7"/>
  <c r="J100" i="7" s="1"/>
  <c r="I62" i="7"/>
  <c r="I91" i="7" s="1"/>
  <c r="L117" i="4"/>
  <c r="L7" i="6" s="1"/>
  <c r="L10" i="6"/>
  <c r="K115" i="4"/>
  <c r="K8" i="7"/>
  <c r="I112" i="7"/>
  <c r="L89" i="7"/>
  <c r="G116" i="7"/>
  <c r="H116" i="7"/>
  <c r="M87" i="4"/>
  <c r="M88" i="4" s="1"/>
  <c r="M86" i="4" s="1"/>
  <c r="M107" i="4"/>
  <c r="M108" i="4" s="1"/>
  <c r="M106" i="4" s="1"/>
  <c r="M147" i="4"/>
  <c r="M148" i="4" s="1"/>
  <c r="M146" i="4" s="1"/>
  <c r="O124" i="4"/>
  <c r="O144" i="4"/>
  <c r="O143" i="4"/>
  <c r="O145" i="4" s="1"/>
  <c r="O123" i="4"/>
  <c r="O104" i="4"/>
  <c r="O84" i="4"/>
  <c r="O103" i="4"/>
  <c r="O105" i="4" s="1"/>
  <c r="O83" i="4"/>
  <c r="O85" i="4" s="1"/>
  <c r="O122" i="4"/>
  <c r="O102" i="4"/>
  <c r="O142" i="4"/>
  <c r="O82" i="4"/>
  <c r="M127" i="4"/>
  <c r="M128" i="4" s="1"/>
  <c r="M126" i="4" s="1"/>
  <c r="O64" i="4"/>
  <c r="O63" i="4"/>
  <c r="O65" i="4" s="1"/>
  <c r="O62" i="4"/>
  <c r="M67" i="4"/>
  <c r="M68" i="4" s="1"/>
  <c r="M66" i="4" s="1"/>
  <c r="G42" i="20"/>
  <c r="G20" i="12"/>
  <c r="G16" i="12"/>
  <c r="M63" i="9"/>
  <c r="I46" i="6"/>
  <c r="I10" i="23" s="1"/>
  <c r="J17" i="20"/>
  <c r="J82" i="25" s="1"/>
  <c r="J16" i="20"/>
  <c r="J15" i="20"/>
  <c r="J80" i="25" s="1"/>
  <c r="J21" i="5"/>
  <c r="J79" i="23" s="1"/>
  <c r="J306" i="5"/>
  <c r="K318" i="5"/>
  <c r="K22" i="5"/>
  <c r="K21" i="5" s="1"/>
  <c r="K79" i="23" s="1"/>
  <c r="P3" i="23"/>
  <c r="P75" i="23" s="1"/>
  <c r="N7" i="20"/>
  <c r="I25" i="20"/>
  <c r="I35" i="20"/>
  <c r="I19" i="20"/>
  <c r="G56" i="10"/>
  <c r="G57" i="10" s="1"/>
  <c r="M6" i="11"/>
  <c r="G20" i="11"/>
  <c r="G86" i="11" s="1"/>
  <c r="L11" i="7"/>
  <c r="L114" i="7" s="1"/>
  <c r="N13" i="7"/>
  <c r="K11" i="7"/>
  <c r="K6" i="12"/>
  <c r="K65" i="12" s="1"/>
  <c r="K5" i="20"/>
  <c r="N5" i="11"/>
  <c r="N55" i="4"/>
  <c r="N7" i="12"/>
  <c r="N10" i="9"/>
  <c r="O54" i="4"/>
  <c r="O11" i="9" s="1"/>
  <c r="N5" i="10"/>
  <c r="K5" i="7"/>
  <c r="K7" i="10"/>
  <c r="K26" i="4"/>
  <c r="K6" i="10"/>
  <c r="L26" i="4"/>
  <c r="L6" i="10"/>
  <c r="N34" i="4"/>
  <c r="M43" i="4"/>
  <c r="N43" i="4" s="1"/>
  <c r="L44" i="4"/>
  <c r="K35" i="4"/>
  <c r="K5" i="9"/>
  <c r="M18" i="4"/>
  <c r="M19" i="4" s="1"/>
  <c r="M17" i="4" s="1"/>
  <c r="L37" i="4"/>
  <c r="M36" i="4"/>
  <c r="N5" i="13"/>
  <c r="N5" i="12"/>
  <c r="N16" i="4"/>
  <c r="O3" i="10"/>
  <c r="O3" i="7"/>
  <c r="O3" i="6"/>
  <c r="O32" i="4"/>
  <c r="O8" i="20" s="1"/>
  <c r="O14" i="4"/>
  <c r="O5" i="25" s="1"/>
  <c r="O23" i="4"/>
  <c r="O41" i="4"/>
  <c r="O9" i="9" s="1"/>
  <c r="O22" i="4"/>
  <c r="O15" i="4"/>
  <c r="O6" i="25" s="1"/>
  <c r="O13" i="4"/>
  <c r="O6" i="5" s="1"/>
  <c r="O31" i="4"/>
  <c r="O40" i="4"/>
  <c r="O8" i="9" s="1"/>
  <c r="O42" i="4"/>
  <c r="O33" i="4"/>
  <c r="O24" i="4"/>
  <c r="N7" i="9"/>
  <c r="M27" i="4"/>
  <c r="O10" i="4"/>
  <c r="O9" i="4"/>
  <c r="P3" i="13"/>
  <c r="P3" i="14"/>
  <c r="P3" i="12"/>
  <c r="P3" i="8"/>
  <c r="P3" i="11"/>
  <c r="P3" i="9"/>
  <c r="P3" i="5"/>
  <c r="P3" i="20" s="1"/>
  <c r="P7" i="4"/>
  <c r="P8" i="4"/>
  <c r="R3" i="3"/>
  <c r="Q3" i="4"/>
  <c r="Q3" i="25" s="1"/>
  <c r="N6" i="9"/>
  <c r="N25" i="4"/>
  <c r="J81" i="25" l="1"/>
  <c r="L84" i="7"/>
  <c r="L85" i="7"/>
  <c r="L87" i="7"/>
  <c r="L83" i="7"/>
  <c r="G35" i="7"/>
  <c r="H187" i="25"/>
  <c r="H87" i="6"/>
  <c r="I190" i="25"/>
  <c r="I92" i="6"/>
  <c r="B107" i="28"/>
  <c r="B108" i="28" s="1"/>
  <c r="H13" i="28"/>
  <c r="H14" i="28" s="1"/>
  <c r="H59" i="28"/>
  <c r="H60" i="28" s="1"/>
  <c r="H36" i="28"/>
  <c r="H37" i="28" s="1"/>
  <c r="B61" i="28"/>
  <c r="B62" i="28" s="1"/>
  <c r="B38" i="28"/>
  <c r="B39" i="28" s="1"/>
  <c r="B84" i="28"/>
  <c r="B85" i="28" s="1"/>
  <c r="B15" i="28"/>
  <c r="B16" i="28" s="1"/>
  <c r="J29" i="7"/>
  <c r="J72" i="25" s="1"/>
  <c r="J101" i="7"/>
  <c r="L312" i="5"/>
  <c r="L311" i="5"/>
  <c r="K114" i="7"/>
  <c r="K312" i="5"/>
  <c r="K311" i="5"/>
  <c r="L40" i="6"/>
  <c r="L39" i="6"/>
  <c r="L42" i="6"/>
  <c r="L38" i="6"/>
  <c r="L41" i="6"/>
  <c r="L37" i="6"/>
  <c r="L36" i="6"/>
  <c r="L35" i="6"/>
  <c r="L34" i="6"/>
  <c r="K44" i="6"/>
  <c r="L75" i="7"/>
  <c r="H35" i="7"/>
  <c r="H74" i="25"/>
  <c r="G187" i="25"/>
  <c r="K110" i="7"/>
  <c r="K107" i="7"/>
  <c r="H53" i="10"/>
  <c r="H77" i="25"/>
  <c r="G53" i="10"/>
  <c r="G77" i="25"/>
  <c r="G178" i="25"/>
  <c r="I52" i="6"/>
  <c r="I56" i="6" s="1"/>
  <c r="I177" i="25"/>
  <c r="I178" i="25" s="1"/>
  <c r="I34" i="7"/>
  <c r="O125" i="4"/>
  <c r="L86" i="7"/>
  <c r="M155" i="4"/>
  <c r="K82" i="7"/>
  <c r="L76" i="7"/>
  <c r="L73" i="7"/>
  <c r="L77" i="7"/>
  <c r="L30" i="9"/>
  <c r="L35" i="9" s="1"/>
  <c r="L43" i="9" s="1"/>
  <c r="L39" i="9" s="1"/>
  <c r="L77" i="9" s="1"/>
  <c r="K48" i="9"/>
  <c r="L78" i="7"/>
  <c r="L74" i="7"/>
  <c r="M10" i="7"/>
  <c r="M85" i="7" s="1"/>
  <c r="K52" i="7"/>
  <c r="K30" i="7" s="1"/>
  <c r="K73" i="25" s="1"/>
  <c r="K72" i="7"/>
  <c r="K32" i="7" s="1"/>
  <c r="K75" i="25" s="1"/>
  <c r="L53" i="7"/>
  <c r="L58" i="7"/>
  <c r="L55" i="7"/>
  <c r="L56" i="7"/>
  <c r="L54" i="7"/>
  <c r="L59" i="7"/>
  <c r="O25" i="9"/>
  <c r="O26" i="9"/>
  <c r="M9" i="7"/>
  <c r="M79" i="7" s="1"/>
  <c r="M8" i="6"/>
  <c r="J44" i="9"/>
  <c r="J38" i="9"/>
  <c r="J47" i="9"/>
  <c r="K34" i="9"/>
  <c r="K42" i="9" s="1"/>
  <c r="L29" i="9"/>
  <c r="N27" i="9"/>
  <c r="I53" i="9"/>
  <c r="I40" i="9"/>
  <c r="N136" i="4"/>
  <c r="N137" i="4" s="1"/>
  <c r="N8" i="6" s="1"/>
  <c r="O154" i="4"/>
  <c r="N96" i="4"/>
  <c r="N97" i="4" s="1"/>
  <c r="N76" i="4"/>
  <c r="N77" i="4" s="1"/>
  <c r="N5" i="6" s="1"/>
  <c r="J112" i="7"/>
  <c r="J174" i="24"/>
  <c r="J178" i="24" s="1"/>
  <c r="J184" i="24" s="1"/>
  <c r="J111" i="24"/>
  <c r="I112" i="24"/>
  <c r="I113" i="24" s="1"/>
  <c r="J114" i="24"/>
  <c r="J142" i="24"/>
  <c r="J146" i="24" s="1"/>
  <c r="I88" i="24"/>
  <c r="L5" i="20"/>
  <c r="L15" i="20" s="1"/>
  <c r="L80" i="25" s="1"/>
  <c r="M75" i="4"/>
  <c r="M6" i="7"/>
  <c r="J78" i="24"/>
  <c r="O74" i="4"/>
  <c r="I56" i="24"/>
  <c r="M7" i="7"/>
  <c r="M95" i="4"/>
  <c r="K42" i="7"/>
  <c r="L43" i="7"/>
  <c r="L45" i="7"/>
  <c r="L49" i="7"/>
  <c r="L44" i="7"/>
  <c r="L48" i="7"/>
  <c r="L46" i="7"/>
  <c r="L47" i="7"/>
  <c r="P71" i="4"/>
  <c r="P91" i="4"/>
  <c r="P151" i="4"/>
  <c r="P131" i="4"/>
  <c r="P111" i="4"/>
  <c r="P92" i="4"/>
  <c r="P94" i="4" s="1"/>
  <c r="P133" i="4"/>
  <c r="P113" i="4"/>
  <c r="P72" i="4"/>
  <c r="P73" i="4"/>
  <c r="P112" i="4"/>
  <c r="P152" i="4"/>
  <c r="P153" i="4"/>
  <c r="P132" i="4"/>
  <c r="P134" i="4" s="1"/>
  <c r="P93" i="4"/>
  <c r="J46" i="24"/>
  <c r="J47" i="24" s="1"/>
  <c r="K4" i="24"/>
  <c r="J6" i="24"/>
  <c r="N116" i="4"/>
  <c r="O114" i="4"/>
  <c r="K68" i="7"/>
  <c r="K99" i="7" s="1"/>
  <c r="K66" i="7"/>
  <c r="K97" i="7" s="1"/>
  <c r="K63" i="7"/>
  <c r="K94" i="7" s="1"/>
  <c r="K64" i="7"/>
  <c r="K95" i="7" s="1"/>
  <c r="K69" i="7"/>
  <c r="K100" i="7" s="1"/>
  <c r="K67" i="7"/>
  <c r="K98" i="7" s="1"/>
  <c r="K65" i="7"/>
  <c r="K96" i="7" s="1"/>
  <c r="I31" i="7"/>
  <c r="I13" i="8"/>
  <c r="M117" i="4"/>
  <c r="M7" i="6" s="1"/>
  <c r="M10" i="6"/>
  <c r="N155" i="4"/>
  <c r="N10" i="7"/>
  <c r="L115" i="4"/>
  <c r="L8" i="7"/>
  <c r="J62" i="7"/>
  <c r="J91" i="7" s="1"/>
  <c r="H15" i="11"/>
  <c r="H85" i="11" s="1"/>
  <c r="H14" i="8"/>
  <c r="G15" i="11"/>
  <c r="G14" i="8"/>
  <c r="I116" i="7"/>
  <c r="I77" i="25" s="1"/>
  <c r="N127" i="4"/>
  <c r="N128" i="4" s="1"/>
  <c r="N126" i="4" s="1"/>
  <c r="P144" i="4"/>
  <c r="P104" i="4"/>
  <c r="P84" i="4"/>
  <c r="P124" i="4"/>
  <c r="P103" i="4"/>
  <c r="P105" i="4" s="1"/>
  <c r="P143" i="4"/>
  <c r="P145" i="4" s="1"/>
  <c r="P142" i="4"/>
  <c r="P123" i="4"/>
  <c r="P125" i="4" s="1"/>
  <c r="P102" i="4"/>
  <c r="P122" i="4"/>
  <c r="P83" i="4"/>
  <c r="P85" i="4" s="1"/>
  <c r="P82" i="4"/>
  <c r="N147" i="4"/>
  <c r="N148" i="4" s="1"/>
  <c r="N146" i="4" s="1"/>
  <c r="N87" i="4"/>
  <c r="N88" i="4" s="1"/>
  <c r="N86" i="4" s="1"/>
  <c r="N107" i="4"/>
  <c r="N108" i="4" s="1"/>
  <c r="N106" i="4" s="1"/>
  <c r="N67" i="4"/>
  <c r="N68" i="4" s="1"/>
  <c r="N66" i="4" s="1"/>
  <c r="P63" i="4"/>
  <c r="P65" i="4" s="1"/>
  <c r="P62" i="4"/>
  <c r="P64" i="4"/>
  <c r="I20" i="11"/>
  <c r="I86" i="11" s="1"/>
  <c r="I15" i="8"/>
  <c r="N63" i="9"/>
  <c r="J46" i="6"/>
  <c r="J10" i="23" s="1"/>
  <c r="K17" i="20"/>
  <c r="K82" i="25" s="1"/>
  <c r="K16" i="20"/>
  <c r="K15" i="20"/>
  <c r="K80" i="25" s="1"/>
  <c r="K306" i="5"/>
  <c r="Q3" i="23"/>
  <c r="Q75" i="23" s="1"/>
  <c r="O7" i="20"/>
  <c r="J25" i="20"/>
  <c r="J35" i="20"/>
  <c r="I56" i="10"/>
  <c r="I57" i="10" s="1"/>
  <c r="N6" i="11"/>
  <c r="J19" i="20"/>
  <c r="J15" i="8" s="1"/>
  <c r="O13" i="7"/>
  <c r="P54" i="4"/>
  <c r="P11" i="9" s="1"/>
  <c r="O10" i="9"/>
  <c r="O5" i="11"/>
  <c r="O55" i="4"/>
  <c r="O7" i="12"/>
  <c r="L7" i="10"/>
  <c r="L6" i="12"/>
  <c r="L65" i="12" s="1"/>
  <c r="O5" i="10"/>
  <c r="O34" i="4"/>
  <c r="M45" i="4"/>
  <c r="M46" i="4" s="1"/>
  <c r="O43" i="4"/>
  <c r="M37" i="4"/>
  <c r="L35" i="4"/>
  <c r="L5" i="9"/>
  <c r="L5" i="7"/>
  <c r="N18" i="4"/>
  <c r="N19" i="4" s="1"/>
  <c r="N17" i="4" s="1"/>
  <c r="N27" i="4"/>
  <c r="N28" i="4" s="1"/>
  <c r="P9" i="4"/>
  <c r="P10" i="4"/>
  <c r="Q3" i="14"/>
  <c r="Q3" i="12"/>
  <c r="Q3" i="13"/>
  <c r="Q3" i="11"/>
  <c r="Q3" i="9"/>
  <c r="Q3" i="5"/>
  <c r="Q3" i="20" s="1"/>
  <c r="Q3" i="8"/>
  <c r="Q8" i="4"/>
  <c r="Q7" i="4"/>
  <c r="M28" i="4"/>
  <c r="P41" i="4"/>
  <c r="P9" i="9" s="1"/>
  <c r="P32" i="4"/>
  <c r="P8" i="20" s="1"/>
  <c r="P23" i="4"/>
  <c r="P14" i="4"/>
  <c r="P5" i="25" s="1"/>
  <c r="P15" i="4"/>
  <c r="P6" i="25" s="1"/>
  <c r="P13" i="4"/>
  <c r="P6" i="5" s="1"/>
  <c r="P31" i="4"/>
  <c r="P22" i="4"/>
  <c r="P40" i="4"/>
  <c r="P8" i="9" s="1"/>
  <c r="P33" i="4"/>
  <c r="P24" i="4"/>
  <c r="P42" i="4"/>
  <c r="N45" i="4"/>
  <c r="N46" i="4" s="1"/>
  <c r="O6" i="9"/>
  <c r="O25" i="4"/>
  <c r="S3" i="3"/>
  <c r="R3" i="4"/>
  <c r="R3" i="25" s="1"/>
  <c r="P3" i="7"/>
  <c r="P3" i="6"/>
  <c r="P3" i="10"/>
  <c r="O7" i="9"/>
  <c r="O5" i="12"/>
  <c r="O5" i="13"/>
  <c r="O16" i="4"/>
  <c r="N36" i="4"/>
  <c r="K81" i="25" l="1"/>
  <c r="L82" i="7"/>
  <c r="L33" i="7" s="1"/>
  <c r="L76" i="25" s="1"/>
  <c r="J190" i="25"/>
  <c r="J92" i="6"/>
  <c r="I187" i="25"/>
  <c r="I87" i="6"/>
  <c r="K29" i="7"/>
  <c r="K72" i="25" s="1"/>
  <c r="K101" i="7"/>
  <c r="K33" i="7"/>
  <c r="K76" i="25" s="1"/>
  <c r="H152" i="25"/>
  <c r="H153" i="25" s="1"/>
  <c r="M39" i="6"/>
  <c r="M42" i="6"/>
  <c r="M38" i="6"/>
  <c r="M41" i="6"/>
  <c r="M37" i="6"/>
  <c r="M40" i="6"/>
  <c r="M35" i="6"/>
  <c r="M34" i="6"/>
  <c r="M36" i="6"/>
  <c r="L107" i="7"/>
  <c r="L110" i="7"/>
  <c r="H101" i="23"/>
  <c r="G85" i="11"/>
  <c r="G101" i="23"/>
  <c r="G152" i="25"/>
  <c r="G153" i="25" s="1"/>
  <c r="G154" i="25" s="1"/>
  <c r="I28" i="7"/>
  <c r="I35" i="7" s="1"/>
  <c r="I74" i="25"/>
  <c r="J52" i="6"/>
  <c r="J56" i="6" s="1"/>
  <c r="J177" i="25"/>
  <c r="J178" i="25" s="1"/>
  <c r="J34" i="7"/>
  <c r="L16" i="20"/>
  <c r="G29" i="20" s="1"/>
  <c r="L72" i="7"/>
  <c r="L32" i="7" s="1"/>
  <c r="L75" i="25" s="1"/>
  <c r="N9" i="7"/>
  <c r="N73" i="7" s="1"/>
  <c r="M77" i="7"/>
  <c r="N135" i="4"/>
  <c r="M76" i="7"/>
  <c r="M87" i="7"/>
  <c r="M30" i="9"/>
  <c r="L48" i="9"/>
  <c r="O136" i="4"/>
  <c r="O137" i="4" s="1"/>
  <c r="O8" i="6" s="1"/>
  <c r="M78" i="7"/>
  <c r="M73" i="7"/>
  <c r="M84" i="7"/>
  <c r="M88" i="7"/>
  <c r="M75" i="7"/>
  <c r="M74" i="7"/>
  <c r="M83" i="7"/>
  <c r="M89" i="7"/>
  <c r="M86" i="7"/>
  <c r="L52" i="7"/>
  <c r="L30" i="7" s="1"/>
  <c r="L73" i="25" s="1"/>
  <c r="O156" i="4"/>
  <c r="O157" i="4" s="1"/>
  <c r="O9" i="6" s="1"/>
  <c r="P25" i="9"/>
  <c r="P26" i="9"/>
  <c r="N7" i="7"/>
  <c r="N59" i="7" s="1"/>
  <c r="N6" i="6"/>
  <c r="L34" i="9"/>
  <c r="L42" i="9" s="1"/>
  <c r="M29" i="9"/>
  <c r="J53" i="9"/>
  <c r="J40" i="9"/>
  <c r="K44" i="9"/>
  <c r="K47" i="9"/>
  <c r="K38" i="9"/>
  <c r="O27" i="9"/>
  <c r="J175" i="24"/>
  <c r="P74" i="4"/>
  <c r="N95" i="4"/>
  <c r="P154" i="4"/>
  <c r="K112" i="7"/>
  <c r="N75" i="4"/>
  <c r="N6" i="7"/>
  <c r="I176" i="24"/>
  <c r="I177" i="24" s="1"/>
  <c r="O127" i="4"/>
  <c r="O128" i="4" s="1"/>
  <c r="O126" i="4" s="1"/>
  <c r="L17" i="20"/>
  <c r="L82" i="25" s="1"/>
  <c r="I53" i="10"/>
  <c r="M5" i="20"/>
  <c r="M15" i="20" s="1"/>
  <c r="M80" i="25" s="1"/>
  <c r="M48" i="7"/>
  <c r="M46" i="7"/>
  <c r="M47" i="7"/>
  <c r="M43" i="7"/>
  <c r="M45" i="7"/>
  <c r="M49" i="7"/>
  <c r="M44" i="7"/>
  <c r="J120" i="24"/>
  <c r="J152" i="24"/>
  <c r="O76" i="4"/>
  <c r="O77" i="4" s="1"/>
  <c r="O5" i="6" s="1"/>
  <c r="I48" i="24"/>
  <c r="I49" i="24" s="1"/>
  <c r="K5" i="24"/>
  <c r="K174" i="24" s="1"/>
  <c r="K3" i="24"/>
  <c r="K45" i="24"/>
  <c r="K141" i="24"/>
  <c r="K109" i="24"/>
  <c r="K173" i="24"/>
  <c r="K77" i="24"/>
  <c r="J82" i="24"/>
  <c r="J79" i="24"/>
  <c r="I80" i="24"/>
  <c r="I81" i="24" s="1"/>
  <c r="O96" i="4"/>
  <c r="O97" i="4" s="1"/>
  <c r="O6" i="6" s="1"/>
  <c r="Q151" i="4"/>
  <c r="Q91" i="4"/>
  <c r="Q71" i="4"/>
  <c r="Q131" i="4"/>
  <c r="Q111" i="4"/>
  <c r="Q93" i="4"/>
  <c r="Q73" i="4"/>
  <c r="Q113" i="4"/>
  <c r="Q112" i="4"/>
  <c r="Q72" i="4"/>
  <c r="Q92" i="4"/>
  <c r="Q94" i="4" s="1"/>
  <c r="Q133" i="4"/>
  <c r="Q132" i="4"/>
  <c r="Q134" i="4" s="1"/>
  <c r="Q153" i="4"/>
  <c r="Q152" i="4"/>
  <c r="L42" i="7"/>
  <c r="M59" i="7"/>
  <c r="M56" i="7"/>
  <c r="M54" i="7"/>
  <c r="M53" i="7"/>
  <c r="M55" i="7"/>
  <c r="M58" i="7"/>
  <c r="M57" i="7"/>
  <c r="J50" i="24"/>
  <c r="J143" i="24"/>
  <c r="I144" i="24"/>
  <c r="I145" i="24" s="1"/>
  <c r="J31" i="7"/>
  <c r="J13" i="8"/>
  <c r="K62" i="7"/>
  <c r="K91" i="7" s="1"/>
  <c r="N117" i="4"/>
  <c r="N7" i="6" s="1"/>
  <c r="N10" i="6"/>
  <c r="L66" i="7"/>
  <c r="L97" i="7" s="1"/>
  <c r="L68" i="7"/>
  <c r="L99" i="7" s="1"/>
  <c r="L63" i="7"/>
  <c r="L94" i="7" s="1"/>
  <c r="L64" i="7"/>
  <c r="L95" i="7" s="1"/>
  <c r="L65" i="7"/>
  <c r="L96" i="7" s="1"/>
  <c r="L69" i="7"/>
  <c r="L100" i="7" s="1"/>
  <c r="L67" i="7"/>
  <c r="L98" i="7" s="1"/>
  <c r="M115" i="4"/>
  <c r="M8" i="7"/>
  <c r="I14" i="11"/>
  <c r="N87" i="7"/>
  <c r="N85" i="7"/>
  <c r="N89" i="7"/>
  <c r="N88" i="7"/>
  <c r="N86" i="7"/>
  <c r="N83" i="7"/>
  <c r="N84" i="7"/>
  <c r="O155" i="4"/>
  <c r="O116" i="4"/>
  <c r="P114" i="4"/>
  <c r="J116" i="7"/>
  <c r="I14" i="8"/>
  <c r="I15" i="11"/>
  <c r="H19" i="12"/>
  <c r="H15" i="12"/>
  <c r="H16" i="8"/>
  <c r="G19" i="12"/>
  <c r="G15" i="12"/>
  <c r="G16" i="8"/>
  <c r="O107" i="4"/>
  <c r="O108" i="4" s="1"/>
  <c r="O106" i="4" s="1"/>
  <c r="O147" i="4"/>
  <c r="O148" i="4" s="1"/>
  <c r="O146" i="4" s="1"/>
  <c r="Q84" i="4"/>
  <c r="Q142" i="4"/>
  <c r="Q124" i="4"/>
  <c r="Q144" i="4"/>
  <c r="Q104" i="4"/>
  <c r="Q82" i="4"/>
  <c r="Q143" i="4"/>
  <c r="Q145" i="4" s="1"/>
  <c r="Q122" i="4"/>
  <c r="Q102" i="4"/>
  <c r="Q103" i="4"/>
  <c r="Q105" i="4" s="1"/>
  <c r="Q83" i="4"/>
  <c r="Q85" i="4" s="1"/>
  <c r="Q123" i="4"/>
  <c r="Q125" i="4" s="1"/>
  <c r="O87" i="4"/>
  <c r="O88" i="4" s="1"/>
  <c r="O86" i="4" s="1"/>
  <c r="Q64" i="4"/>
  <c r="Q63" i="4"/>
  <c r="Q65" i="4" s="1"/>
  <c r="Q62" i="4"/>
  <c r="O67" i="4"/>
  <c r="O68" i="4" s="1"/>
  <c r="O66" i="4" s="1"/>
  <c r="J20" i="12"/>
  <c r="J16" i="12"/>
  <c r="I20" i="12"/>
  <c r="I16" i="12"/>
  <c r="O63" i="9"/>
  <c r="K46" i="6"/>
  <c r="K10" i="23" s="1"/>
  <c r="R3" i="23"/>
  <c r="R75" i="23" s="1"/>
  <c r="P7" i="20"/>
  <c r="K25" i="20"/>
  <c r="K35" i="20"/>
  <c r="J56" i="10"/>
  <c r="O6" i="11"/>
  <c r="J20" i="11"/>
  <c r="J86" i="11" s="1"/>
  <c r="M11" i="7"/>
  <c r="K19" i="20"/>
  <c r="K15" i="8" s="1"/>
  <c r="P13" i="7"/>
  <c r="N11" i="7"/>
  <c r="N114" i="7" s="1"/>
  <c r="P5" i="11"/>
  <c r="P55" i="4"/>
  <c r="P7" i="12"/>
  <c r="Q54" i="4"/>
  <c r="Q11" i="9" s="1"/>
  <c r="P10" i="9"/>
  <c r="M7" i="10"/>
  <c r="M6" i="12"/>
  <c r="M65" i="12" s="1"/>
  <c r="M26" i="4"/>
  <c r="M6" i="10"/>
  <c r="P5" i="10"/>
  <c r="N26" i="4"/>
  <c r="N6" i="10"/>
  <c r="P34" i="4"/>
  <c r="M44" i="4"/>
  <c r="P43" i="4"/>
  <c r="M35" i="4"/>
  <c r="M5" i="7"/>
  <c r="M5" i="9"/>
  <c r="N37" i="4"/>
  <c r="O27" i="4"/>
  <c r="O28" i="4" s="1"/>
  <c r="O18" i="4"/>
  <c r="O19" i="4" s="1"/>
  <c r="O17" i="4" s="1"/>
  <c r="R3" i="14"/>
  <c r="R3" i="13"/>
  <c r="R3" i="12"/>
  <c r="R3" i="11"/>
  <c r="R3" i="9"/>
  <c r="R3" i="5"/>
  <c r="R3" i="20" s="1"/>
  <c r="R3" i="8"/>
  <c r="R7" i="4"/>
  <c r="R8" i="4"/>
  <c r="N44" i="4"/>
  <c r="P7" i="9"/>
  <c r="Q41" i="4"/>
  <c r="Q9" i="9" s="1"/>
  <c r="Q32" i="4"/>
  <c r="Q8" i="20" s="1"/>
  <c r="Q14" i="4"/>
  <c r="Q5" i="25" s="1"/>
  <c r="Q23" i="4"/>
  <c r="Q40" i="4"/>
  <c r="Q8" i="9" s="1"/>
  <c r="Q13" i="4"/>
  <c r="Q6" i="5" s="1"/>
  <c r="Q31" i="4"/>
  <c r="Q22" i="4"/>
  <c r="Q15" i="4"/>
  <c r="Q6" i="25" s="1"/>
  <c r="Q24" i="4"/>
  <c r="Q33" i="4"/>
  <c r="Q42" i="4"/>
  <c r="S3" i="4"/>
  <c r="S3" i="25" s="1"/>
  <c r="T3" i="3"/>
  <c r="P5" i="13"/>
  <c r="P5" i="12"/>
  <c r="P16" i="4"/>
  <c r="O36" i="4"/>
  <c r="Q9" i="4"/>
  <c r="Q10" i="4"/>
  <c r="P6" i="9"/>
  <c r="P25" i="4"/>
  <c r="O45" i="4"/>
  <c r="O46" i="4" s="1"/>
  <c r="Q3" i="10"/>
  <c r="Q3" i="6"/>
  <c r="Q3" i="7"/>
  <c r="L81" i="25" l="1"/>
  <c r="K190" i="25"/>
  <c r="K92" i="6"/>
  <c r="J187" i="25"/>
  <c r="J87" i="6"/>
  <c r="L29" i="7"/>
  <c r="L72" i="25" s="1"/>
  <c r="L101" i="7"/>
  <c r="N78" i="7"/>
  <c r="N312" i="5"/>
  <c r="N311" i="5"/>
  <c r="M114" i="7"/>
  <c r="M312" i="5"/>
  <c r="M311" i="5"/>
  <c r="N42" i="6"/>
  <c r="N38" i="6"/>
  <c r="N41" i="6"/>
  <c r="N37" i="6"/>
  <c r="N40" i="6"/>
  <c r="N39" i="6"/>
  <c r="N34" i="6"/>
  <c r="N36" i="6"/>
  <c r="N35" i="6"/>
  <c r="I85" i="11"/>
  <c r="N76" i="7"/>
  <c r="M110" i="7"/>
  <c r="M107" i="7"/>
  <c r="N74" i="7"/>
  <c r="J14" i="8"/>
  <c r="J19" i="12" s="1"/>
  <c r="J77" i="25"/>
  <c r="I101" i="23"/>
  <c r="J28" i="7"/>
  <c r="J35" i="7" s="1"/>
  <c r="J74" i="25"/>
  <c r="H154" i="25"/>
  <c r="I152" i="25"/>
  <c r="K52" i="6"/>
  <c r="K56" i="6" s="1"/>
  <c r="K87" i="6" s="1"/>
  <c r="K177" i="25"/>
  <c r="K34" i="7"/>
  <c r="O135" i="4"/>
  <c r="N77" i="7"/>
  <c r="N79" i="7"/>
  <c r="N75" i="7"/>
  <c r="M82" i="7"/>
  <c r="M72" i="7"/>
  <c r="M32" i="7" s="1"/>
  <c r="M75" i="25" s="1"/>
  <c r="O9" i="7"/>
  <c r="O74" i="7" s="1"/>
  <c r="M35" i="9"/>
  <c r="M43" i="9" s="1"/>
  <c r="N30" i="9"/>
  <c r="O10" i="7"/>
  <c r="O89" i="7" s="1"/>
  <c r="Q154" i="4"/>
  <c r="M16" i="20"/>
  <c r="P156" i="4"/>
  <c r="P157" i="4" s="1"/>
  <c r="P9" i="6" s="1"/>
  <c r="N54" i="7"/>
  <c r="N53" i="7"/>
  <c r="N55" i="7"/>
  <c r="N58" i="7"/>
  <c r="N56" i="7"/>
  <c r="N57" i="7"/>
  <c r="M34" i="9"/>
  <c r="M42" i="9" s="1"/>
  <c r="N29" i="9"/>
  <c r="Q26" i="9"/>
  <c r="Q25" i="9"/>
  <c r="K53" i="9"/>
  <c r="K40" i="9"/>
  <c r="L38" i="9"/>
  <c r="L44" i="9"/>
  <c r="L47" i="9"/>
  <c r="P27" i="9"/>
  <c r="P136" i="4"/>
  <c r="P137" i="4" s="1"/>
  <c r="P8" i="6" s="1"/>
  <c r="P127" i="4"/>
  <c r="P128" i="4" s="1"/>
  <c r="P126" i="4" s="1"/>
  <c r="N49" i="7"/>
  <c r="N46" i="7"/>
  <c r="N48" i="7"/>
  <c r="N43" i="7"/>
  <c r="N47" i="7"/>
  <c r="N45" i="7"/>
  <c r="N44" i="7"/>
  <c r="K110" i="24"/>
  <c r="K111" i="24" s="1"/>
  <c r="K175" i="24"/>
  <c r="J176" i="24"/>
  <c r="J177" i="24" s="1"/>
  <c r="O7" i="7"/>
  <c r="O95" i="4"/>
  <c r="K78" i="24"/>
  <c r="K79" i="24" s="1"/>
  <c r="M17" i="20"/>
  <c r="M82" i="25" s="1"/>
  <c r="P76" i="4"/>
  <c r="P77" i="4" s="1"/>
  <c r="P5" i="6" s="1"/>
  <c r="Q74" i="4"/>
  <c r="K142" i="24"/>
  <c r="K143" i="24" s="1"/>
  <c r="O75" i="4"/>
  <c r="O6" i="7"/>
  <c r="M42" i="7"/>
  <c r="R111" i="4"/>
  <c r="R71" i="4"/>
  <c r="R131" i="4"/>
  <c r="R151" i="4"/>
  <c r="R91" i="4"/>
  <c r="R113" i="4"/>
  <c r="R92" i="4"/>
  <c r="R94" i="4" s="1"/>
  <c r="R93" i="4"/>
  <c r="R133" i="4"/>
  <c r="R153" i="4"/>
  <c r="R132" i="4"/>
  <c r="Q136" i="4" s="1"/>
  <c r="Q137" i="4" s="1"/>
  <c r="Q8" i="6" s="1"/>
  <c r="R73" i="4"/>
  <c r="R72" i="4"/>
  <c r="R112" i="4"/>
  <c r="R152" i="4"/>
  <c r="J56" i="24"/>
  <c r="M52" i="7"/>
  <c r="M30" i="7" s="1"/>
  <c r="M73" i="25" s="1"/>
  <c r="K178" i="24"/>
  <c r="J88" i="24"/>
  <c r="K46" i="24"/>
  <c r="K6" i="24"/>
  <c r="L4" i="24"/>
  <c r="P96" i="4"/>
  <c r="P97" i="4" s="1"/>
  <c r="P6" i="6" s="1"/>
  <c r="J14" i="11"/>
  <c r="J53" i="10"/>
  <c r="O117" i="4"/>
  <c r="O7" i="6" s="1"/>
  <c r="O10" i="6"/>
  <c r="K31" i="7"/>
  <c r="K13" i="8"/>
  <c r="M66" i="7"/>
  <c r="M97" i="7" s="1"/>
  <c r="M68" i="7"/>
  <c r="M99" i="7" s="1"/>
  <c r="M63" i="7"/>
  <c r="M94" i="7" s="1"/>
  <c r="M64" i="7"/>
  <c r="M95" i="7" s="1"/>
  <c r="M67" i="7"/>
  <c r="M98" i="7" s="1"/>
  <c r="M65" i="7"/>
  <c r="M96" i="7" s="1"/>
  <c r="M69" i="7"/>
  <c r="M100" i="7" s="1"/>
  <c r="L62" i="7"/>
  <c r="L91" i="7" s="1"/>
  <c r="N115" i="4"/>
  <c r="N8" i="7"/>
  <c r="L112" i="7"/>
  <c r="P116" i="4"/>
  <c r="Q114" i="4"/>
  <c r="N82" i="7"/>
  <c r="J15" i="11"/>
  <c r="I15" i="12"/>
  <c r="I19" i="12"/>
  <c r="I16" i="8"/>
  <c r="K116" i="7"/>
  <c r="K77" i="25" s="1"/>
  <c r="R123" i="4"/>
  <c r="R125" i="4" s="1"/>
  <c r="R124" i="4"/>
  <c r="R144" i="4"/>
  <c r="R104" i="4"/>
  <c r="R84" i="4"/>
  <c r="R102" i="4"/>
  <c r="R82" i="4"/>
  <c r="R143" i="4"/>
  <c r="R145" i="4" s="1"/>
  <c r="R142" i="4"/>
  <c r="R122" i="4"/>
  <c r="R83" i="4"/>
  <c r="R85" i="4" s="1"/>
  <c r="R103" i="4"/>
  <c r="R105" i="4" s="1"/>
  <c r="P107" i="4"/>
  <c r="P108" i="4" s="1"/>
  <c r="P106" i="4" s="1"/>
  <c r="P87" i="4"/>
  <c r="P88" i="4" s="1"/>
  <c r="P86" i="4" s="1"/>
  <c r="P147" i="4"/>
  <c r="P148" i="4" s="1"/>
  <c r="P146" i="4" s="1"/>
  <c r="P67" i="4"/>
  <c r="P68" i="4" s="1"/>
  <c r="P66" i="4" s="1"/>
  <c r="R63" i="4"/>
  <c r="R65" i="4" s="1"/>
  <c r="R62" i="4"/>
  <c r="R64" i="4"/>
  <c r="K20" i="12"/>
  <c r="K16" i="12"/>
  <c r="P63" i="9"/>
  <c r="S3" i="23"/>
  <c r="S75" i="23" s="1"/>
  <c r="Q7" i="20"/>
  <c r="K56" i="10"/>
  <c r="K57" i="10" s="1"/>
  <c r="J57" i="10"/>
  <c r="P6" i="11"/>
  <c r="K20" i="11"/>
  <c r="K86" i="11" s="1"/>
  <c r="N6" i="12"/>
  <c r="N65" i="12" s="1"/>
  <c r="N5" i="20"/>
  <c r="O11" i="7"/>
  <c r="O114" i="7" s="1"/>
  <c r="Q13" i="7"/>
  <c r="Q10" i="9"/>
  <c r="Q7" i="12"/>
  <c r="Q5" i="11"/>
  <c r="Q55" i="4"/>
  <c r="R54" i="4"/>
  <c r="R11" i="9" s="1"/>
  <c r="Q5" i="10"/>
  <c r="O26" i="4"/>
  <c r="O6" i="10"/>
  <c r="N5" i="7"/>
  <c r="N7" i="10"/>
  <c r="Q34" i="4"/>
  <c r="Q43" i="4"/>
  <c r="N5" i="9"/>
  <c r="N35" i="4"/>
  <c r="P18" i="4"/>
  <c r="P19" i="4" s="1"/>
  <c r="P17" i="4" s="1"/>
  <c r="P36" i="4"/>
  <c r="O37" i="4"/>
  <c r="P27" i="4"/>
  <c r="P28" i="4" s="1"/>
  <c r="P45" i="4"/>
  <c r="P46" i="4" s="1"/>
  <c r="U3" i="3"/>
  <c r="T3" i="4"/>
  <c r="T3" i="25" s="1"/>
  <c r="Q6" i="9"/>
  <c r="Q25" i="4"/>
  <c r="R3" i="10"/>
  <c r="R3" i="6"/>
  <c r="R3" i="7"/>
  <c r="Q7" i="9"/>
  <c r="S3" i="14"/>
  <c r="S3" i="11"/>
  <c r="S3" i="12"/>
  <c r="S3" i="13"/>
  <c r="S3" i="5"/>
  <c r="S3" i="20" s="1"/>
  <c r="S3" i="8"/>
  <c r="S3" i="9"/>
  <c r="S7" i="4"/>
  <c r="S8" i="4"/>
  <c r="Q5" i="13"/>
  <c r="Q5" i="12"/>
  <c r="Q16" i="4"/>
  <c r="R9" i="4"/>
  <c r="R10" i="4"/>
  <c r="O44" i="4"/>
  <c r="R14" i="4"/>
  <c r="R5" i="25" s="1"/>
  <c r="R41" i="4"/>
  <c r="R9" i="9" s="1"/>
  <c r="R23" i="4"/>
  <c r="R32" i="4"/>
  <c r="R8" i="20" s="1"/>
  <c r="R31" i="4"/>
  <c r="R22" i="4"/>
  <c r="R15" i="4"/>
  <c r="R6" i="25" s="1"/>
  <c r="R40" i="4"/>
  <c r="R8" i="9" s="1"/>
  <c r="R13" i="4"/>
  <c r="R6" i="5" s="1"/>
  <c r="R33" i="4"/>
  <c r="R24" i="4"/>
  <c r="R42" i="4"/>
  <c r="O87" i="7" l="1"/>
  <c r="M81" i="25"/>
  <c r="H29" i="20"/>
  <c r="M29" i="7"/>
  <c r="M72" i="25" s="1"/>
  <c r="M101" i="7"/>
  <c r="J15" i="12"/>
  <c r="J85" i="11"/>
  <c r="M33" i="7"/>
  <c r="M76" i="25" s="1"/>
  <c r="O76" i="7"/>
  <c r="O312" i="5"/>
  <c r="J16" i="8"/>
  <c r="O73" i="7"/>
  <c r="O311" i="5"/>
  <c r="O41" i="6"/>
  <c r="O37" i="6"/>
  <c r="O40" i="6"/>
  <c r="O39" i="6"/>
  <c r="O42" i="6"/>
  <c r="O38" i="6"/>
  <c r="O36" i="6"/>
  <c r="O35" i="6"/>
  <c r="O34" i="6"/>
  <c r="N107" i="7"/>
  <c r="N110" i="7"/>
  <c r="K187" i="25"/>
  <c r="J101" i="23"/>
  <c r="J152" i="25"/>
  <c r="J153" i="25" s="1"/>
  <c r="J154" i="25" s="1"/>
  <c r="N72" i="7"/>
  <c r="N32" i="7" s="1"/>
  <c r="N75" i="25" s="1"/>
  <c r="K28" i="7"/>
  <c r="K35" i="7" s="1"/>
  <c r="K74" i="25"/>
  <c r="I153" i="25"/>
  <c r="K178" i="25"/>
  <c r="P155" i="4"/>
  <c r="R154" i="4"/>
  <c r="O78" i="7"/>
  <c r="K146" i="24"/>
  <c r="K152" i="24" s="1"/>
  <c r="O75" i="7"/>
  <c r="O79" i="7"/>
  <c r="O77" i="7"/>
  <c r="O86" i="7"/>
  <c r="O84" i="7"/>
  <c r="P10" i="7"/>
  <c r="P85" i="7" s="1"/>
  <c r="O83" i="7"/>
  <c r="O85" i="7"/>
  <c r="P135" i="4"/>
  <c r="O88" i="7"/>
  <c r="N35" i="9"/>
  <c r="N43" i="9" s="1"/>
  <c r="O30" i="9"/>
  <c r="M39" i="9"/>
  <c r="M77" i="9" s="1"/>
  <c r="M48" i="9"/>
  <c r="N52" i="7"/>
  <c r="N30" i="7" s="1"/>
  <c r="N73" i="25" s="1"/>
  <c r="R25" i="9"/>
  <c r="R26" i="9"/>
  <c r="M38" i="9"/>
  <c r="M47" i="9"/>
  <c r="M44" i="9"/>
  <c r="L53" i="9"/>
  <c r="L40" i="9"/>
  <c r="P9" i="7"/>
  <c r="P79" i="7" s="1"/>
  <c r="Q27" i="9"/>
  <c r="N34" i="9"/>
  <c r="N42" i="9" s="1"/>
  <c r="O29" i="9"/>
  <c r="R74" i="4"/>
  <c r="K82" i="24"/>
  <c r="K88" i="24" s="1"/>
  <c r="J80" i="24"/>
  <c r="J81" i="24" s="1"/>
  <c r="Q156" i="4"/>
  <c r="Q157" i="4" s="1"/>
  <c r="R134" i="4"/>
  <c r="N42" i="7"/>
  <c r="K114" i="24"/>
  <c r="K120" i="24" s="1"/>
  <c r="J112" i="24"/>
  <c r="J113" i="24" s="1"/>
  <c r="M112" i="7"/>
  <c r="Q127" i="4"/>
  <c r="Q128" i="4" s="1"/>
  <c r="Q126" i="4" s="1"/>
  <c r="P7" i="7"/>
  <c r="P95" i="4"/>
  <c r="K47" i="24"/>
  <c r="J48" i="24"/>
  <c r="J49" i="24" s="1"/>
  <c r="Q76" i="4"/>
  <c r="Q77" i="4" s="1"/>
  <c r="Q5" i="6" s="1"/>
  <c r="P6" i="7"/>
  <c r="P75" i="4"/>
  <c r="S131" i="4"/>
  <c r="S151" i="4"/>
  <c r="S111" i="4"/>
  <c r="S71" i="4"/>
  <c r="S91" i="4"/>
  <c r="S92" i="4"/>
  <c r="S94" i="4" s="1"/>
  <c r="S93" i="4"/>
  <c r="S133" i="4"/>
  <c r="S73" i="4"/>
  <c r="S153" i="4"/>
  <c r="S113" i="4"/>
  <c r="S132" i="4"/>
  <c r="S112" i="4"/>
  <c r="S72" i="4"/>
  <c r="S152" i="4"/>
  <c r="L3" i="24"/>
  <c r="L5" i="24"/>
  <c r="L142" i="24" s="1"/>
  <c r="L45" i="24"/>
  <c r="L141" i="24"/>
  <c r="L173" i="24"/>
  <c r="L77" i="24"/>
  <c r="L109" i="24"/>
  <c r="K184" i="24"/>
  <c r="K50" i="24"/>
  <c r="J144" i="24"/>
  <c r="J145" i="24" s="1"/>
  <c r="O59" i="7"/>
  <c r="O55" i="7"/>
  <c r="O56" i="7"/>
  <c r="O58" i="7"/>
  <c r="O53" i="7"/>
  <c r="O54" i="7"/>
  <c r="O57" i="7"/>
  <c r="O45" i="7"/>
  <c r="O43" i="7"/>
  <c r="O48" i="7"/>
  <c r="O49" i="7"/>
  <c r="O46" i="7"/>
  <c r="O47" i="7"/>
  <c r="O44" i="7"/>
  <c r="Q96" i="4"/>
  <c r="Q97" i="4" s="1"/>
  <c r="Q6" i="6" s="1"/>
  <c r="K14" i="11"/>
  <c r="K53" i="10"/>
  <c r="N66" i="7"/>
  <c r="N97" i="7" s="1"/>
  <c r="N68" i="7"/>
  <c r="N99" i="7" s="1"/>
  <c r="N63" i="7"/>
  <c r="N94" i="7" s="1"/>
  <c r="N64" i="7"/>
  <c r="N95" i="7" s="1"/>
  <c r="N67" i="7"/>
  <c r="N98" i="7" s="1"/>
  <c r="N65" i="7"/>
  <c r="N96" i="7" s="1"/>
  <c r="N69" i="7"/>
  <c r="N100" i="7" s="1"/>
  <c r="Q135" i="4"/>
  <c r="Q9" i="7"/>
  <c r="N33" i="7"/>
  <c r="N76" i="25" s="1"/>
  <c r="L31" i="7"/>
  <c r="L13" i="8"/>
  <c r="P84" i="7"/>
  <c r="O115" i="4"/>
  <c r="O8" i="7"/>
  <c r="P117" i="4"/>
  <c r="P7" i="6" s="1"/>
  <c r="P10" i="6"/>
  <c r="Q116" i="4"/>
  <c r="R114" i="4"/>
  <c r="M62" i="7"/>
  <c r="M91" i="7" s="1"/>
  <c r="L116" i="7"/>
  <c r="L34" i="7"/>
  <c r="K15" i="11"/>
  <c r="K85" i="11" s="1"/>
  <c r="K14" i="8"/>
  <c r="Q147" i="4"/>
  <c r="Q148" i="4" s="1"/>
  <c r="Q146" i="4" s="1"/>
  <c r="S143" i="4"/>
  <c r="S145" i="4" s="1"/>
  <c r="S124" i="4"/>
  <c r="S144" i="4"/>
  <c r="S104" i="4"/>
  <c r="S84" i="4"/>
  <c r="S83" i="4"/>
  <c r="S85" i="4" s="1"/>
  <c r="S123" i="4"/>
  <c r="S125" i="4" s="1"/>
  <c r="S102" i="4"/>
  <c r="S122" i="4"/>
  <c r="S103" i="4"/>
  <c r="S105" i="4" s="1"/>
  <c r="S142" i="4"/>
  <c r="S82" i="4"/>
  <c r="Q87" i="4"/>
  <c r="Q88" i="4" s="1"/>
  <c r="Q86" i="4" s="1"/>
  <c r="Q107" i="4"/>
  <c r="Q108" i="4" s="1"/>
  <c r="Q106" i="4" s="1"/>
  <c r="Q67" i="4"/>
  <c r="Q68" i="4" s="1"/>
  <c r="Q66" i="4" s="1"/>
  <c r="S63" i="4"/>
  <c r="S65" i="4" s="1"/>
  <c r="S64" i="4"/>
  <c r="S62" i="4"/>
  <c r="Q63" i="9"/>
  <c r="N17" i="20"/>
  <c r="N82" i="25" s="1"/>
  <c r="N16" i="20"/>
  <c r="I29" i="20" s="1"/>
  <c r="N15" i="20"/>
  <c r="N80" i="25" s="1"/>
  <c r="T3" i="23"/>
  <c r="T75" i="23" s="1"/>
  <c r="R7" i="20"/>
  <c r="Q6" i="11"/>
  <c r="R13" i="7"/>
  <c r="O6" i="12"/>
  <c r="O65" i="12" s="1"/>
  <c r="O5" i="20"/>
  <c r="P11" i="7"/>
  <c r="P114" i="7" s="1"/>
  <c r="R10" i="9"/>
  <c r="S54" i="4"/>
  <c r="S11" i="9" s="1"/>
  <c r="R7" i="12"/>
  <c r="R5" i="11"/>
  <c r="R55" i="4"/>
  <c r="R5" i="10"/>
  <c r="P26" i="4"/>
  <c r="P6" i="10"/>
  <c r="O7" i="10"/>
  <c r="R34" i="4"/>
  <c r="R43" i="4"/>
  <c r="O5" i="9"/>
  <c r="P37" i="4"/>
  <c r="O5" i="7"/>
  <c r="O35" i="4"/>
  <c r="Q36" i="4"/>
  <c r="R7" i="9"/>
  <c r="V3" i="3"/>
  <c r="U3" i="4"/>
  <c r="U3" i="25" s="1"/>
  <c r="Q18" i="4"/>
  <c r="Q19" i="4" s="1"/>
  <c r="Q17" i="4" s="1"/>
  <c r="R5" i="13"/>
  <c r="R5" i="12"/>
  <c r="R16" i="4"/>
  <c r="S10" i="4"/>
  <c r="S9" i="4"/>
  <c r="S3" i="10"/>
  <c r="S3" i="7"/>
  <c r="S3" i="6"/>
  <c r="Q27" i="4"/>
  <c r="P44" i="4"/>
  <c r="R6" i="9"/>
  <c r="R25" i="4"/>
  <c r="S41" i="4"/>
  <c r="S9" i="9" s="1"/>
  <c r="S14" i="4"/>
  <c r="S5" i="25" s="1"/>
  <c r="S23" i="4"/>
  <c r="S32" i="4"/>
  <c r="S8" i="20" s="1"/>
  <c r="S22" i="4"/>
  <c r="S15" i="4"/>
  <c r="S6" i="25" s="1"/>
  <c r="S13" i="4"/>
  <c r="S6" i="5" s="1"/>
  <c r="S31" i="4"/>
  <c r="S40" i="4"/>
  <c r="S8" i="9" s="1"/>
  <c r="S33" i="4"/>
  <c r="S42" i="4"/>
  <c r="S24" i="4"/>
  <c r="T3" i="14"/>
  <c r="T3" i="13"/>
  <c r="T3" i="12"/>
  <c r="T3" i="11"/>
  <c r="T3" i="8"/>
  <c r="T3" i="9"/>
  <c r="T3" i="5"/>
  <c r="T3" i="20" s="1"/>
  <c r="T7" i="4"/>
  <c r="T8" i="4"/>
  <c r="Q45" i="4"/>
  <c r="Q46" i="4" s="1"/>
  <c r="N81" i="25" l="1"/>
  <c r="N101" i="7"/>
  <c r="N29" i="7"/>
  <c r="N72" i="25" s="1"/>
  <c r="P83" i="7"/>
  <c r="P87" i="7"/>
  <c r="P89" i="7"/>
  <c r="P312" i="5"/>
  <c r="P311" i="5"/>
  <c r="P40" i="6"/>
  <c r="P36" i="6"/>
  <c r="P39" i="6"/>
  <c r="P42" i="6"/>
  <c r="P38" i="6"/>
  <c r="P41" i="6"/>
  <c r="P37" i="6"/>
  <c r="P35" i="6"/>
  <c r="P34" i="6"/>
  <c r="O110" i="7"/>
  <c r="O107" i="7"/>
  <c r="L14" i="8"/>
  <c r="L15" i="12" s="1"/>
  <c r="L77" i="25"/>
  <c r="K101" i="23"/>
  <c r="L28" i="7"/>
  <c r="L74" i="25"/>
  <c r="K152" i="25"/>
  <c r="I154" i="25"/>
  <c r="M34" i="7"/>
  <c r="P86" i="7"/>
  <c r="P88" i="7"/>
  <c r="S154" i="4"/>
  <c r="O72" i="7"/>
  <c r="O32" i="7" s="1"/>
  <c r="O75" i="25" s="1"/>
  <c r="S134" i="4"/>
  <c r="O82" i="7"/>
  <c r="O35" i="9"/>
  <c r="O43" i="9" s="1"/>
  <c r="P30" i="9"/>
  <c r="N39" i="9"/>
  <c r="N77" i="9" s="1"/>
  <c r="N48" i="9"/>
  <c r="P77" i="7"/>
  <c r="P76" i="7"/>
  <c r="P78" i="7"/>
  <c r="P74" i="7"/>
  <c r="P75" i="7"/>
  <c r="P73" i="7"/>
  <c r="S26" i="9"/>
  <c r="S25" i="9"/>
  <c r="M53" i="9"/>
  <c r="M40" i="9"/>
  <c r="O34" i="9"/>
  <c r="O42" i="9" s="1"/>
  <c r="P29" i="9"/>
  <c r="Q10" i="7"/>
  <c r="Q89" i="7" s="1"/>
  <c r="Q9" i="6"/>
  <c r="N47" i="9"/>
  <c r="N44" i="9"/>
  <c r="N38" i="9"/>
  <c r="R27" i="9"/>
  <c r="R136" i="4"/>
  <c r="R137" i="4" s="1"/>
  <c r="R135" i="4" s="1"/>
  <c r="Q155" i="4"/>
  <c r="R147" i="4"/>
  <c r="R148" i="4" s="1"/>
  <c r="R146" i="4" s="1"/>
  <c r="L110" i="24"/>
  <c r="L114" i="24" s="1"/>
  <c r="L120" i="24" s="1"/>
  <c r="L174" i="24"/>
  <c r="K176" i="24" s="1"/>
  <c r="K177" i="24" s="1"/>
  <c r="Q7" i="7"/>
  <c r="Q95" i="4"/>
  <c r="R96" i="4"/>
  <c r="R97" i="4" s="1"/>
  <c r="R6" i="6" s="1"/>
  <c r="L46" i="24"/>
  <c r="L47" i="24" s="1"/>
  <c r="L6" i="24"/>
  <c r="M4" i="24"/>
  <c r="Q75" i="4"/>
  <c r="Q6" i="7"/>
  <c r="P59" i="7"/>
  <c r="P58" i="7"/>
  <c r="P56" i="7"/>
  <c r="P57" i="7"/>
  <c r="P54" i="7"/>
  <c r="P53" i="7"/>
  <c r="P55" i="7"/>
  <c r="T91" i="4"/>
  <c r="T151" i="4"/>
  <c r="T131" i="4"/>
  <c r="T111" i="4"/>
  <c r="T71" i="4"/>
  <c r="T92" i="4"/>
  <c r="T94" i="4" s="1"/>
  <c r="T132" i="4"/>
  <c r="S136" i="4" s="1"/>
  <c r="S137" i="4" s="1"/>
  <c r="S8" i="6" s="1"/>
  <c r="T133" i="4"/>
  <c r="T112" i="4"/>
  <c r="T72" i="4"/>
  <c r="T113" i="4"/>
  <c r="T93" i="4"/>
  <c r="T73" i="4"/>
  <c r="T152" i="4"/>
  <c r="T153" i="4"/>
  <c r="R156" i="4"/>
  <c r="R157" i="4" s="1"/>
  <c r="L53" i="10"/>
  <c r="O42" i="7"/>
  <c r="O52" i="7"/>
  <c r="O30" i="7" s="1"/>
  <c r="O73" i="25" s="1"/>
  <c r="L78" i="24"/>
  <c r="L146" i="24"/>
  <c r="L152" i="24" s="1"/>
  <c r="L143" i="24"/>
  <c r="P47" i="7"/>
  <c r="P43" i="7"/>
  <c r="P45" i="7"/>
  <c r="P49" i="7"/>
  <c r="P46" i="7"/>
  <c r="P48" i="7"/>
  <c r="P44" i="7"/>
  <c r="K56" i="24"/>
  <c r="S74" i="4"/>
  <c r="R76" i="4"/>
  <c r="R77" i="4" s="1"/>
  <c r="R5" i="6" s="1"/>
  <c r="K144" i="24"/>
  <c r="K145" i="24" s="1"/>
  <c r="O68" i="7"/>
  <c r="O99" i="7" s="1"/>
  <c r="O66" i="7"/>
  <c r="O97" i="7" s="1"/>
  <c r="O63" i="7"/>
  <c r="O94" i="7" s="1"/>
  <c r="O64" i="7"/>
  <c r="O95" i="7" s="1"/>
  <c r="O69" i="7"/>
  <c r="O100" i="7" s="1"/>
  <c r="O67" i="7"/>
  <c r="O98" i="7" s="1"/>
  <c r="O65" i="7"/>
  <c r="O96" i="7" s="1"/>
  <c r="N112" i="7"/>
  <c r="Q117" i="4"/>
  <c r="Q7" i="6" s="1"/>
  <c r="Q10" i="6"/>
  <c r="P115" i="4"/>
  <c r="P8" i="7"/>
  <c r="Q74" i="7"/>
  <c r="Q73" i="7"/>
  <c r="Q76" i="7"/>
  <c r="Q79" i="7"/>
  <c r="Q75" i="7"/>
  <c r="Q78" i="7"/>
  <c r="Q77" i="7"/>
  <c r="R116" i="4"/>
  <c r="S114" i="4"/>
  <c r="N62" i="7"/>
  <c r="N91" i="7" s="1"/>
  <c r="M31" i="7"/>
  <c r="M13" i="8"/>
  <c r="L14" i="11"/>
  <c r="L15" i="11"/>
  <c r="L35" i="7"/>
  <c r="L19" i="12"/>
  <c r="K19" i="12"/>
  <c r="K15" i="12"/>
  <c r="K16" i="8"/>
  <c r="M116" i="7"/>
  <c r="M77" i="25" s="1"/>
  <c r="R107" i="4"/>
  <c r="R108" i="4" s="1"/>
  <c r="R106" i="4" s="1"/>
  <c r="R127" i="4"/>
  <c r="R128" i="4" s="1"/>
  <c r="R126" i="4" s="1"/>
  <c r="T144" i="4"/>
  <c r="T104" i="4"/>
  <c r="T103" i="4"/>
  <c r="T105" i="4" s="1"/>
  <c r="T84" i="4"/>
  <c r="T124" i="4"/>
  <c r="T122" i="4"/>
  <c r="T142" i="4"/>
  <c r="T102" i="4"/>
  <c r="T83" i="4"/>
  <c r="T85" i="4" s="1"/>
  <c r="T82" i="4"/>
  <c r="T123" i="4"/>
  <c r="T125" i="4" s="1"/>
  <c r="T143" i="4"/>
  <c r="T145" i="4" s="1"/>
  <c r="R87" i="4"/>
  <c r="R88" i="4" s="1"/>
  <c r="R86" i="4" s="1"/>
  <c r="R67" i="4"/>
  <c r="R68" i="4" s="1"/>
  <c r="R66" i="4" s="1"/>
  <c r="T64" i="4"/>
  <c r="T63" i="4"/>
  <c r="T65" i="4" s="1"/>
  <c r="T62" i="4"/>
  <c r="R63" i="9"/>
  <c r="O17" i="20"/>
  <c r="O82" i="25" s="1"/>
  <c r="O16" i="20"/>
  <c r="O15" i="20"/>
  <c r="O80" i="25" s="1"/>
  <c r="U3" i="23"/>
  <c r="U75" i="23" s="1"/>
  <c r="S7" i="20"/>
  <c r="R6" i="11"/>
  <c r="S13" i="7"/>
  <c r="P6" i="12"/>
  <c r="P65" i="12" s="1"/>
  <c r="P5" i="20"/>
  <c r="S10" i="9"/>
  <c r="T54" i="4"/>
  <c r="T11" i="9" s="1"/>
  <c r="S5" i="11"/>
  <c r="S55" i="4"/>
  <c r="S7" i="12"/>
  <c r="S5" i="10"/>
  <c r="P7" i="10"/>
  <c r="S34" i="4"/>
  <c r="S43" i="4"/>
  <c r="P5" i="9"/>
  <c r="P35" i="4"/>
  <c r="P5" i="7"/>
  <c r="Q37" i="4"/>
  <c r="R36" i="4"/>
  <c r="T3" i="10"/>
  <c r="T3" i="6"/>
  <c r="T3" i="7"/>
  <c r="S7" i="9"/>
  <c r="S5" i="13"/>
  <c r="S5" i="12"/>
  <c r="S16" i="4"/>
  <c r="R45" i="4"/>
  <c r="R46" i="4" s="1"/>
  <c r="U3" i="13"/>
  <c r="U3" i="14"/>
  <c r="U3" i="12"/>
  <c r="U3" i="11"/>
  <c r="U3" i="9"/>
  <c r="U3" i="8"/>
  <c r="U8" i="4"/>
  <c r="U3" i="5"/>
  <c r="U3" i="20" s="1"/>
  <c r="U7" i="4"/>
  <c r="Q44" i="4"/>
  <c r="T9" i="4"/>
  <c r="T10" i="4"/>
  <c r="R27" i="4"/>
  <c r="W3" i="3"/>
  <c r="V3" i="4"/>
  <c r="V3" i="25" s="1"/>
  <c r="T41" i="4"/>
  <c r="T9" i="9" s="1"/>
  <c r="T32" i="4"/>
  <c r="T8" i="20" s="1"/>
  <c r="T23" i="4"/>
  <c r="T14" i="4"/>
  <c r="T5" i="25" s="1"/>
  <c r="T13" i="4"/>
  <c r="T6" i="5" s="1"/>
  <c r="T31" i="4"/>
  <c r="T22" i="4"/>
  <c r="T40" i="4"/>
  <c r="T8" i="9" s="1"/>
  <c r="T15" i="4"/>
  <c r="T6" i="25" s="1"/>
  <c r="T33" i="4"/>
  <c r="T24" i="4"/>
  <c r="T42" i="4"/>
  <c r="S6" i="9"/>
  <c r="S25" i="4"/>
  <c r="Q28" i="4"/>
  <c r="R18" i="4"/>
  <c r="R19" i="4" s="1"/>
  <c r="R17" i="4" s="1"/>
  <c r="O81" i="25" l="1"/>
  <c r="J29" i="20"/>
  <c r="S156" i="4"/>
  <c r="S157" i="4" s="1"/>
  <c r="S9" i="6" s="1"/>
  <c r="O29" i="7"/>
  <c r="O72" i="25" s="1"/>
  <c r="O101" i="7"/>
  <c r="O33" i="7"/>
  <c r="O76" i="25" s="1"/>
  <c r="L101" i="23"/>
  <c r="L152" i="25"/>
  <c r="L153" i="25" s="1"/>
  <c r="L154" i="25" s="1"/>
  <c r="Q39" i="6"/>
  <c r="Q42" i="6"/>
  <c r="Q38" i="6"/>
  <c r="Q41" i="6"/>
  <c r="Q37" i="6"/>
  <c r="Q40" i="6"/>
  <c r="Q36" i="6"/>
  <c r="Q35" i="6"/>
  <c r="Q34" i="6"/>
  <c r="P110" i="7"/>
  <c r="P107" i="7"/>
  <c r="P82" i="7"/>
  <c r="L85" i="11"/>
  <c r="M28" i="7"/>
  <c r="M35" i="7" s="1"/>
  <c r="M74" i="25"/>
  <c r="M152" i="25" s="1"/>
  <c r="M153" i="25" s="1"/>
  <c r="M154" i="25" s="1"/>
  <c r="K153" i="25"/>
  <c r="N34" i="7"/>
  <c r="T134" i="4"/>
  <c r="L111" i="24"/>
  <c r="P35" i="9"/>
  <c r="P43" i="9" s="1"/>
  <c r="Q30" i="9"/>
  <c r="O39" i="9"/>
  <c r="O77" i="9" s="1"/>
  <c r="O48" i="9"/>
  <c r="Q86" i="7"/>
  <c r="Q85" i="7"/>
  <c r="Q84" i="7"/>
  <c r="Q88" i="7"/>
  <c r="Q87" i="7"/>
  <c r="Q83" i="7"/>
  <c r="P72" i="7"/>
  <c r="P32" i="7" s="1"/>
  <c r="P75" i="25" s="1"/>
  <c r="T26" i="9"/>
  <c r="T25" i="9"/>
  <c r="R10" i="7"/>
  <c r="R89" i="7" s="1"/>
  <c r="R9" i="6"/>
  <c r="R9" i="7"/>
  <c r="R73" i="7" s="1"/>
  <c r="R8" i="6"/>
  <c r="P34" i="9"/>
  <c r="P42" i="9" s="1"/>
  <c r="Q29" i="9"/>
  <c r="S27" i="9"/>
  <c r="N53" i="9"/>
  <c r="N40" i="9"/>
  <c r="O38" i="9"/>
  <c r="O47" i="9"/>
  <c r="O44" i="9"/>
  <c r="L178" i="24"/>
  <c r="L184" i="24" s="1"/>
  <c r="K48" i="24"/>
  <c r="K49" i="24" s="1"/>
  <c r="R155" i="4"/>
  <c r="L175" i="24"/>
  <c r="T154" i="4"/>
  <c r="S96" i="4"/>
  <c r="S97" i="4" s="1"/>
  <c r="L50" i="24"/>
  <c r="L56" i="24" s="1"/>
  <c r="S76" i="4"/>
  <c r="S77" i="4" s="1"/>
  <c r="K112" i="24"/>
  <c r="K113" i="24" s="1"/>
  <c r="T74" i="4"/>
  <c r="R7" i="7"/>
  <c r="R95" i="4"/>
  <c r="U91" i="4"/>
  <c r="U71" i="4"/>
  <c r="U151" i="4"/>
  <c r="U111" i="4"/>
  <c r="U131" i="4"/>
  <c r="U132" i="4"/>
  <c r="T136" i="4" s="1"/>
  <c r="T137" i="4" s="1"/>
  <c r="T8" i="6" s="1"/>
  <c r="U72" i="4"/>
  <c r="U133" i="4"/>
  <c r="U113" i="4"/>
  <c r="U73" i="4"/>
  <c r="U153" i="4"/>
  <c r="U152" i="4"/>
  <c r="U92" i="4"/>
  <c r="U94" i="4" s="1"/>
  <c r="U112" i="4"/>
  <c r="U93" i="4"/>
  <c r="Q49" i="7"/>
  <c r="Q46" i="7"/>
  <c r="Q47" i="7"/>
  <c r="Q43" i="7"/>
  <c r="Q45" i="7"/>
  <c r="Q48" i="7"/>
  <c r="Q44" i="7"/>
  <c r="O112" i="7"/>
  <c r="P42" i="7"/>
  <c r="L82" i="24"/>
  <c r="L88" i="24" s="1"/>
  <c r="L79" i="24"/>
  <c r="K80" i="24"/>
  <c r="K81" i="24" s="1"/>
  <c r="Q55" i="7"/>
  <c r="Q58" i="7"/>
  <c r="Q56" i="7"/>
  <c r="Q59" i="7"/>
  <c r="Q57" i="7"/>
  <c r="Q54" i="7"/>
  <c r="Q53" i="7"/>
  <c r="R75" i="4"/>
  <c r="R6" i="7"/>
  <c r="P52" i="7"/>
  <c r="P30" i="7" s="1"/>
  <c r="P73" i="25" s="1"/>
  <c r="M3" i="24"/>
  <c r="M5" i="24"/>
  <c r="M78" i="24" s="1"/>
  <c r="M45" i="24"/>
  <c r="M141" i="24"/>
  <c r="M173" i="24"/>
  <c r="M109" i="24"/>
  <c r="M77" i="24"/>
  <c r="M14" i="11"/>
  <c r="M53" i="10"/>
  <c r="R74" i="7"/>
  <c r="S116" i="4"/>
  <c r="T114" i="4"/>
  <c r="Q115" i="4"/>
  <c r="Q8" i="7"/>
  <c r="S10" i="7"/>
  <c r="S135" i="4"/>
  <c r="S9" i="7"/>
  <c r="N31" i="7"/>
  <c r="N13" i="8"/>
  <c r="R117" i="4"/>
  <c r="R7" i="6" s="1"/>
  <c r="R10" i="6"/>
  <c r="Q72" i="7"/>
  <c r="Q32" i="7" s="1"/>
  <c r="Q75" i="25" s="1"/>
  <c r="P66" i="7"/>
  <c r="P97" i="7" s="1"/>
  <c r="P68" i="7"/>
  <c r="P99" i="7" s="1"/>
  <c r="P63" i="7"/>
  <c r="P94" i="7" s="1"/>
  <c r="P64" i="7"/>
  <c r="P95" i="7" s="1"/>
  <c r="P69" i="7"/>
  <c r="P100" i="7" s="1"/>
  <c r="P65" i="7"/>
  <c r="P96" i="7" s="1"/>
  <c r="P67" i="7"/>
  <c r="P98" i="7" s="1"/>
  <c r="O62" i="7"/>
  <c r="O91" i="7" s="1"/>
  <c r="M14" i="8"/>
  <c r="M15" i="11"/>
  <c r="N116" i="7"/>
  <c r="N77" i="25" s="1"/>
  <c r="S147" i="4"/>
  <c r="S148" i="4" s="1"/>
  <c r="S146" i="4" s="1"/>
  <c r="U103" i="4"/>
  <c r="U105" i="4" s="1"/>
  <c r="U84" i="4"/>
  <c r="U124" i="4"/>
  <c r="U144" i="4"/>
  <c r="U104" i="4"/>
  <c r="U123" i="4"/>
  <c r="U125" i="4" s="1"/>
  <c r="U122" i="4"/>
  <c r="U102" i="4"/>
  <c r="U82" i="4"/>
  <c r="U142" i="4"/>
  <c r="U143" i="4"/>
  <c r="U145" i="4" s="1"/>
  <c r="U83" i="4"/>
  <c r="U85" i="4" s="1"/>
  <c r="S87" i="4"/>
  <c r="S88" i="4" s="1"/>
  <c r="S86" i="4" s="1"/>
  <c r="S127" i="4"/>
  <c r="S128" i="4" s="1"/>
  <c r="S126" i="4" s="1"/>
  <c r="S107" i="4"/>
  <c r="S108" i="4" s="1"/>
  <c r="S106" i="4" s="1"/>
  <c r="U62" i="4"/>
  <c r="U64" i="4"/>
  <c r="U63" i="4"/>
  <c r="U65" i="4" s="1"/>
  <c r="S67" i="4"/>
  <c r="S68" i="4" s="1"/>
  <c r="S66" i="4" s="1"/>
  <c r="S63" i="9"/>
  <c r="P16" i="20"/>
  <c r="P15" i="20"/>
  <c r="P80" i="25" s="1"/>
  <c r="P17" i="20"/>
  <c r="P82" i="25" s="1"/>
  <c r="V3" i="23"/>
  <c r="V75" i="23" s="1"/>
  <c r="T7" i="20"/>
  <c r="S6" i="11"/>
  <c r="Q11" i="7"/>
  <c r="Q6" i="12"/>
  <c r="Q65" i="12" s="1"/>
  <c r="Q5" i="20"/>
  <c r="T13" i="7"/>
  <c r="U54" i="4"/>
  <c r="U11" i="9" s="1"/>
  <c r="T5" i="11"/>
  <c r="T55" i="4"/>
  <c r="T7" i="12"/>
  <c r="T10" i="9"/>
  <c r="Q26" i="4"/>
  <c r="Q6" i="10"/>
  <c r="T5" i="10"/>
  <c r="Q7" i="10"/>
  <c r="T34" i="4"/>
  <c r="T43" i="4"/>
  <c r="Q5" i="7"/>
  <c r="Q5" i="9"/>
  <c r="R37" i="4"/>
  <c r="Q35" i="4"/>
  <c r="T7" i="9"/>
  <c r="V3" i="14"/>
  <c r="V3" i="13"/>
  <c r="V3" i="12"/>
  <c r="V3" i="11"/>
  <c r="V3" i="9"/>
  <c r="V3" i="5"/>
  <c r="V3" i="20" s="1"/>
  <c r="V3" i="8"/>
  <c r="V7" i="4"/>
  <c r="V8" i="4"/>
  <c r="T5" i="13"/>
  <c r="T5" i="12"/>
  <c r="T16" i="4"/>
  <c r="W3" i="4"/>
  <c r="W3" i="25" s="1"/>
  <c r="X3" i="3"/>
  <c r="U41" i="4"/>
  <c r="U9" i="9" s="1"/>
  <c r="U32" i="4"/>
  <c r="U8" i="20" s="1"/>
  <c r="U14" i="4"/>
  <c r="U5" i="25" s="1"/>
  <c r="U23" i="4"/>
  <c r="U40" i="4"/>
  <c r="U8" i="9" s="1"/>
  <c r="U31" i="4"/>
  <c r="U22" i="4"/>
  <c r="U15" i="4"/>
  <c r="U6" i="25" s="1"/>
  <c r="U13" i="4"/>
  <c r="U6" i="5" s="1"/>
  <c r="U33" i="4"/>
  <c r="U42" i="4"/>
  <c r="U24" i="4"/>
  <c r="S18" i="4"/>
  <c r="S19" i="4" s="1"/>
  <c r="S17" i="4" s="1"/>
  <c r="T6" i="9"/>
  <c r="T25" i="4"/>
  <c r="U3" i="10"/>
  <c r="U3" i="6"/>
  <c r="U3" i="7"/>
  <c r="R44" i="4"/>
  <c r="S27" i="4"/>
  <c r="R28" i="4"/>
  <c r="S36" i="4"/>
  <c r="U9" i="4"/>
  <c r="U10" i="4"/>
  <c r="S45" i="4"/>
  <c r="S46" i="4" s="1"/>
  <c r="P81" i="25" l="1"/>
  <c r="K29" i="20"/>
  <c r="S155" i="4"/>
  <c r="P29" i="7"/>
  <c r="P72" i="25" s="1"/>
  <c r="M85" i="11"/>
  <c r="P101" i="7"/>
  <c r="R78" i="7"/>
  <c r="P33" i="7"/>
  <c r="P76" i="25" s="1"/>
  <c r="Q114" i="7"/>
  <c r="Q312" i="5"/>
  <c r="Q311" i="5"/>
  <c r="R42" i="6"/>
  <c r="R38" i="6"/>
  <c r="R41" i="6"/>
  <c r="R37" i="6"/>
  <c r="R40" i="6"/>
  <c r="R39" i="6"/>
  <c r="R36" i="6"/>
  <c r="R34" i="6"/>
  <c r="R35" i="6"/>
  <c r="R76" i="7"/>
  <c r="R77" i="7"/>
  <c r="R79" i="7"/>
  <c r="R75" i="7"/>
  <c r="Q110" i="7"/>
  <c r="Q107" i="7"/>
  <c r="M101" i="23"/>
  <c r="Q82" i="7"/>
  <c r="N28" i="7"/>
  <c r="N35" i="7" s="1"/>
  <c r="N74" i="25"/>
  <c r="N152" i="25" s="1"/>
  <c r="K154" i="25"/>
  <c r="O34" i="7"/>
  <c r="R85" i="7"/>
  <c r="R87" i="7"/>
  <c r="R83" i="7"/>
  <c r="R86" i="7"/>
  <c r="Q35" i="9"/>
  <c r="Q43" i="9" s="1"/>
  <c r="R30" i="9"/>
  <c r="P39" i="9"/>
  <c r="P77" i="9" s="1"/>
  <c r="P48" i="9"/>
  <c r="R88" i="7"/>
  <c r="R84" i="7"/>
  <c r="P38" i="9"/>
  <c r="P47" i="9"/>
  <c r="P44" i="9"/>
  <c r="U25" i="9"/>
  <c r="U26" i="9"/>
  <c r="S75" i="4"/>
  <c r="S5" i="6"/>
  <c r="O53" i="9"/>
  <c r="O40" i="9"/>
  <c r="T27" i="9"/>
  <c r="S7" i="7"/>
  <c r="S58" i="7" s="1"/>
  <c r="S6" i="6"/>
  <c r="Q34" i="9"/>
  <c r="Q42" i="9" s="1"/>
  <c r="R29" i="9"/>
  <c r="T156" i="4"/>
  <c r="T157" i="4" s="1"/>
  <c r="M79" i="24"/>
  <c r="U74" i="4"/>
  <c r="U154" i="4"/>
  <c r="S95" i="4"/>
  <c r="S6" i="7"/>
  <c r="M110" i="24"/>
  <c r="M114" i="24" s="1"/>
  <c r="M120" i="24" s="1"/>
  <c r="M82" i="24"/>
  <c r="M88" i="24" s="1"/>
  <c r="T96" i="4"/>
  <c r="T97" i="4" s="1"/>
  <c r="R43" i="7"/>
  <c r="R47" i="7"/>
  <c r="R45" i="7"/>
  <c r="R44" i="7"/>
  <c r="R48" i="7"/>
  <c r="R46" i="7"/>
  <c r="R49" i="7"/>
  <c r="M46" i="24"/>
  <c r="N4" i="24"/>
  <c r="M6" i="24"/>
  <c r="T76" i="4"/>
  <c r="T77" i="4" s="1"/>
  <c r="T5" i="6" s="1"/>
  <c r="V111" i="4"/>
  <c r="V151" i="4"/>
  <c r="V131" i="4"/>
  <c r="V91" i="4"/>
  <c r="V71" i="4"/>
  <c r="V92" i="4"/>
  <c r="V94" i="4" s="1"/>
  <c r="V112" i="4"/>
  <c r="V133" i="4"/>
  <c r="V73" i="4"/>
  <c r="V93" i="4"/>
  <c r="V152" i="4"/>
  <c r="V132" i="4"/>
  <c r="V113" i="4"/>
  <c r="V72" i="4"/>
  <c r="V153" i="4"/>
  <c r="U134" i="4"/>
  <c r="U136" i="4" s="1"/>
  <c r="U137" i="4" s="1"/>
  <c r="U8" i="6" s="1"/>
  <c r="M174" i="24"/>
  <c r="M178" i="24" s="1"/>
  <c r="M184" i="24" s="1"/>
  <c r="Q52" i="7"/>
  <c r="Q30" i="7" s="1"/>
  <c r="Q73" i="25" s="1"/>
  <c r="L80" i="24"/>
  <c r="L81" i="24" s="1"/>
  <c r="Q42" i="7"/>
  <c r="M142" i="24"/>
  <c r="M146" i="24" s="1"/>
  <c r="M152" i="24" s="1"/>
  <c r="R59" i="7"/>
  <c r="R53" i="7"/>
  <c r="R55" i="7"/>
  <c r="R58" i="7"/>
  <c r="R56" i="7"/>
  <c r="R54" i="7"/>
  <c r="R57" i="7"/>
  <c r="N14" i="11"/>
  <c r="N53" i="10"/>
  <c r="T116" i="4"/>
  <c r="U114" i="4"/>
  <c r="O31" i="7"/>
  <c r="O13" i="8"/>
  <c r="P62" i="7"/>
  <c r="P91" i="7" s="1"/>
  <c r="T135" i="4"/>
  <c r="T9" i="7"/>
  <c r="S73" i="7"/>
  <c r="S74" i="7"/>
  <c r="S79" i="7"/>
  <c r="S76" i="7"/>
  <c r="S78" i="7"/>
  <c r="S77" i="7"/>
  <c r="S75" i="7"/>
  <c r="S117" i="4"/>
  <c r="S7" i="6" s="1"/>
  <c r="S10" i="6"/>
  <c r="P112" i="7"/>
  <c r="Q33" i="7"/>
  <c r="Q76" i="25" s="1"/>
  <c r="Q66" i="7"/>
  <c r="Q97" i="7" s="1"/>
  <c r="Q68" i="7"/>
  <c r="Q99" i="7" s="1"/>
  <c r="Q63" i="7"/>
  <c r="Q94" i="7" s="1"/>
  <c r="Q64" i="7"/>
  <c r="Q95" i="7" s="1"/>
  <c r="Q65" i="7"/>
  <c r="Q96" i="7" s="1"/>
  <c r="Q69" i="7"/>
  <c r="Q100" i="7" s="1"/>
  <c r="Q67" i="7"/>
  <c r="Q98" i="7" s="1"/>
  <c r="R115" i="4"/>
  <c r="R8" i="7"/>
  <c r="S87" i="7"/>
  <c r="S85" i="7"/>
  <c r="S89" i="7"/>
  <c r="S88" i="7"/>
  <c r="S86" i="7"/>
  <c r="S83" i="7"/>
  <c r="S84" i="7"/>
  <c r="N14" i="8"/>
  <c r="N15" i="11"/>
  <c r="M15" i="12"/>
  <c r="M19" i="12"/>
  <c r="O116" i="7"/>
  <c r="O77" i="25" s="1"/>
  <c r="T147" i="4"/>
  <c r="T148" i="4" s="1"/>
  <c r="T146" i="4" s="1"/>
  <c r="T87" i="4"/>
  <c r="T88" i="4" s="1"/>
  <c r="T86" i="4" s="1"/>
  <c r="V124" i="4"/>
  <c r="V144" i="4"/>
  <c r="V123" i="4"/>
  <c r="V125" i="4" s="1"/>
  <c r="V104" i="4"/>
  <c r="V84" i="4"/>
  <c r="V142" i="4"/>
  <c r="V122" i="4"/>
  <c r="V143" i="4"/>
  <c r="V145" i="4" s="1"/>
  <c r="V103" i="4"/>
  <c r="V105" i="4" s="1"/>
  <c r="V83" i="4"/>
  <c r="V85" i="4" s="1"/>
  <c r="V102" i="4"/>
  <c r="V82" i="4"/>
  <c r="T107" i="4"/>
  <c r="T108" i="4" s="1"/>
  <c r="T106" i="4" s="1"/>
  <c r="T127" i="4"/>
  <c r="T128" i="4" s="1"/>
  <c r="T126" i="4" s="1"/>
  <c r="T67" i="4"/>
  <c r="T68" i="4" s="1"/>
  <c r="T66" i="4" s="1"/>
  <c r="V64" i="4"/>
  <c r="V63" i="4"/>
  <c r="V65" i="4" s="1"/>
  <c r="V62" i="4"/>
  <c r="T63" i="9"/>
  <c r="Q15" i="20"/>
  <c r="Q80" i="25" s="1"/>
  <c r="Q17" i="20"/>
  <c r="Q82" i="25" s="1"/>
  <c r="Q16" i="20"/>
  <c r="L29" i="20" s="1"/>
  <c r="U7" i="20"/>
  <c r="W3" i="23"/>
  <c r="W75" i="23" s="1"/>
  <c r="T6" i="11"/>
  <c r="U13" i="7"/>
  <c r="R11" i="7"/>
  <c r="R6" i="12"/>
  <c r="R65" i="12" s="1"/>
  <c r="R5" i="20"/>
  <c r="U43" i="4"/>
  <c r="U7" i="12"/>
  <c r="U55" i="4"/>
  <c r="U5" i="11"/>
  <c r="V54" i="4"/>
  <c r="V11" i="9" s="1"/>
  <c r="U10" i="9"/>
  <c r="U5" i="10"/>
  <c r="U34" i="4"/>
  <c r="R7" i="10"/>
  <c r="R26" i="4"/>
  <c r="R6" i="10"/>
  <c r="R35" i="4"/>
  <c r="T36" i="4"/>
  <c r="T37" i="4" s="1"/>
  <c r="S37" i="4"/>
  <c r="R5" i="9"/>
  <c r="R5" i="7"/>
  <c r="T27" i="4"/>
  <c r="T28" i="4" s="1"/>
  <c r="T18" i="4"/>
  <c r="T19" i="4" s="1"/>
  <c r="T17" i="4" s="1"/>
  <c r="V9" i="4"/>
  <c r="V10" i="4"/>
  <c r="V41" i="4"/>
  <c r="V9" i="9" s="1"/>
  <c r="V32" i="4"/>
  <c r="V8" i="20" s="1"/>
  <c r="V14" i="4"/>
  <c r="V5" i="25" s="1"/>
  <c r="V23" i="4"/>
  <c r="V22" i="4"/>
  <c r="V15" i="4"/>
  <c r="V6" i="25" s="1"/>
  <c r="V40" i="4"/>
  <c r="V8" i="9" s="1"/>
  <c r="V31" i="4"/>
  <c r="V13" i="4"/>
  <c r="V6" i="5" s="1"/>
  <c r="V33" i="4"/>
  <c r="V24" i="4"/>
  <c r="V42" i="4"/>
  <c r="T45" i="4"/>
  <c r="T46" i="4" s="1"/>
  <c r="S44" i="4"/>
  <c r="S28" i="4"/>
  <c r="U7" i="9"/>
  <c r="U6" i="9"/>
  <c r="U25" i="4"/>
  <c r="Y3" i="3"/>
  <c r="X3" i="4"/>
  <c r="X3" i="25" s="1"/>
  <c r="U5" i="13"/>
  <c r="U5" i="12"/>
  <c r="U16" i="4"/>
  <c r="W3" i="14"/>
  <c r="W3" i="13"/>
  <c r="W3" i="11"/>
  <c r="W3" i="12"/>
  <c r="W3" i="5"/>
  <c r="W3" i="20" s="1"/>
  <c r="W3" i="8"/>
  <c r="W3" i="9"/>
  <c r="W7" i="4"/>
  <c r="W8" i="4"/>
  <c r="V3" i="10"/>
  <c r="V3" i="6"/>
  <c r="V3" i="7"/>
  <c r="Q81" i="25" l="1"/>
  <c r="N85" i="11"/>
  <c r="Q29" i="7"/>
  <c r="Q72" i="25" s="1"/>
  <c r="Q101" i="7"/>
  <c r="R72" i="7"/>
  <c r="R32" i="7" s="1"/>
  <c r="R75" i="25" s="1"/>
  <c r="R114" i="7"/>
  <c r="R312" i="5"/>
  <c r="R311" i="5"/>
  <c r="S41" i="6"/>
  <c r="S37" i="6"/>
  <c r="S40" i="6"/>
  <c r="S39" i="6"/>
  <c r="S42" i="6"/>
  <c r="S38" i="6"/>
  <c r="S35" i="6"/>
  <c r="S36" i="6"/>
  <c r="S34" i="6"/>
  <c r="R107" i="7"/>
  <c r="R110" i="7"/>
  <c r="N101" i="23"/>
  <c r="N153" i="25"/>
  <c r="O28" i="7"/>
  <c r="O35" i="7" s="1"/>
  <c r="O74" i="25"/>
  <c r="O152" i="25" s="1"/>
  <c r="O153" i="25" s="1"/>
  <c r="O154" i="25" s="1"/>
  <c r="P34" i="7"/>
  <c r="S54" i="7"/>
  <c r="R82" i="7"/>
  <c r="S56" i="7"/>
  <c r="S57" i="7"/>
  <c r="R35" i="9"/>
  <c r="R43" i="9" s="1"/>
  <c r="S30" i="9"/>
  <c r="Q39" i="9"/>
  <c r="Q77" i="9" s="1"/>
  <c r="Q48" i="9"/>
  <c r="S59" i="7"/>
  <c r="S55" i="7"/>
  <c r="S53" i="7"/>
  <c r="Q47" i="9"/>
  <c r="Q44" i="9"/>
  <c r="Q38" i="9"/>
  <c r="T155" i="4"/>
  <c r="T9" i="6"/>
  <c r="R34" i="9"/>
  <c r="R42" i="9" s="1"/>
  <c r="S29" i="9"/>
  <c r="P53" i="9"/>
  <c r="P40" i="9"/>
  <c r="T7" i="7"/>
  <c r="T53" i="7" s="1"/>
  <c r="T6" i="6"/>
  <c r="U27" i="9"/>
  <c r="T10" i="7"/>
  <c r="T85" i="7" s="1"/>
  <c r="V26" i="9"/>
  <c r="V25" i="9"/>
  <c r="U156" i="4"/>
  <c r="U157" i="4" s="1"/>
  <c r="U9" i="6" s="1"/>
  <c r="V154" i="4"/>
  <c r="V134" i="4"/>
  <c r="T95" i="4"/>
  <c r="S43" i="7"/>
  <c r="S48" i="7"/>
  <c r="S49" i="7"/>
  <c r="S46" i="7"/>
  <c r="S47" i="7"/>
  <c r="S44" i="7"/>
  <c r="S45" i="7"/>
  <c r="M111" i="24"/>
  <c r="L112" i="24"/>
  <c r="L113" i="24" s="1"/>
  <c r="U76" i="4"/>
  <c r="U77" i="4" s="1"/>
  <c r="U5" i="6" s="1"/>
  <c r="V74" i="4"/>
  <c r="W131" i="4"/>
  <c r="W111" i="4"/>
  <c r="W71" i="4"/>
  <c r="W151" i="4"/>
  <c r="W91" i="4"/>
  <c r="W93" i="4"/>
  <c r="W132" i="4"/>
  <c r="W113" i="4"/>
  <c r="W92" i="4"/>
  <c r="W94" i="4" s="1"/>
  <c r="W72" i="4"/>
  <c r="W73" i="4"/>
  <c r="W152" i="4"/>
  <c r="W133" i="4"/>
  <c r="W112" i="4"/>
  <c r="W153" i="4"/>
  <c r="R52" i="7"/>
  <c r="R30" i="7" s="1"/>
  <c r="R73" i="25" s="1"/>
  <c r="N45" i="24"/>
  <c r="N5" i="24"/>
  <c r="N78" i="24" s="1"/>
  <c r="N3" i="24"/>
  <c r="N141" i="24"/>
  <c r="N109" i="24"/>
  <c r="N173" i="24"/>
  <c r="N77" i="24"/>
  <c r="R42" i="7"/>
  <c r="T75" i="4"/>
  <c r="T6" i="7"/>
  <c r="M47" i="24"/>
  <c r="L48" i="24"/>
  <c r="L49" i="24" s="1"/>
  <c r="M50" i="24"/>
  <c r="M56" i="24" s="1"/>
  <c r="T5" i="20"/>
  <c r="T17" i="20" s="1"/>
  <c r="T82" i="25" s="1"/>
  <c r="M143" i="24"/>
  <c r="L144" i="24"/>
  <c r="L145" i="24" s="1"/>
  <c r="M175" i="24"/>
  <c r="L176" i="24"/>
  <c r="L177" i="24" s="1"/>
  <c r="U96" i="4"/>
  <c r="U97" i="4" s="1"/>
  <c r="U6" i="6" s="1"/>
  <c r="S82" i="7"/>
  <c r="S72" i="7"/>
  <c r="S32" i="7" s="1"/>
  <c r="S75" i="25" s="1"/>
  <c r="O14" i="11"/>
  <c r="O53" i="10"/>
  <c r="Q62" i="7"/>
  <c r="Q91" i="7" s="1"/>
  <c r="P31" i="7"/>
  <c r="P13" i="8"/>
  <c r="U116" i="4"/>
  <c r="V114" i="4"/>
  <c r="Q112" i="7"/>
  <c r="R66" i="7"/>
  <c r="R97" i="7" s="1"/>
  <c r="R68" i="7"/>
  <c r="R99" i="7" s="1"/>
  <c r="R63" i="7"/>
  <c r="R94" i="7" s="1"/>
  <c r="R64" i="7"/>
  <c r="R95" i="7" s="1"/>
  <c r="R67" i="7"/>
  <c r="R98" i="7" s="1"/>
  <c r="R65" i="7"/>
  <c r="R96" i="7" s="1"/>
  <c r="R69" i="7"/>
  <c r="R100" i="7" s="1"/>
  <c r="T73" i="7"/>
  <c r="T74" i="7"/>
  <c r="T76" i="7"/>
  <c r="T79" i="7"/>
  <c r="T75" i="7"/>
  <c r="T78" i="7"/>
  <c r="T77" i="7"/>
  <c r="T117" i="4"/>
  <c r="T7" i="6" s="1"/>
  <c r="T10" i="6"/>
  <c r="T88" i="7"/>
  <c r="T87" i="7"/>
  <c r="T86" i="7"/>
  <c r="T84" i="7"/>
  <c r="U135" i="4"/>
  <c r="U9" i="7"/>
  <c r="S115" i="4"/>
  <c r="S8" i="7"/>
  <c r="O15" i="11"/>
  <c r="O14" i="8"/>
  <c r="N15" i="12"/>
  <c r="N19" i="12"/>
  <c r="P116" i="7"/>
  <c r="P77" i="25" s="1"/>
  <c r="U67" i="4"/>
  <c r="U68" i="4" s="1"/>
  <c r="U66" i="4" s="1"/>
  <c r="U87" i="4"/>
  <c r="U88" i="4" s="1"/>
  <c r="U86" i="4" s="1"/>
  <c r="U107" i="4"/>
  <c r="U108" i="4" s="1"/>
  <c r="U106" i="4" s="1"/>
  <c r="W124" i="4"/>
  <c r="W144" i="4"/>
  <c r="W123" i="4"/>
  <c r="W125" i="4" s="1"/>
  <c r="W104" i="4"/>
  <c r="W83" i="4"/>
  <c r="W85" i="4" s="1"/>
  <c r="W143" i="4"/>
  <c r="W145" i="4" s="1"/>
  <c r="W84" i="4"/>
  <c r="W82" i="4"/>
  <c r="W142" i="4"/>
  <c r="W122" i="4"/>
  <c r="W103" i="4"/>
  <c r="W105" i="4" s="1"/>
  <c r="W102" i="4"/>
  <c r="U147" i="4"/>
  <c r="U148" i="4" s="1"/>
  <c r="U146" i="4" s="1"/>
  <c r="U127" i="4"/>
  <c r="U128" i="4" s="1"/>
  <c r="U126" i="4" s="1"/>
  <c r="W64" i="4"/>
  <c r="W63" i="4"/>
  <c r="W65" i="4" s="1"/>
  <c r="W62" i="4"/>
  <c r="U63" i="9"/>
  <c r="R17" i="20"/>
  <c r="R82" i="25" s="1"/>
  <c r="R16" i="20"/>
  <c r="R15" i="20"/>
  <c r="R80" i="25" s="1"/>
  <c r="X3" i="23"/>
  <c r="X75" i="23" s="1"/>
  <c r="V7" i="20"/>
  <c r="U6" i="11"/>
  <c r="T11" i="7"/>
  <c r="T114" i="7" s="1"/>
  <c r="S11" i="7"/>
  <c r="V13" i="7"/>
  <c r="S6" i="12"/>
  <c r="S65" i="12" s="1"/>
  <c r="S5" i="20"/>
  <c r="V43" i="4"/>
  <c r="W54" i="4"/>
  <c r="W11" i="9" s="1"/>
  <c r="V5" i="11"/>
  <c r="V55" i="4"/>
  <c r="V7" i="12"/>
  <c r="V10" i="9"/>
  <c r="T7" i="10"/>
  <c r="T6" i="12"/>
  <c r="T65" i="12" s="1"/>
  <c r="V34" i="4"/>
  <c r="S26" i="4"/>
  <c r="S6" i="10"/>
  <c r="S7" i="10"/>
  <c r="T26" i="4"/>
  <c r="T6" i="10"/>
  <c r="V5" i="10"/>
  <c r="U18" i="4"/>
  <c r="U19" i="4" s="1"/>
  <c r="U17" i="4" s="1"/>
  <c r="T5" i="7"/>
  <c r="T35" i="4"/>
  <c r="T5" i="9"/>
  <c r="S5" i="7"/>
  <c r="S35" i="4"/>
  <c r="S5" i="9"/>
  <c r="U27" i="4"/>
  <c r="Z3" i="3"/>
  <c r="Y3" i="4"/>
  <c r="Y3" i="25" s="1"/>
  <c r="V6" i="9"/>
  <c r="V25" i="4"/>
  <c r="U45" i="4"/>
  <c r="U46" i="4" s="1"/>
  <c r="X3" i="14"/>
  <c r="X3" i="13"/>
  <c r="X3" i="12"/>
  <c r="X3" i="11"/>
  <c r="X3" i="8"/>
  <c r="X3" i="9"/>
  <c r="X3" i="5"/>
  <c r="X3" i="20" s="1"/>
  <c r="X7" i="4"/>
  <c r="X8" i="4"/>
  <c r="W10" i="4"/>
  <c r="W9" i="4"/>
  <c r="W3" i="10"/>
  <c r="W3" i="7"/>
  <c r="W3" i="6"/>
  <c r="V5" i="13"/>
  <c r="V5" i="12"/>
  <c r="V16" i="4"/>
  <c r="T44" i="4"/>
  <c r="W32" i="4"/>
  <c r="W8" i="20" s="1"/>
  <c r="W14" i="4"/>
  <c r="W5" i="25" s="1"/>
  <c r="W41" i="4"/>
  <c r="W9" i="9" s="1"/>
  <c r="W23" i="4"/>
  <c r="W13" i="4"/>
  <c r="W6" i="5" s="1"/>
  <c r="W31" i="4"/>
  <c r="W40" i="4"/>
  <c r="W8" i="9" s="1"/>
  <c r="W22" i="4"/>
  <c r="W15" i="4"/>
  <c r="W6" i="25" s="1"/>
  <c r="W24" i="4"/>
  <c r="W42" i="4"/>
  <c r="W33" i="4"/>
  <c r="V7" i="9"/>
  <c r="U36" i="4"/>
  <c r="R81" i="25" l="1"/>
  <c r="M29" i="20"/>
  <c r="R29" i="7"/>
  <c r="R72" i="25" s="1"/>
  <c r="R101" i="7"/>
  <c r="S33" i="7"/>
  <c r="S76" i="25" s="1"/>
  <c r="R33" i="7"/>
  <c r="R76" i="25" s="1"/>
  <c r="S114" i="7"/>
  <c r="S312" i="5"/>
  <c r="S311" i="5"/>
  <c r="T311" i="5"/>
  <c r="T312" i="5"/>
  <c r="T40" i="6"/>
  <c r="T36" i="6"/>
  <c r="T39" i="6"/>
  <c r="T42" i="6"/>
  <c r="T38" i="6"/>
  <c r="T41" i="6"/>
  <c r="T37" i="6"/>
  <c r="T35" i="6"/>
  <c r="T34" i="6"/>
  <c r="T107" i="7"/>
  <c r="T110" i="7"/>
  <c r="S107" i="7"/>
  <c r="S110" i="7"/>
  <c r="O101" i="23"/>
  <c r="O85" i="11"/>
  <c r="P28" i="7"/>
  <c r="P35" i="7" s="1"/>
  <c r="P74" i="25"/>
  <c r="P152" i="25" s="1"/>
  <c r="P153" i="25" s="1"/>
  <c r="P154" i="25" s="1"/>
  <c r="N154" i="25"/>
  <c r="Q34" i="7"/>
  <c r="T83" i="7"/>
  <c r="T89" i="7"/>
  <c r="S52" i="7"/>
  <c r="S30" i="7" s="1"/>
  <c r="S73" i="25" s="1"/>
  <c r="S35" i="9"/>
  <c r="S43" i="9" s="1"/>
  <c r="T30" i="9"/>
  <c r="R39" i="9"/>
  <c r="R77" i="9" s="1"/>
  <c r="R48" i="9"/>
  <c r="U155" i="4"/>
  <c r="T54" i="7"/>
  <c r="T57" i="7"/>
  <c r="T55" i="7"/>
  <c r="U10" i="7"/>
  <c r="U85" i="7" s="1"/>
  <c r="T56" i="7"/>
  <c r="V27" i="9"/>
  <c r="T15" i="20"/>
  <c r="T80" i="25" s="1"/>
  <c r="T16" i="20"/>
  <c r="V156" i="4"/>
  <c r="V157" i="4" s="1"/>
  <c r="V9" i="6" s="1"/>
  <c r="T58" i="7"/>
  <c r="T59" i="7"/>
  <c r="R47" i="9"/>
  <c r="R44" i="9"/>
  <c r="R38" i="9"/>
  <c r="W25" i="9"/>
  <c r="W26" i="9"/>
  <c r="V136" i="4"/>
  <c r="V137" i="4" s="1"/>
  <c r="V8" i="6" s="1"/>
  <c r="S34" i="9"/>
  <c r="S42" i="9" s="1"/>
  <c r="T29" i="9"/>
  <c r="Q40" i="9"/>
  <c r="Q53" i="9"/>
  <c r="W134" i="4"/>
  <c r="W154" i="4"/>
  <c r="S42" i="7"/>
  <c r="W74" i="4"/>
  <c r="N110" i="24"/>
  <c r="N114" i="24" s="1"/>
  <c r="N120" i="24" s="1"/>
  <c r="R112" i="7"/>
  <c r="N174" i="24"/>
  <c r="M176" i="24" s="1"/>
  <c r="M177" i="24" s="1"/>
  <c r="N79" i="24"/>
  <c r="M80" i="24"/>
  <c r="M81" i="24" s="1"/>
  <c r="X151" i="4"/>
  <c r="X131" i="4"/>
  <c r="X71" i="4"/>
  <c r="X91" i="4"/>
  <c r="X111" i="4"/>
  <c r="X133" i="4"/>
  <c r="X73" i="4"/>
  <c r="X72" i="4"/>
  <c r="X112" i="4"/>
  <c r="X113" i="4"/>
  <c r="X92" i="4"/>
  <c r="X94" i="4" s="1"/>
  <c r="X132" i="4"/>
  <c r="X153" i="4"/>
  <c r="X93" i="4"/>
  <c r="X152" i="4"/>
  <c r="U7" i="7"/>
  <c r="U95" i="4"/>
  <c r="N175" i="24"/>
  <c r="V96" i="4"/>
  <c r="V97" i="4" s="1"/>
  <c r="V6" i="6" s="1"/>
  <c r="N82" i="24"/>
  <c r="N88" i="24" s="1"/>
  <c r="V76" i="4"/>
  <c r="V77" i="4" s="1"/>
  <c r="V5" i="6" s="1"/>
  <c r="T47" i="7"/>
  <c r="T43" i="7"/>
  <c r="T45" i="7"/>
  <c r="T49" i="7"/>
  <c r="T46" i="7"/>
  <c r="T48" i="7"/>
  <c r="T44" i="7"/>
  <c r="N46" i="24"/>
  <c r="N47" i="24" s="1"/>
  <c r="N6" i="24"/>
  <c r="O4" i="24"/>
  <c r="U75" i="4"/>
  <c r="U6" i="7"/>
  <c r="N142" i="24"/>
  <c r="N143" i="24" s="1"/>
  <c r="P14" i="11"/>
  <c r="P53" i="10"/>
  <c r="U74" i="7"/>
  <c r="U73" i="7"/>
  <c r="U76" i="7"/>
  <c r="U79" i="7"/>
  <c r="U75" i="7"/>
  <c r="U78" i="7"/>
  <c r="U77" i="7"/>
  <c r="R62" i="7"/>
  <c r="R91" i="7" s="1"/>
  <c r="Q31" i="7"/>
  <c r="Q13" i="8"/>
  <c r="T72" i="7"/>
  <c r="T32" i="7" s="1"/>
  <c r="T75" i="25" s="1"/>
  <c r="U117" i="4"/>
  <c r="U7" i="6" s="1"/>
  <c r="U10" i="6"/>
  <c r="S68" i="7"/>
  <c r="S99" i="7" s="1"/>
  <c r="S66" i="7"/>
  <c r="S97" i="7" s="1"/>
  <c r="S63" i="7"/>
  <c r="S94" i="7" s="1"/>
  <c r="S64" i="7"/>
  <c r="S95" i="7" s="1"/>
  <c r="S69" i="7"/>
  <c r="S100" i="7" s="1"/>
  <c r="S67" i="7"/>
  <c r="S98" i="7" s="1"/>
  <c r="S65" i="7"/>
  <c r="S96" i="7" s="1"/>
  <c r="V9" i="7"/>
  <c r="T115" i="4"/>
  <c r="T8" i="7"/>
  <c r="V116" i="4"/>
  <c r="W114" i="4"/>
  <c r="O19" i="12"/>
  <c r="O15" i="12"/>
  <c r="P15" i="11"/>
  <c r="P14" i="8"/>
  <c r="Q116" i="7"/>
  <c r="Q77" i="25" s="1"/>
  <c r="V147" i="4"/>
  <c r="V148" i="4" s="1"/>
  <c r="V146" i="4" s="1"/>
  <c r="V127" i="4"/>
  <c r="V128" i="4" s="1"/>
  <c r="V126" i="4" s="1"/>
  <c r="V107" i="4"/>
  <c r="V108" i="4" s="1"/>
  <c r="V106" i="4" s="1"/>
  <c r="X144" i="4"/>
  <c r="X104" i="4"/>
  <c r="X84" i="4"/>
  <c r="X124" i="4"/>
  <c r="X143" i="4"/>
  <c r="X145" i="4" s="1"/>
  <c r="X83" i="4"/>
  <c r="X85" i="4" s="1"/>
  <c r="X82" i="4"/>
  <c r="X122" i="4"/>
  <c r="X102" i="4"/>
  <c r="X123" i="4"/>
  <c r="X125" i="4" s="1"/>
  <c r="X103" i="4"/>
  <c r="X105" i="4" s="1"/>
  <c r="X142" i="4"/>
  <c r="V87" i="4"/>
  <c r="V88" i="4" s="1"/>
  <c r="V86" i="4" s="1"/>
  <c r="V67" i="4"/>
  <c r="V68" i="4" s="1"/>
  <c r="V66" i="4" s="1"/>
  <c r="X63" i="4"/>
  <c r="X65" i="4" s="1"/>
  <c r="X62" i="4"/>
  <c r="X64" i="4"/>
  <c r="V63" i="9"/>
  <c r="S17" i="20"/>
  <c r="S82" i="25" s="1"/>
  <c r="S16" i="20"/>
  <c r="S15" i="20"/>
  <c r="S80" i="25" s="1"/>
  <c r="W7" i="20"/>
  <c r="Y3" i="23"/>
  <c r="Y75" i="23" s="1"/>
  <c r="V6" i="11"/>
  <c r="W43" i="4"/>
  <c r="W13" i="7"/>
  <c r="W10" i="9"/>
  <c r="W5" i="11"/>
  <c r="W55" i="4"/>
  <c r="W7" i="12"/>
  <c r="X54" i="4"/>
  <c r="X11" i="9" s="1"/>
  <c r="W34" i="4"/>
  <c r="W5" i="10"/>
  <c r="V36" i="4"/>
  <c r="V37" i="4" s="1"/>
  <c r="U28" i="4"/>
  <c r="U37" i="4"/>
  <c r="W6" i="9"/>
  <c r="W25" i="4"/>
  <c r="V18" i="4"/>
  <c r="V19" i="4" s="1"/>
  <c r="V17" i="4" s="1"/>
  <c r="U44" i="4"/>
  <c r="V45" i="4"/>
  <c r="V46" i="4" s="1"/>
  <c r="X9" i="4"/>
  <c r="X10" i="4"/>
  <c r="V27" i="4"/>
  <c r="W5" i="13"/>
  <c r="W5" i="12"/>
  <c r="W16" i="4"/>
  <c r="X41" i="4"/>
  <c r="X9" i="9" s="1"/>
  <c r="X32" i="4"/>
  <c r="X8" i="20" s="1"/>
  <c r="X23" i="4"/>
  <c r="X14" i="4"/>
  <c r="X5" i="25" s="1"/>
  <c r="X31" i="4"/>
  <c r="X22" i="4"/>
  <c r="X40" i="4"/>
  <c r="X8" i="9" s="1"/>
  <c r="X15" i="4"/>
  <c r="X6" i="25" s="1"/>
  <c r="X13" i="4"/>
  <c r="X6" i="5" s="1"/>
  <c r="X33" i="4"/>
  <c r="X42" i="4"/>
  <c r="X24" i="4"/>
  <c r="Y3" i="13"/>
  <c r="Y3" i="12"/>
  <c r="Y3" i="14"/>
  <c r="Y3" i="11"/>
  <c r="Y3" i="9"/>
  <c r="Y3" i="8"/>
  <c r="Y3" i="5"/>
  <c r="Y3" i="20" s="1"/>
  <c r="Y8" i="4"/>
  <c r="Y7" i="4"/>
  <c r="W7" i="9"/>
  <c r="X3" i="10"/>
  <c r="X3" i="7"/>
  <c r="X3" i="6"/>
  <c r="AA3" i="3"/>
  <c r="Z3" i="4"/>
  <c r="Z3" i="25" s="1"/>
  <c r="S81" i="25" l="1"/>
  <c r="O29" i="20"/>
  <c r="N29" i="20"/>
  <c r="T81" i="25"/>
  <c r="T82" i="7"/>
  <c r="T33" i="7" s="1"/>
  <c r="T76" i="25" s="1"/>
  <c r="S29" i="7"/>
  <c r="S72" i="25" s="1"/>
  <c r="S101" i="7"/>
  <c r="P85" i="11"/>
  <c r="U39" i="6"/>
  <c r="U42" i="6"/>
  <c r="U38" i="6"/>
  <c r="U41" i="6"/>
  <c r="U37" i="6"/>
  <c r="U40" i="6"/>
  <c r="U36" i="6"/>
  <c r="U35" i="6"/>
  <c r="U34" i="6"/>
  <c r="P101" i="23"/>
  <c r="Q28" i="7"/>
  <c r="Q35" i="7" s="1"/>
  <c r="Q74" i="25"/>
  <c r="Q152" i="25" s="1"/>
  <c r="Q153" i="25" s="1"/>
  <c r="Q154" i="25" s="1"/>
  <c r="R34" i="7"/>
  <c r="U87" i="7"/>
  <c r="U88" i="7"/>
  <c r="V135" i="4"/>
  <c r="U84" i="7"/>
  <c r="U89" i="7"/>
  <c r="U83" i="7"/>
  <c r="U86" i="7"/>
  <c r="V155" i="4"/>
  <c r="T35" i="9"/>
  <c r="T43" i="9" s="1"/>
  <c r="U30" i="9"/>
  <c r="S39" i="9"/>
  <c r="S77" i="9" s="1"/>
  <c r="S48" i="9"/>
  <c r="W136" i="4"/>
  <c r="W137" i="4" s="1"/>
  <c r="W8" i="6" s="1"/>
  <c r="V10" i="7"/>
  <c r="V89" i="7" s="1"/>
  <c r="W156" i="4"/>
  <c r="W157" i="4" s="1"/>
  <c r="W9" i="6" s="1"/>
  <c r="T52" i="7"/>
  <c r="T30" i="7" s="1"/>
  <c r="T73" i="25" s="1"/>
  <c r="S38" i="9"/>
  <c r="S47" i="9"/>
  <c r="S44" i="9"/>
  <c r="T34" i="9"/>
  <c r="T42" i="9" s="1"/>
  <c r="U29" i="9"/>
  <c r="R53" i="9"/>
  <c r="R40" i="9"/>
  <c r="X42" i="9"/>
  <c r="X25" i="9"/>
  <c r="X26" i="9"/>
  <c r="W27" i="9"/>
  <c r="X134" i="4"/>
  <c r="W67" i="4"/>
  <c r="W68" i="4" s="1"/>
  <c r="W66" i="4" s="1"/>
  <c r="X154" i="4"/>
  <c r="N178" i="24"/>
  <c r="N184" i="24" s="1"/>
  <c r="W96" i="4"/>
  <c r="W97" i="4" s="1"/>
  <c r="N50" i="24"/>
  <c r="N56" i="24" s="1"/>
  <c r="N111" i="24"/>
  <c r="M112" i="24"/>
  <c r="M113" i="24" s="1"/>
  <c r="W107" i="4"/>
  <c r="W108" i="4" s="1"/>
  <c r="W106" i="4" s="1"/>
  <c r="U48" i="7"/>
  <c r="U46" i="7"/>
  <c r="U47" i="7"/>
  <c r="U43" i="7"/>
  <c r="U45" i="7"/>
  <c r="U49" i="7"/>
  <c r="U44" i="7"/>
  <c r="V7" i="7"/>
  <c r="V95" i="4"/>
  <c r="V75" i="4"/>
  <c r="V6" i="7"/>
  <c r="U59" i="7"/>
  <c r="U55" i="7"/>
  <c r="U54" i="7"/>
  <c r="U53" i="7"/>
  <c r="U57" i="7"/>
  <c r="U58" i="7"/>
  <c r="U56" i="7"/>
  <c r="X74" i="4"/>
  <c r="W76" i="4"/>
  <c r="W77" i="4" s="1"/>
  <c r="W5" i="6" s="1"/>
  <c r="O3" i="24"/>
  <c r="O5" i="24"/>
  <c r="O174" i="24" s="1"/>
  <c r="N176" i="24" s="1"/>
  <c r="N177" i="24" s="1"/>
  <c r="O141" i="24"/>
  <c r="O45" i="24"/>
  <c r="O109" i="24"/>
  <c r="O173" i="24"/>
  <c r="O77" i="24"/>
  <c r="N146" i="24"/>
  <c r="N152" i="24" s="1"/>
  <c r="Y131" i="4"/>
  <c r="Y91" i="4"/>
  <c r="Y151" i="4"/>
  <c r="Y111" i="4"/>
  <c r="Y71" i="4"/>
  <c r="Y133" i="4"/>
  <c r="Y153" i="4"/>
  <c r="Y93" i="4"/>
  <c r="Y92" i="4"/>
  <c r="Y94" i="4" s="1"/>
  <c r="Y132" i="4"/>
  <c r="Y72" i="4"/>
  <c r="Y73" i="4"/>
  <c r="Y112" i="4"/>
  <c r="Y113" i="4"/>
  <c r="Y152" i="4"/>
  <c r="T42" i="7"/>
  <c r="M48" i="24"/>
  <c r="M49" i="24" s="1"/>
  <c r="M144" i="24"/>
  <c r="M145" i="24" s="1"/>
  <c r="Q14" i="11"/>
  <c r="Q53" i="10"/>
  <c r="T66" i="7"/>
  <c r="T97" i="7" s="1"/>
  <c r="T68" i="7"/>
  <c r="T99" i="7" s="1"/>
  <c r="T63" i="7"/>
  <c r="T94" i="7" s="1"/>
  <c r="T64" i="7"/>
  <c r="T95" i="7" s="1"/>
  <c r="T69" i="7"/>
  <c r="T100" i="7" s="1"/>
  <c r="T65" i="7"/>
  <c r="T96" i="7" s="1"/>
  <c r="T67" i="7"/>
  <c r="T98" i="7" s="1"/>
  <c r="S62" i="7"/>
  <c r="S91" i="7" s="1"/>
  <c r="U115" i="4"/>
  <c r="U8" i="7"/>
  <c r="W135" i="4"/>
  <c r="S112" i="7"/>
  <c r="U72" i="7"/>
  <c r="U32" i="7" s="1"/>
  <c r="U75" i="25" s="1"/>
  <c r="T112" i="7"/>
  <c r="W116" i="4"/>
  <c r="X114" i="4"/>
  <c r="V74" i="7"/>
  <c r="V73" i="7"/>
  <c r="V79" i="7"/>
  <c r="V76" i="7"/>
  <c r="V78" i="7"/>
  <c r="V77" i="7"/>
  <c r="V75" i="7"/>
  <c r="R31" i="7"/>
  <c r="R13" i="8"/>
  <c r="V86" i="7"/>
  <c r="V117" i="4"/>
  <c r="V7" i="6" s="1"/>
  <c r="V10" i="6"/>
  <c r="W155" i="4"/>
  <c r="P19" i="12"/>
  <c r="P15" i="12"/>
  <c r="Q14" i="8"/>
  <c r="Q15" i="11"/>
  <c r="R116" i="7"/>
  <c r="R77" i="25" s="1"/>
  <c r="W127" i="4"/>
  <c r="W128" i="4" s="1"/>
  <c r="W126" i="4" s="1"/>
  <c r="W87" i="4"/>
  <c r="W88" i="4" s="1"/>
  <c r="W86" i="4" s="1"/>
  <c r="Y84" i="4"/>
  <c r="Y144" i="4"/>
  <c r="Y124" i="4"/>
  <c r="Y104" i="4"/>
  <c r="Y82" i="4"/>
  <c r="Y103" i="4"/>
  <c r="Y105" i="4" s="1"/>
  <c r="Y102" i="4"/>
  <c r="Y122" i="4"/>
  <c r="Y143" i="4"/>
  <c r="Y145" i="4" s="1"/>
  <c r="Y123" i="4"/>
  <c r="Y125" i="4" s="1"/>
  <c r="Y142" i="4"/>
  <c r="Y83" i="4"/>
  <c r="Y85" i="4" s="1"/>
  <c r="W147" i="4"/>
  <c r="W148" i="4" s="1"/>
  <c r="W146" i="4" s="1"/>
  <c r="Y63" i="4"/>
  <c r="Y65" i="4" s="1"/>
  <c r="Y62" i="4"/>
  <c r="Y64" i="4"/>
  <c r="W63" i="9"/>
  <c r="X7" i="20"/>
  <c r="Z3" i="23"/>
  <c r="Z75" i="23" s="1"/>
  <c r="W6" i="11"/>
  <c r="X34" i="4"/>
  <c r="X43" i="4"/>
  <c r="V6" i="12"/>
  <c r="V65" i="12" s="1"/>
  <c r="V5" i="20"/>
  <c r="X13" i="7"/>
  <c r="U6" i="12"/>
  <c r="U65" i="12" s="1"/>
  <c r="U5" i="20"/>
  <c r="U11" i="7"/>
  <c r="X5" i="11"/>
  <c r="X55" i="4"/>
  <c r="X7" i="12"/>
  <c r="Y54" i="4"/>
  <c r="Y11" i="9" s="1"/>
  <c r="X10" i="9"/>
  <c r="X5" i="10"/>
  <c r="U7" i="10"/>
  <c r="V35" i="4"/>
  <c r="V7" i="10"/>
  <c r="U26" i="4"/>
  <c r="U6" i="10"/>
  <c r="U35" i="4"/>
  <c r="U5" i="7"/>
  <c r="U5" i="9"/>
  <c r="V5" i="9"/>
  <c r="W36" i="4"/>
  <c r="V5" i="7"/>
  <c r="Y41" i="4"/>
  <c r="Y9" i="9" s="1"/>
  <c r="Y32" i="4"/>
  <c r="Y8" i="20" s="1"/>
  <c r="Y14" i="4"/>
  <c r="Y5" i="25" s="1"/>
  <c r="Y23" i="4"/>
  <c r="Y31" i="4"/>
  <c r="Y22" i="4"/>
  <c r="Y15" i="4"/>
  <c r="Y6" i="25" s="1"/>
  <c r="Y13" i="4"/>
  <c r="Y6" i="5" s="1"/>
  <c r="Y40" i="4"/>
  <c r="Y8" i="9" s="1"/>
  <c r="Y33" i="4"/>
  <c r="Y42" i="4"/>
  <c r="Y24" i="4"/>
  <c r="W18" i="4"/>
  <c r="W19" i="4" s="1"/>
  <c r="W17" i="4" s="1"/>
  <c r="Z3" i="14"/>
  <c r="Z3" i="13"/>
  <c r="Z3" i="12"/>
  <c r="Z3" i="11"/>
  <c r="Z3" i="9"/>
  <c r="Z3" i="5"/>
  <c r="Z3" i="20" s="1"/>
  <c r="Z3" i="8"/>
  <c r="Z7" i="4"/>
  <c r="Z8" i="4"/>
  <c r="Y9" i="4"/>
  <c r="Y10" i="4"/>
  <c r="V44" i="4"/>
  <c r="W27" i="4"/>
  <c r="AA3" i="4"/>
  <c r="AA3" i="25" s="1"/>
  <c r="AB3" i="3"/>
  <c r="Y3" i="10"/>
  <c r="Y3" i="6"/>
  <c r="Y3" i="7"/>
  <c r="X7" i="9"/>
  <c r="X5" i="13"/>
  <c r="X5" i="12"/>
  <c r="X16" i="4"/>
  <c r="X6" i="9"/>
  <c r="X25" i="4"/>
  <c r="V28" i="4"/>
  <c r="W45" i="4"/>
  <c r="W46" i="4" s="1"/>
  <c r="V83" i="7" l="1"/>
  <c r="T29" i="7"/>
  <c r="T72" i="25" s="1"/>
  <c r="T101" i="7"/>
  <c r="V85" i="7"/>
  <c r="V87" i="7"/>
  <c r="Q85" i="11"/>
  <c r="U114" i="7"/>
  <c r="U312" i="5"/>
  <c r="U311" i="5"/>
  <c r="V42" i="6"/>
  <c r="V38" i="6"/>
  <c r="V41" i="6"/>
  <c r="V37" i="6"/>
  <c r="V40" i="6"/>
  <c r="V36" i="6"/>
  <c r="V39" i="6"/>
  <c r="V34" i="6"/>
  <c r="V35" i="6"/>
  <c r="V110" i="7"/>
  <c r="V107" i="7"/>
  <c r="U107" i="7"/>
  <c r="U110" i="7"/>
  <c r="Q101" i="23"/>
  <c r="R28" i="7"/>
  <c r="R35" i="7" s="1"/>
  <c r="R74" i="25"/>
  <c r="R152" i="25" s="1"/>
  <c r="R153" i="25" s="1"/>
  <c r="R154" i="25" s="1"/>
  <c r="T34" i="7"/>
  <c r="S34" i="7"/>
  <c r="W9" i="7"/>
  <c r="W79" i="7" s="1"/>
  <c r="V88" i="7"/>
  <c r="V84" i="7"/>
  <c r="X136" i="4"/>
  <c r="X137" i="4" s="1"/>
  <c r="X8" i="6" s="1"/>
  <c r="W10" i="7"/>
  <c r="W85" i="7" s="1"/>
  <c r="U82" i="7"/>
  <c r="U35" i="9"/>
  <c r="U43" i="9" s="1"/>
  <c r="V30" i="9"/>
  <c r="T39" i="9"/>
  <c r="T77" i="9" s="1"/>
  <c r="T48" i="9"/>
  <c r="T47" i="9"/>
  <c r="T44" i="9"/>
  <c r="T38" i="9"/>
  <c r="X27" i="9"/>
  <c r="Y42" i="9"/>
  <c r="Y26" i="9"/>
  <c r="Y25" i="9"/>
  <c r="W7" i="7"/>
  <c r="W56" i="7" s="1"/>
  <c r="W6" i="6"/>
  <c r="U34" i="9"/>
  <c r="U42" i="9" s="1"/>
  <c r="V29" i="9"/>
  <c r="S40" i="9"/>
  <c r="S53" i="9"/>
  <c r="X47" i="9"/>
  <c r="W95" i="4"/>
  <c r="Y134" i="4"/>
  <c r="X156" i="4"/>
  <c r="X157" i="4" s="1"/>
  <c r="Y74" i="4"/>
  <c r="Y154" i="4"/>
  <c r="T116" i="7"/>
  <c r="O78" i="24"/>
  <c r="N80" i="24" s="1"/>
  <c r="N81" i="24" s="1"/>
  <c r="X96" i="4"/>
  <c r="X97" i="4" s="1"/>
  <c r="O142" i="24"/>
  <c r="O143" i="24" s="1"/>
  <c r="U42" i="7"/>
  <c r="X87" i="4"/>
  <c r="X88" i="4" s="1"/>
  <c r="X86" i="4" s="1"/>
  <c r="O46" i="24"/>
  <c r="O50" i="24" s="1"/>
  <c r="O56" i="24" s="1"/>
  <c r="P4" i="24"/>
  <c r="O6" i="24"/>
  <c r="W75" i="4"/>
  <c r="W6" i="7"/>
  <c r="X76" i="4"/>
  <c r="X77" i="4" s="1"/>
  <c r="X5" i="6" s="1"/>
  <c r="U52" i="7"/>
  <c r="U30" i="7" s="1"/>
  <c r="U73" i="25" s="1"/>
  <c r="V54" i="7"/>
  <c r="V56" i="7"/>
  <c r="V59" i="7"/>
  <c r="V55" i="7"/>
  <c r="V57" i="7"/>
  <c r="V58" i="7"/>
  <c r="V53" i="7"/>
  <c r="O178" i="24"/>
  <c r="O184" i="24" s="1"/>
  <c r="O175" i="24"/>
  <c r="V49" i="7"/>
  <c r="V46" i="7"/>
  <c r="V48" i="7"/>
  <c r="V43" i="7"/>
  <c r="V47" i="7"/>
  <c r="V45" i="7"/>
  <c r="V44" i="7"/>
  <c r="Z131" i="4"/>
  <c r="Z91" i="4"/>
  <c r="Z151" i="4"/>
  <c r="Z71" i="4"/>
  <c r="Z111" i="4"/>
  <c r="Z93" i="4"/>
  <c r="Z92" i="4"/>
  <c r="Z94" i="4" s="1"/>
  <c r="Z133" i="4"/>
  <c r="Z73" i="4"/>
  <c r="Z152" i="4"/>
  <c r="Z132" i="4"/>
  <c r="Z112" i="4"/>
  <c r="Z72" i="4"/>
  <c r="Z153" i="4"/>
  <c r="Z113" i="4"/>
  <c r="O110" i="24"/>
  <c r="R14" i="11"/>
  <c r="R53" i="10"/>
  <c r="V72" i="7"/>
  <c r="V32" i="7" s="1"/>
  <c r="V75" i="25" s="1"/>
  <c r="X116" i="4"/>
  <c r="Y114" i="4"/>
  <c r="W77" i="7"/>
  <c r="S31" i="7"/>
  <c r="S13" i="8"/>
  <c r="W86" i="7"/>
  <c r="W117" i="4"/>
  <c r="W7" i="6" s="1"/>
  <c r="W10" i="6"/>
  <c r="U66" i="7"/>
  <c r="U97" i="7" s="1"/>
  <c r="U68" i="7"/>
  <c r="U99" i="7" s="1"/>
  <c r="U63" i="7"/>
  <c r="U94" i="7" s="1"/>
  <c r="U64" i="7"/>
  <c r="U95" i="7" s="1"/>
  <c r="U67" i="7"/>
  <c r="U98" i="7" s="1"/>
  <c r="U65" i="7"/>
  <c r="U96" i="7" s="1"/>
  <c r="U69" i="7"/>
  <c r="U100" i="7" s="1"/>
  <c r="T62" i="7"/>
  <c r="T91" i="7" s="1"/>
  <c r="V115" i="4"/>
  <c r="V8" i="7"/>
  <c r="Q15" i="12"/>
  <c r="Q19" i="12"/>
  <c r="R14" i="8"/>
  <c r="R15" i="11"/>
  <c r="S116" i="7"/>
  <c r="S77" i="25" s="1"/>
  <c r="X147" i="4"/>
  <c r="X148" i="4" s="1"/>
  <c r="X146" i="4" s="1"/>
  <c r="Z123" i="4"/>
  <c r="Z125" i="4" s="1"/>
  <c r="Z124" i="4"/>
  <c r="Z144" i="4"/>
  <c r="Z104" i="4"/>
  <c r="Z84" i="4"/>
  <c r="Z142" i="4"/>
  <c r="Z143" i="4"/>
  <c r="Z145" i="4" s="1"/>
  <c r="Z103" i="4"/>
  <c r="Z105" i="4" s="1"/>
  <c r="Z83" i="4"/>
  <c r="Z85" i="4" s="1"/>
  <c r="Z122" i="4"/>
  <c r="Z82" i="4"/>
  <c r="Z102" i="4"/>
  <c r="X127" i="4"/>
  <c r="X128" i="4" s="1"/>
  <c r="X126" i="4" s="1"/>
  <c r="X107" i="4"/>
  <c r="X108" i="4" s="1"/>
  <c r="X106" i="4" s="1"/>
  <c r="Z62" i="4"/>
  <c r="Z64" i="4"/>
  <c r="Z63" i="4"/>
  <c r="Z65" i="4" s="1"/>
  <c r="X67" i="4"/>
  <c r="X68" i="4" s="1"/>
  <c r="X66" i="4" s="1"/>
  <c r="X63" i="9"/>
  <c r="U15" i="20"/>
  <c r="U80" i="25" s="1"/>
  <c r="U17" i="20"/>
  <c r="U82" i="25" s="1"/>
  <c r="U16" i="20"/>
  <c r="V17" i="20"/>
  <c r="V82" i="25" s="1"/>
  <c r="V16" i="20"/>
  <c r="V15" i="20"/>
  <c r="V80" i="25" s="1"/>
  <c r="AA3" i="23"/>
  <c r="AA75" i="23" s="1"/>
  <c r="Y7" i="20"/>
  <c r="Y43" i="4"/>
  <c r="X6" i="11"/>
  <c r="Y34" i="4"/>
  <c r="Y13" i="7"/>
  <c r="V11" i="7"/>
  <c r="Z54" i="4"/>
  <c r="Z11" i="9" s="1"/>
  <c r="Y10" i="9"/>
  <c r="Y7" i="12"/>
  <c r="Y5" i="11"/>
  <c r="Y55" i="4"/>
  <c r="V26" i="4"/>
  <c r="V6" i="10"/>
  <c r="Y5" i="10"/>
  <c r="X18" i="4"/>
  <c r="X19" i="4" s="1"/>
  <c r="X17" i="4" s="1"/>
  <c r="X27" i="4"/>
  <c r="W37" i="4"/>
  <c r="X45" i="4"/>
  <c r="X46" i="4" s="1"/>
  <c r="AC3" i="3"/>
  <c r="AB3" i="4"/>
  <c r="AB3" i="25" s="1"/>
  <c r="W44" i="4"/>
  <c r="AA3" i="14"/>
  <c r="AA3" i="13"/>
  <c r="AA3" i="11"/>
  <c r="AA3" i="12"/>
  <c r="AA3" i="5"/>
  <c r="AA3" i="20" s="1"/>
  <c r="AA3" i="8"/>
  <c r="AA3" i="9"/>
  <c r="AA7" i="4"/>
  <c r="AA8" i="4"/>
  <c r="Z3" i="10"/>
  <c r="Z3" i="6"/>
  <c r="Z3" i="7"/>
  <c r="X36" i="4"/>
  <c r="W28" i="4"/>
  <c r="Z9" i="4"/>
  <c r="Z10" i="4"/>
  <c r="Y6" i="9"/>
  <c r="Y25" i="4"/>
  <c r="Z41" i="4"/>
  <c r="Z9" i="9" s="1"/>
  <c r="Z14" i="4"/>
  <c r="Z5" i="25" s="1"/>
  <c r="Z23" i="4"/>
  <c r="Z32" i="4"/>
  <c r="Z8" i="20" s="1"/>
  <c r="Z40" i="4"/>
  <c r="Z8" i="9" s="1"/>
  <c r="Z13" i="4"/>
  <c r="Z6" i="5" s="1"/>
  <c r="Z31" i="4"/>
  <c r="Z22" i="4"/>
  <c r="Z15" i="4"/>
  <c r="Z6" i="25" s="1"/>
  <c r="Z33" i="4"/>
  <c r="Z24" i="4"/>
  <c r="Z42" i="4"/>
  <c r="Y7" i="9"/>
  <c r="Y5" i="13"/>
  <c r="Y5" i="12"/>
  <c r="Y16" i="4"/>
  <c r="U81" i="25" l="1"/>
  <c r="Q29" i="20"/>
  <c r="P29" i="20"/>
  <c r="V81" i="25"/>
  <c r="U29" i="7"/>
  <c r="U72" i="25" s="1"/>
  <c r="U101" i="7"/>
  <c r="U33" i="7"/>
  <c r="U76" i="25" s="1"/>
  <c r="W87" i="7"/>
  <c r="W74" i="7"/>
  <c r="V114" i="7"/>
  <c r="V312" i="5"/>
  <c r="V311" i="5"/>
  <c r="W41" i="6"/>
  <c r="W37" i="6"/>
  <c r="W40" i="6"/>
  <c r="W36" i="6"/>
  <c r="W39" i="6"/>
  <c r="W42" i="6"/>
  <c r="W38" i="6"/>
  <c r="W35" i="6"/>
  <c r="W34" i="6"/>
  <c r="R85" i="11"/>
  <c r="W88" i="7"/>
  <c r="W78" i="7"/>
  <c r="W73" i="7"/>
  <c r="W84" i="7"/>
  <c r="W89" i="7"/>
  <c r="W76" i="7"/>
  <c r="W83" i="7"/>
  <c r="W75" i="7"/>
  <c r="R101" i="23"/>
  <c r="T15" i="11"/>
  <c r="T77" i="25"/>
  <c r="V82" i="7"/>
  <c r="S28" i="7"/>
  <c r="S35" i="7" s="1"/>
  <c r="S74" i="25"/>
  <c r="S152" i="25" s="1"/>
  <c r="S153" i="25" s="1"/>
  <c r="S154" i="25" s="1"/>
  <c r="Z154" i="4"/>
  <c r="Y136" i="4"/>
  <c r="Y137" i="4" s="1"/>
  <c r="Y8" i="6" s="1"/>
  <c r="X9" i="7"/>
  <c r="X73" i="7" s="1"/>
  <c r="X135" i="4"/>
  <c r="W55" i="7"/>
  <c r="V35" i="9"/>
  <c r="V43" i="9" s="1"/>
  <c r="W30" i="9"/>
  <c r="U39" i="9"/>
  <c r="U77" i="9" s="1"/>
  <c r="U48" i="9"/>
  <c r="W59" i="7"/>
  <c r="W57" i="7"/>
  <c r="W54" i="7"/>
  <c r="W53" i="7"/>
  <c r="W58" i="7"/>
  <c r="U44" i="9"/>
  <c r="U38" i="9"/>
  <c r="U47" i="9"/>
  <c r="V34" i="9"/>
  <c r="V42" i="9" s="1"/>
  <c r="W29" i="9"/>
  <c r="X10" i="7"/>
  <c r="X89" i="7" s="1"/>
  <c r="X9" i="6"/>
  <c r="Z25" i="9"/>
  <c r="Z42" i="9"/>
  <c r="Z26" i="9"/>
  <c r="Y27" i="9"/>
  <c r="X7" i="7"/>
  <c r="X57" i="7" s="1"/>
  <c r="X6" i="6"/>
  <c r="T53" i="9"/>
  <c r="T40" i="9"/>
  <c r="Y47" i="9"/>
  <c r="Y156" i="4"/>
  <c r="Y157" i="4" s="1"/>
  <c r="Y9" i="6" s="1"/>
  <c r="X155" i="4"/>
  <c r="Z134" i="4"/>
  <c r="O79" i="24"/>
  <c r="O82" i="24"/>
  <c r="O88" i="24" s="1"/>
  <c r="X95" i="4"/>
  <c r="T14" i="8"/>
  <c r="T19" i="12" s="1"/>
  <c r="O146" i="24"/>
  <c r="O152" i="24" s="1"/>
  <c r="N144" i="24"/>
  <c r="N145" i="24" s="1"/>
  <c r="U112" i="7"/>
  <c r="V112" i="7"/>
  <c r="V42" i="7"/>
  <c r="V52" i="7"/>
  <c r="V30" i="7" s="1"/>
  <c r="V73" i="25" s="1"/>
  <c r="Y76" i="4"/>
  <c r="Y77" i="4" s="1"/>
  <c r="Y5" i="6" s="1"/>
  <c r="Z74" i="4"/>
  <c r="X75" i="4"/>
  <c r="X6" i="7"/>
  <c r="AA71" i="4"/>
  <c r="AA91" i="4"/>
  <c r="AA131" i="4"/>
  <c r="AA111" i="4"/>
  <c r="AA151" i="4"/>
  <c r="AA132" i="4"/>
  <c r="AA72" i="4"/>
  <c r="AA113" i="4"/>
  <c r="AA153" i="4"/>
  <c r="AA133" i="4"/>
  <c r="AA112" i="4"/>
  <c r="AA73" i="4"/>
  <c r="AA93" i="4"/>
  <c r="AA152" i="4"/>
  <c r="Z156" i="4" s="1"/>
  <c r="Z157" i="4" s="1"/>
  <c r="Z9" i="6" s="1"/>
  <c r="AA92" i="4"/>
  <c r="AA94" i="4" s="1"/>
  <c r="P5" i="24"/>
  <c r="P142" i="24" s="1"/>
  <c r="P3" i="24"/>
  <c r="P45" i="24"/>
  <c r="P141" i="24"/>
  <c r="P173" i="24"/>
  <c r="P77" i="24"/>
  <c r="P109" i="24"/>
  <c r="Y96" i="4"/>
  <c r="Y97" i="4" s="1"/>
  <c r="Y6" i="6" s="1"/>
  <c r="W5" i="20"/>
  <c r="W17" i="20" s="1"/>
  <c r="W82" i="25" s="1"/>
  <c r="W45" i="7"/>
  <c r="W43" i="7"/>
  <c r="W48" i="7"/>
  <c r="W49" i="7"/>
  <c r="W46" i="7"/>
  <c r="W47" i="7"/>
  <c r="W44" i="7"/>
  <c r="O47" i="24"/>
  <c r="N48" i="24"/>
  <c r="N49" i="24" s="1"/>
  <c r="O114" i="24"/>
  <c r="O120" i="24" s="1"/>
  <c r="O111" i="24"/>
  <c r="N112" i="24"/>
  <c r="N113" i="24" s="1"/>
  <c r="S14" i="11"/>
  <c r="S53" i="10"/>
  <c r="Y135" i="4"/>
  <c r="Y9" i="7"/>
  <c r="V66" i="7"/>
  <c r="V97" i="7" s="1"/>
  <c r="V68" i="7"/>
  <c r="V99" i="7" s="1"/>
  <c r="V63" i="7"/>
  <c r="V94" i="7" s="1"/>
  <c r="V64" i="7"/>
  <c r="V95" i="7" s="1"/>
  <c r="V67" i="7"/>
  <c r="V98" i="7" s="1"/>
  <c r="V65" i="7"/>
  <c r="V96" i="7" s="1"/>
  <c r="V69" i="7"/>
  <c r="V100" i="7" s="1"/>
  <c r="U62" i="7"/>
  <c r="U91" i="7" s="1"/>
  <c r="Y116" i="4"/>
  <c r="Z114" i="4"/>
  <c r="T31" i="7"/>
  <c r="T13" i="8"/>
  <c r="W115" i="4"/>
  <c r="W8" i="7"/>
  <c r="V33" i="7"/>
  <c r="V76" i="25" s="1"/>
  <c r="X117" i="4"/>
  <c r="X7" i="6" s="1"/>
  <c r="X10" i="6"/>
  <c r="Y10" i="7"/>
  <c r="X79" i="7"/>
  <c r="S15" i="11"/>
  <c r="S14" i="8"/>
  <c r="R15" i="12"/>
  <c r="R19" i="12"/>
  <c r="Y147" i="4"/>
  <c r="Y148" i="4" s="1"/>
  <c r="Y146" i="4" s="1"/>
  <c r="Y107" i="4"/>
  <c r="Y108" i="4" s="1"/>
  <c r="Y106" i="4" s="1"/>
  <c r="AA124" i="4"/>
  <c r="AA83" i="4"/>
  <c r="AA85" i="4" s="1"/>
  <c r="AA144" i="4"/>
  <c r="AA104" i="4"/>
  <c r="AA123" i="4"/>
  <c r="AA125" i="4" s="1"/>
  <c r="AA143" i="4"/>
  <c r="AA145" i="4" s="1"/>
  <c r="AA103" i="4"/>
  <c r="AA105" i="4" s="1"/>
  <c r="AA84" i="4"/>
  <c r="AA142" i="4"/>
  <c r="AA82" i="4"/>
  <c r="AA122" i="4"/>
  <c r="AA102" i="4"/>
  <c r="Y87" i="4"/>
  <c r="Y88" i="4" s="1"/>
  <c r="Y86" i="4" s="1"/>
  <c r="Y127" i="4"/>
  <c r="Y128" i="4" s="1"/>
  <c r="Y126" i="4" s="1"/>
  <c r="Y67" i="4"/>
  <c r="Y68" i="4" s="1"/>
  <c r="Y66" i="4" s="1"/>
  <c r="AA63" i="4"/>
  <c r="AA65" i="4" s="1"/>
  <c r="AA62" i="4"/>
  <c r="AA64" i="4"/>
  <c r="Y63" i="9"/>
  <c r="Z7" i="20"/>
  <c r="AB3" i="23"/>
  <c r="AB75" i="23" s="1"/>
  <c r="Z43" i="4"/>
  <c r="Y6" i="11"/>
  <c r="Z34" i="4"/>
  <c r="W11" i="7"/>
  <c r="Z13" i="7"/>
  <c r="AA54" i="4"/>
  <c r="AA11" i="9" s="1"/>
  <c r="Z5" i="11"/>
  <c r="Z55" i="4"/>
  <c r="Z7" i="12"/>
  <c r="Z10" i="9"/>
  <c r="W7" i="10"/>
  <c r="W6" i="12"/>
  <c r="W65" i="12" s="1"/>
  <c r="W26" i="4"/>
  <c r="W6" i="10"/>
  <c r="Z5" i="10"/>
  <c r="X28" i="4"/>
  <c r="X37" i="4"/>
  <c r="W5" i="9"/>
  <c r="W5" i="7"/>
  <c r="W35" i="4"/>
  <c r="Y18" i="4"/>
  <c r="Y19" i="4" s="1"/>
  <c r="Y17" i="4" s="1"/>
  <c r="X44" i="4"/>
  <c r="AA10" i="4"/>
  <c r="AA9" i="4"/>
  <c r="AA3" i="7"/>
  <c r="AA3" i="6"/>
  <c r="AA3" i="10"/>
  <c r="Z6" i="9"/>
  <c r="Z25" i="4"/>
  <c r="Y36" i="4"/>
  <c r="Y27" i="4"/>
  <c r="Y45" i="4"/>
  <c r="Y46" i="4" s="1"/>
  <c r="AA41" i="4"/>
  <c r="AA9" i="9" s="1"/>
  <c r="AA14" i="4"/>
  <c r="AA5" i="25" s="1"/>
  <c r="AA23" i="4"/>
  <c r="AA32" i="4"/>
  <c r="AA8" i="20" s="1"/>
  <c r="AA31" i="4"/>
  <c r="AA40" i="4"/>
  <c r="AA8" i="9" s="1"/>
  <c r="AA22" i="4"/>
  <c r="AA15" i="4"/>
  <c r="AA6" i="25" s="1"/>
  <c r="AA13" i="4"/>
  <c r="AA6" i="5" s="1"/>
  <c r="AA33" i="4"/>
  <c r="AA24" i="4"/>
  <c r="AA42" i="4"/>
  <c r="AB3" i="14"/>
  <c r="AB3" i="13"/>
  <c r="AB3" i="12"/>
  <c r="AB3" i="11"/>
  <c r="AB3" i="8"/>
  <c r="AB3" i="9"/>
  <c r="AB3" i="5"/>
  <c r="AB3" i="20" s="1"/>
  <c r="AB7" i="4"/>
  <c r="AB8" i="4"/>
  <c r="Z7" i="9"/>
  <c r="Z5" i="13"/>
  <c r="Z5" i="12"/>
  <c r="Z16" i="4"/>
  <c r="AD3" i="3"/>
  <c r="AC3" i="4"/>
  <c r="AC3" i="25" s="1"/>
  <c r="C4" i="29" l="1"/>
  <c r="C8" i="29"/>
  <c r="C5" i="29"/>
  <c r="C7" i="29"/>
  <c r="C6" i="29"/>
  <c r="V29" i="7"/>
  <c r="V72" i="25" s="1"/>
  <c r="S85" i="11"/>
  <c r="V101" i="7"/>
  <c r="W72" i="7"/>
  <c r="W32" i="7" s="1"/>
  <c r="W75" i="25" s="1"/>
  <c r="X85" i="7"/>
  <c r="W82" i="7"/>
  <c r="W33" i="7" s="1"/>
  <c r="W76" i="25" s="1"/>
  <c r="X77" i="7"/>
  <c r="X76" i="7"/>
  <c r="X78" i="7"/>
  <c r="X74" i="7"/>
  <c r="X75" i="7"/>
  <c r="W114" i="7"/>
  <c r="W312" i="5"/>
  <c r="W311" i="5"/>
  <c r="X40" i="6"/>
  <c r="X36" i="6"/>
  <c r="X39" i="6"/>
  <c r="X42" i="6"/>
  <c r="X38" i="6"/>
  <c r="X41" i="6"/>
  <c r="X37" i="6"/>
  <c r="X35" i="6"/>
  <c r="X34" i="6"/>
  <c r="W110" i="7"/>
  <c r="W107" i="7"/>
  <c r="S101" i="23"/>
  <c r="T28" i="7"/>
  <c r="T35" i="7" s="1"/>
  <c r="T74" i="25"/>
  <c r="T152" i="25" s="1"/>
  <c r="T153" i="25" s="1"/>
  <c r="T154" i="25" s="1"/>
  <c r="U34" i="7"/>
  <c r="V34" i="7"/>
  <c r="X84" i="7"/>
  <c r="X87" i="7"/>
  <c r="X86" i="7"/>
  <c r="X88" i="7"/>
  <c r="X83" i="7"/>
  <c r="T15" i="12"/>
  <c r="X53" i="7"/>
  <c r="X59" i="7"/>
  <c r="W35" i="9"/>
  <c r="W43" i="9" s="1"/>
  <c r="X30" i="9"/>
  <c r="V39" i="9"/>
  <c r="V77" i="9" s="1"/>
  <c r="V48" i="9"/>
  <c r="W52" i="7"/>
  <c r="W30" i="7" s="1"/>
  <c r="W73" i="25" s="1"/>
  <c r="W15" i="20"/>
  <c r="W80" i="25" s="1"/>
  <c r="X55" i="7"/>
  <c r="Y155" i="4"/>
  <c r="X54" i="7"/>
  <c r="X56" i="7"/>
  <c r="X58" i="7"/>
  <c r="AA26" i="9"/>
  <c r="AA25" i="9"/>
  <c r="AA42" i="9"/>
  <c r="Z27" i="9"/>
  <c r="W34" i="9"/>
  <c r="X29" i="9"/>
  <c r="U53" i="9"/>
  <c r="U40" i="9"/>
  <c r="V44" i="9"/>
  <c r="V38" i="9"/>
  <c r="V47" i="9"/>
  <c r="Z38" i="9"/>
  <c r="Z53" i="9" s="1"/>
  <c r="Z47" i="9"/>
  <c r="AA134" i="4"/>
  <c r="AA154" i="4"/>
  <c r="W16" i="20"/>
  <c r="Z136" i="4"/>
  <c r="Z137" i="4" s="1"/>
  <c r="AA74" i="4"/>
  <c r="Z96" i="4"/>
  <c r="Z97" i="4" s="1"/>
  <c r="Z95" i="4" s="1"/>
  <c r="P78" i="24"/>
  <c r="P79" i="24" s="1"/>
  <c r="P146" i="24"/>
  <c r="P152" i="24" s="1"/>
  <c r="P143" i="24"/>
  <c r="O144" i="24"/>
  <c r="O145" i="24" s="1"/>
  <c r="P110" i="24"/>
  <c r="P111" i="24" s="1"/>
  <c r="Z76" i="4"/>
  <c r="Z77" i="4" s="1"/>
  <c r="Z5" i="6" s="1"/>
  <c r="AB111" i="4"/>
  <c r="AB91" i="4"/>
  <c r="AB71" i="4"/>
  <c r="AB131" i="4"/>
  <c r="AB151" i="4"/>
  <c r="AB92" i="4"/>
  <c r="AB94" i="4" s="1"/>
  <c r="AB93" i="4"/>
  <c r="AB132" i="4"/>
  <c r="AB73" i="4"/>
  <c r="AB112" i="4"/>
  <c r="AB133" i="4"/>
  <c r="AB72" i="4"/>
  <c r="AB113" i="4"/>
  <c r="AB152" i="4"/>
  <c r="AB153" i="4"/>
  <c r="W42" i="7"/>
  <c r="P46" i="24"/>
  <c r="P6" i="24"/>
  <c r="Q4" i="24"/>
  <c r="Y75" i="4"/>
  <c r="Y6" i="7"/>
  <c r="Y7" i="7"/>
  <c r="Y95" i="4"/>
  <c r="P174" i="24"/>
  <c r="P178" i="24" s="1"/>
  <c r="P184" i="24" s="1"/>
  <c r="X49" i="7"/>
  <c r="X44" i="7"/>
  <c r="X48" i="7"/>
  <c r="X46" i="7"/>
  <c r="X47" i="7"/>
  <c r="X43" i="7"/>
  <c r="X45" i="7"/>
  <c r="T14" i="11"/>
  <c r="T53" i="10"/>
  <c r="Y117" i="4"/>
  <c r="Y7" i="6" s="1"/>
  <c r="Y10" i="6"/>
  <c r="X115" i="4"/>
  <c r="X8" i="7"/>
  <c r="Y85" i="7"/>
  <c r="Y89" i="7"/>
  <c r="Y88" i="7"/>
  <c r="Y87" i="7"/>
  <c r="Y86" i="7"/>
  <c r="Y83" i="7"/>
  <c r="Y84" i="7"/>
  <c r="Z155" i="4"/>
  <c r="Z10" i="7"/>
  <c r="Y74" i="7"/>
  <c r="Y73" i="7"/>
  <c r="Y76" i="7"/>
  <c r="Y79" i="7"/>
  <c r="Y75" i="7"/>
  <c r="Y78" i="7"/>
  <c r="Y77" i="7"/>
  <c r="Z116" i="4"/>
  <c r="AA114" i="4"/>
  <c r="W68" i="7"/>
  <c r="W99" i="7" s="1"/>
  <c r="W66" i="7"/>
  <c r="W97" i="7" s="1"/>
  <c r="W63" i="7"/>
  <c r="W94" i="7" s="1"/>
  <c r="W64" i="7"/>
  <c r="W95" i="7" s="1"/>
  <c r="W67" i="7"/>
  <c r="W98" i="7" s="1"/>
  <c r="W69" i="7"/>
  <c r="W100" i="7" s="1"/>
  <c r="W65" i="7"/>
  <c r="W96" i="7" s="1"/>
  <c r="U31" i="7"/>
  <c r="U13" i="8"/>
  <c r="V62" i="7"/>
  <c r="V91" i="7" s="1"/>
  <c r="S19" i="12"/>
  <c r="S15" i="12"/>
  <c r="V116" i="7"/>
  <c r="V77" i="25" s="1"/>
  <c r="U116" i="7"/>
  <c r="U77" i="25" s="1"/>
  <c r="Z147" i="4"/>
  <c r="Z148" i="4" s="1"/>
  <c r="Z146" i="4" s="1"/>
  <c r="AB144" i="4"/>
  <c r="AB104" i="4"/>
  <c r="AB84" i="4"/>
  <c r="AB124" i="4"/>
  <c r="AB123" i="4"/>
  <c r="AB125" i="4" s="1"/>
  <c r="AB143" i="4"/>
  <c r="AB145" i="4" s="1"/>
  <c r="AB142" i="4"/>
  <c r="AB103" i="4"/>
  <c r="AB105" i="4" s="1"/>
  <c r="AB102" i="4"/>
  <c r="AB122" i="4"/>
  <c r="AB83" i="4"/>
  <c r="AB85" i="4" s="1"/>
  <c r="AB82" i="4"/>
  <c r="Z107" i="4"/>
  <c r="Z108" i="4" s="1"/>
  <c r="Z106" i="4" s="1"/>
  <c r="Z127" i="4"/>
  <c r="Z128" i="4" s="1"/>
  <c r="Z126" i="4" s="1"/>
  <c r="Z87" i="4"/>
  <c r="Z88" i="4" s="1"/>
  <c r="Z86" i="4" s="1"/>
  <c r="Z67" i="4"/>
  <c r="Z68" i="4" s="1"/>
  <c r="Z66" i="4" s="1"/>
  <c r="AB62" i="4"/>
  <c r="AB64" i="4"/>
  <c r="AB63" i="4"/>
  <c r="AB65" i="4" s="1"/>
  <c r="Z63" i="9"/>
  <c r="AA7" i="20"/>
  <c r="AC3" i="23"/>
  <c r="AC75" i="23" s="1"/>
  <c r="AA43" i="4"/>
  <c r="AA34" i="4"/>
  <c r="Z6" i="11"/>
  <c r="X6" i="12"/>
  <c r="X65" i="12" s="1"/>
  <c r="X5" i="20"/>
  <c r="X11" i="7"/>
  <c r="AA13" i="7"/>
  <c r="AA5" i="11"/>
  <c r="AA55" i="4"/>
  <c r="AA7" i="12"/>
  <c r="AA10" i="9"/>
  <c r="AB54" i="4"/>
  <c r="AB11" i="9" s="1"/>
  <c r="X5" i="9"/>
  <c r="X7" i="10"/>
  <c r="X26" i="4"/>
  <c r="X6" i="10"/>
  <c r="AA5" i="10"/>
  <c r="X35" i="4"/>
  <c r="X5" i="7"/>
  <c r="Z18" i="4"/>
  <c r="Z19" i="4" s="1"/>
  <c r="Z17" i="4" s="1"/>
  <c r="Y37" i="4"/>
  <c r="Z36" i="4"/>
  <c r="AA5" i="13"/>
  <c r="AA5" i="12"/>
  <c r="AA16" i="4"/>
  <c r="Z45" i="4"/>
  <c r="Z46" i="4" s="1"/>
  <c r="AA6" i="9"/>
  <c r="AA25" i="4"/>
  <c r="AB9" i="4"/>
  <c r="AB10" i="4"/>
  <c r="Z27" i="4"/>
  <c r="AE3" i="3"/>
  <c r="AD3" i="4"/>
  <c r="AD3" i="25" s="1"/>
  <c r="AB3" i="10"/>
  <c r="AB3" i="7"/>
  <c r="AB3" i="6"/>
  <c r="Y28" i="4"/>
  <c r="AC3" i="13"/>
  <c r="AC3" i="14"/>
  <c r="AC3" i="12"/>
  <c r="AC3" i="11"/>
  <c r="AC3" i="9"/>
  <c r="AC3" i="8"/>
  <c r="AC8" i="4"/>
  <c r="AC3" i="5"/>
  <c r="AC3" i="20" s="1"/>
  <c r="AC7" i="4"/>
  <c r="AB41" i="4"/>
  <c r="AB9" i="9" s="1"/>
  <c r="AB32" i="4"/>
  <c r="AB8" i="20" s="1"/>
  <c r="AB23" i="4"/>
  <c r="AB14" i="4"/>
  <c r="AB5" i="25" s="1"/>
  <c r="AB22" i="4"/>
  <c r="AB40" i="4"/>
  <c r="AB8" i="9" s="1"/>
  <c r="AB15" i="4"/>
  <c r="AB6" i="25" s="1"/>
  <c r="AB13" i="4"/>
  <c r="AB6" i="5" s="1"/>
  <c r="AB31" i="4"/>
  <c r="AB24" i="4"/>
  <c r="AB42" i="4"/>
  <c r="AB33" i="4"/>
  <c r="AA7" i="9"/>
  <c r="Y44" i="4"/>
  <c r="W81" i="25" l="1"/>
  <c r="R29" i="20"/>
  <c r="W42" i="9"/>
  <c r="W47" i="9" s="1"/>
  <c r="W29" i="7"/>
  <c r="W72" i="25" s="1"/>
  <c r="W101" i="7"/>
  <c r="X72" i="7"/>
  <c r="X32" i="7" s="1"/>
  <c r="X75" i="25" s="1"/>
  <c r="X114" i="7"/>
  <c r="X312" i="5"/>
  <c r="X311" i="5"/>
  <c r="Y39" i="6"/>
  <c r="Y42" i="6"/>
  <c r="Y38" i="6"/>
  <c r="Y41" i="6"/>
  <c r="Y37" i="6"/>
  <c r="Y40" i="6"/>
  <c r="Y36" i="6"/>
  <c r="Y35" i="6"/>
  <c r="Y34" i="6"/>
  <c r="X107" i="7"/>
  <c r="X110" i="7"/>
  <c r="X82" i="7"/>
  <c r="U28" i="7"/>
  <c r="U35" i="7" s="1"/>
  <c r="U74" i="25"/>
  <c r="U152" i="25" s="1"/>
  <c r="U153" i="25" s="1"/>
  <c r="U154" i="25" s="1"/>
  <c r="T101" i="23"/>
  <c r="T85" i="11"/>
  <c r="AB134" i="4"/>
  <c r="O80" i="24"/>
  <c r="O81" i="24" s="1"/>
  <c r="X52" i="7"/>
  <c r="X30" i="7" s="1"/>
  <c r="X73" i="25" s="1"/>
  <c r="AA147" i="4"/>
  <c r="AA148" i="4" s="1"/>
  <c r="AA146" i="4" s="1"/>
  <c r="X35" i="9"/>
  <c r="X43" i="9" s="1"/>
  <c r="Y30" i="9"/>
  <c r="W39" i="9"/>
  <c r="W77" i="9" s="1"/>
  <c r="W48" i="9"/>
  <c r="AA27" i="9"/>
  <c r="Z7" i="7"/>
  <c r="Z55" i="7" s="1"/>
  <c r="Z6" i="6"/>
  <c r="AB26" i="9"/>
  <c r="AB42" i="9"/>
  <c r="AB25" i="9"/>
  <c r="V53" i="9"/>
  <c r="V40" i="9"/>
  <c r="Z135" i="4"/>
  <c r="Z8" i="6"/>
  <c r="X34" i="9"/>
  <c r="Y29" i="9"/>
  <c r="AA47" i="9"/>
  <c r="AA156" i="4"/>
  <c r="AA157" i="4" s="1"/>
  <c r="Z9" i="7"/>
  <c r="Z74" i="7" s="1"/>
  <c r="AA127" i="4"/>
  <c r="AA128" i="4" s="1"/>
  <c r="AA126" i="4" s="1"/>
  <c r="AB154" i="4"/>
  <c r="AA136" i="4"/>
  <c r="AA137" i="4" s="1"/>
  <c r="P82" i="24"/>
  <c r="P88" i="24" s="1"/>
  <c r="X42" i="7"/>
  <c r="AC71" i="4"/>
  <c r="AC131" i="4"/>
  <c r="AC111" i="4"/>
  <c r="AC91" i="4"/>
  <c r="AC151" i="4"/>
  <c r="AC153" i="4"/>
  <c r="AC93" i="4"/>
  <c r="AC132" i="4"/>
  <c r="AC134" i="4" s="1"/>
  <c r="AC112" i="4"/>
  <c r="AC73" i="4"/>
  <c r="AC133" i="4"/>
  <c r="AC113" i="4"/>
  <c r="AC92" i="4"/>
  <c r="AC94" i="4" s="1"/>
  <c r="AC72" i="4"/>
  <c r="AC152" i="4"/>
  <c r="AA96" i="4"/>
  <c r="AA97" i="4" s="1"/>
  <c r="AA6" i="6" s="1"/>
  <c r="Y54" i="7"/>
  <c r="Y53" i="7"/>
  <c r="Y56" i="7"/>
  <c r="Y58" i="7"/>
  <c r="Y57" i="7"/>
  <c r="Y59" i="7"/>
  <c r="Y55" i="7"/>
  <c r="Q5" i="24"/>
  <c r="Q142" i="24" s="1"/>
  <c r="Q3" i="24"/>
  <c r="Q45" i="24"/>
  <c r="Q141" i="24"/>
  <c r="Q173" i="24"/>
  <c r="Q109" i="24"/>
  <c r="Q77" i="24"/>
  <c r="AA76" i="4"/>
  <c r="AA77" i="4" s="1"/>
  <c r="AA5" i="6" s="1"/>
  <c r="AB74" i="4"/>
  <c r="Z75" i="4"/>
  <c r="Z6" i="7"/>
  <c r="P114" i="24"/>
  <c r="P120" i="24" s="1"/>
  <c r="P175" i="24"/>
  <c r="O176" i="24"/>
  <c r="O177" i="24" s="1"/>
  <c r="Y43" i="7"/>
  <c r="Y45" i="7"/>
  <c r="Y48" i="7"/>
  <c r="Y44" i="7"/>
  <c r="Y49" i="7"/>
  <c r="Y46" i="7"/>
  <c r="Y47" i="7"/>
  <c r="P50" i="24"/>
  <c r="P56" i="24" s="1"/>
  <c r="P47" i="24"/>
  <c r="O112" i="24"/>
  <c r="O113" i="24" s="1"/>
  <c r="O48" i="24"/>
  <c r="O49" i="24" s="1"/>
  <c r="U14" i="11"/>
  <c r="U53" i="10"/>
  <c r="Y72" i="7"/>
  <c r="Y32" i="7" s="1"/>
  <c r="Y75" i="25" s="1"/>
  <c r="Z87" i="7"/>
  <c r="Z85" i="7"/>
  <c r="Z89" i="7"/>
  <c r="Z88" i="7"/>
  <c r="Z86" i="7"/>
  <c r="Z83" i="7"/>
  <c r="Z84" i="7"/>
  <c r="Z117" i="4"/>
  <c r="Z7" i="6" s="1"/>
  <c r="Z10" i="6"/>
  <c r="Y82" i="7"/>
  <c r="AA116" i="4"/>
  <c r="AB114" i="4"/>
  <c r="Y115" i="4"/>
  <c r="Y8" i="7"/>
  <c r="V31" i="7"/>
  <c r="V13" i="8"/>
  <c r="X33" i="7"/>
  <c r="X76" i="25" s="1"/>
  <c r="X66" i="7"/>
  <c r="X97" i="7" s="1"/>
  <c r="X68" i="7"/>
  <c r="X99" i="7" s="1"/>
  <c r="X63" i="7"/>
  <c r="X94" i="7" s="1"/>
  <c r="X64" i="7"/>
  <c r="X95" i="7" s="1"/>
  <c r="X65" i="7"/>
  <c r="X96" i="7" s="1"/>
  <c r="X69" i="7"/>
  <c r="X100" i="7" s="1"/>
  <c r="X67" i="7"/>
  <c r="X98" i="7" s="1"/>
  <c r="W112" i="7"/>
  <c r="W62" i="7"/>
  <c r="W91" i="7" s="1"/>
  <c r="AA10" i="7"/>
  <c r="V14" i="8"/>
  <c r="V15" i="11"/>
  <c r="U14" i="8"/>
  <c r="U15" i="11"/>
  <c r="AA87" i="4"/>
  <c r="AA88" i="4" s="1"/>
  <c r="AA86" i="4" s="1"/>
  <c r="AC84" i="4"/>
  <c r="AC124" i="4"/>
  <c r="AC144" i="4"/>
  <c r="AC104" i="4"/>
  <c r="AC122" i="4"/>
  <c r="AC142" i="4"/>
  <c r="AC83" i="4"/>
  <c r="AC85" i="4" s="1"/>
  <c r="AC82" i="4"/>
  <c r="AC143" i="4"/>
  <c r="AC145" i="4" s="1"/>
  <c r="AC102" i="4"/>
  <c r="AC123" i="4"/>
  <c r="AC125" i="4" s="1"/>
  <c r="AC103" i="4"/>
  <c r="AC105" i="4" s="1"/>
  <c r="AA107" i="4"/>
  <c r="AA108" i="4" s="1"/>
  <c r="AA106" i="4" s="1"/>
  <c r="AC62" i="4"/>
  <c r="AC64" i="4"/>
  <c r="AC63" i="4"/>
  <c r="AC65" i="4" s="1"/>
  <c r="AA67" i="4"/>
  <c r="AA68" i="4" s="1"/>
  <c r="AA66" i="4" s="1"/>
  <c r="AA63" i="9"/>
  <c r="X16" i="20"/>
  <c r="X15" i="20"/>
  <c r="X80" i="25" s="1"/>
  <c r="X17" i="20"/>
  <c r="X82" i="25" s="1"/>
  <c r="AD3" i="23"/>
  <c r="AD75" i="23" s="1"/>
  <c r="AB7" i="20"/>
  <c r="AB43" i="4"/>
  <c r="AB34" i="4"/>
  <c r="AA6" i="11"/>
  <c r="AB13" i="7"/>
  <c r="Y6" i="12"/>
  <c r="Y65" i="12" s="1"/>
  <c r="Y5" i="20"/>
  <c r="Y11" i="7"/>
  <c r="AB10" i="9"/>
  <c r="AC54" i="4"/>
  <c r="AC11" i="9" s="1"/>
  <c r="AB5" i="11"/>
  <c r="AB55" i="4"/>
  <c r="AB7" i="12"/>
  <c r="Y26" i="4"/>
  <c r="Y6" i="10"/>
  <c r="AB5" i="10"/>
  <c r="Y7" i="10"/>
  <c r="Y5" i="9"/>
  <c r="Y35" i="4"/>
  <c r="AA36" i="4"/>
  <c r="AA37" i="4" s="1"/>
  <c r="Z37" i="4"/>
  <c r="Y5" i="7"/>
  <c r="AB7" i="9"/>
  <c r="AB6" i="9"/>
  <c r="AB25" i="4"/>
  <c r="AC9" i="4"/>
  <c r="AC10" i="4"/>
  <c r="AE3" i="4"/>
  <c r="AE3" i="25" s="1"/>
  <c r="AF3" i="3"/>
  <c r="Z28" i="4"/>
  <c r="AA45" i="4"/>
  <c r="AA46" i="4" s="1"/>
  <c r="Z44" i="4"/>
  <c r="AC41" i="4"/>
  <c r="AC9" i="9" s="1"/>
  <c r="AC32" i="4"/>
  <c r="AC8" i="20" s="1"/>
  <c r="AC14" i="4"/>
  <c r="AC5" i="25" s="1"/>
  <c r="AC23" i="4"/>
  <c r="AC31" i="4"/>
  <c r="AC13" i="4"/>
  <c r="AC6" i="5" s="1"/>
  <c r="AC22" i="4"/>
  <c r="AC15" i="4"/>
  <c r="AC6" i="25" s="1"/>
  <c r="AC40" i="4"/>
  <c r="AC8" i="9" s="1"/>
  <c r="AC33" i="4"/>
  <c r="AC42" i="4"/>
  <c r="AC24" i="4"/>
  <c r="AA27" i="4"/>
  <c r="AB5" i="13"/>
  <c r="AB5" i="12"/>
  <c r="AB16" i="4"/>
  <c r="AC3" i="10"/>
  <c r="AC3" i="6"/>
  <c r="AC3" i="7"/>
  <c r="AD3" i="14"/>
  <c r="AD3" i="13"/>
  <c r="AD3" i="12"/>
  <c r="AD3" i="11"/>
  <c r="AD3" i="9"/>
  <c r="AD3" i="5"/>
  <c r="AD3" i="20" s="1"/>
  <c r="AD3" i="8"/>
  <c r="AD7" i="4"/>
  <c r="AD8" i="4"/>
  <c r="AA18" i="4"/>
  <c r="AA19" i="4" s="1"/>
  <c r="AA17" i="4" s="1"/>
  <c r="X38" i="9" l="1"/>
  <c r="W44" i="9"/>
  <c r="X81" i="25"/>
  <c r="S29" i="20"/>
  <c r="W38" i="9"/>
  <c r="W53" i="9" s="1"/>
  <c r="X29" i="7"/>
  <c r="X72" i="25" s="1"/>
  <c r="X101" i="7"/>
  <c r="Y114" i="7"/>
  <c r="Y312" i="5"/>
  <c r="Y311" i="5"/>
  <c r="Z42" i="6"/>
  <c r="Z38" i="6"/>
  <c r="Z41" i="6"/>
  <c r="Z37" i="6"/>
  <c r="Z40" i="6"/>
  <c r="Z36" i="6"/>
  <c r="Z39" i="6"/>
  <c r="Z34" i="6"/>
  <c r="Z35" i="6"/>
  <c r="U101" i="23"/>
  <c r="AB147" i="4"/>
  <c r="AB148" i="4" s="1"/>
  <c r="AB146" i="4" s="1"/>
  <c r="Y107" i="7"/>
  <c r="Y110" i="7"/>
  <c r="U85" i="11"/>
  <c r="V28" i="7"/>
  <c r="V35" i="7" s="1"/>
  <c r="V74" i="25"/>
  <c r="V152" i="25" s="1"/>
  <c r="V153" i="25" s="1"/>
  <c r="V154" i="25" s="1"/>
  <c r="W34" i="7"/>
  <c r="Y35" i="9"/>
  <c r="Y43" i="9" s="1"/>
  <c r="Z30" i="9"/>
  <c r="X39" i="9"/>
  <c r="X77" i="9" s="1"/>
  <c r="X48" i="9"/>
  <c r="X44" i="9"/>
  <c r="Z57" i="7"/>
  <c r="AC154" i="4"/>
  <c r="Z59" i="7"/>
  <c r="Z56" i="7"/>
  <c r="Z53" i="7"/>
  <c r="Z58" i="7"/>
  <c r="Z54" i="7"/>
  <c r="AB27" i="9"/>
  <c r="Y34" i="9"/>
  <c r="Y38" i="9" s="1"/>
  <c r="Z29" i="9"/>
  <c r="AC42" i="9"/>
  <c r="AC25" i="9"/>
  <c r="AC26" i="9"/>
  <c r="AA135" i="4"/>
  <c r="AA8" i="6"/>
  <c r="AA155" i="4"/>
  <c r="AA9" i="6"/>
  <c r="X53" i="9"/>
  <c r="AB47" i="9"/>
  <c r="Z76" i="7"/>
  <c r="Z79" i="7"/>
  <c r="Z77" i="7"/>
  <c r="Z73" i="7"/>
  <c r="Z75" i="7"/>
  <c r="Z78" i="7"/>
  <c r="AB76" i="4"/>
  <c r="AB77" i="4" s="1"/>
  <c r="AA9" i="7"/>
  <c r="AA79" i="7" s="1"/>
  <c r="AB136" i="4"/>
  <c r="AB137" i="4" s="1"/>
  <c r="AB156" i="4"/>
  <c r="AB157" i="4" s="1"/>
  <c r="AB96" i="4"/>
  <c r="AB97" i="4" s="1"/>
  <c r="Q78" i="24"/>
  <c r="P80" i="24" s="1"/>
  <c r="P81" i="24" s="1"/>
  <c r="Q110" i="24"/>
  <c r="Q143" i="24"/>
  <c r="P144" i="24"/>
  <c r="P145" i="24" s="1"/>
  <c r="X112" i="7"/>
  <c r="Y52" i="7"/>
  <c r="Y30" i="7" s="1"/>
  <c r="Y73" i="25" s="1"/>
  <c r="AC74" i="4"/>
  <c r="Y42" i="7"/>
  <c r="AA6" i="7"/>
  <c r="AA75" i="4"/>
  <c r="Q46" i="24"/>
  <c r="R4" i="24"/>
  <c r="Q6" i="24"/>
  <c r="AA7" i="7"/>
  <c r="AA95" i="4"/>
  <c r="AD131" i="4"/>
  <c r="AD151" i="4"/>
  <c r="AD111" i="4"/>
  <c r="AD71" i="4"/>
  <c r="AD91" i="4"/>
  <c r="AD113" i="4"/>
  <c r="AD93" i="4"/>
  <c r="AD92" i="4"/>
  <c r="AD94" i="4" s="1"/>
  <c r="AD153" i="4"/>
  <c r="AD132" i="4"/>
  <c r="AC136" i="4" s="1"/>
  <c r="AC137" i="4" s="1"/>
  <c r="AC8" i="6" s="1"/>
  <c r="AD72" i="4"/>
  <c r="AD152" i="4"/>
  <c r="AD133" i="4"/>
  <c r="AD112" i="4"/>
  <c r="AD73" i="4"/>
  <c r="Z43" i="7"/>
  <c r="Z47" i="7"/>
  <c r="Z45" i="7"/>
  <c r="Z44" i="7"/>
  <c r="Z48" i="7"/>
  <c r="Z46" i="7"/>
  <c r="Z49" i="7"/>
  <c r="Q146" i="24"/>
  <c r="Q152" i="24" s="1"/>
  <c r="Q174" i="24"/>
  <c r="Q175" i="24" s="1"/>
  <c r="V14" i="11"/>
  <c r="V101" i="23" s="1"/>
  <c r="V53" i="10"/>
  <c r="AA87" i="7"/>
  <c r="AA85" i="7"/>
  <c r="AA89" i="7"/>
  <c r="AA88" i="7"/>
  <c r="AA86" i="7"/>
  <c r="AA83" i="7"/>
  <c r="AA84" i="7"/>
  <c r="Y33" i="7"/>
  <c r="Y76" i="25" s="1"/>
  <c r="Z115" i="4"/>
  <c r="Z8" i="7"/>
  <c r="Y66" i="7"/>
  <c r="Y97" i="7" s="1"/>
  <c r="Y68" i="7"/>
  <c r="Y99" i="7" s="1"/>
  <c r="Y63" i="7"/>
  <c r="Y94" i="7" s="1"/>
  <c r="Y64" i="7"/>
  <c r="Y95" i="7" s="1"/>
  <c r="Y65" i="7"/>
  <c r="Y96" i="7" s="1"/>
  <c r="Y69" i="7"/>
  <c r="Y100" i="7" s="1"/>
  <c r="Y67" i="7"/>
  <c r="Y98" i="7" s="1"/>
  <c r="AB116" i="4"/>
  <c r="AC114" i="4"/>
  <c r="W31" i="7"/>
  <c r="W13" i="8"/>
  <c r="AA117" i="4"/>
  <c r="AA7" i="6" s="1"/>
  <c r="AA10" i="6"/>
  <c r="AA77" i="7"/>
  <c r="Z82" i="7"/>
  <c r="X62" i="7"/>
  <c r="X91" i="7" s="1"/>
  <c r="U15" i="12"/>
  <c r="U19" i="12"/>
  <c r="V15" i="12"/>
  <c r="V19" i="12"/>
  <c r="W116" i="7"/>
  <c r="W77" i="25" s="1"/>
  <c r="AB107" i="4"/>
  <c r="AB108" i="4" s="1"/>
  <c r="AB106" i="4" s="1"/>
  <c r="AD124" i="4"/>
  <c r="AD144" i="4"/>
  <c r="AD123" i="4"/>
  <c r="AD125" i="4" s="1"/>
  <c r="AD104" i="4"/>
  <c r="AD84" i="4"/>
  <c r="AD82" i="4"/>
  <c r="AD122" i="4"/>
  <c r="AD142" i="4"/>
  <c r="AD83" i="4"/>
  <c r="AD85" i="4" s="1"/>
  <c r="AD103" i="4"/>
  <c r="AD105" i="4" s="1"/>
  <c r="AD102" i="4"/>
  <c r="AD143" i="4"/>
  <c r="AD145" i="4" s="1"/>
  <c r="AB127" i="4"/>
  <c r="AB128" i="4" s="1"/>
  <c r="AB126" i="4" s="1"/>
  <c r="AB87" i="4"/>
  <c r="AB88" i="4" s="1"/>
  <c r="AB86" i="4" s="1"/>
  <c r="AB67" i="4"/>
  <c r="AB68" i="4" s="1"/>
  <c r="AB66" i="4" s="1"/>
  <c r="AD63" i="4"/>
  <c r="AD65" i="4" s="1"/>
  <c r="AD62" i="4"/>
  <c r="AD64" i="4"/>
  <c r="AB63" i="9"/>
  <c r="Y15" i="20"/>
  <c r="Y80" i="25" s="1"/>
  <c r="Y17" i="20"/>
  <c r="Y82" i="25" s="1"/>
  <c r="Y16" i="20"/>
  <c r="AC7" i="20"/>
  <c r="AE3" i="23"/>
  <c r="AE75" i="23" s="1"/>
  <c r="AC43" i="4"/>
  <c r="AC34" i="4"/>
  <c r="AB6" i="11"/>
  <c r="AC13" i="7"/>
  <c r="Z6" i="12"/>
  <c r="Z65" i="12" s="1"/>
  <c r="Z5" i="20"/>
  <c r="Z11" i="7"/>
  <c r="AA6" i="12"/>
  <c r="AA65" i="12" s="1"/>
  <c r="AA5" i="20"/>
  <c r="AC10" i="9"/>
  <c r="AD54" i="4"/>
  <c r="AD11" i="9" s="1"/>
  <c r="AC7" i="12"/>
  <c r="AC55" i="4"/>
  <c r="AC5" i="11"/>
  <c r="AC5" i="10"/>
  <c r="Z7" i="10"/>
  <c r="AA35" i="4"/>
  <c r="AA7" i="10"/>
  <c r="Z26" i="4"/>
  <c r="Z6" i="10"/>
  <c r="Z5" i="9"/>
  <c r="Z5" i="7"/>
  <c r="AA5" i="9"/>
  <c r="AA5" i="7"/>
  <c r="Z35" i="4"/>
  <c r="AB18" i="4"/>
  <c r="AB19" i="4" s="1"/>
  <c r="AB17" i="4" s="1"/>
  <c r="AB45" i="4"/>
  <c r="AB46" i="4" s="1"/>
  <c r="AC7" i="9"/>
  <c r="AC6" i="9"/>
  <c r="AC25" i="4"/>
  <c r="AA44" i="4"/>
  <c r="AB27" i="4"/>
  <c r="AD3" i="10"/>
  <c r="AD3" i="6"/>
  <c r="AD3" i="7"/>
  <c r="AC5" i="12"/>
  <c r="AC5" i="13"/>
  <c r="AC16" i="4"/>
  <c r="AG3" i="3"/>
  <c r="AF3" i="4"/>
  <c r="AF3" i="25" s="1"/>
  <c r="AD9" i="4"/>
  <c r="AD10" i="4"/>
  <c r="AE3" i="14"/>
  <c r="AE3" i="11"/>
  <c r="AE3" i="13"/>
  <c r="AE3" i="12"/>
  <c r="AE3" i="5"/>
  <c r="AE3" i="20" s="1"/>
  <c r="AE3" i="8"/>
  <c r="AE3" i="9"/>
  <c r="AE7" i="4"/>
  <c r="AE8" i="4"/>
  <c r="AD41" i="4"/>
  <c r="AD9" i="9" s="1"/>
  <c r="AD32" i="4"/>
  <c r="AD8" i="20" s="1"/>
  <c r="AD14" i="4"/>
  <c r="AD5" i="25" s="1"/>
  <c r="AD23" i="4"/>
  <c r="AD31" i="4"/>
  <c r="AD13" i="4"/>
  <c r="AD6" i="5" s="1"/>
  <c r="AD22" i="4"/>
  <c r="AD15" i="4"/>
  <c r="AD6" i="25" s="1"/>
  <c r="AD40" i="4"/>
  <c r="AD8" i="9" s="1"/>
  <c r="AD33" i="4"/>
  <c r="AD24" i="4"/>
  <c r="AD42" i="4"/>
  <c r="AA28" i="4"/>
  <c r="AB36" i="4"/>
  <c r="Y81" i="25" l="1"/>
  <c r="T29" i="20"/>
  <c r="W40" i="9"/>
  <c r="Y29" i="7"/>
  <c r="Y72" i="25" s="1"/>
  <c r="Y101" i="7"/>
  <c r="Z114" i="7"/>
  <c r="Z312" i="5"/>
  <c r="Z311" i="5"/>
  <c r="AA41" i="6"/>
  <c r="AA37" i="6"/>
  <c r="AA40" i="6"/>
  <c r="AA36" i="6"/>
  <c r="AA39" i="6"/>
  <c r="AA42" i="6"/>
  <c r="AA38" i="6"/>
  <c r="AA35" i="6"/>
  <c r="AA34" i="6"/>
  <c r="AA110" i="7"/>
  <c r="AA107" i="7"/>
  <c r="Z110" i="7"/>
  <c r="Z107" i="7"/>
  <c r="W28" i="7"/>
  <c r="W35" i="7" s="1"/>
  <c r="W74" i="25"/>
  <c r="W152" i="25" s="1"/>
  <c r="W153" i="25" s="1"/>
  <c r="W154" i="25" s="1"/>
  <c r="V85" i="11"/>
  <c r="X34" i="7"/>
  <c r="AD154" i="4"/>
  <c r="X40" i="9"/>
  <c r="Z35" i="9"/>
  <c r="Z43" i="9" s="1"/>
  <c r="AA30" i="9"/>
  <c r="Y39" i="9"/>
  <c r="Y77" i="9" s="1"/>
  <c r="Y48" i="9"/>
  <c r="Y44" i="9"/>
  <c r="Z52" i="7"/>
  <c r="Z30" i="7" s="1"/>
  <c r="Z73" i="25" s="1"/>
  <c r="AB155" i="4"/>
  <c r="AB9" i="6"/>
  <c r="Y53" i="9"/>
  <c r="AB6" i="7"/>
  <c r="AB49" i="7" s="1"/>
  <c r="AB5" i="6"/>
  <c r="Z34" i="9"/>
  <c r="AA29" i="9"/>
  <c r="AB9" i="7"/>
  <c r="AB73" i="7" s="1"/>
  <c r="AB8" i="6"/>
  <c r="AC27" i="9"/>
  <c r="AD26" i="9"/>
  <c r="AD25" i="9"/>
  <c r="AD42" i="9"/>
  <c r="AB7" i="7"/>
  <c r="AB57" i="7" s="1"/>
  <c r="AB6" i="6"/>
  <c r="AC47" i="9"/>
  <c r="Z72" i="7"/>
  <c r="Z32" i="7" s="1"/>
  <c r="Z75" i="25" s="1"/>
  <c r="AA74" i="7"/>
  <c r="AB95" i="4"/>
  <c r="AA73" i="7"/>
  <c r="AA78" i="7"/>
  <c r="AC156" i="4"/>
  <c r="AC157" i="4" s="1"/>
  <c r="AC10" i="7" s="1"/>
  <c r="AB75" i="4"/>
  <c r="AB10" i="7"/>
  <c r="AB87" i="7" s="1"/>
  <c r="AA76" i="7"/>
  <c r="AB135" i="4"/>
  <c r="AA75" i="7"/>
  <c r="AD134" i="4"/>
  <c r="Q79" i="24"/>
  <c r="Q82" i="24"/>
  <c r="Q88" i="24" s="1"/>
  <c r="AD74" i="4"/>
  <c r="Q111" i="24"/>
  <c r="P112" i="24"/>
  <c r="P113" i="24" s="1"/>
  <c r="Q114" i="24"/>
  <c r="Q120" i="24" s="1"/>
  <c r="AA45" i="7"/>
  <c r="AA43" i="7"/>
  <c r="AA48" i="7"/>
  <c r="AA49" i="7"/>
  <c r="AA46" i="7"/>
  <c r="AA47" i="7"/>
  <c r="AA44" i="7"/>
  <c r="Z42" i="7"/>
  <c r="AC96" i="4"/>
  <c r="AC97" i="4" s="1"/>
  <c r="AC6" i="6" s="1"/>
  <c r="R5" i="24"/>
  <c r="R110" i="24" s="1"/>
  <c r="R3" i="24"/>
  <c r="R141" i="24"/>
  <c r="R45" i="24"/>
  <c r="R109" i="24"/>
  <c r="R173" i="24"/>
  <c r="R77" i="24"/>
  <c r="AE91" i="4"/>
  <c r="AE151" i="4"/>
  <c r="AE131" i="4"/>
  <c r="AE111" i="4"/>
  <c r="AE71" i="4"/>
  <c r="AE132" i="4"/>
  <c r="AE112" i="4"/>
  <c r="AE133" i="4"/>
  <c r="AE73" i="4"/>
  <c r="AE92" i="4"/>
  <c r="AE94" i="4" s="1"/>
  <c r="AE152" i="4"/>
  <c r="AE72" i="4"/>
  <c r="AE93" i="4"/>
  <c r="AE153" i="4"/>
  <c r="AE113" i="4"/>
  <c r="Q50" i="24"/>
  <c r="Q56" i="24" s="1"/>
  <c r="Q47" i="24"/>
  <c r="Q178" i="24"/>
  <c r="Q184" i="24" s="1"/>
  <c r="P48" i="24"/>
  <c r="P49" i="24" s="1"/>
  <c r="P176" i="24"/>
  <c r="P177" i="24" s="1"/>
  <c r="AA54" i="7"/>
  <c r="AA53" i="7"/>
  <c r="AA59" i="7"/>
  <c r="AA57" i="7"/>
  <c r="AA56" i="7"/>
  <c r="AA58" i="7"/>
  <c r="AA55" i="7"/>
  <c r="AC76" i="4"/>
  <c r="AC77" i="4" s="1"/>
  <c r="AC5" i="6" s="1"/>
  <c r="W14" i="11"/>
  <c r="W53" i="10"/>
  <c r="AA115" i="4"/>
  <c r="AA8" i="7"/>
  <c r="AC116" i="4"/>
  <c r="AD114" i="4"/>
  <c r="X31" i="7"/>
  <c r="X13" i="8"/>
  <c r="Z33" i="7"/>
  <c r="Z76" i="25" s="1"/>
  <c r="AB117" i="4"/>
  <c r="AB7" i="6" s="1"/>
  <c r="AB10" i="6"/>
  <c r="AA82" i="7"/>
  <c r="AC135" i="4"/>
  <c r="AC9" i="7"/>
  <c r="Y112" i="7"/>
  <c r="Y62" i="7"/>
  <c r="Y91" i="7" s="1"/>
  <c r="Z66" i="7"/>
  <c r="Z97" i="7" s="1"/>
  <c r="Z68" i="7"/>
  <c r="Z99" i="7" s="1"/>
  <c r="Z63" i="7"/>
  <c r="Z94" i="7" s="1"/>
  <c r="Z64" i="7"/>
  <c r="Z95" i="7" s="1"/>
  <c r="Z67" i="7"/>
  <c r="Z98" i="7" s="1"/>
  <c r="Z65" i="7"/>
  <c r="Z96" i="7" s="1"/>
  <c r="Z69" i="7"/>
  <c r="Z100" i="7" s="1"/>
  <c r="W15" i="11"/>
  <c r="W14" i="8"/>
  <c r="X116" i="7"/>
  <c r="X77" i="25" s="1"/>
  <c r="AC107" i="4"/>
  <c r="AC108" i="4" s="1"/>
  <c r="AC106" i="4" s="1"/>
  <c r="AE124" i="4"/>
  <c r="AE144" i="4"/>
  <c r="AE143" i="4"/>
  <c r="AE145" i="4" s="1"/>
  <c r="AE123" i="4"/>
  <c r="AE125" i="4" s="1"/>
  <c r="AE104" i="4"/>
  <c r="AE103" i="4"/>
  <c r="AE105" i="4" s="1"/>
  <c r="AE84" i="4"/>
  <c r="AE83" i="4"/>
  <c r="AE85" i="4" s="1"/>
  <c r="AE122" i="4"/>
  <c r="AE102" i="4"/>
  <c r="AE142" i="4"/>
  <c r="AE82" i="4"/>
  <c r="AC127" i="4"/>
  <c r="AC128" i="4" s="1"/>
  <c r="AC126" i="4" s="1"/>
  <c r="AC147" i="4"/>
  <c r="AC148" i="4" s="1"/>
  <c r="AC146" i="4" s="1"/>
  <c r="AC87" i="4"/>
  <c r="AC88" i="4" s="1"/>
  <c r="AC86" i="4" s="1"/>
  <c r="AC67" i="4"/>
  <c r="AC68" i="4" s="1"/>
  <c r="AC66" i="4" s="1"/>
  <c r="AE63" i="4"/>
  <c r="AE65" i="4" s="1"/>
  <c r="AE62" i="4"/>
  <c r="AE64" i="4"/>
  <c r="AC63" i="9"/>
  <c r="AA17" i="20"/>
  <c r="AA82" i="25" s="1"/>
  <c r="AA16" i="20"/>
  <c r="AA15" i="20"/>
  <c r="AA80" i="25" s="1"/>
  <c r="Z17" i="20"/>
  <c r="Z82" i="25" s="1"/>
  <c r="Z16" i="20"/>
  <c r="V29" i="20" s="1"/>
  <c r="Z15" i="20"/>
  <c r="Z80" i="25" s="1"/>
  <c r="AF3" i="23"/>
  <c r="AF75" i="23" s="1"/>
  <c r="AD7" i="20"/>
  <c r="AD43" i="4"/>
  <c r="AD34" i="4"/>
  <c r="AC6" i="11"/>
  <c r="AA11" i="7"/>
  <c r="AD13" i="7"/>
  <c r="AE54" i="4"/>
  <c r="AE11" i="9" s="1"/>
  <c r="AD10" i="9"/>
  <c r="AD5" i="11"/>
  <c r="AD55" i="4"/>
  <c r="AD7" i="12"/>
  <c r="AD5" i="10"/>
  <c r="AA26" i="4"/>
  <c r="AA6" i="10"/>
  <c r="AB37" i="4"/>
  <c r="AB44" i="4"/>
  <c r="AC36" i="4"/>
  <c r="AF3" i="14"/>
  <c r="AF3" i="13"/>
  <c r="AF3" i="12"/>
  <c r="AF3" i="8"/>
  <c r="AF3" i="9"/>
  <c r="AF3" i="11"/>
  <c r="AF3" i="5"/>
  <c r="AF3" i="20" s="1"/>
  <c r="AF7" i="4"/>
  <c r="AF8" i="4"/>
  <c r="AC27" i="4"/>
  <c r="AC45" i="4"/>
  <c r="AC46" i="4" s="1"/>
  <c r="AD7" i="9"/>
  <c r="AD6" i="9"/>
  <c r="AD25" i="4"/>
  <c r="AH3" i="3"/>
  <c r="AG3" i="4"/>
  <c r="AG3" i="25" s="1"/>
  <c r="AD5" i="13"/>
  <c r="AD5" i="12"/>
  <c r="AD16" i="4"/>
  <c r="AE10" i="4"/>
  <c r="AE9" i="4"/>
  <c r="AE3" i="7"/>
  <c r="AE3" i="10"/>
  <c r="AE3" i="6"/>
  <c r="AC18" i="4"/>
  <c r="AC19" i="4" s="1"/>
  <c r="AC17" i="4" s="1"/>
  <c r="AE32" i="4"/>
  <c r="AE8" i="20" s="1"/>
  <c r="AE14" i="4"/>
  <c r="AE5" i="25" s="1"/>
  <c r="AE23" i="4"/>
  <c r="AE41" i="4"/>
  <c r="AE9" i="9" s="1"/>
  <c r="AE22" i="4"/>
  <c r="AE15" i="4"/>
  <c r="AE6" i="25" s="1"/>
  <c r="AE13" i="4"/>
  <c r="AE6" i="5" s="1"/>
  <c r="AE31" i="4"/>
  <c r="AE40" i="4"/>
  <c r="AE8" i="9" s="1"/>
  <c r="AE33" i="4"/>
  <c r="AE42" i="4"/>
  <c r="AE24" i="4"/>
  <c r="AB28" i="4"/>
  <c r="U29" i="20" l="1"/>
  <c r="AA81" i="25"/>
  <c r="Z81" i="25"/>
  <c r="Z29" i="7"/>
  <c r="Z72" i="25" s="1"/>
  <c r="Z101" i="7"/>
  <c r="AB84" i="7"/>
  <c r="AB89" i="7"/>
  <c r="AA114" i="7"/>
  <c r="AA311" i="5"/>
  <c r="AA312" i="5"/>
  <c r="AB40" i="6"/>
  <c r="AB36" i="6"/>
  <c r="AB39" i="6"/>
  <c r="AB42" i="6"/>
  <c r="AB38" i="6"/>
  <c r="AB41" i="6"/>
  <c r="AB37" i="6"/>
  <c r="AB35" i="6"/>
  <c r="AB34" i="6"/>
  <c r="W101" i="23"/>
  <c r="W85" i="11"/>
  <c r="X28" i="7"/>
  <c r="X35" i="7" s="1"/>
  <c r="X74" i="25"/>
  <c r="X152" i="25" s="1"/>
  <c r="X153" i="25" s="1"/>
  <c r="X154" i="25" s="1"/>
  <c r="Y34" i="7"/>
  <c r="AB58" i="7"/>
  <c r="AB88" i="7"/>
  <c r="AD156" i="4"/>
  <c r="AD157" i="4" s="1"/>
  <c r="AD9" i="6" s="1"/>
  <c r="AB83" i="7"/>
  <c r="AB85" i="7"/>
  <c r="AB59" i="7"/>
  <c r="AB53" i="7"/>
  <c r="AB55" i="7"/>
  <c r="Y40" i="9"/>
  <c r="AA35" i="9"/>
  <c r="AA43" i="9" s="1"/>
  <c r="AB30" i="9"/>
  <c r="Z39" i="9"/>
  <c r="Z44" i="9"/>
  <c r="Z48" i="9"/>
  <c r="AB77" i="7"/>
  <c r="AB79" i="7"/>
  <c r="AB76" i="7"/>
  <c r="AB45" i="7"/>
  <c r="AB56" i="7"/>
  <c r="AA34" i="9"/>
  <c r="AA38" i="9" s="1"/>
  <c r="AB29" i="9"/>
  <c r="AC155" i="4"/>
  <c r="AC9" i="6"/>
  <c r="AB47" i="7"/>
  <c r="AB48" i="7"/>
  <c r="AB44" i="7"/>
  <c r="AB78" i="7"/>
  <c r="AB74" i="7"/>
  <c r="AB54" i="7"/>
  <c r="AE42" i="9"/>
  <c r="AE25" i="9"/>
  <c r="AE26" i="9"/>
  <c r="AB75" i="7"/>
  <c r="AB86" i="7"/>
  <c r="AB43" i="7"/>
  <c r="AB46" i="7"/>
  <c r="AD27" i="9"/>
  <c r="AD38" i="9"/>
  <c r="AD53" i="9" s="1"/>
  <c r="AD47" i="9"/>
  <c r="AA72" i="7"/>
  <c r="AA32" i="7" s="1"/>
  <c r="AA75" i="25" s="1"/>
  <c r="AE154" i="4"/>
  <c r="AD136" i="4"/>
  <c r="AD137" i="4" s="1"/>
  <c r="AE134" i="4"/>
  <c r="R78" i="24"/>
  <c r="R79" i="24" s="1"/>
  <c r="R174" i="24"/>
  <c r="R175" i="24" s="1"/>
  <c r="AA112" i="7"/>
  <c r="AD76" i="4"/>
  <c r="AD77" i="4" s="1"/>
  <c r="AD5" i="6" s="1"/>
  <c r="AE74" i="4"/>
  <c r="R111" i="24"/>
  <c r="Q112" i="24"/>
  <c r="Q113" i="24" s="1"/>
  <c r="AD96" i="4"/>
  <c r="AD97" i="4" s="1"/>
  <c r="AD6" i="6" s="1"/>
  <c r="AA42" i="7"/>
  <c r="AF71" i="4"/>
  <c r="AF91" i="4"/>
  <c r="AF151" i="4"/>
  <c r="AF131" i="4"/>
  <c r="AF111" i="4"/>
  <c r="AF112" i="4"/>
  <c r="AF73" i="4"/>
  <c r="AF113" i="4"/>
  <c r="AF133" i="4"/>
  <c r="AF132" i="4"/>
  <c r="AF152" i="4"/>
  <c r="AF93" i="4"/>
  <c r="AF92" i="4"/>
  <c r="AF94" i="4" s="1"/>
  <c r="AF153" i="4"/>
  <c r="AF72" i="4"/>
  <c r="AA52" i="7"/>
  <c r="AA30" i="7" s="1"/>
  <c r="AA73" i="25" s="1"/>
  <c r="R114" i="24"/>
  <c r="R120" i="24" s="1"/>
  <c r="R46" i="24"/>
  <c r="Q48" i="24" s="1"/>
  <c r="Q49" i="24" s="1"/>
  <c r="R6" i="24"/>
  <c r="S4" i="24"/>
  <c r="AC75" i="4"/>
  <c r="AC6" i="7"/>
  <c r="R142" i="24"/>
  <c r="AC7" i="7"/>
  <c r="AC95" i="4"/>
  <c r="X14" i="11"/>
  <c r="X53" i="10"/>
  <c r="AC85" i="7"/>
  <c r="AC89" i="7"/>
  <c r="AC87" i="7"/>
  <c r="AC86" i="7"/>
  <c r="AC88" i="7"/>
  <c r="AC84" i="7"/>
  <c r="AC83" i="7"/>
  <c r="Z112" i="7"/>
  <c r="Y31" i="7"/>
  <c r="Y13" i="8"/>
  <c r="AA33" i="7"/>
  <c r="AA76" i="25" s="1"/>
  <c r="AD116" i="4"/>
  <c r="AE114" i="4"/>
  <c r="AA68" i="7"/>
  <c r="AA99" i="7" s="1"/>
  <c r="AA66" i="7"/>
  <c r="AA97" i="7" s="1"/>
  <c r="AA63" i="7"/>
  <c r="AA94" i="7" s="1"/>
  <c r="AA64" i="7"/>
  <c r="AA95" i="7" s="1"/>
  <c r="AA69" i="7"/>
  <c r="AA100" i="7" s="1"/>
  <c r="AA67" i="7"/>
  <c r="AA98" i="7" s="1"/>
  <c r="AA65" i="7"/>
  <c r="AA96" i="7" s="1"/>
  <c r="Z62" i="7"/>
  <c r="Z91" i="7" s="1"/>
  <c r="AB115" i="4"/>
  <c r="AB8" i="7"/>
  <c r="AC74" i="7"/>
  <c r="AC73" i="7"/>
  <c r="AC76" i="7"/>
  <c r="AC79" i="7"/>
  <c r="AC75" i="7"/>
  <c r="AC78" i="7"/>
  <c r="AC77" i="7"/>
  <c r="AC117" i="4"/>
  <c r="AC7" i="6" s="1"/>
  <c r="AC10" i="6"/>
  <c r="X15" i="11"/>
  <c r="X14" i="8"/>
  <c r="W19" i="12"/>
  <c r="W15" i="12"/>
  <c r="Y116" i="7"/>
  <c r="Y77" i="25" s="1"/>
  <c r="AD87" i="4"/>
  <c r="AD88" i="4" s="1"/>
  <c r="AD86" i="4" s="1"/>
  <c r="AD147" i="4"/>
  <c r="AD148" i="4" s="1"/>
  <c r="AD146" i="4" s="1"/>
  <c r="AF144" i="4"/>
  <c r="AF104" i="4"/>
  <c r="AF103" i="4"/>
  <c r="AF105" i="4" s="1"/>
  <c r="AF84" i="4"/>
  <c r="AF124" i="4"/>
  <c r="AF122" i="4"/>
  <c r="AF142" i="4"/>
  <c r="AF123" i="4"/>
  <c r="AF125" i="4" s="1"/>
  <c r="AF102" i="4"/>
  <c r="AF143" i="4"/>
  <c r="AF145" i="4" s="1"/>
  <c r="AF83" i="4"/>
  <c r="AF85" i="4" s="1"/>
  <c r="AF82" i="4"/>
  <c r="AD107" i="4"/>
  <c r="AD108" i="4" s="1"/>
  <c r="AD106" i="4" s="1"/>
  <c r="AD127" i="4"/>
  <c r="AD128" i="4" s="1"/>
  <c r="AD126" i="4" s="1"/>
  <c r="AD67" i="4"/>
  <c r="AD68" i="4" s="1"/>
  <c r="AD66" i="4" s="1"/>
  <c r="AF63" i="4"/>
  <c r="AF65" i="4" s="1"/>
  <c r="AF62" i="4"/>
  <c r="AF64" i="4"/>
  <c r="AD63" i="9"/>
  <c r="AG3" i="23"/>
  <c r="AG75" i="23" s="1"/>
  <c r="AE7" i="20"/>
  <c r="AE43" i="4"/>
  <c r="AE34" i="4"/>
  <c r="AD6" i="11"/>
  <c r="AB6" i="12"/>
  <c r="AB65" i="12" s="1"/>
  <c r="AB5" i="20"/>
  <c r="AE13" i="7"/>
  <c r="AB11" i="7"/>
  <c r="AE5" i="11"/>
  <c r="AE55" i="4"/>
  <c r="AE7" i="12"/>
  <c r="AF54" i="4"/>
  <c r="AF11" i="9" s="1"/>
  <c r="AE10" i="9"/>
  <c r="AB26" i="4"/>
  <c r="AB6" i="10"/>
  <c r="AE5" i="10"/>
  <c r="AB7" i="10"/>
  <c r="AB35" i="4"/>
  <c r="AB5" i="7"/>
  <c r="AB5" i="9"/>
  <c r="AC37" i="4"/>
  <c r="AD27" i="4"/>
  <c r="AC28" i="4"/>
  <c r="AF3" i="10"/>
  <c r="AF3" i="7"/>
  <c r="AF3" i="6"/>
  <c r="AD45" i="4"/>
  <c r="AD46" i="4" s="1"/>
  <c r="AD36" i="4"/>
  <c r="AD18" i="4"/>
  <c r="AD19" i="4" s="1"/>
  <c r="AD17" i="4" s="1"/>
  <c r="AG3" i="14"/>
  <c r="AG3" i="12"/>
  <c r="AG3" i="13"/>
  <c r="AG3" i="11"/>
  <c r="AG3" i="9"/>
  <c r="AG3" i="5"/>
  <c r="AG3" i="20" s="1"/>
  <c r="AG3" i="8"/>
  <c r="AG8" i="4"/>
  <c r="AG7" i="4"/>
  <c r="AE6" i="9"/>
  <c r="AE25" i="4"/>
  <c r="AI3" i="3"/>
  <c r="AH3" i="4"/>
  <c r="AH3" i="25" s="1"/>
  <c r="AC44" i="4"/>
  <c r="AF9" i="4"/>
  <c r="AF10" i="4"/>
  <c r="AE7" i="9"/>
  <c r="AE5" i="13"/>
  <c r="AE5" i="12"/>
  <c r="AE16" i="4"/>
  <c r="AF41" i="4"/>
  <c r="AF9" i="9" s="1"/>
  <c r="AF32" i="4"/>
  <c r="AF8" i="20" s="1"/>
  <c r="AF23" i="4"/>
  <c r="AF14" i="4"/>
  <c r="AF5" i="25" s="1"/>
  <c r="AF15" i="4"/>
  <c r="AF6" i="25" s="1"/>
  <c r="AF13" i="4"/>
  <c r="AF6" i="5" s="1"/>
  <c r="AF31" i="4"/>
  <c r="AF22" i="4"/>
  <c r="AF40" i="4"/>
  <c r="AF8" i="9" s="1"/>
  <c r="AF24" i="4"/>
  <c r="AF33" i="4"/>
  <c r="AF42" i="4"/>
  <c r="AA29" i="7" l="1"/>
  <c r="AA72" i="25" s="1"/>
  <c r="AA101" i="7"/>
  <c r="AB114" i="7"/>
  <c r="AB311" i="5"/>
  <c r="AB312" i="5"/>
  <c r="AC39" i="6"/>
  <c r="AC42" i="6"/>
  <c r="AC38" i="6"/>
  <c r="AC41" i="6"/>
  <c r="AC37" i="6"/>
  <c r="AC40" i="6"/>
  <c r="AC36" i="6"/>
  <c r="AC35" i="6"/>
  <c r="AC34" i="6"/>
  <c r="AB110" i="7"/>
  <c r="AB107" i="7"/>
  <c r="AD10" i="7"/>
  <c r="X101" i="23"/>
  <c r="X85" i="11"/>
  <c r="Y28" i="7"/>
  <c r="Y35" i="7" s="1"/>
  <c r="Y74" i="25"/>
  <c r="Y152" i="25" s="1"/>
  <c r="Y153" i="25" s="1"/>
  <c r="Y154" i="25" s="1"/>
  <c r="AA34" i="7"/>
  <c r="Z34" i="7"/>
  <c r="AD155" i="4"/>
  <c r="AB82" i="7"/>
  <c r="Z77" i="9"/>
  <c r="Z40" i="9"/>
  <c r="AB35" i="9"/>
  <c r="AB43" i="9" s="1"/>
  <c r="AC30" i="9"/>
  <c r="AA39" i="9"/>
  <c r="AA77" i="9" s="1"/>
  <c r="AA44" i="9"/>
  <c r="AA48" i="9"/>
  <c r="AE136" i="4"/>
  <c r="AE137" i="4" s="1"/>
  <c r="AE8" i="6" s="1"/>
  <c r="AB72" i="7"/>
  <c r="AB32" i="7" s="1"/>
  <c r="AB75" i="25" s="1"/>
  <c r="AB52" i="7"/>
  <c r="AB30" i="7" s="1"/>
  <c r="AB73" i="25" s="1"/>
  <c r="AB42" i="7"/>
  <c r="AB34" i="9"/>
  <c r="AB38" i="9" s="1"/>
  <c r="AC29" i="9"/>
  <c r="AA53" i="9"/>
  <c r="AF25" i="9"/>
  <c r="AF42" i="9"/>
  <c r="AF26" i="9"/>
  <c r="AD135" i="4"/>
  <c r="AD8" i="6"/>
  <c r="AE27" i="9"/>
  <c r="AE47" i="9"/>
  <c r="AD9" i="7"/>
  <c r="AD74" i="7" s="1"/>
  <c r="AE156" i="4"/>
  <c r="AE157" i="4" s="1"/>
  <c r="AF134" i="4"/>
  <c r="Q80" i="24"/>
  <c r="Q81" i="24" s="1"/>
  <c r="R82" i="24"/>
  <c r="R88" i="24" s="1"/>
  <c r="AF154" i="4"/>
  <c r="AF74" i="4"/>
  <c r="Q176" i="24"/>
  <c r="Q177" i="24" s="1"/>
  <c r="R178" i="24"/>
  <c r="R184" i="24" s="1"/>
  <c r="AG131" i="4"/>
  <c r="AG111" i="4"/>
  <c r="AG91" i="4"/>
  <c r="AG71" i="4"/>
  <c r="AG151" i="4"/>
  <c r="AG113" i="4"/>
  <c r="AG73" i="4"/>
  <c r="AG72" i="4"/>
  <c r="AG132" i="4"/>
  <c r="AG153" i="4"/>
  <c r="AG93" i="4"/>
  <c r="AG92" i="4"/>
  <c r="AG94" i="4" s="1"/>
  <c r="AG112" i="4"/>
  <c r="AG133" i="4"/>
  <c r="AG152" i="4"/>
  <c r="R146" i="24"/>
  <c r="R152" i="24" s="1"/>
  <c r="R143" i="24"/>
  <c r="Q144" i="24"/>
  <c r="Q145" i="24" s="1"/>
  <c r="R50" i="24"/>
  <c r="R56" i="24" s="1"/>
  <c r="R47" i="24"/>
  <c r="AE76" i="4"/>
  <c r="AE77" i="4" s="1"/>
  <c r="AE5" i="6" s="1"/>
  <c r="AC47" i="7"/>
  <c r="AC43" i="7"/>
  <c r="AC45" i="7"/>
  <c r="AC49" i="7"/>
  <c r="AC44" i="7"/>
  <c r="AC48" i="7"/>
  <c r="AC46" i="7"/>
  <c r="S3" i="24"/>
  <c r="S5" i="24"/>
  <c r="S110" i="24" s="1"/>
  <c r="S141" i="24"/>
  <c r="S45" i="24"/>
  <c r="S109" i="24"/>
  <c r="S173" i="24"/>
  <c r="S77" i="24"/>
  <c r="AD7" i="7"/>
  <c r="AD95" i="4"/>
  <c r="AD6" i="7"/>
  <c r="AD75" i="4"/>
  <c r="AC59" i="7"/>
  <c r="AC55" i="7"/>
  <c r="AC54" i="7"/>
  <c r="AC53" i="7"/>
  <c r="AC57" i="7"/>
  <c r="AC58" i="7"/>
  <c r="AC56" i="7"/>
  <c r="AE96" i="4"/>
  <c r="AE97" i="4" s="1"/>
  <c r="AE6" i="6" s="1"/>
  <c r="Y14" i="11"/>
  <c r="Y53" i="10"/>
  <c r="AC72" i="7"/>
  <c r="AC32" i="7" s="1"/>
  <c r="AC75" i="25" s="1"/>
  <c r="Z31" i="7"/>
  <c r="Z13" i="8"/>
  <c r="AE116" i="4"/>
  <c r="AF114" i="4"/>
  <c r="AA62" i="7"/>
  <c r="AA91" i="7" s="1"/>
  <c r="AD117" i="4"/>
  <c r="AD7" i="6" s="1"/>
  <c r="AD10" i="6"/>
  <c r="AD87" i="7"/>
  <c r="AD85" i="7"/>
  <c r="AD89" i="7"/>
  <c r="AD88" i="7"/>
  <c r="AD86" i="7"/>
  <c r="AD83" i="7"/>
  <c r="AD84" i="7"/>
  <c r="AC115" i="4"/>
  <c r="AC8" i="7"/>
  <c r="AC82" i="7"/>
  <c r="AE135" i="4"/>
  <c r="AB66" i="7"/>
  <c r="AB97" i="7" s="1"/>
  <c r="AB68" i="7"/>
  <c r="AB99" i="7" s="1"/>
  <c r="AB63" i="7"/>
  <c r="AB94" i="7" s="1"/>
  <c r="AB64" i="7"/>
  <c r="AB95" i="7" s="1"/>
  <c r="AB69" i="7"/>
  <c r="AB100" i="7" s="1"/>
  <c r="AB65" i="7"/>
  <c r="AB96" i="7" s="1"/>
  <c r="AB67" i="7"/>
  <c r="AB98" i="7" s="1"/>
  <c r="Y14" i="8"/>
  <c r="Y15" i="11"/>
  <c r="X19" i="12"/>
  <c r="X15" i="12"/>
  <c r="AA116" i="7"/>
  <c r="AA77" i="25" s="1"/>
  <c r="Z116" i="7"/>
  <c r="Z77" i="25" s="1"/>
  <c r="AE127" i="4"/>
  <c r="AE128" i="4" s="1"/>
  <c r="AE126" i="4" s="1"/>
  <c r="AE87" i="4"/>
  <c r="AE88" i="4" s="1"/>
  <c r="AE86" i="4" s="1"/>
  <c r="AE147" i="4"/>
  <c r="AE148" i="4" s="1"/>
  <c r="AE146" i="4" s="1"/>
  <c r="AG84" i="4"/>
  <c r="AG142" i="4"/>
  <c r="AG144" i="4"/>
  <c r="AG124" i="4"/>
  <c r="AG104" i="4"/>
  <c r="AG143" i="4"/>
  <c r="AG145" i="4" s="1"/>
  <c r="AG102" i="4"/>
  <c r="AG103" i="4"/>
  <c r="AG105" i="4" s="1"/>
  <c r="AG83" i="4"/>
  <c r="AG85" i="4" s="1"/>
  <c r="AG82" i="4"/>
  <c r="AG122" i="4"/>
  <c r="AG123" i="4"/>
  <c r="AG125" i="4" s="1"/>
  <c r="AE107" i="4"/>
  <c r="AE108" i="4" s="1"/>
  <c r="AE106" i="4" s="1"/>
  <c r="AG64" i="4"/>
  <c r="AG63" i="4"/>
  <c r="AG65" i="4" s="1"/>
  <c r="AG62" i="4"/>
  <c r="AE67" i="4"/>
  <c r="AE68" i="4" s="1"/>
  <c r="AE66" i="4" s="1"/>
  <c r="AE63" i="9"/>
  <c r="AB16" i="20"/>
  <c r="AB15" i="20"/>
  <c r="AB80" i="25" s="1"/>
  <c r="AB17" i="20"/>
  <c r="AB82" i="25" s="1"/>
  <c r="AF43" i="4"/>
  <c r="AF7" i="20"/>
  <c r="AH3" i="23"/>
  <c r="AH75" i="23" s="1"/>
  <c r="AF34" i="4"/>
  <c r="AE6" i="11"/>
  <c r="AF13" i="7"/>
  <c r="AC11" i="7"/>
  <c r="AC6" i="12"/>
  <c r="AC65" i="12" s="1"/>
  <c r="AC5" i="20"/>
  <c r="AF5" i="11"/>
  <c r="AF55" i="4"/>
  <c r="AF7" i="12"/>
  <c r="AG54" i="4"/>
  <c r="AG11" i="9" s="1"/>
  <c r="AF10" i="9"/>
  <c r="AF5" i="10"/>
  <c r="AC26" i="4"/>
  <c r="AC6" i="10"/>
  <c r="AC7" i="10"/>
  <c r="AC35" i="4"/>
  <c r="AC5" i="9"/>
  <c r="AC5" i="7"/>
  <c r="AD37" i="4"/>
  <c r="AE45" i="4"/>
  <c r="AE46" i="4" s="1"/>
  <c r="AH3" i="14"/>
  <c r="AH3" i="13"/>
  <c r="AH3" i="11"/>
  <c r="AH3" i="9"/>
  <c r="AH3" i="12"/>
  <c r="AH3" i="5"/>
  <c r="AH3" i="20" s="1"/>
  <c r="AH3" i="8"/>
  <c r="AH7" i="4"/>
  <c r="AH8" i="4"/>
  <c r="AI3" i="4"/>
  <c r="AI3" i="25" s="1"/>
  <c r="AJ3" i="3"/>
  <c r="AG41" i="4"/>
  <c r="AG9" i="9" s="1"/>
  <c r="AG32" i="4"/>
  <c r="AG8" i="20" s="1"/>
  <c r="AG14" i="4"/>
  <c r="AG5" i="25" s="1"/>
  <c r="AG23" i="4"/>
  <c r="AG13" i="4"/>
  <c r="AG6" i="5" s="1"/>
  <c r="AG22" i="4"/>
  <c r="AG15" i="4"/>
  <c r="AG6" i="25" s="1"/>
  <c r="AG40" i="4"/>
  <c r="AG8" i="9" s="1"/>
  <c r="AG31" i="4"/>
  <c r="AG24" i="4"/>
  <c r="AG33" i="4"/>
  <c r="AG42" i="4"/>
  <c r="AF6" i="9"/>
  <c r="AF25" i="4"/>
  <c r="AG3" i="10"/>
  <c r="AG3" i="6"/>
  <c r="AG3" i="7"/>
  <c r="AF7" i="9"/>
  <c r="AE27" i="4"/>
  <c r="AG9" i="4"/>
  <c r="AG10" i="4"/>
  <c r="AE36" i="4"/>
  <c r="AF5" i="13"/>
  <c r="AF5" i="12"/>
  <c r="AF16" i="4"/>
  <c r="AE18" i="4"/>
  <c r="AE19" i="4" s="1"/>
  <c r="AE17" i="4" s="1"/>
  <c r="AD44" i="4"/>
  <c r="AD28" i="4"/>
  <c r="AB81" i="25" l="1"/>
  <c r="W29" i="20"/>
  <c r="AB29" i="7"/>
  <c r="AB72" i="25" s="1"/>
  <c r="AB101" i="7"/>
  <c r="AB33" i="7"/>
  <c r="AB76" i="25" s="1"/>
  <c r="AC114" i="7"/>
  <c r="AC312" i="5"/>
  <c r="AC311" i="5"/>
  <c r="AD42" i="6"/>
  <c r="AD38" i="6"/>
  <c r="AD41" i="6"/>
  <c r="AD37" i="6"/>
  <c r="AD40" i="6"/>
  <c r="AD36" i="6"/>
  <c r="AD39" i="6"/>
  <c r="AD34" i="6"/>
  <c r="AD35" i="6"/>
  <c r="AC107" i="7"/>
  <c r="AC110" i="7"/>
  <c r="Y101" i="23"/>
  <c r="Y85" i="11"/>
  <c r="Z28" i="7"/>
  <c r="Z35" i="7" s="1"/>
  <c r="Z74" i="25"/>
  <c r="Z152" i="25" s="1"/>
  <c r="Z153" i="25" s="1"/>
  <c r="Z154" i="25" s="1"/>
  <c r="AE9" i="7"/>
  <c r="AE74" i="7" s="1"/>
  <c r="AB39" i="9"/>
  <c r="AB77" i="9" s="1"/>
  <c r="AB44" i="9"/>
  <c r="AB48" i="9"/>
  <c r="AA40" i="9"/>
  <c r="AC35" i="9"/>
  <c r="AC43" i="9" s="1"/>
  <c r="AD30" i="9"/>
  <c r="AD77" i="7"/>
  <c r="AD79" i="7"/>
  <c r="AE10" i="7"/>
  <c r="AE88" i="7" s="1"/>
  <c r="AE9" i="6"/>
  <c r="AF27" i="9"/>
  <c r="AC34" i="9"/>
  <c r="AC38" i="9" s="1"/>
  <c r="AD29" i="9"/>
  <c r="AG26" i="9"/>
  <c r="AG42" i="9"/>
  <c r="AG25" i="9"/>
  <c r="AB53" i="9"/>
  <c r="AF47" i="9"/>
  <c r="AF136" i="4"/>
  <c r="AF137" i="4" s="1"/>
  <c r="AF8" i="6" s="1"/>
  <c r="AD76" i="7"/>
  <c r="AG134" i="4"/>
  <c r="AD75" i="7"/>
  <c r="AD73" i="7"/>
  <c r="AE155" i="4"/>
  <c r="AF156" i="4"/>
  <c r="AF157" i="4" s="1"/>
  <c r="AF9" i="6" s="1"/>
  <c r="AD78" i="7"/>
  <c r="AG154" i="4"/>
  <c r="AB112" i="7"/>
  <c r="S174" i="24"/>
  <c r="S178" i="24" s="1"/>
  <c r="S184" i="24" s="1"/>
  <c r="S142" i="24"/>
  <c r="S143" i="24" s="1"/>
  <c r="S78" i="24"/>
  <c r="S79" i="24" s="1"/>
  <c r="AF96" i="4"/>
  <c r="AF97" i="4" s="1"/>
  <c r="AF95" i="4" s="1"/>
  <c r="S114" i="24"/>
  <c r="S120" i="24" s="1"/>
  <c r="S111" i="24"/>
  <c r="R112" i="24"/>
  <c r="R113" i="24" s="1"/>
  <c r="AE75" i="4"/>
  <c r="AE6" i="7"/>
  <c r="AD59" i="7"/>
  <c r="AD55" i="7"/>
  <c r="AD57" i="7"/>
  <c r="AD58" i="7"/>
  <c r="AD53" i="7"/>
  <c r="AD54" i="7"/>
  <c r="AD56" i="7"/>
  <c r="AE7" i="7"/>
  <c r="AE95" i="4"/>
  <c r="AC52" i="7"/>
  <c r="AC30" i="7" s="1"/>
  <c r="AC73" i="25" s="1"/>
  <c r="AC42" i="7"/>
  <c r="AH111" i="4"/>
  <c r="AH91" i="4"/>
  <c r="AH151" i="4"/>
  <c r="AH71" i="4"/>
  <c r="AH131" i="4"/>
  <c r="AH92" i="4"/>
  <c r="AH94" i="4" s="1"/>
  <c r="AH112" i="4"/>
  <c r="AH73" i="4"/>
  <c r="AH93" i="4"/>
  <c r="AH113" i="4"/>
  <c r="AH132" i="4"/>
  <c r="AH133" i="4"/>
  <c r="AH153" i="4"/>
  <c r="AH152" i="4"/>
  <c r="AH72" i="4"/>
  <c r="AF127" i="4"/>
  <c r="AF128" i="4" s="1"/>
  <c r="AF126" i="4" s="1"/>
  <c r="AD49" i="7"/>
  <c r="AD46" i="7"/>
  <c r="AD48" i="7"/>
  <c r="AD43" i="7"/>
  <c r="AD47" i="7"/>
  <c r="AD45" i="7"/>
  <c r="AD44" i="7"/>
  <c r="S46" i="24"/>
  <c r="R48" i="24" s="1"/>
  <c r="R49" i="24" s="1"/>
  <c r="S6" i="24"/>
  <c r="T4" i="24"/>
  <c r="AF76" i="4"/>
  <c r="AF77" i="4" s="1"/>
  <c r="AF5" i="6" s="1"/>
  <c r="AG74" i="4"/>
  <c r="AD82" i="7"/>
  <c r="Z14" i="11"/>
  <c r="Z53" i="10"/>
  <c r="AA31" i="7"/>
  <c r="AA13" i="8"/>
  <c r="AE73" i="7"/>
  <c r="AE78" i="7"/>
  <c r="AF116" i="4"/>
  <c r="AG114" i="4"/>
  <c r="AD115" i="4"/>
  <c r="AD8" i="7"/>
  <c r="AE117" i="4"/>
  <c r="AE7" i="6" s="1"/>
  <c r="AE10" i="6"/>
  <c r="AB62" i="7"/>
  <c r="AB91" i="7" s="1"/>
  <c r="AC33" i="7"/>
  <c r="AC76" i="25" s="1"/>
  <c r="AC66" i="7"/>
  <c r="AC97" i="7" s="1"/>
  <c r="AC68" i="7"/>
  <c r="AC99" i="7" s="1"/>
  <c r="AC63" i="7"/>
  <c r="AC94" i="7" s="1"/>
  <c r="AC64" i="7"/>
  <c r="AC95" i="7" s="1"/>
  <c r="AC65" i="7"/>
  <c r="AC96" i="7" s="1"/>
  <c r="AC69" i="7"/>
  <c r="AC100" i="7" s="1"/>
  <c r="AC67" i="7"/>
  <c r="AC98" i="7" s="1"/>
  <c r="AF9" i="7"/>
  <c r="Z14" i="8"/>
  <c r="Z15" i="11"/>
  <c r="AA15" i="11"/>
  <c r="AA14" i="8"/>
  <c r="Y15" i="12"/>
  <c r="Y19" i="12"/>
  <c r="AF147" i="4"/>
  <c r="AF148" i="4" s="1"/>
  <c r="AF146" i="4" s="1"/>
  <c r="AH123" i="4"/>
  <c r="AH125" i="4" s="1"/>
  <c r="AH124" i="4"/>
  <c r="AH144" i="4"/>
  <c r="AH104" i="4"/>
  <c r="AH84" i="4"/>
  <c r="AH102" i="4"/>
  <c r="AH143" i="4"/>
  <c r="AH145" i="4" s="1"/>
  <c r="AH142" i="4"/>
  <c r="AH82" i="4"/>
  <c r="AH122" i="4"/>
  <c r="AH83" i="4"/>
  <c r="AH85" i="4" s="1"/>
  <c r="AH103" i="4"/>
  <c r="AH105" i="4" s="1"/>
  <c r="AG127" i="4"/>
  <c r="AG128" i="4" s="1"/>
  <c r="AG126" i="4" s="1"/>
  <c r="AF107" i="4"/>
  <c r="AF108" i="4" s="1"/>
  <c r="AF106" i="4" s="1"/>
  <c r="AF87" i="4"/>
  <c r="AF88" i="4" s="1"/>
  <c r="AF86" i="4" s="1"/>
  <c r="AF67" i="4"/>
  <c r="AF68" i="4" s="1"/>
  <c r="AF66" i="4" s="1"/>
  <c r="AH62" i="4"/>
  <c r="AH64" i="4"/>
  <c r="AH63" i="4"/>
  <c r="AH65" i="4" s="1"/>
  <c r="AF63" i="9"/>
  <c r="AC15" i="20"/>
  <c r="AC80" i="25" s="1"/>
  <c r="AC17" i="20"/>
  <c r="AC82" i="25" s="1"/>
  <c r="AC16" i="20"/>
  <c r="AG43" i="4"/>
  <c r="AI3" i="23"/>
  <c r="AI75" i="23" s="1"/>
  <c r="AG7" i="20"/>
  <c r="AG34" i="4"/>
  <c r="AF6" i="11"/>
  <c r="AG13" i="7"/>
  <c r="AD6" i="12"/>
  <c r="AD65" i="12" s="1"/>
  <c r="AD5" i="20"/>
  <c r="AD11" i="7"/>
  <c r="AG10" i="9"/>
  <c r="AG7" i="12"/>
  <c r="AG55" i="4"/>
  <c r="AG5" i="11"/>
  <c r="AH54" i="4"/>
  <c r="AH11" i="9" s="1"/>
  <c r="AD26" i="4"/>
  <c r="AD6" i="10"/>
  <c r="AG5" i="10"/>
  <c r="AD7" i="10"/>
  <c r="AD35" i="4"/>
  <c r="AD5" i="7"/>
  <c r="AD5" i="9"/>
  <c r="AF45" i="4"/>
  <c r="AF46" i="4" s="1"/>
  <c r="AE37" i="4"/>
  <c r="AF27" i="4"/>
  <c r="AE44" i="4"/>
  <c r="AF18" i="4"/>
  <c r="AF19" i="4" s="1"/>
  <c r="AF17" i="4" s="1"/>
  <c r="AG6" i="9"/>
  <c r="AG25" i="4"/>
  <c r="AF36" i="4"/>
  <c r="AH9" i="4"/>
  <c r="AH10" i="4"/>
  <c r="AE28" i="4"/>
  <c r="AG7" i="9"/>
  <c r="AG5" i="13"/>
  <c r="AG5" i="12"/>
  <c r="AG16" i="4"/>
  <c r="AK3" i="3"/>
  <c r="AJ3" i="4"/>
  <c r="AJ3" i="25" s="1"/>
  <c r="AH14" i="4"/>
  <c r="AH5" i="25" s="1"/>
  <c r="AH41" i="4"/>
  <c r="AH9" i="9" s="1"/>
  <c r="AH23" i="4"/>
  <c r="AH32" i="4"/>
  <c r="AH8" i="20" s="1"/>
  <c r="AH22" i="4"/>
  <c r="AH15" i="4"/>
  <c r="AH6" i="25" s="1"/>
  <c r="AH31" i="4"/>
  <c r="AH40" i="4"/>
  <c r="AH8" i="9" s="1"/>
  <c r="AH13" i="4"/>
  <c r="AH6" i="5" s="1"/>
  <c r="AH33" i="4"/>
  <c r="AH24" i="4"/>
  <c r="AH42" i="4"/>
  <c r="AI3" i="14"/>
  <c r="AI3" i="13"/>
  <c r="AI3" i="11"/>
  <c r="AI3" i="12"/>
  <c r="AI3" i="5"/>
  <c r="AI3" i="20" s="1"/>
  <c r="AI3" i="8"/>
  <c r="AI3" i="9"/>
  <c r="AI7" i="4"/>
  <c r="AI8" i="4"/>
  <c r="AH3" i="10"/>
  <c r="AH3" i="6"/>
  <c r="AH3" i="7"/>
  <c r="X29" i="20" l="1"/>
  <c r="AC81" i="25"/>
  <c r="AC101" i="7"/>
  <c r="AC29" i="7"/>
  <c r="AC72" i="25" s="1"/>
  <c r="AE83" i="7"/>
  <c r="AE76" i="7"/>
  <c r="AE75" i="7"/>
  <c r="AE79" i="7"/>
  <c r="AD33" i="7"/>
  <c r="AD76" i="25" s="1"/>
  <c r="AE77" i="7"/>
  <c r="Z85" i="11"/>
  <c r="AE89" i="7"/>
  <c r="AE85" i="7"/>
  <c r="AD114" i="7"/>
  <c r="AD311" i="5"/>
  <c r="AD312" i="5"/>
  <c r="AE84" i="7"/>
  <c r="AE41" i="6"/>
  <c r="AE37" i="6"/>
  <c r="AE40" i="6"/>
  <c r="AE36" i="6"/>
  <c r="AE39" i="6"/>
  <c r="AE42" i="6"/>
  <c r="AE38" i="6"/>
  <c r="AE35" i="6"/>
  <c r="AE34" i="6"/>
  <c r="AD107" i="7"/>
  <c r="AD110" i="7"/>
  <c r="Z101" i="23"/>
  <c r="AA28" i="7"/>
  <c r="AA35" i="7" s="1"/>
  <c r="AA74" i="25"/>
  <c r="AA152" i="25" s="1"/>
  <c r="AA153" i="25" s="1"/>
  <c r="AA154" i="25" s="1"/>
  <c r="AB40" i="9"/>
  <c r="AD35" i="9"/>
  <c r="AD43" i="9" s="1"/>
  <c r="AE30" i="9"/>
  <c r="AC39" i="9"/>
  <c r="AC77" i="9" s="1"/>
  <c r="AC48" i="9"/>
  <c r="AC44" i="9"/>
  <c r="AF10" i="7"/>
  <c r="AF88" i="7" s="1"/>
  <c r="AE86" i="7"/>
  <c r="AE87" i="7"/>
  <c r="AF155" i="4"/>
  <c r="AG136" i="4"/>
  <c r="AG137" i="4" s="1"/>
  <c r="AG8" i="6" s="1"/>
  <c r="AG27" i="9"/>
  <c r="AF135" i="4"/>
  <c r="AC53" i="9"/>
  <c r="AH42" i="9"/>
  <c r="AH25" i="9"/>
  <c r="AH26" i="9"/>
  <c r="AH134" i="4"/>
  <c r="AF7" i="7"/>
  <c r="AF54" i="7" s="1"/>
  <c r="AF6" i="6"/>
  <c r="AD34" i="9"/>
  <c r="AE29" i="9"/>
  <c r="AG47" i="9"/>
  <c r="AD72" i="7"/>
  <c r="AD32" i="7" s="1"/>
  <c r="AD75" i="25" s="1"/>
  <c r="AG156" i="4"/>
  <c r="AG157" i="4" s="1"/>
  <c r="AG9" i="6" s="1"/>
  <c r="S146" i="24"/>
  <c r="S152" i="24" s="1"/>
  <c r="AG76" i="4"/>
  <c r="AG77" i="4" s="1"/>
  <c r="AG5" i="6" s="1"/>
  <c r="R144" i="24"/>
  <c r="R145" i="24" s="1"/>
  <c r="R80" i="24"/>
  <c r="R81" i="24" s="1"/>
  <c r="S82" i="24"/>
  <c r="S88" i="24" s="1"/>
  <c r="AH154" i="4"/>
  <c r="R176" i="24"/>
  <c r="R177" i="24" s="1"/>
  <c r="S175" i="24"/>
  <c r="AD42" i="7"/>
  <c r="AG96" i="4"/>
  <c r="AG97" i="4" s="1"/>
  <c r="AE47" i="7"/>
  <c r="AE44" i="7"/>
  <c r="AE45" i="7"/>
  <c r="AE43" i="7"/>
  <c r="AE48" i="7"/>
  <c r="AE49" i="7"/>
  <c r="AE46" i="7"/>
  <c r="T3" i="24"/>
  <c r="T5" i="24"/>
  <c r="T142" i="24" s="1"/>
  <c r="T45" i="24"/>
  <c r="T141" i="24"/>
  <c r="T173" i="24"/>
  <c r="T77" i="24"/>
  <c r="T109" i="24"/>
  <c r="AH74" i="4"/>
  <c r="AC112" i="7"/>
  <c r="AF75" i="4"/>
  <c r="AF6" i="7"/>
  <c r="AE54" i="7"/>
  <c r="AE53" i="7"/>
  <c r="AE59" i="7"/>
  <c r="AE57" i="7"/>
  <c r="AE56" i="7"/>
  <c r="AE58" i="7"/>
  <c r="AE55" i="7"/>
  <c r="AI131" i="4"/>
  <c r="AI151" i="4"/>
  <c r="AI71" i="4"/>
  <c r="AI111" i="4"/>
  <c r="AI91" i="4"/>
  <c r="AI113" i="4"/>
  <c r="AI73" i="4"/>
  <c r="AI92" i="4"/>
  <c r="AI94" i="4" s="1"/>
  <c r="AI133" i="4"/>
  <c r="AI112" i="4"/>
  <c r="AI93" i="4"/>
  <c r="AI132" i="4"/>
  <c r="AI72" i="4"/>
  <c r="AI153" i="4"/>
  <c r="AI152" i="4"/>
  <c r="S50" i="24"/>
  <c r="S56" i="24" s="1"/>
  <c r="S47" i="24"/>
  <c r="AD52" i="7"/>
  <c r="AD30" i="7" s="1"/>
  <c r="AD73" i="25" s="1"/>
  <c r="AA14" i="11"/>
  <c r="AA101" i="23" s="1"/>
  <c r="AA53" i="10"/>
  <c r="AF73" i="7"/>
  <c r="AF74" i="7"/>
  <c r="AF76" i="7"/>
  <c r="AF79" i="7"/>
  <c r="AF75" i="7"/>
  <c r="AF78" i="7"/>
  <c r="AF77" i="7"/>
  <c r="AG10" i="7"/>
  <c r="AG9" i="7"/>
  <c r="AG116" i="4"/>
  <c r="AH114" i="4"/>
  <c r="AC62" i="7"/>
  <c r="AC91" i="7" s="1"/>
  <c r="AB31" i="7"/>
  <c r="AB13" i="8"/>
  <c r="AE115" i="4"/>
  <c r="AE8" i="7"/>
  <c r="AD66" i="7"/>
  <c r="AD97" i="7" s="1"/>
  <c r="AD68" i="7"/>
  <c r="AD99" i="7" s="1"/>
  <c r="AD63" i="7"/>
  <c r="AD94" i="7" s="1"/>
  <c r="AD64" i="7"/>
  <c r="AD95" i="7" s="1"/>
  <c r="AD67" i="7"/>
  <c r="AD98" i="7" s="1"/>
  <c r="AD65" i="7"/>
  <c r="AD96" i="7" s="1"/>
  <c r="AD69" i="7"/>
  <c r="AD100" i="7" s="1"/>
  <c r="AF117" i="4"/>
  <c r="AF7" i="6" s="1"/>
  <c r="AF10" i="6"/>
  <c r="AB116" i="7"/>
  <c r="AB34" i="7"/>
  <c r="Z15" i="12"/>
  <c r="Z19" i="12"/>
  <c r="AA19" i="12"/>
  <c r="AA15" i="12"/>
  <c r="AG87" i="4"/>
  <c r="AG88" i="4" s="1"/>
  <c r="AG86" i="4" s="1"/>
  <c r="AI143" i="4"/>
  <c r="AI145" i="4" s="1"/>
  <c r="AI124" i="4"/>
  <c r="AI123" i="4"/>
  <c r="AI125" i="4" s="1"/>
  <c r="AI144" i="4"/>
  <c r="AI104" i="4"/>
  <c r="AI84" i="4"/>
  <c r="AI83" i="4"/>
  <c r="AI85" i="4" s="1"/>
  <c r="AI102" i="4"/>
  <c r="AI103" i="4"/>
  <c r="AI105" i="4" s="1"/>
  <c r="AI142" i="4"/>
  <c r="AI122" i="4"/>
  <c r="AI82" i="4"/>
  <c r="AG107" i="4"/>
  <c r="AG108" i="4" s="1"/>
  <c r="AG106" i="4" s="1"/>
  <c r="AG147" i="4"/>
  <c r="AG148" i="4" s="1"/>
  <c r="AG146" i="4" s="1"/>
  <c r="AI62" i="4"/>
  <c r="AI63" i="4"/>
  <c r="AI65" i="4" s="1"/>
  <c r="AI64" i="4"/>
  <c r="AG67" i="4"/>
  <c r="AG68" i="4" s="1"/>
  <c r="AG66" i="4" s="1"/>
  <c r="AG63" i="9"/>
  <c r="AD17" i="20"/>
  <c r="AD82" i="25" s="1"/>
  <c r="AD16" i="20"/>
  <c r="AD15" i="20"/>
  <c r="AD80" i="25" s="1"/>
  <c r="AH43" i="4"/>
  <c r="AJ3" i="23"/>
  <c r="AJ75" i="23" s="1"/>
  <c r="AH7" i="20"/>
  <c r="AH34" i="4"/>
  <c r="AG6" i="11"/>
  <c r="AE11" i="7"/>
  <c r="AE6" i="12"/>
  <c r="AE65" i="12" s="1"/>
  <c r="AE5" i="20"/>
  <c r="AH13" i="7"/>
  <c r="AI54" i="4"/>
  <c r="AI11" i="9" s="1"/>
  <c r="AH10" i="9"/>
  <c r="AH7" i="12"/>
  <c r="AH5" i="11"/>
  <c r="AH55" i="4"/>
  <c r="AE26" i="4"/>
  <c r="AE6" i="10"/>
  <c r="AH5" i="10"/>
  <c r="AE7" i="10"/>
  <c r="AF44" i="4"/>
  <c r="AE5" i="7"/>
  <c r="AE5" i="9"/>
  <c r="AE35" i="4"/>
  <c r="AF28" i="4"/>
  <c r="AF37" i="4"/>
  <c r="AG45" i="4"/>
  <c r="AG46" i="4" s="1"/>
  <c r="AG36" i="4"/>
  <c r="AI41" i="4"/>
  <c r="AI9" i="9" s="1"/>
  <c r="AI14" i="4"/>
  <c r="AI5" i="25" s="1"/>
  <c r="AI23" i="4"/>
  <c r="AI32" i="4"/>
  <c r="AI8" i="20" s="1"/>
  <c r="AI22" i="4"/>
  <c r="AI15" i="4"/>
  <c r="AI6" i="25" s="1"/>
  <c r="AI13" i="4"/>
  <c r="AI6" i="5" s="1"/>
  <c r="AI31" i="4"/>
  <c r="AI40" i="4"/>
  <c r="AI8" i="9" s="1"/>
  <c r="AI24" i="4"/>
  <c r="AI33" i="4"/>
  <c r="AI42" i="4"/>
  <c r="AH5" i="13"/>
  <c r="AH5" i="12"/>
  <c r="AH16" i="4"/>
  <c r="AL3" i="3"/>
  <c r="AK3" i="4"/>
  <c r="AK3" i="25" s="1"/>
  <c r="AG18" i="4"/>
  <c r="AG19" i="4" s="1"/>
  <c r="AG17" i="4" s="1"/>
  <c r="AH6" i="9"/>
  <c r="AH25" i="4"/>
  <c r="AG27" i="4"/>
  <c r="AI10" i="4"/>
  <c r="AI9" i="4"/>
  <c r="AI3" i="10"/>
  <c r="AI3" i="7"/>
  <c r="AI3" i="6"/>
  <c r="AH7" i="9"/>
  <c r="AJ3" i="14"/>
  <c r="AJ3" i="13"/>
  <c r="AJ3" i="12"/>
  <c r="AJ3" i="11"/>
  <c r="AJ3" i="8"/>
  <c r="AJ3" i="9"/>
  <c r="AJ3" i="5"/>
  <c r="AJ3" i="20" s="1"/>
  <c r="AJ7" i="4"/>
  <c r="AJ8" i="4"/>
  <c r="AD81" i="25" l="1"/>
  <c r="Y29" i="20"/>
  <c r="AD29" i="7"/>
  <c r="AD72" i="25" s="1"/>
  <c r="AD101" i="7"/>
  <c r="AE72" i="7"/>
  <c r="AE32" i="7" s="1"/>
  <c r="AE75" i="25" s="1"/>
  <c r="AF84" i="7"/>
  <c r="AF85" i="7"/>
  <c r="AF83" i="7"/>
  <c r="AE114" i="7"/>
  <c r="AE312" i="5"/>
  <c r="AE311" i="5"/>
  <c r="AF87" i="7"/>
  <c r="AF40" i="6"/>
  <c r="AF36" i="6"/>
  <c r="AF39" i="6"/>
  <c r="AF42" i="6"/>
  <c r="AF38" i="6"/>
  <c r="AF41" i="6"/>
  <c r="AF37" i="6"/>
  <c r="AF35" i="6"/>
  <c r="AF34" i="6"/>
  <c r="AE110" i="7"/>
  <c r="AE107" i="7"/>
  <c r="AG135" i="4"/>
  <c r="AF86" i="7"/>
  <c r="AF89" i="7"/>
  <c r="AB14" i="8"/>
  <c r="AB15" i="12" s="1"/>
  <c r="AB77" i="25"/>
  <c r="AB28" i="7"/>
  <c r="AB74" i="25"/>
  <c r="AA85" i="11"/>
  <c r="AE82" i="7"/>
  <c r="AC40" i="9"/>
  <c r="AE35" i="9"/>
  <c r="AE43" i="9" s="1"/>
  <c r="AF30" i="9"/>
  <c r="AD39" i="9"/>
  <c r="AD48" i="9"/>
  <c r="AD44" i="9"/>
  <c r="AG155" i="4"/>
  <c r="AI134" i="4"/>
  <c r="AB35" i="7"/>
  <c r="AF57" i="7"/>
  <c r="AG7" i="7"/>
  <c r="AG57" i="7" s="1"/>
  <c r="AG6" i="6"/>
  <c r="AF55" i="7"/>
  <c r="AF59" i="7"/>
  <c r="AE34" i="9"/>
  <c r="AE38" i="9" s="1"/>
  <c r="AF29" i="9"/>
  <c r="AH27" i="9"/>
  <c r="AI26" i="9"/>
  <c r="AI42" i="9"/>
  <c r="AI25" i="9"/>
  <c r="AF58" i="7"/>
  <c r="AF53" i="7"/>
  <c r="AF56" i="7"/>
  <c r="AH38" i="9"/>
  <c r="AH53" i="9" s="1"/>
  <c r="AH47" i="9"/>
  <c r="AG6" i="7"/>
  <c r="AG75" i="4"/>
  <c r="AB15" i="11"/>
  <c r="AG95" i="4"/>
  <c r="AH156" i="4"/>
  <c r="AH157" i="4" s="1"/>
  <c r="AH155" i="4" s="1"/>
  <c r="AI154" i="4"/>
  <c r="AI74" i="4"/>
  <c r="AH136" i="4"/>
  <c r="AH137" i="4" s="1"/>
  <c r="AE52" i="7"/>
  <c r="AE30" i="7" s="1"/>
  <c r="AE73" i="25" s="1"/>
  <c r="T143" i="24"/>
  <c r="S144" i="24"/>
  <c r="S145" i="24" s="1"/>
  <c r="T46" i="24"/>
  <c r="T6" i="24"/>
  <c r="U4" i="24"/>
  <c r="T110" i="24"/>
  <c r="AH96" i="4"/>
  <c r="AH97" i="4" s="1"/>
  <c r="AH6" i="6" s="1"/>
  <c r="AH76" i="4"/>
  <c r="AH77" i="4" s="1"/>
  <c r="AH5" i="6" s="1"/>
  <c r="T146" i="24"/>
  <c r="T152" i="24" s="1"/>
  <c r="T174" i="24"/>
  <c r="AE42" i="7"/>
  <c r="AJ91" i="4"/>
  <c r="AJ151" i="4"/>
  <c r="AJ131" i="4"/>
  <c r="AJ111" i="4"/>
  <c r="AJ71" i="4"/>
  <c r="AJ112" i="4"/>
  <c r="AJ72" i="4"/>
  <c r="AJ153" i="4"/>
  <c r="AJ92" i="4"/>
  <c r="AJ94" i="4" s="1"/>
  <c r="AJ93" i="4"/>
  <c r="AJ73" i="4"/>
  <c r="AJ152" i="4"/>
  <c r="AJ132" i="4"/>
  <c r="AJ133" i="4"/>
  <c r="AJ113" i="4"/>
  <c r="AF43" i="7"/>
  <c r="AF45" i="7"/>
  <c r="AF49" i="7"/>
  <c r="AF44" i="7"/>
  <c r="AF48" i="7"/>
  <c r="AF46" i="7"/>
  <c r="AF47" i="7"/>
  <c r="T114" i="24"/>
  <c r="T120" i="24" s="1"/>
  <c r="T78" i="24"/>
  <c r="T82" i="24" s="1"/>
  <c r="T88" i="24" s="1"/>
  <c r="AB14" i="11"/>
  <c r="AB53" i="10"/>
  <c r="AF115" i="4"/>
  <c r="AF8" i="7"/>
  <c r="AG117" i="4"/>
  <c r="AG7" i="6" s="1"/>
  <c r="AG10" i="6"/>
  <c r="AF72" i="7"/>
  <c r="AF32" i="7" s="1"/>
  <c r="AF75" i="25" s="1"/>
  <c r="AD62" i="7"/>
  <c r="AD91" i="7" s="1"/>
  <c r="AE68" i="7"/>
  <c r="AE99" i="7" s="1"/>
  <c r="AE66" i="7"/>
  <c r="AE97" i="7" s="1"/>
  <c r="AE63" i="7"/>
  <c r="AE94" i="7" s="1"/>
  <c r="AE64" i="7"/>
  <c r="AE95" i="7" s="1"/>
  <c r="AE67" i="7"/>
  <c r="AE98" i="7" s="1"/>
  <c r="AE69" i="7"/>
  <c r="AE100" i="7" s="1"/>
  <c r="AE65" i="7"/>
  <c r="AE96" i="7" s="1"/>
  <c r="AG74" i="7"/>
  <c r="AG73" i="7"/>
  <c r="AG76" i="7"/>
  <c r="AG79" i="7"/>
  <c r="AG75" i="7"/>
  <c r="AG78" i="7"/>
  <c r="AG77" i="7"/>
  <c r="AC31" i="7"/>
  <c r="AC13" i="8"/>
  <c r="AH116" i="4"/>
  <c r="AI114" i="4"/>
  <c r="AD112" i="7"/>
  <c r="AG85" i="7"/>
  <c r="AG89" i="7"/>
  <c r="AG87" i="7"/>
  <c r="AG86" i="7"/>
  <c r="AG88" i="7"/>
  <c r="AG84" i="7"/>
  <c r="AG83" i="7"/>
  <c r="AC116" i="7"/>
  <c r="AC34" i="7"/>
  <c r="AH147" i="4"/>
  <c r="AH148" i="4" s="1"/>
  <c r="AH146" i="4" s="1"/>
  <c r="AH87" i="4"/>
  <c r="AH88" i="4" s="1"/>
  <c r="AH86" i="4" s="1"/>
  <c r="AH107" i="4"/>
  <c r="AH108" i="4" s="1"/>
  <c r="AH106" i="4" s="1"/>
  <c r="AJ144" i="4"/>
  <c r="AJ104" i="4"/>
  <c r="AJ84" i="4"/>
  <c r="AJ124" i="4"/>
  <c r="AJ103" i="4"/>
  <c r="AJ105" i="4" s="1"/>
  <c r="AJ142" i="4"/>
  <c r="AJ102" i="4"/>
  <c r="AJ83" i="4"/>
  <c r="AJ85" i="4" s="1"/>
  <c r="AJ82" i="4"/>
  <c r="AJ122" i="4"/>
  <c r="AJ123" i="4"/>
  <c r="AJ125" i="4" s="1"/>
  <c r="AJ143" i="4"/>
  <c r="AJ145" i="4" s="1"/>
  <c r="AH127" i="4"/>
  <c r="AH128" i="4" s="1"/>
  <c r="AH126" i="4" s="1"/>
  <c r="AH67" i="4"/>
  <c r="AH68" i="4" s="1"/>
  <c r="AH66" i="4" s="1"/>
  <c r="AJ62" i="4"/>
  <c r="AJ63" i="4"/>
  <c r="AJ65" i="4" s="1"/>
  <c r="AJ64" i="4"/>
  <c r="AH63" i="9"/>
  <c r="AE17" i="20"/>
  <c r="AE82" i="25" s="1"/>
  <c r="AE16" i="20"/>
  <c r="Z29" i="20" s="1"/>
  <c r="AE15" i="20"/>
  <c r="AE80" i="25" s="1"/>
  <c r="AI43" i="4"/>
  <c r="AI7" i="20"/>
  <c r="AK3" i="23"/>
  <c r="AK75" i="23" s="1"/>
  <c r="AI34" i="4"/>
  <c r="AH6" i="11"/>
  <c r="AI13" i="7"/>
  <c r="AF6" i="12"/>
  <c r="AF65" i="12" s="1"/>
  <c r="AF5" i="20"/>
  <c r="AF11" i="7"/>
  <c r="AJ54" i="4"/>
  <c r="AJ11" i="9" s="1"/>
  <c r="AI10" i="9"/>
  <c r="AI5" i="11"/>
  <c r="AI55" i="4"/>
  <c r="AI7" i="12"/>
  <c r="AI5" i="10"/>
  <c r="AF26" i="4"/>
  <c r="AF6" i="10"/>
  <c r="AF7" i="10"/>
  <c r="AF35" i="4"/>
  <c r="AF5" i="9"/>
  <c r="AF5" i="7"/>
  <c r="AH18" i="4"/>
  <c r="AH19" i="4" s="1"/>
  <c r="AH17" i="4" s="1"/>
  <c r="AG44" i="4"/>
  <c r="AG37" i="4"/>
  <c r="AH27" i="4"/>
  <c r="AH28" i="4" s="1"/>
  <c r="AH36" i="4"/>
  <c r="AK3" i="13"/>
  <c r="AK3" i="12"/>
  <c r="AK3" i="14"/>
  <c r="AK3" i="9"/>
  <c r="AK3" i="11"/>
  <c r="AK3" i="8"/>
  <c r="AK8" i="4"/>
  <c r="AK3" i="5"/>
  <c r="AK3" i="20" s="1"/>
  <c r="AK7" i="4"/>
  <c r="AJ3" i="10"/>
  <c r="AJ3" i="6"/>
  <c r="AJ3" i="7"/>
  <c r="AI7" i="9"/>
  <c r="AI5" i="13"/>
  <c r="AI5" i="12"/>
  <c r="AI16" i="4"/>
  <c r="AJ9" i="4"/>
  <c r="AJ10" i="4"/>
  <c r="AJ41" i="4"/>
  <c r="AJ9" i="9" s="1"/>
  <c r="AJ32" i="4"/>
  <c r="AJ23" i="4"/>
  <c r="AJ14" i="4"/>
  <c r="AJ5" i="25" s="1"/>
  <c r="AJ13" i="4"/>
  <c r="AJ6" i="5" s="1"/>
  <c r="AJ31" i="4"/>
  <c r="AJ22" i="4"/>
  <c r="AJ40" i="4"/>
  <c r="AJ8" i="9" s="1"/>
  <c r="AJ15" i="4"/>
  <c r="AJ6" i="25" s="1"/>
  <c r="AJ24" i="4"/>
  <c r="AJ33" i="4"/>
  <c r="AJ42" i="4"/>
  <c r="AH45" i="4"/>
  <c r="AH46" i="4" s="1"/>
  <c r="AG28" i="4"/>
  <c r="AM3" i="3"/>
  <c r="AL3" i="4"/>
  <c r="AL3" i="25" s="1"/>
  <c r="AI6" i="9"/>
  <c r="AI25" i="4"/>
  <c r="AE81" i="25" l="1"/>
  <c r="AE101" i="7"/>
  <c r="AE29" i="7"/>
  <c r="AE72" i="25" s="1"/>
  <c r="AB19" i="12"/>
  <c r="AE33" i="7"/>
  <c r="AE76" i="25" s="1"/>
  <c r="AF114" i="7"/>
  <c r="AF311" i="5"/>
  <c r="AF312" i="5"/>
  <c r="AG39" i="6"/>
  <c r="AG42" i="6"/>
  <c r="AG38" i="6"/>
  <c r="AG41" i="6"/>
  <c r="AG37" i="6"/>
  <c r="AG40" i="6"/>
  <c r="AG36" i="6"/>
  <c r="AG35" i="6"/>
  <c r="AG34" i="6"/>
  <c r="AF82" i="7"/>
  <c r="AB101" i="23"/>
  <c r="AB152" i="25"/>
  <c r="AB153" i="25" s="1"/>
  <c r="AB154" i="25" s="1"/>
  <c r="AF110" i="7"/>
  <c r="AF107" i="7"/>
  <c r="AC14" i="8"/>
  <c r="AC15" i="12" s="1"/>
  <c r="AC77" i="25"/>
  <c r="AC28" i="7"/>
  <c r="AC35" i="7" s="1"/>
  <c r="AC74" i="25"/>
  <c r="AB85" i="11"/>
  <c r="AD34" i="7"/>
  <c r="AG53" i="7"/>
  <c r="AG55" i="7"/>
  <c r="AG59" i="7"/>
  <c r="AG56" i="7"/>
  <c r="AG58" i="7"/>
  <c r="AG54" i="7"/>
  <c r="AI136" i="4"/>
  <c r="AI137" i="4" s="1"/>
  <c r="AI8" i="6" s="1"/>
  <c r="AD77" i="9"/>
  <c r="AD40" i="9"/>
  <c r="AF35" i="9"/>
  <c r="AF43" i="9" s="1"/>
  <c r="AG30" i="9"/>
  <c r="AE39" i="9"/>
  <c r="AE77" i="9" s="1"/>
  <c r="AE48" i="9"/>
  <c r="AE44" i="9"/>
  <c r="AF52" i="7"/>
  <c r="AF30" i="7" s="1"/>
  <c r="AF73" i="25" s="1"/>
  <c r="AH10" i="7"/>
  <c r="AH89" i="7" s="1"/>
  <c r="AH9" i="6"/>
  <c r="AF34" i="9"/>
  <c r="AF38" i="9" s="1"/>
  <c r="AG29" i="9"/>
  <c r="AH135" i="4"/>
  <c r="AH8" i="6"/>
  <c r="AE53" i="9"/>
  <c r="AJ42" i="9"/>
  <c r="AJ26" i="9"/>
  <c r="AJ25" i="9"/>
  <c r="AI27" i="9"/>
  <c r="AI47" i="9"/>
  <c r="AH9" i="7"/>
  <c r="AH74" i="7" s="1"/>
  <c r="AJ134" i="4"/>
  <c r="AG48" i="7"/>
  <c r="AG44" i="7"/>
  <c r="AG47" i="7"/>
  <c r="AG45" i="7"/>
  <c r="AG49" i="7"/>
  <c r="AG46" i="7"/>
  <c r="AG43" i="7"/>
  <c r="AI156" i="4"/>
  <c r="AI157" i="4" s="1"/>
  <c r="AJ154" i="4"/>
  <c r="AE112" i="7"/>
  <c r="AK151" i="4"/>
  <c r="AK71" i="4"/>
  <c r="AK91" i="4"/>
  <c r="AK131" i="4"/>
  <c r="AK111" i="4"/>
  <c r="AK93" i="4"/>
  <c r="AK133" i="4"/>
  <c r="AK72" i="4"/>
  <c r="AK92" i="4"/>
  <c r="AK94" i="4" s="1"/>
  <c r="AK132" i="4"/>
  <c r="AK113" i="4"/>
  <c r="AK153" i="4"/>
  <c r="AK152" i="4"/>
  <c r="AK73" i="4"/>
  <c r="AK112" i="4"/>
  <c r="AI76" i="4"/>
  <c r="AI77" i="4" s="1"/>
  <c r="AI5" i="6" s="1"/>
  <c r="AJ74" i="4"/>
  <c r="T175" i="24"/>
  <c r="S176" i="24"/>
  <c r="S177" i="24" s="1"/>
  <c r="AI96" i="4"/>
  <c r="AI97" i="4" s="1"/>
  <c r="AI6" i="6" s="1"/>
  <c r="U3" i="24"/>
  <c r="U5" i="24"/>
  <c r="U142" i="24" s="1"/>
  <c r="U45" i="24"/>
  <c r="U141" i="24"/>
  <c r="U173" i="24"/>
  <c r="U109" i="24"/>
  <c r="U77" i="24"/>
  <c r="T111" i="24"/>
  <c r="S112" i="24"/>
  <c r="S113" i="24" s="1"/>
  <c r="AH75" i="4"/>
  <c r="AH6" i="7"/>
  <c r="T178" i="24"/>
  <c r="T184" i="24" s="1"/>
  <c r="T50" i="24"/>
  <c r="T56" i="24" s="1"/>
  <c r="T47" i="24"/>
  <c r="AG5" i="20"/>
  <c r="AG15" i="20" s="1"/>
  <c r="AG80" i="25" s="1"/>
  <c r="T79" i="24"/>
  <c r="S80" i="24"/>
  <c r="S81" i="24" s="1"/>
  <c r="AF42" i="7"/>
  <c r="AH7" i="7"/>
  <c r="AH95" i="4"/>
  <c r="S48" i="24"/>
  <c r="S49" i="24" s="1"/>
  <c r="AC14" i="11"/>
  <c r="AC53" i="10"/>
  <c r="AH117" i="4"/>
  <c r="AH7" i="6" s="1"/>
  <c r="AH10" i="6"/>
  <c r="AG115" i="4"/>
  <c r="AG8" i="7"/>
  <c r="AF66" i="7"/>
  <c r="AF97" i="7" s="1"/>
  <c r="AF68" i="7"/>
  <c r="AF99" i="7" s="1"/>
  <c r="AF63" i="7"/>
  <c r="AF94" i="7" s="1"/>
  <c r="AF64" i="7"/>
  <c r="AF95" i="7" s="1"/>
  <c r="AF65" i="7"/>
  <c r="AF96" i="7" s="1"/>
  <c r="AF69" i="7"/>
  <c r="AF100" i="7" s="1"/>
  <c r="AF67" i="7"/>
  <c r="AF98" i="7" s="1"/>
  <c r="AG82" i="7"/>
  <c r="AG72" i="7"/>
  <c r="AG32" i="7" s="1"/>
  <c r="AG75" i="25" s="1"/>
  <c r="AE62" i="7"/>
  <c r="AE91" i="7" s="1"/>
  <c r="AD31" i="7"/>
  <c r="AD13" i="8"/>
  <c r="AI135" i="4"/>
  <c r="AH75" i="7"/>
  <c r="AI155" i="4"/>
  <c r="AI116" i="4"/>
  <c r="AJ114" i="4"/>
  <c r="AH86" i="7"/>
  <c r="AC15" i="11"/>
  <c r="AD116" i="7"/>
  <c r="AI107" i="4"/>
  <c r="AI108" i="4" s="1"/>
  <c r="AI106" i="4" s="1"/>
  <c r="AK84" i="4"/>
  <c r="AK144" i="4"/>
  <c r="AK124" i="4"/>
  <c r="AK103" i="4"/>
  <c r="AK105" i="4" s="1"/>
  <c r="AK104" i="4"/>
  <c r="AK122" i="4"/>
  <c r="AK102" i="4"/>
  <c r="AK142" i="4"/>
  <c r="AK123" i="4"/>
  <c r="AK125" i="4" s="1"/>
  <c r="AK82" i="4"/>
  <c r="AK143" i="4"/>
  <c r="AK145" i="4" s="1"/>
  <c r="AK83" i="4"/>
  <c r="AK85" i="4" s="1"/>
  <c r="AI87" i="4"/>
  <c r="AI88" i="4" s="1"/>
  <c r="AI86" i="4" s="1"/>
  <c r="AI147" i="4"/>
  <c r="AI148" i="4" s="1"/>
  <c r="AI146" i="4" s="1"/>
  <c r="AI127" i="4"/>
  <c r="AI128" i="4" s="1"/>
  <c r="AI126" i="4" s="1"/>
  <c r="AI67" i="4"/>
  <c r="AI68" i="4" s="1"/>
  <c r="AI66" i="4" s="1"/>
  <c r="AK62" i="4"/>
  <c r="AK64" i="4"/>
  <c r="AK63" i="4"/>
  <c r="AK65" i="4" s="1"/>
  <c r="AI63" i="9"/>
  <c r="AF16" i="20"/>
  <c r="AF15" i="20"/>
  <c r="AF80" i="25" s="1"/>
  <c r="AF17" i="20"/>
  <c r="AF82" i="25" s="1"/>
  <c r="AJ43" i="4"/>
  <c r="AL3" i="23"/>
  <c r="AL75" i="23" s="1"/>
  <c r="AJ7" i="20"/>
  <c r="AJ34" i="4"/>
  <c r="AJ8" i="20"/>
  <c r="AI6" i="11"/>
  <c r="AJ13" i="7"/>
  <c r="AH11" i="7"/>
  <c r="AH114" i="7" s="1"/>
  <c r="AG11" i="7"/>
  <c r="AK54" i="4"/>
  <c r="AK11" i="9" s="1"/>
  <c r="AJ5" i="11"/>
  <c r="AJ55" i="4"/>
  <c r="AJ7" i="12"/>
  <c r="AJ10" i="9"/>
  <c r="AG7" i="10"/>
  <c r="AG6" i="12"/>
  <c r="AG65" i="12" s="1"/>
  <c r="AG26" i="4"/>
  <c r="AG6" i="10"/>
  <c r="AH26" i="4"/>
  <c r="AH6" i="10"/>
  <c r="AJ5" i="10"/>
  <c r="AI36" i="4"/>
  <c r="AI37" i="4" s="1"/>
  <c r="AI27" i="4"/>
  <c r="AH37" i="4"/>
  <c r="AG5" i="9"/>
  <c r="AG5" i="7"/>
  <c r="AG35" i="4"/>
  <c r="AI45" i="4"/>
  <c r="AI46" i="4" s="1"/>
  <c r="AK9" i="4"/>
  <c r="AK10" i="4"/>
  <c r="AJ6" i="9"/>
  <c r="AJ25" i="4"/>
  <c r="AI18" i="4"/>
  <c r="AI19" i="4" s="1"/>
  <c r="AI17" i="4" s="1"/>
  <c r="AJ5" i="13"/>
  <c r="AJ5" i="12"/>
  <c r="AJ16" i="4"/>
  <c r="AL3" i="14"/>
  <c r="AL3" i="13"/>
  <c r="AL3" i="12"/>
  <c r="AL3" i="11"/>
  <c r="AL3" i="9"/>
  <c r="AL3" i="5"/>
  <c r="AL3" i="20" s="1"/>
  <c r="AL3" i="8"/>
  <c r="AL7" i="4"/>
  <c r="AL8" i="4"/>
  <c r="AK41" i="4"/>
  <c r="AK9" i="9" s="1"/>
  <c r="AK32" i="4"/>
  <c r="AK14" i="4"/>
  <c r="AK5" i="25" s="1"/>
  <c r="AK23" i="4"/>
  <c r="AK22" i="4"/>
  <c r="AK15" i="4"/>
  <c r="AK6" i="25" s="1"/>
  <c r="AK31" i="4"/>
  <c r="AK40" i="4"/>
  <c r="AK8" i="9" s="1"/>
  <c r="AK13" i="4"/>
  <c r="AK6" i="5" s="1"/>
  <c r="AK33" i="4"/>
  <c r="AK42" i="4"/>
  <c r="AK24" i="4"/>
  <c r="AM3" i="4"/>
  <c r="AM3" i="25" s="1"/>
  <c r="AN3" i="3"/>
  <c r="AH44" i="4"/>
  <c r="AJ7" i="9"/>
  <c r="AK3" i="6"/>
  <c r="AK3" i="10"/>
  <c r="AK3" i="7"/>
  <c r="AF81" i="25" l="1"/>
  <c r="AA29" i="20"/>
  <c r="AF29" i="7"/>
  <c r="AF72" i="25" s="1"/>
  <c r="AF101" i="7"/>
  <c r="AF33" i="7"/>
  <c r="AF76" i="25" s="1"/>
  <c r="AG114" i="7"/>
  <c r="AG311" i="5"/>
  <c r="AG312" i="5"/>
  <c r="AH312" i="5"/>
  <c r="AH311" i="5"/>
  <c r="AH42" i="6"/>
  <c r="AH38" i="6"/>
  <c r="AH41" i="6"/>
  <c r="AH37" i="6"/>
  <c r="AH40" i="6"/>
  <c r="AH36" i="6"/>
  <c r="AH39" i="6"/>
  <c r="AH34" i="6"/>
  <c r="AH35" i="6"/>
  <c r="AC19" i="12"/>
  <c r="AI9" i="7"/>
  <c r="AI74" i="7" s="1"/>
  <c r="AG110" i="7"/>
  <c r="AG107" i="7"/>
  <c r="AC152" i="25"/>
  <c r="AC153" i="25" s="1"/>
  <c r="AC154" i="25" s="1"/>
  <c r="AC101" i="23"/>
  <c r="AD14" i="8"/>
  <c r="AD15" i="12" s="1"/>
  <c r="AD77" i="25"/>
  <c r="AD28" i="7"/>
  <c r="AD35" i="7" s="1"/>
  <c r="AD74" i="25"/>
  <c r="AC85" i="11"/>
  <c r="AE40" i="9"/>
  <c r="AH88" i="7"/>
  <c r="AH85" i="7"/>
  <c r="AH83" i="7"/>
  <c r="AH87" i="7"/>
  <c r="AG52" i="7"/>
  <c r="AG30" i="7" s="1"/>
  <c r="AG73" i="25" s="1"/>
  <c r="AF39" i="9"/>
  <c r="AF77" i="9" s="1"/>
  <c r="AF44" i="9"/>
  <c r="AF48" i="9"/>
  <c r="AG35" i="9"/>
  <c r="AG43" i="9" s="1"/>
  <c r="AH30" i="9"/>
  <c r="AH84" i="7"/>
  <c r="AG34" i="9"/>
  <c r="AG38" i="9" s="1"/>
  <c r="AH29" i="9"/>
  <c r="AI10" i="7"/>
  <c r="AI89" i="7" s="1"/>
  <c r="AI9" i="6"/>
  <c r="AF53" i="9"/>
  <c r="AK25" i="9"/>
  <c r="AK26" i="9"/>
  <c r="AK42" i="9"/>
  <c r="AJ27" i="9"/>
  <c r="AJ47" i="9"/>
  <c r="AH76" i="7"/>
  <c r="AH79" i="7"/>
  <c r="AH77" i="7"/>
  <c r="AH73" i="7"/>
  <c r="AJ136" i="4"/>
  <c r="AJ137" i="4" s="1"/>
  <c r="AJ8" i="6" s="1"/>
  <c r="AH78" i="7"/>
  <c r="AG42" i="7"/>
  <c r="AJ156" i="4"/>
  <c r="AJ157" i="4" s="1"/>
  <c r="AG16" i="20"/>
  <c r="AG17" i="20"/>
  <c r="AG82" i="25" s="1"/>
  <c r="AK154" i="4"/>
  <c r="AK134" i="4"/>
  <c r="AJ96" i="4"/>
  <c r="AJ97" i="4" s="1"/>
  <c r="AJ95" i="4" s="1"/>
  <c r="AJ127" i="4"/>
  <c r="AJ128" i="4" s="1"/>
  <c r="AJ126" i="4" s="1"/>
  <c r="AJ76" i="4"/>
  <c r="AJ77" i="4" s="1"/>
  <c r="AJ5" i="6" s="1"/>
  <c r="U78" i="24"/>
  <c r="U79" i="24" s="1"/>
  <c r="U143" i="24"/>
  <c r="T144" i="24"/>
  <c r="T145" i="24" s="1"/>
  <c r="AI5" i="20"/>
  <c r="AI15" i="20" s="1"/>
  <c r="AI80" i="25" s="1"/>
  <c r="AH54" i="7"/>
  <c r="AH53" i="7"/>
  <c r="AH59" i="7"/>
  <c r="AH55" i="7"/>
  <c r="AH56" i="7"/>
  <c r="AH58" i="7"/>
  <c r="AH57" i="7"/>
  <c r="U46" i="24"/>
  <c r="T48" i="24" s="1"/>
  <c r="T49" i="24" s="1"/>
  <c r="U6" i="24"/>
  <c r="V4" i="24"/>
  <c r="AL91" i="4"/>
  <c r="AL131" i="4"/>
  <c r="AL111" i="4"/>
  <c r="AL151" i="4"/>
  <c r="AL71" i="4"/>
  <c r="AL73" i="4"/>
  <c r="AL93" i="4"/>
  <c r="AL133" i="4"/>
  <c r="AL132" i="4"/>
  <c r="AL134" i="4" s="1"/>
  <c r="AL112" i="4"/>
  <c r="AL92" i="4"/>
  <c r="AL94" i="4" s="1"/>
  <c r="AL152" i="4"/>
  <c r="AL113" i="4"/>
  <c r="AL72" i="4"/>
  <c r="AL153" i="4"/>
  <c r="AH5" i="20"/>
  <c r="AH16" i="20" s="1"/>
  <c r="AH48" i="7"/>
  <c r="AH46" i="7"/>
  <c r="AH49" i="7"/>
  <c r="AH43" i="7"/>
  <c r="AH47" i="7"/>
  <c r="AH45" i="7"/>
  <c r="AH44" i="7"/>
  <c r="U110" i="24"/>
  <c r="U111" i="24" s="1"/>
  <c r="AF112" i="7"/>
  <c r="U146" i="24"/>
  <c r="U152" i="24" s="1"/>
  <c r="U174" i="24"/>
  <c r="U175" i="24" s="1"/>
  <c r="AI7" i="7"/>
  <c r="AI95" i="4"/>
  <c r="AI6" i="7"/>
  <c r="AI75" i="4"/>
  <c r="AK74" i="4"/>
  <c r="AD14" i="11"/>
  <c r="AD53" i="10"/>
  <c r="AJ116" i="4"/>
  <c r="AK114" i="4"/>
  <c r="AI78" i="7"/>
  <c r="AI117" i="4"/>
  <c r="AI7" i="6" s="1"/>
  <c r="AI10" i="6"/>
  <c r="AF62" i="7"/>
  <c r="AF91" i="7" s="1"/>
  <c r="AG66" i="7"/>
  <c r="AG97" i="7" s="1"/>
  <c r="AG68" i="7"/>
  <c r="AG99" i="7" s="1"/>
  <c r="AG63" i="7"/>
  <c r="AG94" i="7" s="1"/>
  <c r="AG64" i="7"/>
  <c r="AG95" i="7" s="1"/>
  <c r="AG67" i="7"/>
  <c r="AG98" i="7" s="1"/>
  <c r="AG65" i="7"/>
  <c r="AG96" i="7" s="1"/>
  <c r="AG69" i="7"/>
  <c r="AG100" i="7" s="1"/>
  <c r="AH115" i="4"/>
  <c r="AH8" i="7"/>
  <c r="AI83" i="7"/>
  <c r="AE31" i="7"/>
  <c r="AE13" i="8"/>
  <c r="AG33" i="7"/>
  <c r="AG76" i="25" s="1"/>
  <c r="AD15" i="11"/>
  <c r="AE116" i="7"/>
  <c r="AE34" i="7"/>
  <c r="AJ147" i="4"/>
  <c r="AJ148" i="4" s="1"/>
  <c r="AJ146" i="4" s="1"/>
  <c r="AJ87" i="4"/>
  <c r="AJ88" i="4" s="1"/>
  <c r="AJ86" i="4" s="1"/>
  <c r="AL124" i="4"/>
  <c r="AL144" i="4"/>
  <c r="AL123" i="4"/>
  <c r="AL125" i="4" s="1"/>
  <c r="AL104" i="4"/>
  <c r="AL84" i="4"/>
  <c r="AL122" i="4"/>
  <c r="AL143" i="4"/>
  <c r="AL145" i="4" s="1"/>
  <c r="AL103" i="4"/>
  <c r="AL105" i="4" s="1"/>
  <c r="AL102" i="4"/>
  <c r="AL142" i="4"/>
  <c r="AL82" i="4"/>
  <c r="AL83" i="4"/>
  <c r="AL85" i="4" s="1"/>
  <c r="AJ107" i="4"/>
  <c r="AJ108" i="4" s="1"/>
  <c r="AJ106" i="4" s="1"/>
  <c r="AJ67" i="4"/>
  <c r="AJ68" i="4" s="1"/>
  <c r="AJ66" i="4" s="1"/>
  <c r="AL64" i="4"/>
  <c r="AL63" i="4"/>
  <c r="AL65" i="4" s="1"/>
  <c r="AL62" i="4"/>
  <c r="AJ63" i="9"/>
  <c r="AK43" i="4"/>
  <c r="AK7" i="20"/>
  <c r="AK34" i="4"/>
  <c r="AK8" i="20"/>
  <c r="AM3" i="23"/>
  <c r="AM75" i="23" s="1"/>
  <c r="AJ6" i="11"/>
  <c r="AK13" i="7"/>
  <c r="AK10" i="9"/>
  <c r="AL54" i="4"/>
  <c r="AL11" i="9" s="1"/>
  <c r="AK7" i="12"/>
  <c r="AK5" i="11"/>
  <c r="AK55" i="4"/>
  <c r="AH7" i="10"/>
  <c r="AH6" i="12"/>
  <c r="AH65" i="12" s="1"/>
  <c r="AI7" i="10"/>
  <c r="AI6" i="12"/>
  <c r="AI65" i="12" s="1"/>
  <c r="AK5" i="10"/>
  <c r="AI35" i="4"/>
  <c r="AI5" i="9"/>
  <c r="AI28" i="4"/>
  <c r="AI5" i="7"/>
  <c r="AI44" i="4"/>
  <c r="AH35" i="4"/>
  <c r="AH5" i="9"/>
  <c r="AH5" i="7"/>
  <c r="AJ18" i="4"/>
  <c r="AJ19" i="4" s="1"/>
  <c r="AJ17" i="4" s="1"/>
  <c r="AJ45" i="4"/>
  <c r="AJ46" i="4" s="1"/>
  <c r="AO3" i="3"/>
  <c r="AN3" i="4"/>
  <c r="AN3" i="25" s="1"/>
  <c r="AM3" i="14"/>
  <c r="AM3" i="11"/>
  <c r="AM3" i="13"/>
  <c r="AM3" i="12"/>
  <c r="AM3" i="5"/>
  <c r="AM3" i="20" s="1"/>
  <c r="AM3" i="8"/>
  <c r="AM3" i="9"/>
  <c r="AM7" i="4"/>
  <c r="AM8" i="4"/>
  <c r="AK5" i="13"/>
  <c r="AK5" i="12"/>
  <c r="AK16" i="4"/>
  <c r="AJ36" i="4"/>
  <c r="AK7" i="9"/>
  <c r="AL3" i="10"/>
  <c r="AL3" i="6"/>
  <c r="AL3" i="7"/>
  <c r="AJ27" i="4"/>
  <c r="AK6" i="9"/>
  <c r="AK25" i="4"/>
  <c r="AL41" i="4"/>
  <c r="AL9" i="9" s="1"/>
  <c r="AL32" i="4"/>
  <c r="AL14" i="4"/>
  <c r="AL5" i="25" s="1"/>
  <c r="AL23" i="4"/>
  <c r="AL22" i="4"/>
  <c r="AL15" i="4"/>
  <c r="AL6" i="25" s="1"/>
  <c r="AL40" i="4"/>
  <c r="AL8" i="9" s="1"/>
  <c r="AL13" i="4"/>
  <c r="AL6" i="5" s="1"/>
  <c r="AL31" i="4"/>
  <c r="AL33" i="4"/>
  <c r="AL24" i="4"/>
  <c r="AL42" i="4"/>
  <c r="AL9" i="4"/>
  <c r="AL10" i="4"/>
  <c r="AI73" i="7" l="1"/>
  <c r="AH81" i="25"/>
  <c r="AG81" i="25"/>
  <c r="AC29" i="20"/>
  <c r="AB29" i="20"/>
  <c r="AG29" i="7"/>
  <c r="AG72" i="25" s="1"/>
  <c r="AG101" i="7"/>
  <c r="AD19" i="12"/>
  <c r="AI76" i="7"/>
  <c r="AI75" i="7"/>
  <c r="AI79" i="7"/>
  <c r="AI77" i="7"/>
  <c r="AI86" i="7"/>
  <c r="AI85" i="7"/>
  <c r="AI87" i="7"/>
  <c r="AI41" i="6"/>
  <c r="AI37" i="6"/>
  <c r="AI40" i="6"/>
  <c r="AI36" i="6"/>
  <c r="AI39" i="6"/>
  <c r="AI42" i="6"/>
  <c r="AI38" i="6"/>
  <c r="AI35" i="6"/>
  <c r="AI34" i="6"/>
  <c r="U82" i="24"/>
  <c r="U88" i="24" s="1"/>
  <c r="AD85" i="11"/>
  <c r="AH107" i="7"/>
  <c r="AH110" i="7"/>
  <c r="AI110" i="7"/>
  <c r="AI107" i="7"/>
  <c r="AE15" i="11"/>
  <c r="AE77" i="25"/>
  <c r="AD152" i="25"/>
  <c r="AD153" i="25" s="1"/>
  <c r="AD154" i="25" s="1"/>
  <c r="AD101" i="23"/>
  <c r="AE28" i="7"/>
  <c r="AE35" i="7" s="1"/>
  <c r="AE74" i="25"/>
  <c r="AF40" i="9"/>
  <c r="AF34" i="7"/>
  <c r="AH82" i="7"/>
  <c r="AJ9" i="7"/>
  <c r="AJ73" i="7" s="1"/>
  <c r="AJ135" i="4"/>
  <c r="AI88" i="7"/>
  <c r="AI84" i="7"/>
  <c r="AG39" i="9"/>
  <c r="AG77" i="9" s="1"/>
  <c r="AG44" i="9"/>
  <c r="AG48" i="9"/>
  <c r="AH35" i="9"/>
  <c r="AH43" i="9" s="1"/>
  <c r="AI30" i="9"/>
  <c r="AI17" i="20"/>
  <c r="AI82" i="25" s="1"/>
  <c r="AH17" i="20"/>
  <c r="AH82" i="25" s="1"/>
  <c r="AJ155" i="4"/>
  <c r="AJ9" i="6"/>
  <c r="AH34" i="9"/>
  <c r="AI29" i="9"/>
  <c r="AL26" i="9"/>
  <c r="AL42" i="9"/>
  <c r="AL25" i="9"/>
  <c r="AG53" i="9"/>
  <c r="AJ7" i="7"/>
  <c r="AJ59" i="7" s="1"/>
  <c r="AJ6" i="6"/>
  <c r="AK27" i="9"/>
  <c r="AK47" i="9"/>
  <c r="AJ10" i="7"/>
  <c r="AJ85" i="7" s="1"/>
  <c r="AH72" i="7"/>
  <c r="AH32" i="7" s="1"/>
  <c r="AH75" i="25" s="1"/>
  <c r="AK76" i="4"/>
  <c r="AK77" i="4" s="1"/>
  <c r="AL154" i="4"/>
  <c r="AI16" i="20"/>
  <c r="AD29" i="20" s="1"/>
  <c r="AK136" i="4"/>
  <c r="AK137" i="4" s="1"/>
  <c r="AJ75" i="4"/>
  <c r="AJ6" i="7"/>
  <c r="T112" i="24"/>
  <c r="T113" i="24" s="1"/>
  <c r="U178" i="24"/>
  <c r="U184" i="24" s="1"/>
  <c r="AH42" i="7"/>
  <c r="T80" i="24"/>
  <c r="T81" i="24" s="1"/>
  <c r="AH15" i="20"/>
  <c r="AH80" i="25" s="1"/>
  <c r="AK156" i="4"/>
  <c r="AK157" i="4" s="1"/>
  <c r="AG112" i="7"/>
  <c r="AI47" i="7"/>
  <c r="AI44" i="7"/>
  <c r="AI45" i="7"/>
  <c r="AI43" i="7"/>
  <c r="AI48" i="7"/>
  <c r="AI49" i="7"/>
  <c r="AI46" i="7"/>
  <c r="U50" i="24"/>
  <c r="U56" i="24" s="1"/>
  <c r="U47" i="24"/>
  <c r="T176" i="24"/>
  <c r="T177" i="24" s="1"/>
  <c r="AH52" i="7"/>
  <c r="AH30" i="7" s="1"/>
  <c r="AH73" i="25" s="1"/>
  <c r="AM111" i="4"/>
  <c r="AM71" i="4"/>
  <c r="AM91" i="4"/>
  <c r="AM151" i="4"/>
  <c r="AM131" i="4"/>
  <c r="AM92" i="4"/>
  <c r="AM94" i="4" s="1"/>
  <c r="AM132" i="4"/>
  <c r="AL136" i="4" s="1"/>
  <c r="AL137" i="4" s="1"/>
  <c r="AL8" i="6" s="1"/>
  <c r="AM112" i="4"/>
  <c r="AM113" i="4"/>
  <c r="AM72" i="4"/>
  <c r="AM133" i="4"/>
  <c r="AM153" i="4"/>
  <c r="AM93" i="4"/>
  <c r="AM152" i="4"/>
  <c r="AM73" i="4"/>
  <c r="AI59" i="7"/>
  <c r="AI57" i="7"/>
  <c r="AI56" i="7"/>
  <c r="AI58" i="7"/>
  <c r="AI55" i="7"/>
  <c r="AI54" i="7"/>
  <c r="AI53" i="7"/>
  <c r="V3" i="24"/>
  <c r="V5" i="24"/>
  <c r="V78" i="24" s="1"/>
  <c r="V79" i="24" s="1"/>
  <c r="V141" i="24"/>
  <c r="V45" i="24"/>
  <c r="V109" i="24"/>
  <c r="V173" i="24"/>
  <c r="V77" i="24"/>
  <c r="AK96" i="4"/>
  <c r="AK97" i="4" s="1"/>
  <c r="AK6" i="6" s="1"/>
  <c r="AL74" i="4"/>
  <c r="U114" i="24"/>
  <c r="U120" i="24" s="1"/>
  <c r="AE14" i="11"/>
  <c r="AE53" i="10"/>
  <c r="AJ79" i="7"/>
  <c r="AG62" i="7"/>
  <c r="AG91" i="7" s="1"/>
  <c r="AF31" i="7"/>
  <c r="AF13" i="8"/>
  <c r="AI115" i="4"/>
  <c r="AI8" i="7"/>
  <c r="AK116" i="4"/>
  <c r="AL114" i="4"/>
  <c r="AH33" i="7"/>
  <c r="AH76" i="25" s="1"/>
  <c r="AH66" i="7"/>
  <c r="AH97" i="7" s="1"/>
  <c r="AH68" i="7"/>
  <c r="AH99" i="7" s="1"/>
  <c r="AH63" i="7"/>
  <c r="AH94" i="7" s="1"/>
  <c r="AH64" i="7"/>
  <c r="AH95" i="7" s="1"/>
  <c r="AH67" i="7"/>
  <c r="AH98" i="7" s="1"/>
  <c r="AH65" i="7"/>
  <c r="AH96" i="7" s="1"/>
  <c r="AH69" i="7"/>
  <c r="AH100" i="7" s="1"/>
  <c r="AJ117" i="4"/>
  <c r="AJ7" i="6" s="1"/>
  <c r="AJ10" i="6"/>
  <c r="AE14" i="8"/>
  <c r="AE19" i="12" s="1"/>
  <c r="AF116" i="7"/>
  <c r="AF77" i="25" s="1"/>
  <c r="AK127" i="4"/>
  <c r="AK128" i="4" s="1"/>
  <c r="AK126" i="4" s="1"/>
  <c r="AK87" i="4"/>
  <c r="AK88" i="4" s="1"/>
  <c r="AK86" i="4" s="1"/>
  <c r="AK147" i="4"/>
  <c r="AK148" i="4" s="1"/>
  <c r="AK146" i="4" s="1"/>
  <c r="AK107" i="4"/>
  <c r="AK108" i="4" s="1"/>
  <c r="AK106" i="4" s="1"/>
  <c r="AM124" i="4"/>
  <c r="AM144" i="4"/>
  <c r="AM123" i="4"/>
  <c r="AM125" i="4" s="1"/>
  <c r="AM104" i="4"/>
  <c r="AM83" i="4"/>
  <c r="AM85" i="4" s="1"/>
  <c r="AM143" i="4"/>
  <c r="AM145" i="4" s="1"/>
  <c r="AM84" i="4"/>
  <c r="AM82" i="4"/>
  <c r="AM142" i="4"/>
  <c r="AM103" i="4"/>
  <c r="AM105" i="4" s="1"/>
  <c r="AM102" i="4"/>
  <c r="AM122" i="4"/>
  <c r="AM64" i="4"/>
  <c r="AM63" i="4"/>
  <c r="AM65" i="4" s="1"/>
  <c r="AM62" i="4"/>
  <c r="AK67" i="4"/>
  <c r="AK68" i="4" s="1"/>
  <c r="AK66" i="4" s="1"/>
  <c r="AL43" i="4"/>
  <c r="AK63" i="9"/>
  <c r="AN3" i="23"/>
  <c r="AN75" i="23" s="1"/>
  <c r="AL7" i="20"/>
  <c r="AL34" i="4"/>
  <c r="AL8" i="20"/>
  <c r="AO3" i="4"/>
  <c r="AO3" i="25" s="1"/>
  <c r="AP3" i="3"/>
  <c r="AK6" i="11"/>
  <c r="AL13" i="7"/>
  <c r="AI11" i="7"/>
  <c r="AL5" i="11"/>
  <c r="AL55" i="4"/>
  <c r="AL7" i="12"/>
  <c r="AL10" i="9"/>
  <c r="AM54" i="4"/>
  <c r="AM11" i="9" s="1"/>
  <c r="AL5" i="10"/>
  <c r="AI26" i="4"/>
  <c r="AI6" i="10"/>
  <c r="AK45" i="4"/>
  <c r="AK46" i="4" s="1"/>
  <c r="AJ37" i="4"/>
  <c r="AJ44" i="4"/>
  <c r="AL7" i="9"/>
  <c r="AJ28" i="4"/>
  <c r="AK36" i="4"/>
  <c r="AK18" i="4"/>
  <c r="AK19" i="4" s="1"/>
  <c r="AK17" i="4" s="1"/>
  <c r="AN3" i="14"/>
  <c r="AN3" i="13"/>
  <c r="AN3" i="12"/>
  <c r="AN3" i="11"/>
  <c r="AN3" i="8"/>
  <c r="AN3" i="9"/>
  <c r="AN3" i="5"/>
  <c r="AN3" i="20" s="1"/>
  <c r="AN7" i="4"/>
  <c r="AN8" i="4"/>
  <c r="AL6" i="9"/>
  <c r="AL25" i="4"/>
  <c r="AK27" i="4"/>
  <c r="AM10" i="4"/>
  <c r="AM9" i="4"/>
  <c r="AM3" i="10"/>
  <c r="AM3" i="7"/>
  <c r="AM3" i="6"/>
  <c r="AL5" i="13"/>
  <c r="AL5" i="12"/>
  <c r="AL16" i="4"/>
  <c r="AM32" i="4"/>
  <c r="AM14" i="4"/>
  <c r="AM5" i="25" s="1"/>
  <c r="AM41" i="4"/>
  <c r="AM9" i="9" s="1"/>
  <c r="AM23" i="4"/>
  <c r="AM13" i="4"/>
  <c r="AM6" i="5" s="1"/>
  <c r="AM31" i="4"/>
  <c r="AM40" i="4"/>
  <c r="AM8" i="9" s="1"/>
  <c r="AM22" i="4"/>
  <c r="AM15" i="4"/>
  <c r="AM6" i="25" s="1"/>
  <c r="AM24" i="4"/>
  <c r="AM33" i="4"/>
  <c r="AM42" i="4"/>
  <c r="AI81" i="25" l="1"/>
  <c r="AE101" i="23"/>
  <c r="AH101" i="7"/>
  <c r="AH29" i="7"/>
  <c r="AH72" i="25" s="1"/>
  <c r="AE152" i="25"/>
  <c r="AE153" i="25" s="1"/>
  <c r="AE154" i="25" s="1"/>
  <c r="AI72" i="7"/>
  <c r="AI32" i="7" s="1"/>
  <c r="AI75" i="25" s="1"/>
  <c r="AJ77" i="7"/>
  <c r="AJ76" i="7"/>
  <c r="AJ78" i="7"/>
  <c r="AJ74" i="7"/>
  <c r="AI114" i="7"/>
  <c r="AI312" i="5"/>
  <c r="AI311" i="5"/>
  <c r="AJ75" i="7"/>
  <c r="AJ54" i="7"/>
  <c r="AJ40" i="6"/>
  <c r="AJ36" i="6"/>
  <c r="AJ39" i="6"/>
  <c r="AJ42" i="6"/>
  <c r="AJ38" i="6"/>
  <c r="AJ41" i="6"/>
  <c r="AJ37" i="6"/>
  <c r="AJ35" i="6"/>
  <c r="AJ34" i="6"/>
  <c r="AJ56" i="7"/>
  <c r="AJ53" i="7"/>
  <c r="AJ58" i="7"/>
  <c r="AI82" i="7"/>
  <c r="AF28" i="7"/>
  <c r="AF35" i="7" s="1"/>
  <c r="AF74" i="25"/>
  <c r="AF152" i="25" s="1"/>
  <c r="AF153" i="25" s="1"/>
  <c r="AF154" i="25" s="1"/>
  <c r="AE85" i="11"/>
  <c r="AG34" i="7"/>
  <c r="AJ87" i="7"/>
  <c r="AG40" i="9"/>
  <c r="AJ86" i="7"/>
  <c r="AH39" i="9"/>
  <c r="AH44" i="9"/>
  <c r="AH48" i="9"/>
  <c r="AI35" i="9"/>
  <c r="AI43" i="9" s="1"/>
  <c r="AJ30" i="9"/>
  <c r="AM154" i="4"/>
  <c r="AL27" i="9"/>
  <c r="AM25" i="9"/>
  <c r="AM42" i="9"/>
  <c r="AM26" i="9"/>
  <c r="AK75" i="4"/>
  <c r="AK5" i="6"/>
  <c r="AK155" i="4"/>
  <c r="AK9" i="6"/>
  <c r="AK135" i="4"/>
  <c r="AK8" i="6"/>
  <c r="AJ57" i="7"/>
  <c r="AJ55" i="7"/>
  <c r="AI34" i="9"/>
  <c r="AI38" i="9" s="1"/>
  <c r="AJ29" i="9"/>
  <c r="AL38" i="9"/>
  <c r="AL53" i="9" s="1"/>
  <c r="AL47" i="9"/>
  <c r="AJ89" i="7"/>
  <c r="AJ83" i="7"/>
  <c r="AJ88" i="7"/>
  <c r="AJ84" i="7"/>
  <c r="AL96" i="4"/>
  <c r="AL97" i="4" s="1"/>
  <c r="AL95" i="4" s="1"/>
  <c r="AL156" i="4"/>
  <c r="AL157" i="4" s="1"/>
  <c r="AK6" i="7"/>
  <c r="AK44" i="7" s="1"/>
  <c r="AK9" i="7"/>
  <c r="AK74" i="7" s="1"/>
  <c r="AK10" i="7"/>
  <c r="AK85" i="7" s="1"/>
  <c r="AM134" i="4"/>
  <c r="AL76" i="4"/>
  <c r="AL77" i="4" s="1"/>
  <c r="AL5" i="6" s="1"/>
  <c r="AJ49" i="7"/>
  <c r="AJ44" i="7"/>
  <c r="AJ48" i="7"/>
  <c r="AJ46" i="7"/>
  <c r="AJ47" i="7"/>
  <c r="AJ43" i="7"/>
  <c r="AJ45" i="7"/>
  <c r="AK7" i="7"/>
  <c r="AK95" i="4"/>
  <c r="V46" i="24"/>
  <c r="V47" i="24" s="1"/>
  <c r="W4" i="24"/>
  <c r="V6" i="24"/>
  <c r="V110" i="24"/>
  <c r="AN151" i="4"/>
  <c r="AN131" i="4"/>
  <c r="AN111" i="4"/>
  <c r="AN71" i="4"/>
  <c r="AN91" i="4"/>
  <c r="AN93" i="4"/>
  <c r="AN92" i="4"/>
  <c r="AN94" i="4" s="1"/>
  <c r="AN112" i="4"/>
  <c r="AN152" i="4"/>
  <c r="AN113" i="4"/>
  <c r="AN132" i="4"/>
  <c r="AN72" i="4"/>
  <c r="AN153" i="4"/>
  <c r="AN133" i="4"/>
  <c r="AN73" i="4"/>
  <c r="AI112" i="7"/>
  <c r="V50" i="24"/>
  <c r="V56" i="24" s="1"/>
  <c r="V174" i="24"/>
  <c r="U80" i="24"/>
  <c r="U81" i="24" s="1"/>
  <c r="AI42" i="7"/>
  <c r="AH112" i="7"/>
  <c r="V82" i="24"/>
  <c r="V88" i="24" s="1"/>
  <c r="V142" i="24"/>
  <c r="V146" i="24" s="1"/>
  <c r="V152" i="24" s="1"/>
  <c r="AI52" i="7"/>
  <c r="AI30" i="7" s="1"/>
  <c r="AI73" i="25" s="1"/>
  <c r="AM74" i="4"/>
  <c r="AF14" i="11"/>
  <c r="AF53" i="10"/>
  <c r="AJ115" i="4"/>
  <c r="AJ8" i="7"/>
  <c r="AK117" i="4"/>
  <c r="AK7" i="6" s="1"/>
  <c r="AK10" i="6"/>
  <c r="AL135" i="4"/>
  <c r="AL9" i="7"/>
  <c r="AG31" i="7"/>
  <c r="AG13" i="8"/>
  <c r="AH62" i="7"/>
  <c r="AH91" i="7" s="1"/>
  <c r="AI68" i="7"/>
  <c r="AI99" i="7" s="1"/>
  <c r="AI66" i="7"/>
  <c r="AI97" i="7" s="1"/>
  <c r="AI63" i="7"/>
  <c r="AI94" i="7" s="1"/>
  <c r="AI64" i="7"/>
  <c r="AI95" i="7" s="1"/>
  <c r="AI69" i="7"/>
  <c r="AI100" i="7" s="1"/>
  <c r="AI67" i="7"/>
  <c r="AI98" i="7" s="1"/>
  <c r="AI65" i="7"/>
  <c r="AI96" i="7" s="1"/>
  <c r="AK79" i="7"/>
  <c r="AM43" i="4"/>
  <c r="AL116" i="4"/>
  <c r="AM114" i="4"/>
  <c r="AE15" i="12"/>
  <c r="AF15" i="11"/>
  <c r="AF14" i="8"/>
  <c r="AG116" i="7"/>
  <c r="AG77" i="25" s="1"/>
  <c r="AN144" i="4"/>
  <c r="AN104" i="4"/>
  <c r="AN124" i="4"/>
  <c r="AN84" i="4"/>
  <c r="AN122" i="4"/>
  <c r="AN103" i="4"/>
  <c r="AN105" i="4" s="1"/>
  <c r="AN83" i="4"/>
  <c r="AN85" i="4" s="1"/>
  <c r="AN82" i="4"/>
  <c r="AN143" i="4"/>
  <c r="AN145" i="4" s="1"/>
  <c r="AN123" i="4"/>
  <c r="AN125" i="4" s="1"/>
  <c r="AN102" i="4"/>
  <c r="AN142" i="4"/>
  <c r="AL127" i="4"/>
  <c r="AL128" i="4" s="1"/>
  <c r="AL126" i="4" s="1"/>
  <c r="AL147" i="4"/>
  <c r="AL148" i="4" s="1"/>
  <c r="AL146" i="4" s="1"/>
  <c r="AL87" i="4"/>
  <c r="AL88" i="4" s="1"/>
  <c r="AL86" i="4" s="1"/>
  <c r="AL107" i="4"/>
  <c r="AL108" i="4" s="1"/>
  <c r="AL106" i="4" s="1"/>
  <c r="AN64" i="4"/>
  <c r="AN63" i="4"/>
  <c r="AN65" i="4" s="1"/>
  <c r="AN62" i="4"/>
  <c r="AL67" i="4"/>
  <c r="AL68" i="4" s="1"/>
  <c r="AL66" i="4" s="1"/>
  <c r="AL63" i="9"/>
  <c r="AM7" i="20"/>
  <c r="AO3" i="5"/>
  <c r="AO3" i="6" s="1"/>
  <c r="AO3" i="23"/>
  <c r="AO75" i="23" s="1"/>
  <c r="AM34" i="4"/>
  <c r="AM8" i="20"/>
  <c r="AO3" i="13"/>
  <c r="AO8" i="4"/>
  <c r="AO7" i="4"/>
  <c r="AO3" i="9"/>
  <c r="AQ3" i="3"/>
  <c r="AP3" i="4"/>
  <c r="AO3" i="8"/>
  <c r="AO3" i="14"/>
  <c r="AO3" i="12"/>
  <c r="AO3" i="11"/>
  <c r="AL6" i="11"/>
  <c r="AM13" i="7"/>
  <c r="AJ11" i="7"/>
  <c r="AJ6" i="12"/>
  <c r="AJ65" i="12" s="1"/>
  <c r="AJ5" i="20"/>
  <c r="AM5" i="11"/>
  <c r="AM55" i="4"/>
  <c r="AM7" i="12"/>
  <c r="AM10" i="9"/>
  <c r="AN54" i="4"/>
  <c r="AN11" i="9" s="1"/>
  <c r="AJ7" i="10"/>
  <c r="AM5" i="10"/>
  <c r="AJ26" i="4"/>
  <c r="AJ6" i="10"/>
  <c r="AK44" i="4"/>
  <c r="AJ35" i="4"/>
  <c r="AJ5" i="9"/>
  <c r="AJ5" i="7"/>
  <c r="AK37" i="4"/>
  <c r="AM5" i="13"/>
  <c r="AM5" i="12"/>
  <c r="AM16" i="4"/>
  <c r="AL18" i="4"/>
  <c r="AL19" i="4" s="1"/>
  <c r="AL17" i="4" s="1"/>
  <c r="AN9" i="4"/>
  <c r="AN10" i="4"/>
  <c r="AL45" i="4"/>
  <c r="AL46" i="4" s="1"/>
  <c r="AL36" i="4"/>
  <c r="AM7" i="9"/>
  <c r="AK28" i="4"/>
  <c r="AN41" i="4"/>
  <c r="AN9" i="9" s="1"/>
  <c r="AN32" i="4"/>
  <c r="AN23" i="4"/>
  <c r="AN14" i="4"/>
  <c r="AN5" i="25" s="1"/>
  <c r="AN31" i="4"/>
  <c r="AN22" i="4"/>
  <c r="AN40" i="4"/>
  <c r="AN8" i="9" s="1"/>
  <c r="AN15" i="4"/>
  <c r="AN13" i="4"/>
  <c r="AN6" i="5" s="1"/>
  <c r="AN33" i="4"/>
  <c r="AN42" i="4"/>
  <c r="AN24" i="4"/>
  <c r="AM6" i="9"/>
  <c r="AM25" i="4"/>
  <c r="AL27" i="4"/>
  <c r="AN3" i="10"/>
  <c r="AN3" i="7"/>
  <c r="AN3" i="6"/>
  <c r="AI29" i="7" l="1"/>
  <c r="AI72" i="25" s="1"/>
  <c r="AI101" i="7"/>
  <c r="AF85" i="11"/>
  <c r="AI33" i="7"/>
  <c r="AI76" i="25" s="1"/>
  <c r="AJ72" i="7"/>
  <c r="AJ32" i="7" s="1"/>
  <c r="AJ75" i="25" s="1"/>
  <c r="AJ114" i="7"/>
  <c r="AJ312" i="5"/>
  <c r="AJ311" i="5"/>
  <c r="AK39" i="6"/>
  <c r="AK42" i="6"/>
  <c r="AK38" i="6"/>
  <c r="AK41" i="6"/>
  <c r="AK37" i="6"/>
  <c r="AK40" i="6"/>
  <c r="AK36" i="6"/>
  <c r="AK35" i="6"/>
  <c r="AK34" i="6"/>
  <c r="AO54" i="4"/>
  <c r="AN6" i="25"/>
  <c r="AP3" i="23"/>
  <c r="AP75" i="23" s="1"/>
  <c r="AP3" i="25"/>
  <c r="AF101" i="23"/>
  <c r="AJ107" i="7"/>
  <c r="AJ110" i="7"/>
  <c r="AG28" i="7"/>
  <c r="AG35" i="7" s="1"/>
  <c r="AG74" i="25"/>
  <c r="AG152" i="25" s="1"/>
  <c r="AG153" i="25" s="1"/>
  <c r="AG154" i="25" s="1"/>
  <c r="AH34" i="7"/>
  <c r="AI34" i="7"/>
  <c r="AM156" i="4"/>
  <c r="AM157" i="4" s="1"/>
  <c r="AM9" i="6" s="1"/>
  <c r="AI39" i="9"/>
  <c r="AI77" i="9" s="1"/>
  <c r="AI48" i="9"/>
  <c r="AI44" i="9"/>
  <c r="AJ35" i="9"/>
  <c r="AJ43" i="9" s="1"/>
  <c r="AK30" i="9"/>
  <c r="AH77" i="9"/>
  <c r="AH40" i="9"/>
  <c r="AJ52" i="7"/>
  <c r="AJ30" i="7" s="1"/>
  <c r="AJ73" i="25" s="1"/>
  <c r="AJ82" i="7"/>
  <c r="AK46" i="7"/>
  <c r="AN42" i="9"/>
  <c r="AN25" i="9"/>
  <c r="AN26" i="9"/>
  <c r="AK45" i="7"/>
  <c r="AK48" i="7"/>
  <c r="AL7" i="7"/>
  <c r="AL56" i="7" s="1"/>
  <c r="AL6" i="6"/>
  <c r="AK49" i="7"/>
  <c r="AM27" i="9"/>
  <c r="AJ34" i="9"/>
  <c r="AJ38" i="9" s="1"/>
  <c r="AK29" i="9"/>
  <c r="AL155" i="4"/>
  <c r="AL9" i="6"/>
  <c r="AI53" i="9"/>
  <c r="AM47" i="9"/>
  <c r="AK77" i="7"/>
  <c r="AK76" i="7"/>
  <c r="AK78" i="7"/>
  <c r="AK73" i="7"/>
  <c r="AK75" i="7"/>
  <c r="AL10" i="7"/>
  <c r="AL83" i="7" s="1"/>
  <c r="AH116" i="7"/>
  <c r="AK86" i="7"/>
  <c r="AK83" i="7"/>
  <c r="AK87" i="7"/>
  <c r="AK84" i="7"/>
  <c r="AK89" i="7"/>
  <c r="AK88" i="7"/>
  <c r="AK43" i="7"/>
  <c r="AK47" i="7"/>
  <c r="AM76" i="4"/>
  <c r="AM77" i="4" s="1"/>
  <c r="AM136" i="4"/>
  <c r="AM137" i="4" s="1"/>
  <c r="AM127" i="4"/>
  <c r="AM128" i="4" s="1"/>
  <c r="AM126" i="4" s="1"/>
  <c r="AM96" i="4"/>
  <c r="AM97" i="4" s="1"/>
  <c r="AL6" i="7"/>
  <c r="AL75" i="4"/>
  <c r="AN43" i="4"/>
  <c r="AN134" i="4"/>
  <c r="AN154" i="4"/>
  <c r="AJ42" i="7"/>
  <c r="AM147" i="4"/>
  <c r="AM148" i="4" s="1"/>
  <c r="AM146" i="4" s="1"/>
  <c r="U48" i="24"/>
  <c r="U49" i="24" s="1"/>
  <c r="AM87" i="4"/>
  <c r="AM88" i="4" s="1"/>
  <c r="AM86" i="4" s="1"/>
  <c r="AO131" i="4"/>
  <c r="AO71" i="4"/>
  <c r="AO111" i="4"/>
  <c r="AO91" i="4"/>
  <c r="AO151" i="4"/>
  <c r="AO93" i="4"/>
  <c r="AO92" i="4"/>
  <c r="AO94" i="4" s="1"/>
  <c r="AO112" i="4"/>
  <c r="AO72" i="4"/>
  <c r="AO133" i="4"/>
  <c r="AO113" i="4"/>
  <c r="AO132" i="4"/>
  <c r="AO73" i="4"/>
  <c r="AO153" i="4"/>
  <c r="AO152" i="4"/>
  <c r="V175" i="24"/>
  <c r="U176" i="24"/>
  <c r="U177" i="24" s="1"/>
  <c r="V178" i="24"/>
  <c r="V184" i="24" s="1"/>
  <c r="W5" i="24"/>
  <c r="W174" i="24" s="1"/>
  <c r="W3" i="24"/>
  <c r="W141" i="24"/>
  <c r="W45" i="24"/>
  <c r="W109" i="24"/>
  <c r="W173" i="24"/>
  <c r="W77" i="24"/>
  <c r="V143" i="24"/>
  <c r="U144" i="24"/>
  <c r="U145" i="24" s="1"/>
  <c r="AN74" i="4"/>
  <c r="V114" i="24"/>
  <c r="V120" i="24" s="1"/>
  <c r="V111" i="24"/>
  <c r="U112" i="24"/>
  <c r="U113" i="24" s="1"/>
  <c r="AK58" i="7"/>
  <c r="AK56" i="7"/>
  <c r="AK59" i="7"/>
  <c r="AK55" i="7"/>
  <c r="AK54" i="7"/>
  <c r="AK53" i="7"/>
  <c r="AK57" i="7"/>
  <c r="AG14" i="11"/>
  <c r="AG53" i="10"/>
  <c r="AL117" i="4"/>
  <c r="AL7" i="6" s="1"/>
  <c r="AL10" i="6"/>
  <c r="AM155" i="4"/>
  <c r="AM116" i="4"/>
  <c r="AN114" i="4"/>
  <c r="AH31" i="7"/>
  <c r="AH13" i="8"/>
  <c r="AM9" i="7"/>
  <c r="AL85" i="7"/>
  <c r="AI62" i="7"/>
  <c r="AI91" i="7" s="1"/>
  <c r="AL79" i="7"/>
  <c r="AL76" i="7"/>
  <c r="AL78" i="7"/>
  <c r="AL77" i="7"/>
  <c r="AL75" i="7"/>
  <c r="AL74" i="7"/>
  <c r="AL73" i="7"/>
  <c r="AK115" i="4"/>
  <c r="AK8" i="7"/>
  <c r="AJ66" i="7"/>
  <c r="AJ97" i="7" s="1"/>
  <c r="AJ68" i="7"/>
  <c r="AJ99" i="7" s="1"/>
  <c r="AJ63" i="7"/>
  <c r="AJ94" i="7" s="1"/>
  <c r="AJ64" i="7"/>
  <c r="AJ95" i="7" s="1"/>
  <c r="AJ69" i="7"/>
  <c r="AJ100" i="7" s="1"/>
  <c r="AJ65" i="7"/>
  <c r="AJ96" i="7" s="1"/>
  <c r="AJ67" i="7"/>
  <c r="AJ98" i="7" s="1"/>
  <c r="AF19" i="12"/>
  <c r="AF15" i="12"/>
  <c r="AG14" i="8"/>
  <c r="AG15" i="11"/>
  <c r="AI116" i="7"/>
  <c r="AI77" i="25" s="1"/>
  <c r="AM107" i="4"/>
  <c r="AM108" i="4" s="1"/>
  <c r="AM106" i="4" s="1"/>
  <c r="AO84" i="4"/>
  <c r="AO103" i="4"/>
  <c r="AO105" i="4" s="1"/>
  <c r="AO144" i="4"/>
  <c r="AO124" i="4"/>
  <c r="AO104" i="4"/>
  <c r="AO102" i="4"/>
  <c r="AO82" i="4"/>
  <c r="AO123" i="4"/>
  <c r="AO125" i="4" s="1"/>
  <c r="AO122" i="4"/>
  <c r="AO143" i="4"/>
  <c r="AO145" i="4" s="1"/>
  <c r="AO83" i="4"/>
  <c r="AO85" i="4" s="1"/>
  <c r="AO142" i="4"/>
  <c r="AO64" i="4"/>
  <c r="AO62" i="4"/>
  <c r="AO63" i="4"/>
  <c r="AO65" i="4" s="1"/>
  <c r="AM67" i="4"/>
  <c r="AM68" i="4" s="1"/>
  <c r="AM66" i="4" s="1"/>
  <c r="AM63" i="9"/>
  <c r="AJ16" i="20"/>
  <c r="AJ15" i="20"/>
  <c r="AJ80" i="25" s="1"/>
  <c r="AJ17" i="20"/>
  <c r="AJ82" i="25" s="1"/>
  <c r="AO3" i="20"/>
  <c r="AO3" i="7"/>
  <c r="AO3" i="10"/>
  <c r="AN7" i="20"/>
  <c r="AN34" i="4"/>
  <c r="AN8" i="20"/>
  <c r="AP8" i="4"/>
  <c r="AP7" i="4"/>
  <c r="AO23" i="4"/>
  <c r="AO40" i="4"/>
  <c r="AO8" i="9" s="1"/>
  <c r="AO15" i="4"/>
  <c r="AO13" i="4"/>
  <c r="AO6" i="5" s="1"/>
  <c r="AO22" i="4"/>
  <c r="AO14" i="4"/>
  <c r="AO24" i="4"/>
  <c r="AO32" i="4"/>
  <c r="AO31" i="4"/>
  <c r="AO41" i="4"/>
  <c r="AO9" i="9" s="1"/>
  <c r="AO42" i="4"/>
  <c r="AO33" i="4"/>
  <c r="AO9" i="4"/>
  <c r="AO10" i="4"/>
  <c r="AR3" i="3"/>
  <c r="AQ3" i="4"/>
  <c r="AP3" i="13"/>
  <c r="AP3" i="8"/>
  <c r="AP3" i="14"/>
  <c r="AP3" i="12"/>
  <c r="AP3" i="11"/>
  <c r="AP3" i="5"/>
  <c r="AP3" i="9"/>
  <c r="AM6" i="11"/>
  <c r="AK6" i="12"/>
  <c r="AK65" i="12" s="1"/>
  <c r="AK5" i="20"/>
  <c r="AN13" i="7"/>
  <c r="AK11" i="7"/>
  <c r="AN5" i="11"/>
  <c r="AN55" i="4"/>
  <c r="AN7" i="12"/>
  <c r="AN10" i="9"/>
  <c r="AK7" i="10"/>
  <c r="AK26" i="4"/>
  <c r="AK6" i="10"/>
  <c r="AN5" i="10"/>
  <c r="AK5" i="9"/>
  <c r="AK35" i="4"/>
  <c r="AK5" i="7"/>
  <c r="AL37" i="4"/>
  <c r="AM27" i="4"/>
  <c r="AM28" i="4" s="1"/>
  <c r="AL44" i="4"/>
  <c r="AN7" i="9"/>
  <c r="AN5" i="13"/>
  <c r="AN5" i="12"/>
  <c r="AN16" i="4"/>
  <c r="AL28" i="4"/>
  <c r="AN6" i="9"/>
  <c r="AN25" i="4"/>
  <c r="AM18" i="4"/>
  <c r="AM19" i="4" s="1"/>
  <c r="AM17" i="4" s="1"/>
  <c r="AM36" i="4"/>
  <c r="AM45" i="4"/>
  <c r="AM46" i="4" s="1"/>
  <c r="AJ81" i="25" l="1"/>
  <c r="AE29" i="20"/>
  <c r="AJ29" i="7"/>
  <c r="AJ72" i="25" s="1"/>
  <c r="AJ101" i="7"/>
  <c r="AJ33" i="7"/>
  <c r="AJ76" i="25" s="1"/>
  <c r="AK114" i="7"/>
  <c r="AK311" i="5"/>
  <c r="AK312" i="5"/>
  <c r="AL42" i="6"/>
  <c r="AL38" i="6"/>
  <c r="AL41" i="6"/>
  <c r="AL37" i="6"/>
  <c r="AL40" i="6"/>
  <c r="AL36" i="6"/>
  <c r="AL39" i="6"/>
  <c r="AL34" i="6"/>
  <c r="AL35" i="6"/>
  <c r="AM10" i="7"/>
  <c r="AM85" i="7" s="1"/>
  <c r="AK107" i="7"/>
  <c r="AK110" i="7"/>
  <c r="AP54" i="4"/>
  <c r="AO6" i="25"/>
  <c r="AQ3" i="23"/>
  <c r="AQ75" i="23" s="1"/>
  <c r="AQ3" i="25"/>
  <c r="AO55" i="4"/>
  <c r="AO5" i="25"/>
  <c r="AG101" i="23"/>
  <c r="AH15" i="11"/>
  <c r="AH77" i="25"/>
  <c r="AH28" i="7"/>
  <c r="AH35" i="7" s="1"/>
  <c r="AH74" i="25"/>
  <c r="AG85" i="11"/>
  <c r="AI40" i="9"/>
  <c r="AL87" i="7"/>
  <c r="AL86" i="7"/>
  <c r="AL89" i="7"/>
  <c r="AL84" i="7"/>
  <c r="AL88" i="7"/>
  <c r="AL53" i="7"/>
  <c r="AJ39" i="9"/>
  <c r="AJ77" i="9" s="1"/>
  <c r="AJ44" i="9"/>
  <c r="AJ48" i="9"/>
  <c r="AK35" i="9"/>
  <c r="AK43" i="9" s="1"/>
  <c r="AL30" i="9"/>
  <c r="AK72" i="7"/>
  <c r="AK32" i="7" s="1"/>
  <c r="AK75" i="25" s="1"/>
  <c r="AL57" i="7"/>
  <c r="AH14" i="8"/>
  <c r="AH15" i="12" s="1"/>
  <c r="AJ53" i="9"/>
  <c r="AM135" i="4"/>
  <c r="AM8" i="6"/>
  <c r="AM6" i="7"/>
  <c r="AM44" i="7" s="1"/>
  <c r="AM5" i="6"/>
  <c r="AL54" i="7"/>
  <c r="AL55" i="7"/>
  <c r="AL58" i="7"/>
  <c r="AL59" i="7"/>
  <c r="AN27" i="9"/>
  <c r="AO42" i="9"/>
  <c r="AO26" i="9"/>
  <c r="AO25" i="9"/>
  <c r="AM7" i="7"/>
  <c r="AM53" i="7" s="1"/>
  <c r="AM6" i="6"/>
  <c r="AK34" i="9"/>
  <c r="AK38" i="9" s="1"/>
  <c r="AL29" i="9"/>
  <c r="AK82" i="7"/>
  <c r="AN47" i="9"/>
  <c r="AK42" i="7"/>
  <c r="AM75" i="4"/>
  <c r="AM95" i="4"/>
  <c r="AO43" i="4"/>
  <c r="AN136" i="4"/>
  <c r="AN137" i="4" s="1"/>
  <c r="AN76" i="4"/>
  <c r="AN77" i="4" s="1"/>
  <c r="AN156" i="4"/>
  <c r="AN157" i="4" s="1"/>
  <c r="AO134" i="4"/>
  <c r="AL43" i="7"/>
  <c r="AL47" i="7"/>
  <c r="AL45" i="7"/>
  <c r="AL49" i="7"/>
  <c r="AL48" i="7"/>
  <c r="AL46" i="7"/>
  <c r="AL44" i="7"/>
  <c r="W175" i="24"/>
  <c r="AO154" i="4"/>
  <c r="W110" i="24"/>
  <c r="W114" i="24" s="1"/>
  <c r="W120" i="24" s="1"/>
  <c r="W142" i="24"/>
  <c r="W146" i="24" s="1"/>
  <c r="W152" i="24" s="1"/>
  <c r="AN96" i="4"/>
  <c r="AN97" i="4" s="1"/>
  <c r="AN95" i="4" s="1"/>
  <c r="W78" i="24"/>
  <c r="W82" i="24" s="1"/>
  <c r="W88" i="24" s="1"/>
  <c r="AJ112" i="7"/>
  <c r="AP71" i="4"/>
  <c r="AP91" i="4"/>
  <c r="AP151" i="4"/>
  <c r="AP111" i="4"/>
  <c r="AP131" i="4"/>
  <c r="AP92" i="4"/>
  <c r="AP94" i="4" s="1"/>
  <c r="AP133" i="4"/>
  <c r="AP113" i="4"/>
  <c r="AP132" i="4"/>
  <c r="AP73" i="4"/>
  <c r="AP72" i="4"/>
  <c r="AP93" i="4"/>
  <c r="AP112" i="4"/>
  <c r="AP153" i="4"/>
  <c r="AP152" i="4"/>
  <c r="W178" i="24"/>
  <c r="W184" i="24" s="1"/>
  <c r="AN147" i="4"/>
  <c r="AN148" i="4" s="1"/>
  <c r="AN146" i="4" s="1"/>
  <c r="AK52" i="7"/>
  <c r="AK30" i="7" s="1"/>
  <c r="AK73" i="25" s="1"/>
  <c r="W46" i="24"/>
  <c r="X4" i="24"/>
  <c r="W6" i="24"/>
  <c r="AO74" i="4"/>
  <c r="W79" i="24"/>
  <c r="V176" i="24"/>
  <c r="V177" i="24" s="1"/>
  <c r="AL72" i="7"/>
  <c r="AL32" i="7" s="1"/>
  <c r="AL75" i="25" s="1"/>
  <c r="AH14" i="11"/>
  <c r="AH53" i="10"/>
  <c r="AM83" i="7"/>
  <c r="AM84" i="7"/>
  <c r="AM89" i="7"/>
  <c r="AM88" i="7"/>
  <c r="AI31" i="7"/>
  <c r="AI13" i="8"/>
  <c r="AM73" i="7"/>
  <c r="AM79" i="7"/>
  <c r="AM75" i="7"/>
  <c r="AM78" i="7"/>
  <c r="AM76" i="7"/>
  <c r="AM74" i="7"/>
  <c r="AM77" i="7"/>
  <c r="AN116" i="4"/>
  <c r="AO114" i="4"/>
  <c r="AJ62" i="7"/>
  <c r="AJ91" i="7" s="1"/>
  <c r="AK66" i="7"/>
  <c r="AK97" i="7" s="1"/>
  <c r="AK68" i="7"/>
  <c r="AK99" i="7" s="1"/>
  <c r="AK63" i="7"/>
  <c r="AK94" i="7" s="1"/>
  <c r="AK64" i="7"/>
  <c r="AK95" i="7" s="1"/>
  <c r="AK65" i="7"/>
  <c r="AK96" i="7" s="1"/>
  <c r="AK69" i="7"/>
  <c r="AK100" i="7" s="1"/>
  <c r="AK67" i="7"/>
  <c r="AK98" i="7" s="1"/>
  <c r="AM117" i="4"/>
  <c r="AM7" i="6" s="1"/>
  <c r="AM10" i="6"/>
  <c r="AL115" i="4"/>
  <c r="AL8" i="7"/>
  <c r="AG15" i="12"/>
  <c r="AG19" i="12"/>
  <c r="AI15" i="11"/>
  <c r="AI14" i="8"/>
  <c r="AN107" i="4"/>
  <c r="AN108" i="4" s="1"/>
  <c r="AN106" i="4" s="1"/>
  <c r="AP123" i="4"/>
  <c r="AP125" i="4" s="1"/>
  <c r="AP124" i="4"/>
  <c r="AP144" i="4"/>
  <c r="AP104" i="4"/>
  <c r="AP84" i="4"/>
  <c r="AP143" i="4"/>
  <c r="AP145" i="4" s="1"/>
  <c r="AP103" i="4"/>
  <c r="AP105" i="4" s="1"/>
  <c r="AP83" i="4"/>
  <c r="AP85" i="4" s="1"/>
  <c r="AP142" i="4"/>
  <c r="AP122" i="4"/>
  <c r="AP102" i="4"/>
  <c r="AP82" i="4"/>
  <c r="AN127" i="4"/>
  <c r="AN128" i="4" s="1"/>
  <c r="AN126" i="4" s="1"/>
  <c r="AN87" i="4"/>
  <c r="AN88" i="4" s="1"/>
  <c r="AN86" i="4" s="1"/>
  <c r="AN67" i="4"/>
  <c r="AN68" i="4" s="1"/>
  <c r="AN66" i="4" s="1"/>
  <c r="AP62" i="4"/>
  <c r="AP64" i="4"/>
  <c r="AP63" i="4"/>
  <c r="AP65" i="4" s="1"/>
  <c r="AN63" i="9"/>
  <c r="AK15" i="20"/>
  <c r="AK80" i="25" s="1"/>
  <c r="AK17" i="20"/>
  <c r="AK82" i="25" s="1"/>
  <c r="AK16" i="20"/>
  <c r="AF29" i="20" s="1"/>
  <c r="AO34" i="4"/>
  <c r="AO8" i="20"/>
  <c r="AO7" i="20"/>
  <c r="AO6" i="9"/>
  <c r="AN36" i="4"/>
  <c r="AN37" i="4" s="1"/>
  <c r="AO7" i="9"/>
  <c r="AN45" i="4"/>
  <c r="AN46" i="4" s="1"/>
  <c r="AO16" i="4"/>
  <c r="AO5" i="10"/>
  <c r="AQ8" i="4"/>
  <c r="AQ7" i="4"/>
  <c r="AP23" i="4"/>
  <c r="AP13" i="4"/>
  <c r="AP6" i="5" s="1"/>
  <c r="AP22" i="4"/>
  <c r="AP40" i="4"/>
  <c r="AP8" i="9" s="1"/>
  <c r="AP15" i="4"/>
  <c r="AP14" i="4"/>
  <c r="AP32" i="4"/>
  <c r="AP8" i="20" s="1"/>
  <c r="AP31" i="4"/>
  <c r="AP33" i="4"/>
  <c r="AP24" i="4"/>
  <c r="AP42" i="4"/>
  <c r="AP41" i="4"/>
  <c r="AP9" i="9" s="1"/>
  <c r="AO25" i="4"/>
  <c r="AP10" i="4"/>
  <c r="AP9" i="4"/>
  <c r="AO5" i="13"/>
  <c r="AO5" i="12"/>
  <c r="AN18" i="4"/>
  <c r="AN19" i="4" s="1"/>
  <c r="AN17" i="4" s="1"/>
  <c r="AN27" i="4"/>
  <c r="AN28" i="4" s="1"/>
  <c r="AO10" i="9"/>
  <c r="AO13" i="7"/>
  <c r="AQ3" i="8"/>
  <c r="AQ3" i="14"/>
  <c r="AQ3" i="12"/>
  <c r="AQ3" i="11"/>
  <c r="AQ3" i="5"/>
  <c r="AQ3" i="9"/>
  <c r="AQ3" i="13"/>
  <c r="AP3" i="20"/>
  <c r="AP3" i="7"/>
  <c r="AP3" i="6"/>
  <c r="AP3" i="10"/>
  <c r="AS3" i="3"/>
  <c r="AR3" i="4"/>
  <c r="AO7" i="12"/>
  <c r="AO5" i="11"/>
  <c r="AP7" i="12"/>
  <c r="AP5" i="11"/>
  <c r="AP11" i="9"/>
  <c r="AN6" i="11"/>
  <c r="AO11" i="9"/>
  <c r="AM11" i="7"/>
  <c r="AM114" i="7" s="1"/>
  <c r="AL11" i="7"/>
  <c r="AL6" i="12"/>
  <c r="AL65" i="12" s="1"/>
  <c r="AL5" i="20"/>
  <c r="AM26" i="4"/>
  <c r="AM6" i="10"/>
  <c r="AL26" i="4"/>
  <c r="AL6" i="10"/>
  <c r="AL7" i="10"/>
  <c r="AL35" i="4"/>
  <c r="AL5" i="9"/>
  <c r="AM37" i="4"/>
  <c r="AL5" i="7"/>
  <c r="AM44" i="4"/>
  <c r="AK81" i="25" l="1"/>
  <c r="AK29" i="7"/>
  <c r="AK72" i="25" s="1"/>
  <c r="AK101" i="7"/>
  <c r="AM87" i="7"/>
  <c r="AK33" i="7"/>
  <c r="AK76" i="25" s="1"/>
  <c r="AM86" i="7"/>
  <c r="AM57" i="7"/>
  <c r="AL114" i="7"/>
  <c r="AL312" i="5"/>
  <c r="AL311" i="5"/>
  <c r="AM311" i="5"/>
  <c r="AM312" i="5"/>
  <c r="AM41" i="6"/>
  <c r="AM37" i="6"/>
  <c r="AM40" i="6"/>
  <c r="AM36" i="6"/>
  <c r="AM39" i="6"/>
  <c r="AM42" i="6"/>
  <c r="AM38" i="6"/>
  <c r="AM35" i="6"/>
  <c r="AM34" i="6"/>
  <c r="AR3" i="23"/>
  <c r="AR75" i="23" s="1"/>
  <c r="AR3" i="25"/>
  <c r="AL107" i="7"/>
  <c r="AL110" i="7"/>
  <c r="AP55" i="4"/>
  <c r="AP5" i="25"/>
  <c r="AQ54" i="4"/>
  <c r="AP6" i="25"/>
  <c r="AH101" i="23"/>
  <c r="AH152" i="25"/>
  <c r="AH153" i="25" s="1"/>
  <c r="AH154" i="25" s="1"/>
  <c r="AH85" i="11"/>
  <c r="AI28" i="7"/>
  <c r="AI35" i="7" s="1"/>
  <c r="AI74" i="25"/>
  <c r="AI152" i="25" s="1"/>
  <c r="AI153" i="25" s="1"/>
  <c r="AI154" i="25" s="1"/>
  <c r="AJ34" i="7"/>
  <c r="AL82" i="7"/>
  <c r="AM49" i="7"/>
  <c r="AH19" i="12"/>
  <c r="AM46" i="7"/>
  <c r="AM45" i="7"/>
  <c r="AJ40" i="9"/>
  <c r="AK39" i="9"/>
  <c r="AK77" i="9" s="1"/>
  <c r="AK44" i="9"/>
  <c r="AK48" i="9"/>
  <c r="AL35" i="9"/>
  <c r="AL43" i="9" s="1"/>
  <c r="AM30" i="9"/>
  <c r="AM48" i="7"/>
  <c r="AL52" i="7"/>
  <c r="AL30" i="7" s="1"/>
  <c r="AL73" i="25" s="1"/>
  <c r="AN7" i="7"/>
  <c r="AN55" i="7" s="1"/>
  <c r="AN6" i="6"/>
  <c r="AM55" i="7"/>
  <c r="AM56" i="7"/>
  <c r="AM47" i="7"/>
  <c r="AM43" i="7"/>
  <c r="AN155" i="4"/>
  <c r="AN9" i="6"/>
  <c r="AN135" i="4"/>
  <c r="AN8" i="6"/>
  <c r="AN75" i="4"/>
  <c r="AN5" i="6"/>
  <c r="AM59" i="7"/>
  <c r="AL34" i="9"/>
  <c r="AM29" i="9"/>
  <c r="AO27" i="9"/>
  <c r="AP42" i="9"/>
  <c r="AP25" i="9"/>
  <c r="AP26" i="9"/>
  <c r="AM58" i="7"/>
  <c r="AM54" i="7"/>
  <c r="AK53" i="9"/>
  <c r="AO47" i="9"/>
  <c r="AP43" i="4"/>
  <c r="AO156" i="4"/>
  <c r="AO157" i="4" s="1"/>
  <c r="AO9" i="6" s="1"/>
  <c r="V80" i="24"/>
  <c r="V81" i="24" s="1"/>
  <c r="AN10" i="7"/>
  <c r="AN87" i="7" s="1"/>
  <c r="AN9" i="7"/>
  <c r="AN78" i="7" s="1"/>
  <c r="AO136" i="4"/>
  <c r="AO137" i="4" s="1"/>
  <c r="AN6" i="7"/>
  <c r="AN47" i="7" s="1"/>
  <c r="AP154" i="4"/>
  <c r="AO76" i="4"/>
  <c r="AO77" i="4" s="1"/>
  <c r="AO5" i="6" s="1"/>
  <c r="V112" i="24"/>
  <c r="V113" i="24" s="1"/>
  <c r="W111" i="24"/>
  <c r="AL42" i="7"/>
  <c r="AO127" i="4"/>
  <c r="AO128" i="4" s="1"/>
  <c r="AO126" i="4" s="1"/>
  <c r="AP134" i="4"/>
  <c r="V144" i="24"/>
  <c r="V145" i="24" s="1"/>
  <c r="W143" i="24"/>
  <c r="AN58" i="7"/>
  <c r="AK112" i="7"/>
  <c r="AP74" i="4"/>
  <c r="X5" i="24"/>
  <c r="X110" i="24" s="1"/>
  <c r="X3" i="24"/>
  <c r="X45" i="24"/>
  <c r="X141" i="24"/>
  <c r="X173" i="24"/>
  <c r="X77" i="24"/>
  <c r="X109" i="24"/>
  <c r="AQ71" i="4"/>
  <c r="AQ111" i="4"/>
  <c r="AQ131" i="4"/>
  <c r="AQ91" i="4"/>
  <c r="AQ151" i="4"/>
  <c r="AQ132" i="4"/>
  <c r="AQ72" i="4"/>
  <c r="AQ112" i="4"/>
  <c r="AQ93" i="4"/>
  <c r="AQ113" i="4"/>
  <c r="AQ153" i="4"/>
  <c r="AQ92" i="4"/>
  <c r="AQ94" i="4" s="1"/>
  <c r="AQ133" i="4"/>
  <c r="AQ73" i="4"/>
  <c r="AQ152" i="4"/>
  <c r="W50" i="24"/>
  <c r="W56" i="24" s="1"/>
  <c r="W47" i="24"/>
  <c r="V48" i="24"/>
  <c r="V49" i="24" s="1"/>
  <c r="AN5" i="20"/>
  <c r="AN17" i="20" s="1"/>
  <c r="AN82" i="25" s="1"/>
  <c r="AO96" i="4"/>
  <c r="AO97" i="4" s="1"/>
  <c r="AO6" i="6" s="1"/>
  <c r="AI14" i="11"/>
  <c r="AI101" i="23" s="1"/>
  <c r="AI53" i="10"/>
  <c r="AO116" i="4"/>
  <c r="AP114" i="4"/>
  <c r="AK62" i="7"/>
  <c r="AK91" i="7" s="1"/>
  <c r="AJ31" i="7"/>
  <c r="AJ13" i="8"/>
  <c r="AN117" i="4"/>
  <c r="AN7" i="6" s="1"/>
  <c r="AN10" i="6"/>
  <c r="AL64" i="7"/>
  <c r="AL95" i="7" s="1"/>
  <c r="AL69" i="7"/>
  <c r="AL100" i="7" s="1"/>
  <c r="AL67" i="7"/>
  <c r="AL98" i="7" s="1"/>
  <c r="AL63" i="7"/>
  <c r="AL94" i="7" s="1"/>
  <c r="AL66" i="7"/>
  <c r="AL97" i="7" s="1"/>
  <c r="AL68" i="7"/>
  <c r="AL99" i="7" s="1"/>
  <c r="AL65" i="7"/>
  <c r="AL96" i="7" s="1"/>
  <c r="AM115" i="4"/>
  <c r="AM8" i="7"/>
  <c r="AM72" i="7"/>
  <c r="AM32" i="7" s="1"/>
  <c r="AM75" i="25" s="1"/>
  <c r="AI19" i="12"/>
  <c r="AI15" i="12"/>
  <c r="AJ116" i="7"/>
  <c r="AJ77" i="25" s="1"/>
  <c r="AO87" i="4"/>
  <c r="AO88" i="4" s="1"/>
  <c r="AO86" i="4" s="1"/>
  <c r="AO107" i="4"/>
  <c r="AO108" i="4" s="1"/>
  <c r="AO106" i="4" s="1"/>
  <c r="AQ124" i="4"/>
  <c r="AQ103" i="4"/>
  <c r="AQ105" i="4" s="1"/>
  <c r="AQ83" i="4"/>
  <c r="AQ85" i="4" s="1"/>
  <c r="AQ144" i="4"/>
  <c r="AQ104" i="4"/>
  <c r="AQ123" i="4"/>
  <c r="AQ125" i="4" s="1"/>
  <c r="AQ143" i="4"/>
  <c r="AQ145" i="4" s="1"/>
  <c r="AQ84" i="4"/>
  <c r="AQ142" i="4"/>
  <c r="AQ82" i="4"/>
  <c r="AQ122" i="4"/>
  <c r="AQ102" i="4"/>
  <c r="AO147" i="4"/>
  <c r="AO148" i="4" s="1"/>
  <c r="AO146" i="4" s="1"/>
  <c r="AQ63" i="4"/>
  <c r="AQ65" i="4" s="1"/>
  <c r="AQ62" i="4"/>
  <c r="AQ64" i="4"/>
  <c r="AO67" i="4"/>
  <c r="AO68" i="4" s="1"/>
  <c r="AO66" i="4" s="1"/>
  <c r="AO63" i="9"/>
  <c r="AL17" i="20"/>
  <c r="AL82" i="25" s="1"/>
  <c r="AL16" i="20"/>
  <c r="AL15" i="20"/>
  <c r="AL80" i="25" s="1"/>
  <c r="AO27" i="4"/>
  <c r="AO28" i="4" s="1"/>
  <c r="AO26" i="4" s="1"/>
  <c r="AP7" i="20"/>
  <c r="AP6" i="9"/>
  <c r="AN6" i="12"/>
  <c r="AN65" i="12" s="1"/>
  <c r="AN7" i="10"/>
  <c r="AN5" i="7"/>
  <c r="AN5" i="9"/>
  <c r="AN35" i="4"/>
  <c r="AN44" i="4"/>
  <c r="AP16" i="4"/>
  <c r="AO18" i="4"/>
  <c r="AO19" i="4" s="1"/>
  <c r="AO17" i="4" s="1"/>
  <c r="AR8" i="4"/>
  <c r="AR7" i="4"/>
  <c r="AO36" i="4"/>
  <c r="AO37" i="4" s="1"/>
  <c r="AP34" i="4"/>
  <c r="AQ23" i="4"/>
  <c r="AQ13" i="4"/>
  <c r="AQ6" i="5" s="1"/>
  <c r="AQ15" i="4"/>
  <c r="AQ40" i="4"/>
  <c r="AQ8" i="9" s="1"/>
  <c r="AQ14" i="4"/>
  <c r="AQ22" i="4"/>
  <c r="AQ32" i="4"/>
  <c r="AQ41" i="4"/>
  <c r="AQ9" i="9" s="1"/>
  <c r="AQ24" i="4"/>
  <c r="AQ33" i="4"/>
  <c r="AQ42" i="4"/>
  <c r="AQ31" i="4"/>
  <c r="AP25" i="4"/>
  <c r="AQ10" i="4"/>
  <c r="AQ9" i="4"/>
  <c r="AO45" i="4"/>
  <c r="AO46" i="4" s="1"/>
  <c r="AP7" i="9"/>
  <c r="AR3" i="14"/>
  <c r="AR3" i="12"/>
  <c r="AR3" i="11"/>
  <c r="AR3" i="5"/>
  <c r="AR3" i="9"/>
  <c r="AR3" i="13"/>
  <c r="AR3" i="8"/>
  <c r="AQ3" i="20"/>
  <c r="AQ3" i="7"/>
  <c r="AQ3" i="6"/>
  <c r="AQ3" i="10"/>
  <c r="AP5" i="10"/>
  <c r="AP5" i="13"/>
  <c r="AP5" i="12"/>
  <c r="AP13" i="7"/>
  <c r="AP10" i="9"/>
  <c r="AT3" i="3"/>
  <c r="AS3" i="4"/>
  <c r="AO6" i="11"/>
  <c r="AP6" i="11"/>
  <c r="AM6" i="12"/>
  <c r="AM65" i="12" s="1"/>
  <c r="AM5" i="20"/>
  <c r="AN11" i="7"/>
  <c r="AN114" i="7" s="1"/>
  <c r="AM7" i="10"/>
  <c r="AN26" i="4"/>
  <c r="AN6" i="10"/>
  <c r="AM5" i="9"/>
  <c r="AM5" i="7"/>
  <c r="AM35" i="4"/>
  <c r="AL81" i="25" l="1"/>
  <c r="AG29" i="20"/>
  <c r="AM82" i="7"/>
  <c r="AL29" i="7"/>
  <c r="AL72" i="25" s="1"/>
  <c r="AL101" i="7"/>
  <c r="AL33" i="7"/>
  <c r="AL76" i="25" s="1"/>
  <c r="AN311" i="5"/>
  <c r="AN312" i="5"/>
  <c r="AN40" i="6"/>
  <c r="AN36" i="6"/>
  <c r="AN39" i="6"/>
  <c r="AN42" i="6"/>
  <c r="AN38" i="6"/>
  <c r="AN41" i="6"/>
  <c r="AN37" i="6"/>
  <c r="AN35" i="6"/>
  <c r="AN34" i="6"/>
  <c r="AN84" i="7"/>
  <c r="AM110" i="7"/>
  <c r="AM107" i="7"/>
  <c r="AQ55" i="4"/>
  <c r="AQ5" i="25"/>
  <c r="AS3" i="23"/>
  <c r="AS75" i="23" s="1"/>
  <c r="AS3" i="25"/>
  <c r="AR54" i="4"/>
  <c r="AQ6" i="25"/>
  <c r="AN107" i="7"/>
  <c r="AN110" i="7"/>
  <c r="AJ28" i="7"/>
  <c r="AJ35" i="7" s="1"/>
  <c r="AJ74" i="25"/>
  <c r="AJ152" i="25" s="1"/>
  <c r="AJ153" i="25" s="1"/>
  <c r="AJ154" i="25" s="1"/>
  <c r="AI85" i="11"/>
  <c r="AK34" i="7"/>
  <c r="AO155" i="4"/>
  <c r="AQ134" i="4"/>
  <c r="AN85" i="7"/>
  <c r="AN15" i="20"/>
  <c r="AN80" i="25" s="1"/>
  <c r="AN89" i="7"/>
  <c r="AN57" i="7"/>
  <c r="AN79" i="7"/>
  <c r="AN53" i="7"/>
  <c r="AN56" i="7"/>
  <c r="AK40" i="9"/>
  <c r="AL39" i="9"/>
  <c r="AL48" i="9"/>
  <c r="AL44" i="9"/>
  <c r="AM35" i="9"/>
  <c r="AM43" i="9" s="1"/>
  <c r="AN30" i="9"/>
  <c r="AN59" i="7"/>
  <c r="AO10" i="7"/>
  <c r="AO84" i="7" s="1"/>
  <c r="AN88" i="7"/>
  <c r="AP156" i="4"/>
  <c r="AP157" i="4" s="1"/>
  <c r="AP9" i="6" s="1"/>
  <c r="AN54" i="7"/>
  <c r="AM42" i="7"/>
  <c r="AM52" i="7"/>
  <c r="AM30" i="7" s="1"/>
  <c r="AM73" i="25" s="1"/>
  <c r="AN83" i="7"/>
  <c r="AN74" i="7"/>
  <c r="AN86" i="7"/>
  <c r="AO9" i="7"/>
  <c r="AO76" i="7" s="1"/>
  <c r="AO8" i="6"/>
  <c r="AP27" i="9"/>
  <c r="AM34" i="9"/>
  <c r="AM38" i="9" s="1"/>
  <c r="AN29" i="9"/>
  <c r="AQ25" i="9"/>
  <c r="AQ26" i="9"/>
  <c r="AQ42" i="9"/>
  <c r="AP38" i="9"/>
  <c r="AP53" i="9" s="1"/>
  <c r="AP47" i="9"/>
  <c r="AN49" i="7"/>
  <c r="AQ154" i="4"/>
  <c r="AN73" i="7"/>
  <c r="AN77" i="7"/>
  <c r="AN76" i="7"/>
  <c r="AN75" i="7"/>
  <c r="AO135" i="4"/>
  <c r="AP136" i="4"/>
  <c r="AP137" i="4" s="1"/>
  <c r="AN46" i="7"/>
  <c r="AN44" i="7"/>
  <c r="AN48" i="7"/>
  <c r="AN16" i="20"/>
  <c r="AN43" i="7"/>
  <c r="AN45" i="7"/>
  <c r="AO75" i="4"/>
  <c r="AO6" i="7"/>
  <c r="AP63" i="9"/>
  <c r="AQ74" i="4"/>
  <c r="AR111" i="4"/>
  <c r="AR71" i="4"/>
  <c r="AR91" i="4"/>
  <c r="AR151" i="4"/>
  <c r="AR131" i="4"/>
  <c r="AR92" i="4"/>
  <c r="AR94" i="4" s="1"/>
  <c r="AR93" i="4"/>
  <c r="AR113" i="4"/>
  <c r="AR132" i="4"/>
  <c r="AQ136" i="4" s="1"/>
  <c r="AQ137" i="4" s="1"/>
  <c r="AQ8" i="6" s="1"/>
  <c r="AR112" i="4"/>
  <c r="AR152" i="4"/>
  <c r="AQ156" i="4" s="1"/>
  <c r="AQ157" i="4" s="1"/>
  <c r="AQ9" i="6" s="1"/>
  <c r="AR73" i="4"/>
  <c r="AR133" i="4"/>
  <c r="AR72" i="4"/>
  <c r="AR153" i="4"/>
  <c r="X114" i="24"/>
  <c r="X120" i="24" s="1"/>
  <c r="X111" i="24"/>
  <c r="X46" i="24"/>
  <c r="X47" i="24" s="1"/>
  <c r="Y4" i="24"/>
  <c r="X6" i="24"/>
  <c r="AP96" i="4"/>
  <c r="AP97" i="4" s="1"/>
  <c r="AP6" i="6" s="1"/>
  <c r="X78" i="24"/>
  <c r="X82" i="24" s="1"/>
  <c r="X88" i="24" s="1"/>
  <c r="W112" i="24"/>
  <c r="W113" i="24" s="1"/>
  <c r="AO7" i="7"/>
  <c r="AO95" i="4"/>
  <c r="X50" i="24"/>
  <c r="X56" i="24" s="1"/>
  <c r="X174" i="24"/>
  <c r="AP76" i="4"/>
  <c r="AP77" i="4" s="1"/>
  <c r="AP5" i="6" s="1"/>
  <c r="AO35" i="4"/>
  <c r="AL112" i="7"/>
  <c r="X142" i="24"/>
  <c r="X146" i="24" s="1"/>
  <c r="X152" i="24" s="1"/>
  <c r="AJ14" i="11"/>
  <c r="AJ53" i="10"/>
  <c r="AL62" i="7"/>
  <c r="AL91" i="7" s="1"/>
  <c r="AN115" i="4"/>
  <c r="AN8" i="7"/>
  <c r="AP116" i="4"/>
  <c r="AQ114" i="4"/>
  <c r="AK31" i="7"/>
  <c r="AK13" i="8"/>
  <c r="AO117" i="4"/>
  <c r="AO7" i="6" s="1"/>
  <c r="AO10" i="6"/>
  <c r="AM33" i="7"/>
  <c r="AM76" i="25" s="1"/>
  <c r="AO86" i="7"/>
  <c r="AM64" i="7"/>
  <c r="AM95" i="7" s="1"/>
  <c r="AM65" i="7"/>
  <c r="AM96" i="7" s="1"/>
  <c r="AM68" i="7"/>
  <c r="AM99" i="7" s="1"/>
  <c r="AM66" i="7"/>
  <c r="AM97" i="7" s="1"/>
  <c r="AM63" i="7"/>
  <c r="AM94" i="7" s="1"/>
  <c r="AM67" i="7"/>
  <c r="AM98" i="7" s="1"/>
  <c r="AM69" i="7"/>
  <c r="AM100" i="7" s="1"/>
  <c r="AJ15" i="11"/>
  <c r="AJ14" i="8"/>
  <c r="AK116" i="7"/>
  <c r="AK77" i="25" s="1"/>
  <c r="AP107" i="4"/>
  <c r="AP108" i="4" s="1"/>
  <c r="AP106" i="4" s="1"/>
  <c r="AP87" i="4"/>
  <c r="AP88" i="4" s="1"/>
  <c r="AP86" i="4" s="1"/>
  <c r="AR144" i="4"/>
  <c r="AR104" i="4"/>
  <c r="AR84" i="4"/>
  <c r="AR124" i="4"/>
  <c r="AR123" i="4"/>
  <c r="AR125" i="4" s="1"/>
  <c r="AR142" i="4"/>
  <c r="AR143" i="4"/>
  <c r="AR145" i="4" s="1"/>
  <c r="AR122" i="4"/>
  <c r="AR102" i="4"/>
  <c r="AR83" i="4"/>
  <c r="AR85" i="4" s="1"/>
  <c r="AR82" i="4"/>
  <c r="AR103" i="4"/>
  <c r="AR105" i="4" s="1"/>
  <c r="AP127" i="4"/>
  <c r="AP128" i="4" s="1"/>
  <c r="AP126" i="4" s="1"/>
  <c r="AP147" i="4"/>
  <c r="AP148" i="4" s="1"/>
  <c r="AP146" i="4" s="1"/>
  <c r="AR62" i="4"/>
  <c r="AR64" i="4"/>
  <c r="AR63" i="4"/>
  <c r="AR65" i="4" s="1"/>
  <c r="AP67" i="4"/>
  <c r="AP68" i="4" s="1"/>
  <c r="AP66" i="4" s="1"/>
  <c r="AM17" i="20"/>
  <c r="AM82" i="25" s="1"/>
  <c r="AM16" i="20"/>
  <c r="AM15" i="20"/>
  <c r="AM80" i="25" s="1"/>
  <c r="AQ34" i="4"/>
  <c r="AQ8" i="20"/>
  <c r="AQ7" i="20"/>
  <c r="AP18" i="4"/>
  <c r="AP19" i="4" s="1"/>
  <c r="AP17" i="4" s="1"/>
  <c r="AQ25" i="4"/>
  <c r="AQ6" i="9"/>
  <c r="AP27" i="4"/>
  <c r="AP28" i="4" s="1"/>
  <c r="AP26" i="4" s="1"/>
  <c r="AQ16" i="4"/>
  <c r="AP45" i="4"/>
  <c r="AP46" i="4" s="1"/>
  <c r="AP44" i="4" s="1"/>
  <c r="AQ43" i="4"/>
  <c r="AS8" i="4"/>
  <c r="AS7" i="4"/>
  <c r="AO44" i="4"/>
  <c r="AP36" i="4"/>
  <c r="AR23" i="4"/>
  <c r="AR13" i="4"/>
  <c r="AR6" i="5" s="1"/>
  <c r="AR14" i="4"/>
  <c r="AR22" i="4"/>
  <c r="AR40" i="4"/>
  <c r="AR8" i="9" s="1"/>
  <c r="AR15" i="4"/>
  <c r="AR42" i="4"/>
  <c r="AR41" i="4"/>
  <c r="AR9" i="9" s="1"/>
  <c r="AR24" i="4"/>
  <c r="AR33" i="4"/>
  <c r="AR31" i="4"/>
  <c r="AR32" i="4"/>
  <c r="AR8" i="20" s="1"/>
  <c r="AR10" i="4"/>
  <c r="AR9" i="4"/>
  <c r="AU3" i="3"/>
  <c r="AT3" i="4"/>
  <c r="AR3" i="10"/>
  <c r="AR3" i="20"/>
  <c r="AR3" i="7"/>
  <c r="AR3" i="6"/>
  <c r="AQ5" i="11"/>
  <c r="AQ11" i="9"/>
  <c r="AQ7" i="12"/>
  <c r="AQ13" i="7"/>
  <c r="AQ5" i="12"/>
  <c r="AQ10" i="9"/>
  <c r="AQ5" i="13"/>
  <c r="AQ7" i="9"/>
  <c r="AQ5" i="10"/>
  <c r="AS3" i="9"/>
  <c r="AS3" i="13"/>
  <c r="AS3" i="8"/>
  <c r="AS3" i="14"/>
  <c r="AS3" i="12"/>
  <c r="AS3" i="11"/>
  <c r="AS3" i="5"/>
  <c r="AO5" i="9"/>
  <c r="AO6" i="12"/>
  <c r="AO65" i="12" s="1"/>
  <c r="AO7" i="10"/>
  <c r="AO5" i="20"/>
  <c r="AO5" i="7"/>
  <c r="AO6" i="10"/>
  <c r="AO11" i="7"/>
  <c r="AO114" i="7" s="1"/>
  <c r="AM81" i="25" l="1"/>
  <c r="AI29" i="20"/>
  <c r="AN81" i="25"/>
  <c r="AH29" i="20"/>
  <c r="AQ127" i="4"/>
  <c r="AQ128" i="4" s="1"/>
  <c r="AQ126" i="4" s="1"/>
  <c r="AM29" i="7"/>
  <c r="AM72" i="25" s="1"/>
  <c r="AM101" i="7"/>
  <c r="AO85" i="7"/>
  <c r="AO88" i="7"/>
  <c r="AO89" i="7"/>
  <c r="AO311" i="5"/>
  <c r="AO312" i="5"/>
  <c r="AO39" i="6"/>
  <c r="AO42" i="6"/>
  <c r="AO38" i="6"/>
  <c r="AO41" i="6"/>
  <c r="AO37" i="6"/>
  <c r="AO40" i="6"/>
  <c r="AO36" i="6"/>
  <c r="AO35" i="6"/>
  <c r="AO34" i="6"/>
  <c r="AS54" i="4"/>
  <c r="AR6" i="25"/>
  <c r="AO107" i="7"/>
  <c r="AO110" i="7"/>
  <c r="AT3" i="23"/>
  <c r="AT75" i="23" s="1"/>
  <c r="AT3" i="25"/>
  <c r="AR55" i="4"/>
  <c r="AR5" i="25"/>
  <c r="AJ101" i="23"/>
  <c r="AJ85" i="11"/>
  <c r="AK28" i="7"/>
  <c r="AK35" i="7" s="1"/>
  <c r="AK74" i="25"/>
  <c r="AK152" i="25" s="1"/>
  <c r="AK153" i="25" s="1"/>
  <c r="AK154" i="25" s="1"/>
  <c r="AL34" i="7"/>
  <c r="AN52" i="7"/>
  <c r="AN30" i="7" s="1"/>
  <c r="AN73" i="25" s="1"/>
  <c r="AO83" i="7"/>
  <c r="AO87" i="7"/>
  <c r="AO73" i="7"/>
  <c r="AO78" i="7"/>
  <c r="AM39" i="9"/>
  <c r="AM77" i="9" s="1"/>
  <c r="AM48" i="9"/>
  <c r="AM44" i="9"/>
  <c r="AN35" i="9"/>
  <c r="AN43" i="9" s="1"/>
  <c r="AO30" i="9"/>
  <c r="AL77" i="9"/>
  <c r="AL40" i="9"/>
  <c r="AO75" i="7"/>
  <c r="AO74" i="7"/>
  <c r="AP10" i="7"/>
  <c r="AP84" i="7" s="1"/>
  <c r="AO79" i="7"/>
  <c r="AP155" i="4"/>
  <c r="AO77" i="7"/>
  <c r="AN82" i="7"/>
  <c r="AP9" i="7"/>
  <c r="AP74" i="7" s="1"/>
  <c r="AP8" i="6"/>
  <c r="AQ27" i="9"/>
  <c r="AN34" i="9"/>
  <c r="AN38" i="9" s="1"/>
  <c r="AO29" i="9"/>
  <c r="AR26" i="9"/>
  <c r="AR42" i="9"/>
  <c r="AR25" i="9"/>
  <c r="AM53" i="9"/>
  <c r="AQ47" i="9"/>
  <c r="AP135" i="4"/>
  <c r="W48" i="24"/>
  <c r="W49" i="24" s="1"/>
  <c r="AQ96" i="4"/>
  <c r="AQ97" i="4" s="1"/>
  <c r="AN72" i="7"/>
  <c r="AN32" i="7" s="1"/>
  <c r="AN75" i="25" s="1"/>
  <c r="AR154" i="4"/>
  <c r="AN42" i="7"/>
  <c r="AO43" i="7"/>
  <c r="AO47" i="7"/>
  <c r="AO48" i="7"/>
  <c r="AO46" i="7"/>
  <c r="AO44" i="7"/>
  <c r="AO49" i="7"/>
  <c r="AO45" i="7"/>
  <c r="AR134" i="4"/>
  <c r="AS131" i="4"/>
  <c r="AS91" i="4"/>
  <c r="AS71" i="4"/>
  <c r="AS111" i="4"/>
  <c r="AS151" i="4"/>
  <c r="AS113" i="4"/>
  <c r="AS92" i="4"/>
  <c r="AS94" i="4" s="1"/>
  <c r="AS73" i="4"/>
  <c r="AS72" i="4"/>
  <c r="AS112" i="4"/>
  <c r="AS152" i="4"/>
  <c r="AR156" i="4" s="1"/>
  <c r="AR157" i="4" s="1"/>
  <c r="AR9" i="6" s="1"/>
  <c r="AS132" i="4"/>
  <c r="AS93" i="4"/>
  <c r="AS133" i="4"/>
  <c r="AS153" i="4"/>
  <c r="AN112" i="7"/>
  <c r="Y3" i="24"/>
  <c r="Y5" i="24"/>
  <c r="Y142" i="24" s="1"/>
  <c r="Y45" i="24"/>
  <c r="Y141" i="24"/>
  <c r="Y173" i="24"/>
  <c r="Y109" i="24"/>
  <c r="Y77" i="24"/>
  <c r="AP75" i="4"/>
  <c r="AP6" i="7"/>
  <c r="AO54" i="7"/>
  <c r="AO53" i="7"/>
  <c r="AO56" i="7"/>
  <c r="AO58" i="7"/>
  <c r="AO57" i="7"/>
  <c r="AO59" i="7"/>
  <c r="AO55" i="7"/>
  <c r="AP7" i="7"/>
  <c r="AP95" i="4"/>
  <c r="AQ76" i="4"/>
  <c r="AQ77" i="4" s="1"/>
  <c r="AQ5" i="6" s="1"/>
  <c r="AR74" i="4"/>
  <c r="X178" i="24"/>
  <c r="X184" i="24" s="1"/>
  <c r="X175" i="24"/>
  <c r="W176" i="24"/>
  <c r="W177" i="24" s="1"/>
  <c r="X143" i="24"/>
  <c r="W144" i="24"/>
  <c r="W145" i="24" s="1"/>
  <c r="X79" i="24"/>
  <c r="W80" i="24"/>
  <c r="W81" i="24" s="1"/>
  <c r="AK14" i="11"/>
  <c r="AK53" i="10"/>
  <c r="AQ155" i="4"/>
  <c r="AQ10" i="7"/>
  <c r="AP117" i="4"/>
  <c r="AP7" i="6" s="1"/>
  <c r="AP10" i="6"/>
  <c r="AO115" i="4"/>
  <c r="AO8" i="7"/>
  <c r="AL31" i="7"/>
  <c r="AL13" i="8"/>
  <c r="AM112" i="7"/>
  <c r="AM62" i="7"/>
  <c r="AM91" i="7" s="1"/>
  <c r="AN63" i="7"/>
  <c r="AN94" i="7" s="1"/>
  <c r="AN66" i="7"/>
  <c r="AN97" i="7" s="1"/>
  <c r="AN65" i="7"/>
  <c r="AN96" i="7" s="1"/>
  <c r="AN69" i="7"/>
  <c r="AN100" i="7" s="1"/>
  <c r="AN67" i="7"/>
  <c r="AN98" i="7" s="1"/>
  <c r="AN64" i="7"/>
  <c r="AN95" i="7" s="1"/>
  <c r="AN68" i="7"/>
  <c r="AN99" i="7" s="1"/>
  <c r="AQ135" i="4"/>
  <c r="AQ9" i="7"/>
  <c r="AQ116" i="4"/>
  <c r="AR114" i="4"/>
  <c r="AK14" i="8"/>
  <c r="AK15" i="11"/>
  <c r="AJ19" i="12"/>
  <c r="AJ15" i="12"/>
  <c r="AL116" i="7"/>
  <c r="AL77" i="25" s="1"/>
  <c r="AS84" i="4"/>
  <c r="AS124" i="4"/>
  <c r="AS144" i="4"/>
  <c r="AS104" i="4"/>
  <c r="AS122" i="4"/>
  <c r="AS123" i="4"/>
  <c r="AS125" i="4" s="1"/>
  <c r="AS83" i="4"/>
  <c r="AS85" i="4" s="1"/>
  <c r="AS82" i="4"/>
  <c r="AS142" i="4"/>
  <c r="AS143" i="4"/>
  <c r="AS145" i="4" s="1"/>
  <c r="AS102" i="4"/>
  <c r="AS103" i="4"/>
  <c r="AS105" i="4" s="1"/>
  <c r="AQ87" i="4"/>
  <c r="AQ88" i="4" s="1"/>
  <c r="AQ86" i="4" s="1"/>
  <c r="AQ107" i="4"/>
  <c r="AQ108" i="4" s="1"/>
  <c r="AQ106" i="4" s="1"/>
  <c r="AQ147" i="4"/>
  <c r="AQ148" i="4" s="1"/>
  <c r="AQ146" i="4" s="1"/>
  <c r="AQ67" i="4"/>
  <c r="AQ68" i="4" s="1"/>
  <c r="AQ66" i="4" s="1"/>
  <c r="AS62" i="4"/>
  <c r="AS64" i="4"/>
  <c r="AS63" i="4"/>
  <c r="AS65" i="4" s="1"/>
  <c r="AQ63" i="9"/>
  <c r="AO15" i="20"/>
  <c r="AO80" i="25" s="1"/>
  <c r="AO17" i="20"/>
  <c r="AO82" i="25" s="1"/>
  <c r="AO16" i="20"/>
  <c r="AR7" i="20"/>
  <c r="AR6" i="9"/>
  <c r="AQ18" i="4"/>
  <c r="AQ19" i="4" s="1"/>
  <c r="AQ17" i="4" s="1"/>
  <c r="AR43" i="4"/>
  <c r="AR16" i="4"/>
  <c r="AQ27" i="4"/>
  <c r="AQ28" i="4" s="1"/>
  <c r="AQ26" i="4" s="1"/>
  <c r="AR25" i="4"/>
  <c r="AQ36" i="4"/>
  <c r="AR34" i="4"/>
  <c r="AP37" i="4"/>
  <c r="AS23" i="4"/>
  <c r="AS22" i="4"/>
  <c r="AS14" i="4"/>
  <c r="AS13" i="4"/>
  <c r="AS6" i="5" s="1"/>
  <c r="AS40" i="4"/>
  <c r="AS8" i="9" s="1"/>
  <c r="AS15" i="4"/>
  <c r="AS31" i="4"/>
  <c r="AS33" i="4"/>
  <c r="AS24" i="4"/>
  <c r="AS32" i="4"/>
  <c r="AS41" i="4"/>
  <c r="AS9" i="9" s="1"/>
  <c r="AS42" i="4"/>
  <c r="AQ45" i="4"/>
  <c r="AQ46" i="4" s="1"/>
  <c r="AQ44" i="4" s="1"/>
  <c r="AT8" i="4"/>
  <c r="AT7" i="4"/>
  <c r="AS9" i="4"/>
  <c r="AS10" i="4"/>
  <c r="AR7" i="12"/>
  <c r="AR5" i="11"/>
  <c r="AR11" i="9"/>
  <c r="AR7" i="9"/>
  <c r="AS3" i="20"/>
  <c r="AS3" i="7"/>
  <c r="AS3" i="6"/>
  <c r="AS3" i="10"/>
  <c r="AR5" i="12"/>
  <c r="AR5" i="13"/>
  <c r="AR10" i="9"/>
  <c r="AR13" i="7"/>
  <c r="AT3" i="13"/>
  <c r="AT3" i="8"/>
  <c r="AT3" i="14"/>
  <c r="AT3" i="12"/>
  <c r="AT3" i="11"/>
  <c r="AT3" i="5"/>
  <c r="AT3" i="9"/>
  <c r="AR5" i="10"/>
  <c r="AQ6" i="11"/>
  <c r="AV3" i="3"/>
  <c r="AV3" i="4" s="1"/>
  <c r="AU3" i="4"/>
  <c r="AP6" i="10"/>
  <c r="AP11" i="7"/>
  <c r="AP114" i="7" s="1"/>
  <c r="AO81" i="25" l="1"/>
  <c r="AJ29" i="20"/>
  <c r="AK85" i="11"/>
  <c r="AN29" i="7"/>
  <c r="AN72" i="25" s="1"/>
  <c r="AN101" i="7"/>
  <c r="AN33" i="7"/>
  <c r="AN76" i="25" s="1"/>
  <c r="AP312" i="5"/>
  <c r="AP311" i="5"/>
  <c r="AP42" i="6"/>
  <c r="AP38" i="6"/>
  <c r="AP41" i="6"/>
  <c r="AP37" i="6"/>
  <c r="AP40" i="6"/>
  <c r="AP36" i="6"/>
  <c r="AP39" i="6"/>
  <c r="AP34" i="6"/>
  <c r="AP35" i="6"/>
  <c r="AV3" i="23"/>
  <c r="AV75" i="23" s="1"/>
  <c r="AV3" i="25"/>
  <c r="AS55" i="4"/>
  <c r="AS5" i="25"/>
  <c r="AT54" i="4"/>
  <c r="AS6" i="25"/>
  <c r="AU3" i="23"/>
  <c r="AU75" i="23" s="1"/>
  <c r="AU3" i="25"/>
  <c r="AK101" i="23"/>
  <c r="AL28" i="7"/>
  <c r="AL35" i="7" s="1"/>
  <c r="AL74" i="25"/>
  <c r="AL152" i="25" s="1"/>
  <c r="AL153" i="25" s="1"/>
  <c r="AL154" i="25" s="1"/>
  <c r="AN34" i="7"/>
  <c r="AM34" i="7"/>
  <c r="AM116" i="7"/>
  <c r="AP77" i="7"/>
  <c r="AO72" i="7"/>
  <c r="AO32" i="7" s="1"/>
  <c r="AO75" i="25" s="1"/>
  <c r="AO82" i="7"/>
  <c r="AP83" i="7"/>
  <c r="AM40" i="9"/>
  <c r="AP73" i="7"/>
  <c r="AP88" i="7"/>
  <c r="AP75" i="7"/>
  <c r="AP76" i="7"/>
  <c r="AP85" i="7"/>
  <c r="AN39" i="9"/>
  <c r="AN77" i="9" s="1"/>
  <c r="AN44" i="9"/>
  <c r="AN48" i="9"/>
  <c r="AO35" i="9"/>
  <c r="AO43" i="9" s="1"/>
  <c r="AP30" i="9"/>
  <c r="AP87" i="7"/>
  <c r="AP86" i="7"/>
  <c r="AP89" i="7"/>
  <c r="AP78" i="7"/>
  <c r="AP79" i="7"/>
  <c r="AR27" i="9"/>
  <c r="AN53" i="9"/>
  <c r="AQ7" i="7"/>
  <c r="AQ55" i="7" s="1"/>
  <c r="AQ6" i="6"/>
  <c r="AS42" i="9"/>
  <c r="AS25" i="9"/>
  <c r="AS26" i="9"/>
  <c r="AO34" i="9"/>
  <c r="AO38" i="9" s="1"/>
  <c r="AP29" i="9"/>
  <c r="AR47" i="9"/>
  <c r="AS154" i="4"/>
  <c r="AQ95" i="4"/>
  <c r="AR96" i="4"/>
  <c r="AR97" i="4" s="1"/>
  <c r="AS134" i="4"/>
  <c r="AO42" i="7"/>
  <c r="AR136" i="4"/>
  <c r="AR137" i="4" s="1"/>
  <c r="Y110" i="24"/>
  <c r="Y111" i="24" s="1"/>
  <c r="Y174" i="24"/>
  <c r="X176" i="24" s="1"/>
  <c r="X177" i="24" s="1"/>
  <c r="X144" i="24"/>
  <c r="X145" i="24" s="1"/>
  <c r="AS74" i="4"/>
  <c r="Y146" i="24"/>
  <c r="Y152" i="24" s="1"/>
  <c r="AO112" i="7"/>
  <c r="AR147" i="4"/>
  <c r="AR148" i="4" s="1"/>
  <c r="AR146" i="4" s="1"/>
  <c r="AO52" i="7"/>
  <c r="AO30" i="7" s="1"/>
  <c r="AO73" i="25" s="1"/>
  <c r="Y143" i="24"/>
  <c r="Y46" i="24"/>
  <c r="Z4" i="24"/>
  <c r="Y6" i="24"/>
  <c r="AT131" i="4"/>
  <c r="AT91" i="4"/>
  <c r="AT151" i="4"/>
  <c r="AT71" i="4"/>
  <c r="AT111" i="4"/>
  <c r="AT92" i="4"/>
  <c r="AT94" i="4" s="1"/>
  <c r="AT112" i="4"/>
  <c r="AT73" i="4"/>
  <c r="AT72" i="4"/>
  <c r="AT132" i="4"/>
  <c r="AT133" i="4"/>
  <c r="AT113" i="4"/>
  <c r="AT153" i="4"/>
  <c r="AT93" i="4"/>
  <c r="AT152" i="4"/>
  <c r="AR76" i="4"/>
  <c r="AR77" i="4" s="1"/>
  <c r="AR5" i="6" s="1"/>
  <c r="AP57" i="7"/>
  <c r="AP59" i="7"/>
  <c r="AP58" i="7"/>
  <c r="AP55" i="7"/>
  <c r="AP54" i="7"/>
  <c r="AP56" i="7"/>
  <c r="AP53" i="7"/>
  <c r="AP44" i="7"/>
  <c r="AP48" i="7"/>
  <c r="AP46" i="7"/>
  <c r="AP43" i="7"/>
  <c r="AP45" i="7"/>
  <c r="AP47" i="7"/>
  <c r="AP49" i="7"/>
  <c r="Y78" i="24"/>
  <c r="Y79" i="24" s="1"/>
  <c r="AQ75" i="4"/>
  <c r="AQ6" i="7"/>
  <c r="AL14" i="11"/>
  <c r="AL53" i="10"/>
  <c r="AR116" i="4"/>
  <c r="AS114" i="4"/>
  <c r="AQ76" i="7"/>
  <c r="AQ79" i="7"/>
  <c r="AQ75" i="7"/>
  <c r="AQ77" i="7"/>
  <c r="AQ74" i="7"/>
  <c r="AQ78" i="7"/>
  <c r="AQ73" i="7"/>
  <c r="AN62" i="7"/>
  <c r="AN91" i="7" s="1"/>
  <c r="AQ117" i="4"/>
  <c r="AQ7" i="6" s="1"/>
  <c r="AQ10" i="6"/>
  <c r="AR155" i="4"/>
  <c r="AR10" i="7"/>
  <c r="AQ88" i="7"/>
  <c r="AQ86" i="7"/>
  <c r="AQ83" i="7"/>
  <c r="AQ87" i="7"/>
  <c r="AQ84" i="7"/>
  <c r="AQ89" i="7"/>
  <c r="AQ85" i="7"/>
  <c r="AP115" i="4"/>
  <c r="AP8" i="7"/>
  <c r="AM31" i="7"/>
  <c r="AM13" i="8"/>
  <c r="AO64" i="7"/>
  <c r="AO95" i="7" s="1"/>
  <c r="AO67" i="7"/>
  <c r="AO98" i="7" s="1"/>
  <c r="AO68" i="7"/>
  <c r="AO99" i="7" s="1"/>
  <c r="AO66" i="7"/>
  <c r="AO97" i="7" s="1"/>
  <c r="AO63" i="7"/>
  <c r="AO94" i="7" s="1"/>
  <c r="AO69" i="7"/>
  <c r="AO100" i="7" s="1"/>
  <c r="AO65" i="7"/>
  <c r="AO96" i="7" s="1"/>
  <c r="AL14" i="8"/>
  <c r="AL15" i="11"/>
  <c r="AK15" i="12"/>
  <c r="AK19" i="12"/>
  <c r="AN116" i="7"/>
  <c r="AN77" i="25" s="1"/>
  <c r="AR87" i="4"/>
  <c r="AR88" i="4" s="1"/>
  <c r="AR86" i="4" s="1"/>
  <c r="AR107" i="4"/>
  <c r="AR108" i="4" s="1"/>
  <c r="AR106" i="4" s="1"/>
  <c r="AT83" i="4"/>
  <c r="AT85" i="4" s="1"/>
  <c r="AT124" i="4"/>
  <c r="AT144" i="4"/>
  <c r="AT123" i="4"/>
  <c r="AT125" i="4" s="1"/>
  <c r="AT104" i="4"/>
  <c r="AT84" i="4"/>
  <c r="AT102" i="4"/>
  <c r="AT82" i="4"/>
  <c r="AT122" i="4"/>
  <c r="AT143" i="4"/>
  <c r="AT145" i="4" s="1"/>
  <c r="AT142" i="4"/>
  <c r="AT103" i="4"/>
  <c r="AT105" i="4" s="1"/>
  <c r="AR127" i="4"/>
  <c r="AR128" i="4" s="1"/>
  <c r="AR126" i="4" s="1"/>
  <c r="AR67" i="4"/>
  <c r="AR68" i="4" s="1"/>
  <c r="AR66" i="4" s="1"/>
  <c r="AT64" i="4"/>
  <c r="AT62" i="4"/>
  <c r="AT63" i="4"/>
  <c r="AT65" i="4" s="1"/>
  <c r="AR63" i="9"/>
  <c r="AS34" i="4"/>
  <c r="AS8" i="20"/>
  <c r="AS7" i="20"/>
  <c r="AR18" i="4"/>
  <c r="AR19" i="4" s="1"/>
  <c r="AR17" i="4" s="1"/>
  <c r="AS25" i="4"/>
  <c r="AS16" i="4"/>
  <c r="AQ37" i="4"/>
  <c r="AS6" i="9"/>
  <c r="AR27" i="4"/>
  <c r="AR28" i="4" s="1"/>
  <c r="AR26" i="4" s="1"/>
  <c r="AU8" i="4"/>
  <c r="AU7" i="4"/>
  <c r="AT23" i="4"/>
  <c r="AT14" i="4"/>
  <c r="AT22" i="4"/>
  <c r="AT40" i="4"/>
  <c r="AT8" i="9" s="1"/>
  <c r="AT15" i="4"/>
  <c r="AT13" i="4"/>
  <c r="AT6" i="5" s="1"/>
  <c r="AT31" i="4"/>
  <c r="AT42" i="4"/>
  <c r="AT32" i="4"/>
  <c r="AT8" i="20" s="1"/>
  <c r="AT41" i="4"/>
  <c r="AT9" i="9" s="1"/>
  <c r="AT24" i="4"/>
  <c r="AT33" i="4"/>
  <c r="AR45" i="4"/>
  <c r="AR46" i="4" s="1"/>
  <c r="AR44" i="4" s="1"/>
  <c r="AS43" i="4"/>
  <c r="AP35" i="4"/>
  <c r="AP6" i="12"/>
  <c r="AP65" i="12" s="1"/>
  <c r="AP5" i="20"/>
  <c r="AP5" i="9"/>
  <c r="AP7" i="10"/>
  <c r="AP5" i="7"/>
  <c r="AV8" i="4"/>
  <c r="AV7" i="4"/>
  <c r="AT10" i="4"/>
  <c r="AT9" i="4"/>
  <c r="AR36" i="4"/>
  <c r="AU3" i="8"/>
  <c r="AU3" i="14"/>
  <c r="AU3" i="12"/>
  <c r="AU3" i="11"/>
  <c r="AU3" i="5"/>
  <c r="AU3" i="9"/>
  <c r="AU3" i="13"/>
  <c r="AT3" i="20"/>
  <c r="AT3" i="7"/>
  <c r="AT3" i="6"/>
  <c r="AT3" i="10"/>
  <c r="AS13" i="7"/>
  <c r="AS5" i="13"/>
  <c r="AS5" i="12"/>
  <c r="AS10" i="9"/>
  <c r="AV3" i="14"/>
  <c r="AV3" i="12"/>
  <c r="AV3" i="11"/>
  <c r="AV3" i="5"/>
  <c r="AV3" i="9"/>
  <c r="AV3" i="13"/>
  <c r="AV3" i="8"/>
  <c r="AS11" i="9"/>
  <c r="AS5" i="11"/>
  <c r="AS7" i="12"/>
  <c r="AS7" i="9"/>
  <c r="AR6" i="11"/>
  <c r="AS5" i="10"/>
  <c r="AQ6" i="10"/>
  <c r="AQ11" i="7"/>
  <c r="AQ114" i="7" s="1"/>
  <c r="AO29" i="7" l="1"/>
  <c r="AO72" i="25" s="1"/>
  <c r="AO101" i="7"/>
  <c r="AO33" i="7"/>
  <c r="AO76" i="25" s="1"/>
  <c r="AQ312" i="5"/>
  <c r="AQ311" i="5"/>
  <c r="AQ41" i="6"/>
  <c r="AQ37" i="6"/>
  <c r="AQ40" i="6"/>
  <c r="AQ36" i="6"/>
  <c r="AQ39" i="6"/>
  <c r="AQ42" i="6"/>
  <c r="AQ38" i="6"/>
  <c r="AQ35" i="6"/>
  <c r="AQ34" i="6"/>
  <c r="AU54" i="4"/>
  <c r="AT6" i="25"/>
  <c r="AT55" i="4"/>
  <c r="AT5" i="25"/>
  <c r="AP110" i="7"/>
  <c r="AP107" i="7"/>
  <c r="AL101" i="23"/>
  <c r="AM15" i="11"/>
  <c r="AM77" i="25"/>
  <c r="AL85" i="11"/>
  <c r="AM28" i="7"/>
  <c r="AM35" i="7" s="1"/>
  <c r="AM74" i="25"/>
  <c r="AN40" i="9"/>
  <c r="AO34" i="7"/>
  <c r="AO116" i="7"/>
  <c r="AO77" i="25" s="1"/>
  <c r="AP82" i="7"/>
  <c r="AP72" i="7"/>
  <c r="AP32" i="7" s="1"/>
  <c r="AP75" i="25" s="1"/>
  <c r="AO39" i="9"/>
  <c r="AO77" i="9" s="1"/>
  <c r="AO48" i="9"/>
  <c r="AO44" i="9"/>
  <c r="AP35" i="9"/>
  <c r="AP43" i="9" s="1"/>
  <c r="AQ30" i="9"/>
  <c r="AQ59" i="7"/>
  <c r="AQ54" i="7"/>
  <c r="AQ53" i="7"/>
  <c r="AQ58" i="7"/>
  <c r="AQ56" i="7"/>
  <c r="AQ57" i="7"/>
  <c r="AT42" i="9"/>
  <c r="AT26" i="9"/>
  <c r="AT25" i="9"/>
  <c r="AR7" i="7"/>
  <c r="AR59" i="7" s="1"/>
  <c r="AR6" i="6"/>
  <c r="AS27" i="9"/>
  <c r="AR135" i="4"/>
  <c r="AR8" i="6"/>
  <c r="AP34" i="9"/>
  <c r="AQ29" i="9"/>
  <c r="AO53" i="9"/>
  <c r="AS47" i="9"/>
  <c r="AS156" i="4"/>
  <c r="AS157" i="4" s="1"/>
  <c r="AS9" i="6" s="1"/>
  <c r="X112" i="24"/>
  <c r="X113" i="24" s="1"/>
  <c r="AS136" i="4"/>
  <c r="AS137" i="4" s="1"/>
  <c r="AS135" i="4" s="1"/>
  <c r="AR55" i="7"/>
  <c r="AM14" i="8"/>
  <c r="AM15" i="12" s="1"/>
  <c r="AR95" i="4"/>
  <c r="AT134" i="4"/>
  <c r="AR9" i="7"/>
  <c r="AR73" i="7" s="1"/>
  <c r="Y114" i="24"/>
  <c r="Y120" i="24" s="1"/>
  <c r="AT154" i="4"/>
  <c r="Y82" i="24"/>
  <c r="Y88" i="24" s="1"/>
  <c r="Y175" i="24"/>
  <c r="Y178" i="24"/>
  <c r="Y184" i="24" s="1"/>
  <c r="AU131" i="4"/>
  <c r="AU91" i="4"/>
  <c r="AU71" i="4"/>
  <c r="AU151" i="4"/>
  <c r="AU111" i="4"/>
  <c r="AU132" i="4"/>
  <c r="AT136" i="4" s="1"/>
  <c r="AT137" i="4" s="1"/>
  <c r="AT8" i="6" s="1"/>
  <c r="AU72" i="4"/>
  <c r="AU93" i="4"/>
  <c r="AU73" i="4"/>
  <c r="AU133" i="4"/>
  <c r="AU152" i="4"/>
  <c r="AU113" i="4"/>
  <c r="AU92" i="4"/>
  <c r="AU94" i="4" s="1"/>
  <c r="AU153" i="4"/>
  <c r="AU112" i="4"/>
  <c r="AQ44" i="7"/>
  <c r="AQ43" i="7"/>
  <c r="AQ48" i="7"/>
  <c r="AQ49" i="7"/>
  <c r="AQ45" i="7"/>
  <c r="AQ46" i="7"/>
  <c r="AQ47" i="7"/>
  <c r="AS96" i="4"/>
  <c r="AS97" i="4" s="1"/>
  <c r="AS6" i="6" s="1"/>
  <c r="AR6" i="7"/>
  <c r="AR75" i="4"/>
  <c r="Z5" i="24"/>
  <c r="Z110" i="24" s="1"/>
  <c r="Z3" i="24"/>
  <c r="Z141" i="24"/>
  <c r="Z45" i="24"/>
  <c r="Z109" i="24"/>
  <c r="Z173" i="24"/>
  <c r="Z77" i="24"/>
  <c r="AV71" i="4"/>
  <c r="AV91" i="4"/>
  <c r="AV111" i="4"/>
  <c r="AV151" i="4"/>
  <c r="AV131" i="4"/>
  <c r="AV113" i="4"/>
  <c r="AV93" i="4"/>
  <c r="AV132" i="4"/>
  <c r="AV112" i="4"/>
  <c r="AV73" i="4"/>
  <c r="AV72" i="4"/>
  <c r="AV153" i="4"/>
  <c r="AV92" i="4"/>
  <c r="AV133" i="4"/>
  <c r="AV152" i="4"/>
  <c r="AP42" i="7"/>
  <c r="AP52" i="7"/>
  <c r="AP30" i="7" s="1"/>
  <c r="AP73" i="25" s="1"/>
  <c r="X80" i="24"/>
  <c r="X81" i="24" s="1"/>
  <c r="AS76" i="4"/>
  <c r="AS77" i="4" s="1"/>
  <c r="AS5" i="6" s="1"/>
  <c r="AT74" i="4"/>
  <c r="Y47" i="24"/>
  <c r="X48" i="24"/>
  <c r="X49" i="24" s="1"/>
  <c r="Y50" i="24"/>
  <c r="Y56" i="24" s="1"/>
  <c r="AM14" i="11"/>
  <c r="AM53" i="10"/>
  <c r="AQ72" i="7"/>
  <c r="AQ32" i="7" s="1"/>
  <c r="AQ75" i="25" s="1"/>
  <c r="AN31" i="7"/>
  <c r="AN13" i="8"/>
  <c r="AS155" i="4"/>
  <c r="AS10" i="7"/>
  <c r="AO62" i="7"/>
  <c r="AO91" i="7" s="1"/>
  <c r="AP63" i="7"/>
  <c r="AP94" i="7" s="1"/>
  <c r="AP66" i="7"/>
  <c r="AP97" i="7" s="1"/>
  <c r="AP65" i="7"/>
  <c r="AP96" i="7" s="1"/>
  <c r="AP68" i="7"/>
  <c r="AP99" i="7" s="1"/>
  <c r="AP69" i="7"/>
  <c r="AP100" i="7" s="1"/>
  <c r="AP64" i="7"/>
  <c r="AP95" i="7" s="1"/>
  <c r="AP67" i="7"/>
  <c r="AP98" i="7" s="1"/>
  <c r="AQ82" i="7"/>
  <c r="AQ115" i="4"/>
  <c r="AQ8" i="7"/>
  <c r="AS116" i="4"/>
  <c r="AT114" i="4"/>
  <c r="AR87" i="7"/>
  <c r="AR85" i="7"/>
  <c r="AR83" i="7"/>
  <c r="AR86" i="7"/>
  <c r="AR88" i="7"/>
  <c r="AR84" i="7"/>
  <c r="AR89" i="7"/>
  <c r="AR117" i="4"/>
  <c r="AR7" i="6" s="1"/>
  <c r="AR10" i="6"/>
  <c r="AL15" i="12"/>
  <c r="AL19" i="12"/>
  <c r="AN15" i="11"/>
  <c r="AN14" i="8"/>
  <c r="AS127" i="4"/>
  <c r="AS128" i="4" s="1"/>
  <c r="AS126" i="4" s="1"/>
  <c r="AS107" i="4"/>
  <c r="AS108" i="4" s="1"/>
  <c r="AS106" i="4" s="1"/>
  <c r="AS147" i="4"/>
  <c r="AS148" i="4" s="1"/>
  <c r="AS146" i="4" s="1"/>
  <c r="AV144" i="4"/>
  <c r="AV104" i="4"/>
  <c r="AV84" i="4"/>
  <c r="AV103" i="4"/>
  <c r="AV124" i="4"/>
  <c r="AV143" i="4"/>
  <c r="AV142" i="4"/>
  <c r="AV123" i="4"/>
  <c r="AV102" i="4"/>
  <c r="AV83" i="4"/>
  <c r="AV82" i="4"/>
  <c r="AV122" i="4"/>
  <c r="AU124" i="4"/>
  <c r="AU144" i="4"/>
  <c r="AU123" i="4"/>
  <c r="AU125" i="4" s="1"/>
  <c r="AU104" i="4"/>
  <c r="AU84" i="4"/>
  <c r="AU103" i="4"/>
  <c r="AU105" i="4" s="1"/>
  <c r="AU83" i="4"/>
  <c r="AU85" i="4" s="1"/>
  <c r="AU143" i="4"/>
  <c r="AU145" i="4" s="1"/>
  <c r="AU122" i="4"/>
  <c r="AU102" i="4"/>
  <c r="AU142" i="4"/>
  <c r="AU82" i="4"/>
  <c r="AS87" i="4"/>
  <c r="AS88" i="4" s="1"/>
  <c r="AS86" i="4" s="1"/>
  <c r="AV62" i="4"/>
  <c r="AV64" i="4"/>
  <c r="AV63" i="4"/>
  <c r="AU64" i="4"/>
  <c r="AU63" i="4"/>
  <c r="AU65" i="4" s="1"/>
  <c r="AU62" i="4"/>
  <c r="AS67" i="4"/>
  <c r="AS68" i="4" s="1"/>
  <c r="AS66" i="4" s="1"/>
  <c r="AS63" i="9"/>
  <c r="AP17" i="20"/>
  <c r="AP82" i="25" s="1"/>
  <c r="AP16" i="20"/>
  <c r="AP15" i="20"/>
  <c r="AP80" i="25" s="1"/>
  <c r="AT7" i="20"/>
  <c r="AT25" i="4"/>
  <c r="AS45" i="4"/>
  <c r="AS46" i="4" s="1"/>
  <c r="AS44" i="4" s="1"/>
  <c r="AS18" i="4"/>
  <c r="AS19" i="4" s="1"/>
  <c r="AS17" i="4" s="1"/>
  <c r="AT16" i="4"/>
  <c r="AT6" i="9"/>
  <c r="AR37" i="4"/>
  <c r="AT43" i="4"/>
  <c r="AU23" i="4"/>
  <c r="AU15" i="4"/>
  <c r="AU13" i="4"/>
  <c r="AU6" i="5" s="1"/>
  <c r="AU22" i="4"/>
  <c r="AU40" i="4"/>
  <c r="AU8" i="9" s="1"/>
  <c r="AU14" i="4"/>
  <c r="AU5" i="25" s="1"/>
  <c r="AU24" i="4"/>
  <c r="AU41" i="4"/>
  <c r="AU42" i="4"/>
  <c r="AU33" i="4"/>
  <c r="AU31" i="4"/>
  <c r="AU32" i="4"/>
  <c r="AU8" i="20" s="1"/>
  <c r="AV23" i="4"/>
  <c r="AV15" i="4"/>
  <c r="AV6" i="25" s="1"/>
  <c r="AV13" i="4"/>
  <c r="AV6" i="5" s="1"/>
  <c r="AV22" i="4"/>
  <c r="AV40" i="4"/>
  <c r="AV8" i="9" s="1"/>
  <c r="AV14" i="4"/>
  <c r="AV5" i="25" s="1"/>
  <c r="AV32" i="4"/>
  <c r="AV33" i="4"/>
  <c r="AV41" i="4"/>
  <c r="AV9" i="9" s="1"/>
  <c r="AV31" i="4"/>
  <c r="AV24" i="4"/>
  <c r="AV42" i="4"/>
  <c r="AT34" i="4"/>
  <c r="AS36" i="4"/>
  <c r="AU10" i="4"/>
  <c r="AU9" i="4"/>
  <c r="AQ35" i="4"/>
  <c r="AQ5" i="20"/>
  <c r="AQ7" i="10"/>
  <c r="AQ6" i="12"/>
  <c r="AQ65" i="12" s="1"/>
  <c r="AQ5" i="9"/>
  <c r="AQ5" i="7"/>
  <c r="AV10" i="4"/>
  <c r="AV9" i="4"/>
  <c r="AS27" i="4"/>
  <c r="AS28" i="4" s="1"/>
  <c r="AS26" i="4" s="1"/>
  <c r="AS6" i="11"/>
  <c r="AU3" i="20"/>
  <c r="AU3" i="7"/>
  <c r="AU3" i="6"/>
  <c r="AU3" i="10"/>
  <c r="AT5" i="10"/>
  <c r="AT7" i="9"/>
  <c r="AT11" i="9"/>
  <c r="AT7" i="12"/>
  <c r="AT5" i="11"/>
  <c r="AV3" i="10"/>
  <c r="AV3" i="20"/>
  <c r="AV3" i="7"/>
  <c r="AV3" i="6"/>
  <c r="AT5" i="12"/>
  <c r="AT13" i="7"/>
  <c r="AT10" i="9"/>
  <c r="AT5" i="13"/>
  <c r="AR6" i="10"/>
  <c r="AR11" i="7"/>
  <c r="AR114" i="7" s="1"/>
  <c r="AR78" i="7" l="1"/>
  <c r="AP81" i="25"/>
  <c r="AK29" i="20"/>
  <c r="AM101" i="23"/>
  <c r="AP29" i="7"/>
  <c r="AP72" i="25" s="1"/>
  <c r="AP101" i="7"/>
  <c r="AP33" i="7"/>
  <c r="AP76" i="25" s="1"/>
  <c r="AR311" i="5"/>
  <c r="AR312" i="5"/>
  <c r="AR40" i="6"/>
  <c r="AR36" i="6"/>
  <c r="AR39" i="6"/>
  <c r="AR42" i="6"/>
  <c r="AR38" i="6"/>
  <c r="AR41" i="6"/>
  <c r="AR37" i="6"/>
  <c r="AR35" i="6"/>
  <c r="AR34" i="6"/>
  <c r="AQ110" i="7"/>
  <c r="AQ107" i="7"/>
  <c r="AV54" i="4"/>
  <c r="AU6" i="25"/>
  <c r="AM152" i="25"/>
  <c r="AM153" i="25" s="1"/>
  <c r="AM154" i="25" s="1"/>
  <c r="AN28" i="7"/>
  <c r="AN35" i="7" s="1"/>
  <c r="AN74" i="25"/>
  <c r="AN152" i="25" s="1"/>
  <c r="AN153" i="25" s="1"/>
  <c r="AN154" i="25" s="1"/>
  <c r="AM85" i="11"/>
  <c r="AM19" i="12"/>
  <c r="AR57" i="7"/>
  <c r="AR77" i="7"/>
  <c r="AR56" i="7"/>
  <c r="AR54" i="7"/>
  <c r="AO40" i="9"/>
  <c r="AP39" i="9"/>
  <c r="AP48" i="9"/>
  <c r="AP44" i="9"/>
  <c r="AQ35" i="9"/>
  <c r="AQ43" i="9" s="1"/>
  <c r="AR30" i="9"/>
  <c r="AQ52" i="7"/>
  <c r="AQ30" i="7" s="1"/>
  <c r="AQ73" i="25" s="1"/>
  <c r="AR53" i="7"/>
  <c r="AR58" i="7"/>
  <c r="AS9" i="7"/>
  <c r="AS74" i="7" s="1"/>
  <c r="AS8" i="6"/>
  <c r="AQ34" i="9"/>
  <c r="AQ38" i="9" s="1"/>
  <c r="AR29" i="9"/>
  <c r="AT27" i="9"/>
  <c r="AV42" i="9"/>
  <c r="AV26" i="9"/>
  <c r="AV25" i="9"/>
  <c r="AU43" i="4"/>
  <c r="AU45" i="4" s="1"/>
  <c r="AU46" i="4" s="1"/>
  <c r="AU44" i="4" s="1"/>
  <c r="AU9" i="9"/>
  <c r="AT38" i="9"/>
  <c r="AT53" i="9" s="1"/>
  <c r="AT47" i="9"/>
  <c r="AR79" i="7"/>
  <c r="AR76" i="7"/>
  <c r="AR74" i="7"/>
  <c r="AR75" i="7"/>
  <c r="AT156" i="4"/>
  <c r="AT157" i="4" s="1"/>
  <c r="AT9" i="6" s="1"/>
  <c r="AU154" i="4"/>
  <c r="AU156" i="4" s="1"/>
  <c r="AU157" i="4" s="1"/>
  <c r="AU9" i="6" s="1"/>
  <c r="AT76" i="4"/>
  <c r="AT77" i="4" s="1"/>
  <c r="AV94" i="4"/>
  <c r="AV96" i="4" s="1"/>
  <c r="AV97" i="4" s="1"/>
  <c r="AT96" i="4"/>
  <c r="AT97" i="4" s="1"/>
  <c r="AU134" i="4"/>
  <c r="AV134" i="4" s="1"/>
  <c r="AV136" i="4" s="1"/>
  <c r="AV137" i="4" s="1"/>
  <c r="AV8" i="6" s="1"/>
  <c r="AU147" i="4"/>
  <c r="AU148" i="4" s="1"/>
  <c r="AU146" i="4" s="1"/>
  <c r="Z78" i="24"/>
  <c r="Z79" i="24" s="1"/>
  <c r="Z111" i="24"/>
  <c r="Y112" i="24"/>
  <c r="Y113" i="24" s="1"/>
  <c r="AS75" i="4"/>
  <c r="AS6" i="7"/>
  <c r="Z174" i="24"/>
  <c r="AS7" i="7"/>
  <c r="AS95" i="4"/>
  <c r="AU74" i="4"/>
  <c r="AR47" i="7"/>
  <c r="AR46" i="7"/>
  <c r="AR43" i="7"/>
  <c r="AR48" i="7"/>
  <c r="AR44" i="7"/>
  <c r="AR49" i="7"/>
  <c r="AR45" i="7"/>
  <c r="AP112" i="7"/>
  <c r="Z114" i="24"/>
  <c r="Z120" i="24" s="1"/>
  <c r="Z46" i="24"/>
  <c r="Z47" i="24" s="1"/>
  <c r="AA4" i="24"/>
  <c r="Z6" i="24"/>
  <c r="AQ42" i="7"/>
  <c r="AU96" i="4"/>
  <c r="AU97" i="4" s="1"/>
  <c r="Z142" i="24"/>
  <c r="AN14" i="11"/>
  <c r="AN101" i="23" s="1"/>
  <c r="AN53" i="10"/>
  <c r="AR115" i="4"/>
  <c r="AR8" i="7"/>
  <c r="AQ33" i="7"/>
  <c r="AQ76" i="25" s="1"/>
  <c r="AO31" i="7"/>
  <c r="AO13" i="8"/>
  <c r="AT135" i="4"/>
  <c r="AT9" i="7"/>
  <c r="AT10" i="7"/>
  <c r="AT116" i="4"/>
  <c r="AU114" i="4"/>
  <c r="AS88" i="7"/>
  <c r="AS84" i="7"/>
  <c r="AS83" i="7"/>
  <c r="AS87" i="7"/>
  <c r="AS89" i="7"/>
  <c r="AS86" i="7"/>
  <c r="AS85" i="7"/>
  <c r="AS117" i="4"/>
  <c r="AS7" i="6" s="1"/>
  <c r="AS10" i="6"/>
  <c r="AQ66" i="7"/>
  <c r="AQ97" i="7" s="1"/>
  <c r="AQ64" i="7"/>
  <c r="AQ95" i="7" s="1"/>
  <c r="AQ63" i="7"/>
  <c r="AQ94" i="7" s="1"/>
  <c r="AQ68" i="7"/>
  <c r="AQ99" i="7" s="1"/>
  <c r="AQ69" i="7"/>
  <c r="AQ100" i="7" s="1"/>
  <c r="AQ65" i="7"/>
  <c r="AQ96" i="7" s="1"/>
  <c r="AQ67" i="7"/>
  <c r="AQ98" i="7" s="1"/>
  <c r="AR82" i="7"/>
  <c r="AS75" i="7"/>
  <c r="AP62" i="7"/>
  <c r="AP91" i="7" s="1"/>
  <c r="AO14" i="8"/>
  <c r="AO15" i="11"/>
  <c r="AN19" i="12"/>
  <c r="AN15" i="12"/>
  <c r="AU87" i="4"/>
  <c r="AU88" i="4" s="1"/>
  <c r="AU86" i="4" s="1"/>
  <c r="AV125" i="4"/>
  <c r="AV127" i="4" s="1"/>
  <c r="AV128" i="4" s="1"/>
  <c r="AV126" i="4" s="1"/>
  <c r="AV105" i="4"/>
  <c r="AV107" i="4" s="1"/>
  <c r="AV108" i="4" s="1"/>
  <c r="AV106" i="4" s="1"/>
  <c r="AU127" i="4"/>
  <c r="AU128" i="4" s="1"/>
  <c r="AU126" i="4" s="1"/>
  <c r="AT87" i="4"/>
  <c r="AT88" i="4" s="1"/>
  <c r="AT86" i="4" s="1"/>
  <c r="AT127" i="4"/>
  <c r="AT128" i="4" s="1"/>
  <c r="AT126" i="4" s="1"/>
  <c r="AU107" i="4"/>
  <c r="AU108" i="4" s="1"/>
  <c r="AU106" i="4" s="1"/>
  <c r="AV85" i="4"/>
  <c r="AV87" i="4" s="1"/>
  <c r="AV88" i="4" s="1"/>
  <c r="AV86" i="4" s="1"/>
  <c r="AV145" i="4"/>
  <c r="AV147" i="4" s="1"/>
  <c r="AV148" i="4" s="1"/>
  <c r="AV146" i="4" s="1"/>
  <c r="AT107" i="4"/>
  <c r="AT108" i="4" s="1"/>
  <c r="AT106" i="4" s="1"/>
  <c r="AT147" i="4"/>
  <c r="AT148" i="4" s="1"/>
  <c r="AT146" i="4" s="1"/>
  <c r="AU67" i="4"/>
  <c r="AU68" i="4" s="1"/>
  <c r="AU66" i="4" s="1"/>
  <c r="AV65" i="4"/>
  <c r="AV67" i="4" s="1"/>
  <c r="AV68" i="4" s="1"/>
  <c r="AV66" i="4" s="1"/>
  <c r="AT67" i="4"/>
  <c r="AT68" i="4" s="1"/>
  <c r="AT66" i="4" s="1"/>
  <c r="AT63" i="9"/>
  <c r="AQ17" i="20"/>
  <c r="AQ82" i="25" s="1"/>
  <c r="AQ16" i="20"/>
  <c r="AQ15" i="20"/>
  <c r="AQ80" i="25" s="1"/>
  <c r="AV8" i="20"/>
  <c r="AV7" i="20"/>
  <c r="AU7" i="20"/>
  <c r="AV6" i="9"/>
  <c r="AU25" i="4"/>
  <c r="AV25" i="4" s="1"/>
  <c r="AV27" i="4" s="1"/>
  <c r="AV28" i="4" s="1"/>
  <c r="AV26" i="4" s="1"/>
  <c r="AT27" i="4"/>
  <c r="AT28" i="4" s="1"/>
  <c r="AT26" i="4" s="1"/>
  <c r="AU16" i="4"/>
  <c r="AU18" i="4" s="1"/>
  <c r="AU19" i="4" s="1"/>
  <c r="AU17" i="4" s="1"/>
  <c r="AU55" i="4"/>
  <c r="AT18" i="4"/>
  <c r="AT19" i="4" s="1"/>
  <c r="AT17" i="4" s="1"/>
  <c r="AU34" i="4"/>
  <c r="AT45" i="4"/>
  <c r="AT46" i="4" s="1"/>
  <c r="AT44" i="4" s="1"/>
  <c r="AV43" i="4"/>
  <c r="AV45" i="4" s="1"/>
  <c r="AV46" i="4" s="1"/>
  <c r="AV44" i="4" s="1"/>
  <c r="AS37" i="4"/>
  <c r="AU6" i="9"/>
  <c r="AT36" i="4"/>
  <c r="AV55" i="4"/>
  <c r="AR35" i="4"/>
  <c r="AR6" i="12"/>
  <c r="AR65" i="12" s="1"/>
  <c r="AR5" i="7"/>
  <c r="AR5" i="9"/>
  <c r="AR7" i="10"/>
  <c r="AR5" i="20"/>
  <c r="AU10" i="9"/>
  <c r="AU5" i="13"/>
  <c r="AU13" i="7"/>
  <c r="AU5" i="12"/>
  <c r="AU7" i="12"/>
  <c r="AU11" i="9"/>
  <c r="AU5" i="11"/>
  <c r="AV5" i="12"/>
  <c r="AV5" i="13"/>
  <c r="AV13" i="7"/>
  <c r="AV10" i="9"/>
  <c r="AU7" i="9"/>
  <c r="AV5" i="10"/>
  <c r="AV7" i="9"/>
  <c r="AT6" i="11"/>
  <c r="AU5" i="10"/>
  <c r="AS6" i="10"/>
  <c r="AS11" i="7"/>
  <c r="AS114" i="7" s="1"/>
  <c r="D38" i="3"/>
  <c r="AQ81" i="25" l="1"/>
  <c r="AL29" i="20"/>
  <c r="AV154" i="4"/>
  <c r="AV156" i="4" s="1"/>
  <c r="AV157" i="4" s="1"/>
  <c r="AV9" i="6" s="1"/>
  <c r="AQ29" i="7"/>
  <c r="AQ72" i="25" s="1"/>
  <c r="AQ101" i="7"/>
  <c r="AS312" i="5"/>
  <c r="AS311" i="5"/>
  <c r="AS39" i="6"/>
  <c r="AS42" i="6"/>
  <c r="AS38" i="6"/>
  <c r="AS41" i="6"/>
  <c r="AS37" i="6"/>
  <c r="AS40" i="6"/>
  <c r="AS36" i="6"/>
  <c r="AS35" i="6"/>
  <c r="AS34" i="6"/>
  <c r="AR110" i="7"/>
  <c r="AR107" i="7"/>
  <c r="AN85" i="11"/>
  <c r="AO28" i="7"/>
  <c r="AO35" i="7" s="1"/>
  <c r="AO74" i="25"/>
  <c r="AO152" i="25" s="1"/>
  <c r="AO153" i="25" s="1"/>
  <c r="AO154" i="25" s="1"/>
  <c r="AP34" i="7"/>
  <c r="AU136" i="4"/>
  <c r="AU137" i="4" s="1"/>
  <c r="AU8" i="6" s="1"/>
  <c r="AR52" i="7"/>
  <c r="AR30" i="7" s="1"/>
  <c r="AR73" i="25" s="1"/>
  <c r="AQ39" i="9"/>
  <c r="AQ77" i="9" s="1"/>
  <c r="AQ48" i="9"/>
  <c r="AQ44" i="9"/>
  <c r="AR35" i="9"/>
  <c r="AR43" i="9" s="1"/>
  <c r="AS30" i="9"/>
  <c r="AP77" i="9"/>
  <c r="AP40" i="9"/>
  <c r="AS79" i="7"/>
  <c r="AS73" i="7"/>
  <c r="AS76" i="7"/>
  <c r="AS78" i="7"/>
  <c r="AS77" i="7"/>
  <c r="AT7" i="7"/>
  <c r="AT54" i="7" s="1"/>
  <c r="AT6" i="6"/>
  <c r="AR34" i="9"/>
  <c r="AR38" i="9" s="1"/>
  <c r="AS29" i="9"/>
  <c r="AT95" i="4"/>
  <c r="AV7" i="7"/>
  <c r="AV58" i="7" s="1"/>
  <c r="AV6" i="6"/>
  <c r="AQ53" i="9"/>
  <c r="AT155" i="4"/>
  <c r="AT6" i="7"/>
  <c r="AT44" i="7" s="1"/>
  <c r="AT5" i="6"/>
  <c r="AU42" i="9"/>
  <c r="AU47" i="9" s="1"/>
  <c r="AU25" i="9"/>
  <c r="AU26" i="9"/>
  <c r="E26" i="9" s="1"/>
  <c r="AU7" i="7"/>
  <c r="AU55" i="7" s="1"/>
  <c r="AU6" i="6"/>
  <c r="AV27" i="9"/>
  <c r="AR72" i="7"/>
  <c r="AR32" i="7" s="1"/>
  <c r="AR75" i="25" s="1"/>
  <c r="Y80" i="24"/>
  <c r="Y81" i="24" s="1"/>
  <c r="AT75" i="4"/>
  <c r="Z50" i="24"/>
  <c r="Z56" i="24" s="1"/>
  <c r="Y48" i="24"/>
  <c r="Y49" i="24" s="1"/>
  <c r="Z82" i="24"/>
  <c r="Z88" i="24" s="1"/>
  <c r="AU95" i="4"/>
  <c r="AA5" i="24"/>
  <c r="AA78" i="24" s="1"/>
  <c r="AA3" i="24"/>
  <c r="AA141" i="24"/>
  <c r="AA45" i="24"/>
  <c r="AA109" i="24"/>
  <c r="AA173" i="24"/>
  <c r="AA77" i="24"/>
  <c r="Z143" i="24"/>
  <c r="Y144" i="24"/>
  <c r="Y145" i="24" s="1"/>
  <c r="AU76" i="4"/>
  <c r="AU77" i="4" s="1"/>
  <c r="AU5" i="6" s="1"/>
  <c r="AV74" i="4"/>
  <c r="AV76" i="4" s="1"/>
  <c r="AV77" i="4" s="1"/>
  <c r="AV5" i="6" s="1"/>
  <c r="Z146" i="24"/>
  <c r="Z152" i="24" s="1"/>
  <c r="Z178" i="24"/>
  <c r="Z184" i="24" s="1"/>
  <c r="Z175" i="24"/>
  <c r="Y176" i="24"/>
  <c r="Y177" i="24" s="1"/>
  <c r="AV95" i="4"/>
  <c r="AR42" i="7"/>
  <c r="AS58" i="7"/>
  <c r="AS59" i="7"/>
  <c r="AS55" i="7"/>
  <c r="AS57" i="7"/>
  <c r="AS54" i="7"/>
  <c r="AS53" i="7"/>
  <c r="AS56" i="7"/>
  <c r="AS45" i="7"/>
  <c r="AS46" i="7"/>
  <c r="AS49" i="7"/>
  <c r="AS48" i="7"/>
  <c r="AS43" i="7"/>
  <c r="AS44" i="7"/>
  <c r="AS47" i="7"/>
  <c r="AO14" i="11"/>
  <c r="AO101" i="23" s="1"/>
  <c r="AO53" i="10"/>
  <c r="AV155" i="4"/>
  <c r="AV10" i="7"/>
  <c r="AS82" i="7"/>
  <c r="AU116" i="4"/>
  <c r="AV114" i="4"/>
  <c r="AV116" i="4" s="1"/>
  <c r="AQ112" i="7"/>
  <c r="AU155" i="4"/>
  <c r="AU10" i="7"/>
  <c r="AP31" i="7"/>
  <c r="AP13" i="8"/>
  <c r="AR33" i="7"/>
  <c r="AR76" i="25" s="1"/>
  <c r="AT117" i="4"/>
  <c r="AT7" i="6" s="1"/>
  <c r="AT10" i="6"/>
  <c r="AT75" i="7"/>
  <c r="AT78" i="7"/>
  <c r="AT74" i="7"/>
  <c r="AT77" i="7"/>
  <c r="AT73" i="7"/>
  <c r="AT76" i="7"/>
  <c r="AT79" i="7"/>
  <c r="AV135" i="4"/>
  <c r="AV9" i="7"/>
  <c r="AQ62" i="7"/>
  <c r="AQ91" i="7" s="1"/>
  <c r="AS115" i="4"/>
  <c r="AS8" i="7"/>
  <c r="AR65" i="7"/>
  <c r="AR96" i="7" s="1"/>
  <c r="AR69" i="7"/>
  <c r="AR100" i="7" s="1"/>
  <c r="AR64" i="7"/>
  <c r="AR95" i="7" s="1"/>
  <c r="AR68" i="7"/>
  <c r="AR99" i="7" s="1"/>
  <c r="AR66" i="7"/>
  <c r="AR97" i="7" s="1"/>
  <c r="AR63" i="7"/>
  <c r="AR94" i="7" s="1"/>
  <c r="AR67" i="7"/>
  <c r="AR98" i="7" s="1"/>
  <c r="AU135" i="4"/>
  <c r="AU9" i="7"/>
  <c r="AT88" i="7"/>
  <c r="AT86" i="7"/>
  <c r="AT85" i="7"/>
  <c r="AT83" i="7"/>
  <c r="AT84" i="7"/>
  <c r="AT89" i="7"/>
  <c r="AT87" i="7"/>
  <c r="AP116" i="7"/>
  <c r="AO15" i="12"/>
  <c r="AO19" i="12"/>
  <c r="AV63" i="9"/>
  <c r="AU63" i="9"/>
  <c r="AR16" i="20"/>
  <c r="AR15" i="20"/>
  <c r="AR80" i="25" s="1"/>
  <c r="AR17" i="20"/>
  <c r="AR82" i="25" s="1"/>
  <c r="E314" i="5"/>
  <c r="AV24" i="20"/>
  <c r="AV34" i="20"/>
  <c r="AU27" i="4"/>
  <c r="AU28" i="4" s="1"/>
  <c r="AU26" i="4" s="1"/>
  <c r="AV16" i="4"/>
  <c r="AV18" i="4" s="1"/>
  <c r="AV19" i="4" s="1"/>
  <c r="AV17" i="4" s="1"/>
  <c r="AV34" i="4"/>
  <c r="AV36" i="4" s="1"/>
  <c r="AU36" i="4"/>
  <c r="AU37" i="4" s="1"/>
  <c r="AT37" i="4"/>
  <c r="AS35" i="4"/>
  <c r="AS5" i="20"/>
  <c r="AS6" i="12"/>
  <c r="AS65" i="12" s="1"/>
  <c r="AS5" i="7"/>
  <c r="AS5" i="9"/>
  <c r="AS7" i="10"/>
  <c r="AV7" i="12"/>
  <c r="AV11" i="9"/>
  <c r="AV5" i="11"/>
  <c r="AU6" i="11"/>
  <c r="AT6" i="10"/>
  <c r="AT11" i="7"/>
  <c r="AT114" i="7" s="1"/>
  <c r="AR81" i="25" l="1"/>
  <c r="AM29" i="20"/>
  <c r="D31" i="3"/>
  <c r="J6" i="2" s="1"/>
  <c r="AR29" i="7"/>
  <c r="AR72" i="25" s="1"/>
  <c r="AR101" i="7"/>
  <c r="AT57" i="7"/>
  <c r="AT56" i="7"/>
  <c r="AT59" i="7"/>
  <c r="AT311" i="5"/>
  <c r="AT312" i="5"/>
  <c r="AT42" i="6"/>
  <c r="AT38" i="6"/>
  <c r="AT41" i="6"/>
  <c r="AT37" i="6"/>
  <c r="AT40" i="6"/>
  <c r="AT36" i="6"/>
  <c r="AT39" i="6"/>
  <c r="AT34" i="6"/>
  <c r="AT35" i="6"/>
  <c r="AS110" i="7"/>
  <c r="AS107" i="7"/>
  <c r="AP14" i="8"/>
  <c r="AP19" i="12" s="1"/>
  <c r="AP77" i="25"/>
  <c r="AP28" i="7"/>
  <c r="AP35" i="7" s="1"/>
  <c r="AP74" i="25"/>
  <c r="AO85" i="11"/>
  <c r="AQ40" i="9"/>
  <c r="AQ34" i="7"/>
  <c r="AT55" i="7"/>
  <c r="AT53" i="7"/>
  <c r="AT58" i="7"/>
  <c r="AV56" i="7"/>
  <c r="AV55" i="7"/>
  <c r="E55" i="7" s="1"/>
  <c r="AV54" i="7"/>
  <c r="AS72" i="7"/>
  <c r="AS32" i="7" s="1"/>
  <c r="AS75" i="25" s="1"/>
  <c r="AU57" i="7"/>
  <c r="AU56" i="7"/>
  <c r="AR39" i="9"/>
  <c r="AR77" i="9" s="1"/>
  <c r="AR48" i="9"/>
  <c r="AR44" i="9"/>
  <c r="AS35" i="9"/>
  <c r="AS43" i="9" s="1"/>
  <c r="AT30" i="9"/>
  <c r="AT35" i="9" s="1"/>
  <c r="AT43" i="9" s="1"/>
  <c r="AU58" i="7"/>
  <c r="E58" i="7" s="1"/>
  <c r="AU53" i="7"/>
  <c r="AU59" i="7"/>
  <c r="AT48" i="7"/>
  <c r="AT46" i="7"/>
  <c r="AT49" i="7"/>
  <c r="AV57" i="7"/>
  <c r="AV59" i="7"/>
  <c r="AT47" i="7"/>
  <c r="AT45" i="7"/>
  <c r="AV53" i="7"/>
  <c r="AT43" i="7"/>
  <c r="AU54" i="7"/>
  <c r="AS34" i="9"/>
  <c r="AS38" i="9" s="1"/>
  <c r="AT29" i="9"/>
  <c r="AT34" i="9" s="1"/>
  <c r="AU27" i="9"/>
  <c r="AR53" i="9"/>
  <c r="AV47" i="9"/>
  <c r="AA142" i="24"/>
  <c r="Z144" i="24" s="1"/>
  <c r="Z145" i="24" s="1"/>
  <c r="AA174" i="24"/>
  <c r="AA178" i="24" s="1"/>
  <c r="AA184" i="24" s="1"/>
  <c r="AA110" i="24"/>
  <c r="AA111" i="24" s="1"/>
  <c r="AS52" i="7"/>
  <c r="AS30" i="7" s="1"/>
  <c r="AS73" i="25" s="1"/>
  <c r="AU75" i="4"/>
  <c r="AU6" i="7"/>
  <c r="AS42" i="7"/>
  <c r="AA79" i="24"/>
  <c r="Z80" i="24"/>
  <c r="Z81" i="24" s="1"/>
  <c r="AA82" i="24"/>
  <c r="AA88" i="24" s="1"/>
  <c r="AU35" i="4"/>
  <c r="AA46" i="24"/>
  <c r="AB4" i="24"/>
  <c r="AA6" i="24"/>
  <c r="AV75" i="4"/>
  <c r="AV6" i="7"/>
  <c r="AP14" i="11"/>
  <c r="AP53" i="10"/>
  <c r="AQ31" i="7"/>
  <c r="AQ13" i="8"/>
  <c r="AT115" i="4"/>
  <c r="AT8" i="7"/>
  <c r="AT82" i="7"/>
  <c r="AR62" i="7"/>
  <c r="AR91" i="7" s="1"/>
  <c r="AS64" i="7"/>
  <c r="AS95" i="7" s="1"/>
  <c r="AS63" i="7"/>
  <c r="AS94" i="7" s="1"/>
  <c r="AS67" i="7"/>
  <c r="AS98" i="7" s="1"/>
  <c r="AS68" i="7"/>
  <c r="AS99" i="7" s="1"/>
  <c r="AS65" i="7"/>
  <c r="AS96" i="7" s="1"/>
  <c r="AS66" i="7"/>
  <c r="AS97" i="7" s="1"/>
  <c r="AS69" i="7"/>
  <c r="AS100" i="7" s="1"/>
  <c r="AV75" i="7"/>
  <c r="AV77" i="7"/>
  <c r="AV79" i="7"/>
  <c r="AV78" i="7"/>
  <c r="AV74" i="7"/>
  <c r="AV76" i="7"/>
  <c r="AV73" i="7"/>
  <c r="AV117" i="4"/>
  <c r="AV7" i="6" s="1"/>
  <c r="AV10" i="6"/>
  <c r="AR112" i="7"/>
  <c r="AU79" i="7"/>
  <c r="AU74" i="7"/>
  <c r="AU77" i="7"/>
  <c r="AU78" i="7"/>
  <c r="AU76" i="7"/>
  <c r="AU73" i="7"/>
  <c r="AU75" i="7"/>
  <c r="AT72" i="7"/>
  <c r="AT32" i="7" s="1"/>
  <c r="AT75" i="25" s="1"/>
  <c r="AU83" i="7"/>
  <c r="AU89" i="7"/>
  <c r="AU85" i="7"/>
  <c r="AU86" i="7"/>
  <c r="AU84" i="7"/>
  <c r="AU87" i="7"/>
  <c r="AU88" i="7"/>
  <c r="AU117" i="4"/>
  <c r="AU7" i="6" s="1"/>
  <c r="AU10" i="6"/>
  <c r="AV87" i="7"/>
  <c r="AV83" i="7"/>
  <c r="AV86" i="7"/>
  <c r="E86" i="7" s="1"/>
  <c r="AV88" i="7"/>
  <c r="AV84" i="7"/>
  <c r="AV85" i="7"/>
  <c r="AV89" i="7"/>
  <c r="AS33" i="7"/>
  <c r="AS76" i="25" s="1"/>
  <c r="AP15" i="11"/>
  <c r="AQ116" i="7"/>
  <c r="AR34" i="7"/>
  <c r="AP15" i="12"/>
  <c r="G18" i="12"/>
  <c r="AS15" i="20"/>
  <c r="AS80" i="25" s="1"/>
  <c r="AS17" i="20"/>
  <c r="AS82" i="25" s="1"/>
  <c r="AS16" i="20"/>
  <c r="AV41" i="20"/>
  <c r="AU5" i="20"/>
  <c r="AU5" i="9"/>
  <c r="AU5" i="7"/>
  <c r="AU7" i="10"/>
  <c r="AU6" i="12"/>
  <c r="AU65" i="12" s="1"/>
  <c r="AV37" i="4"/>
  <c r="AT35" i="4"/>
  <c r="AT5" i="9"/>
  <c r="AT5" i="20"/>
  <c r="AT6" i="12"/>
  <c r="AT65" i="12" s="1"/>
  <c r="AT7" i="10"/>
  <c r="AT5" i="7"/>
  <c r="AV6" i="11"/>
  <c r="AV6" i="10"/>
  <c r="AV11" i="7"/>
  <c r="AV114" i="7" s="1"/>
  <c r="AU6" i="10"/>
  <c r="AU11" i="7"/>
  <c r="AU114" i="7" s="1"/>
  <c r="AS81" i="25" l="1"/>
  <c r="AN29" i="20"/>
  <c r="AS101" i="7"/>
  <c r="AS29" i="7"/>
  <c r="AS72" i="25" s="1"/>
  <c r="AP85" i="11"/>
  <c r="AV311" i="5"/>
  <c r="AU311" i="5"/>
  <c r="AU312" i="5"/>
  <c r="AV312" i="5"/>
  <c r="AU41" i="6"/>
  <c r="AU37" i="6"/>
  <c r="AU40" i="6"/>
  <c r="AU36" i="6"/>
  <c r="AU39" i="6"/>
  <c r="AU42" i="6"/>
  <c r="AU38" i="6"/>
  <c r="AU35" i="6"/>
  <c r="AU34" i="6"/>
  <c r="AV40" i="6"/>
  <c r="AV36" i="6"/>
  <c r="AV39" i="6"/>
  <c r="AV42" i="6"/>
  <c r="AV38" i="6"/>
  <c r="AV41" i="6"/>
  <c r="AV37" i="6"/>
  <c r="AV35" i="6"/>
  <c r="AV34" i="6"/>
  <c r="AU110" i="7"/>
  <c r="AU107" i="7"/>
  <c r="AT107" i="7"/>
  <c r="AT110" i="7"/>
  <c r="AP101" i="23"/>
  <c r="AP152" i="25"/>
  <c r="AP153" i="25" s="1"/>
  <c r="AP154" i="25" s="1"/>
  <c r="AQ15" i="11"/>
  <c r="AQ77" i="25"/>
  <c r="AT52" i="7"/>
  <c r="AT30" i="7" s="1"/>
  <c r="AT73" i="25" s="1"/>
  <c r="AQ28" i="7"/>
  <c r="AQ35" i="7" s="1"/>
  <c r="AQ74" i="25"/>
  <c r="E59" i="7"/>
  <c r="E56" i="7"/>
  <c r="E54" i="7"/>
  <c r="Z112" i="24"/>
  <c r="Z113" i="24" s="1"/>
  <c r="AU52" i="7"/>
  <c r="AU30" i="7" s="1"/>
  <c r="AU73" i="25" s="1"/>
  <c r="E53" i="7"/>
  <c r="E57" i="7"/>
  <c r="AT39" i="9"/>
  <c r="AT48" i="9"/>
  <c r="AT44" i="9"/>
  <c r="AR40" i="9"/>
  <c r="AS39" i="9"/>
  <c r="AS77" i="9" s="1"/>
  <c r="AS48" i="9"/>
  <c r="AS44" i="9"/>
  <c r="AU30" i="9"/>
  <c r="AV30" i="9" s="1"/>
  <c r="AV35" i="9" s="1"/>
  <c r="AV43" i="9" s="1"/>
  <c r="AT42" i="7"/>
  <c r="AV52" i="7"/>
  <c r="AV30" i="7" s="1"/>
  <c r="AU29" i="9"/>
  <c r="AU34" i="9" s="1"/>
  <c r="AU38" i="9" s="1"/>
  <c r="AS53" i="9"/>
  <c r="AA175" i="24"/>
  <c r="AA114" i="24"/>
  <c r="AA120" i="24" s="1"/>
  <c r="AA143" i="24"/>
  <c r="Z176" i="24"/>
  <c r="Z177" i="24" s="1"/>
  <c r="AA146" i="24"/>
  <c r="AA152" i="24" s="1"/>
  <c r="AS112" i="7"/>
  <c r="E89" i="7"/>
  <c r="AA50" i="24"/>
  <c r="AA56" i="24" s="1"/>
  <c r="AA47" i="24"/>
  <c r="Z48" i="24"/>
  <c r="Z49" i="24" s="1"/>
  <c r="AV45" i="7"/>
  <c r="AV46" i="7"/>
  <c r="AV43" i="7"/>
  <c r="AV49" i="7"/>
  <c r="AV44" i="7"/>
  <c r="AV47" i="7"/>
  <c r="AV48" i="7"/>
  <c r="E84" i="7"/>
  <c r="E87" i="7"/>
  <c r="AU45" i="7"/>
  <c r="AU48" i="7"/>
  <c r="AU43" i="7"/>
  <c r="AU46" i="7"/>
  <c r="AU47" i="7"/>
  <c r="AU49" i="7"/>
  <c r="AU44" i="7"/>
  <c r="AB3" i="24"/>
  <c r="AB5" i="24"/>
  <c r="AB78" i="24" s="1"/>
  <c r="AB79" i="24" s="1"/>
  <c r="AB45" i="24"/>
  <c r="AB141" i="24"/>
  <c r="AB173" i="24"/>
  <c r="AB109" i="24"/>
  <c r="AB77" i="24"/>
  <c r="E88" i="7"/>
  <c r="AQ14" i="11"/>
  <c r="AQ53" i="10"/>
  <c r="E85" i="7"/>
  <c r="AV115" i="4"/>
  <c r="AV8" i="7"/>
  <c r="E78" i="7"/>
  <c r="AV82" i="7"/>
  <c r="E83" i="7"/>
  <c r="AU82" i="7"/>
  <c r="AU72" i="7"/>
  <c r="AU32" i="7" s="1"/>
  <c r="AU75" i="25" s="1"/>
  <c r="AV72" i="7"/>
  <c r="E73" i="7"/>
  <c r="E79" i="7"/>
  <c r="AS62" i="7"/>
  <c r="AS91" i="7" s="1"/>
  <c r="AT66" i="7"/>
  <c r="AT97" i="7" s="1"/>
  <c r="AT68" i="7"/>
  <c r="AT99" i="7" s="1"/>
  <c r="AT65" i="7"/>
  <c r="AT96" i="7" s="1"/>
  <c r="AT64" i="7"/>
  <c r="AT95" i="7" s="1"/>
  <c r="AT69" i="7"/>
  <c r="AT100" i="7" s="1"/>
  <c r="AT67" i="7"/>
  <c r="AT98" i="7" s="1"/>
  <c r="AT63" i="7"/>
  <c r="AT94" i="7" s="1"/>
  <c r="AU115" i="4"/>
  <c r="AU8" i="7"/>
  <c r="E76" i="7"/>
  <c r="E77" i="7"/>
  <c r="AR31" i="7"/>
  <c r="AR13" i="8"/>
  <c r="E74" i="7"/>
  <c r="E75" i="7"/>
  <c r="AT33" i="7"/>
  <c r="AT76" i="25" s="1"/>
  <c r="AQ14" i="8"/>
  <c r="AQ19" i="12" s="1"/>
  <c r="AR116" i="7"/>
  <c r="AR77" i="25" s="1"/>
  <c r="AV19" i="9"/>
  <c r="AV89" i="23" s="1"/>
  <c r="G14" i="12"/>
  <c r="G13" i="12" s="1"/>
  <c r="G310" i="5"/>
  <c r="G315" i="5" s="1"/>
  <c r="K310" i="5"/>
  <c r="K21" i="12"/>
  <c r="I21" i="12"/>
  <c r="G17" i="12"/>
  <c r="H21" i="12"/>
  <c r="J21" i="12"/>
  <c r="I310" i="5"/>
  <c r="G21" i="12"/>
  <c r="AT17" i="20"/>
  <c r="AT82" i="25" s="1"/>
  <c r="AT16" i="20"/>
  <c r="AT15" i="20"/>
  <c r="AT80" i="25" s="1"/>
  <c r="AU17" i="20"/>
  <c r="AU82" i="25" s="1"/>
  <c r="AU16" i="20"/>
  <c r="AU15" i="20"/>
  <c r="AU80" i="25" s="1"/>
  <c r="J310" i="5"/>
  <c r="H310" i="5"/>
  <c r="I54" i="10"/>
  <c r="K54" i="10"/>
  <c r="J317" i="5"/>
  <c r="J320" i="5" s="1"/>
  <c r="H317" i="5"/>
  <c r="H320" i="5" s="1"/>
  <c r="AV35" i="4"/>
  <c r="AV7" i="10"/>
  <c r="AV5" i="20"/>
  <c r="AV5" i="9"/>
  <c r="AV6" i="12"/>
  <c r="AV65" i="12" s="1"/>
  <c r="AV5" i="7"/>
  <c r="AT81" i="25" l="1"/>
  <c r="AO29" i="20"/>
  <c r="AU81" i="25"/>
  <c r="AP29" i="20"/>
  <c r="E34" i="6"/>
  <c r="E38" i="6"/>
  <c r="E40" i="6"/>
  <c r="E42" i="6"/>
  <c r="E37" i="6"/>
  <c r="E39" i="6"/>
  <c r="E41" i="6"/>
  <c r="AT29" i="7"/>
  <c r="AT72" i="25" s="1"/>
  <c r="AT101" i="7"/>
  <c r="AQ101" i="23"/>
  <c r="E311" i="5"/>
  <c r="E312" i="5"/>
  <c r="I315" i="5"/>
  <c r="K315" i="5"/>
  <c r="K17" i="5" s="1"/>
  <c r="J315" i="5"/>
  <c r="H315" i="5"/>
  <c r="E36" i="6"/>
  <c r="E35" i="6"/>
  <c r="AV107" i="7"/>
  <c r="AV110" i="7"/>
  <c r="AQ152" i="25"/>
  <c r="AQ153" i="25" s="1"/>
  <c r="AQ154" i="25" s="1"/>
  <c r="AR28" i="7"/>
  <c r="AR35" i="7" s="1"/>
  <c r="AR74" i="25"/>
  <c r="AR152" i="25" s="1"/>
  <c r="AR153" i="25" s="1"/>
  <c r="AR154" i="25" s="1"/>
  <c r="E30" i="7"/>
  <c r="AV73" i="25"/>
  <c r="AQ85" i="11"/>
  <c r="AS40" i="9"/>
  <c r="AS34" i="7"/>
  <c r="E52" i="7"/>
  <c r="C64" i="6" s="1"/>
  <c r="AU35" i="9"/>
  <c r="AU43" i="9" s="1"/>
  <c r="AU48" i="9" s="1"/>
  <c r="AT77" i="9"/>
  <c r="AT40" i="9"/>
  <c r="AV29" i="9"/>
  <c r="AV34" i="9" s="1"/>
  <c r="AV38" i="9" s="1"/>
  <c r="AV53" i="9" s="1"/>
  <c r="AV48" i="9"/>
  <c r="AV44" i="9"/>
  <c r="AU53" i="9"/>
  <c r="AB110" i="24"/>
  <c r="AB114" i="24" s="1"/>
  <c r="AB120" i="24" s="1"/>
  <c r="AB142" i="24"/>
  <c r="AB143" i="24" s="1"/>
  <c r="AB82" i="24"/>
  <c r="AB88" i="24" s="1"/>
  <c r="AU112" i="7"/>
  <c r="AB46" i="24"/>
  <c r="AB47" i="24" s="1"/>
  <c r="AC4" i="24"/>
  <c r="AB6" i="24"/>
  <c r="AV42" i="7"/>
  <c r="AB174" i="24"/>
  <c r="AA80" i="24"/>
  <c r="AA81" i="24" s="1"/>
  <c r="AU42" i="7"/>
  <c r="AR14" i="11"/>
  <c r="AR53" i="10"/>
  <c r="AV32" i="7"/>
  <c r="E72" i="7"/>
  <c r="C66" i="6" s="1"/>
  <c r="AV33" i="7"/>
  <c r="AV76" i="25" s="1"/>
  <c r="E82" i="7"/>
  <c r="C67" i="6" s="1"/>
  <c r="AT62" i="7"/>
  <c r="AT91" i="7" s="1"/>
  <c r="AS31" i="7"/>
  <c r="AS13" i="8"/>
  <c r="AT112" i="7"/>
  <c r="AU33" i="7"/>
  <c r="AU76" i="25" s="1"/>
  <c r="AV66" i="7"/>
  <c r="AV97" i="7" s="1"/>
  <c r="AV68" i="7"/>
  <c r="AV99" i="7" s="1"/>
  <c r="AV65" i="7"/>
  <c r="AV96" i="7" s="1"/>
  <c r="AV69" i="7"/>
  <c r="AV100" i="7" s="1"/>
  <c r="AV67" i="7"/>
  <c r="AV98" i="7" s="1"/>
  <c r="AV64" i="7"/>
  <c r="AV95" i="7" s="1"/>
  <c r="AV63" i="7"/>
  <c r="AV94" i="7" s="1"/>
  <c r="AU65" i="7"/>
  <c r="AU96" i="7" s="1"/>
  <c r="AU67" i="7"/>
  <c r="AU98" i="7" s="1"/>
  <c r="AU63" i="7"/>
  <c r="AU94" i="7" s="1"/>
  <c r="AU66" i="7"/>
  <c r="AU97" i="7" s="1"/>
  <c r="AU69" i="7"/>
  <c r="AU100" i="7" s="1"/>
  <c r="AU64" i="7"/>
  <c r="AU95" i="7" s="1"/>
  <c r="AU68" i="7"/>
  <c r="AU99" i="7" s="1"/>
  <c r="AQ15" i="12"/>
  <c r="AR15" i="11"/>
  <c r="AR14" i="8"/>
  <c r="AS116" i="7"/>
  <c r="AS77" i="25" s="1"/>
  <c r="I40" i="10"/>
  <c r="G54" i="10"/>
  <c r="G317" i="5"/>
  <c r="G320" i="5" s="1"/>
  <c r="H54" i="10"/>
  <c r="K317" i="5"/>
  <c r="K320" i="5" s="1"/>
  <c r="K27" i="5" s="1"/>
  <c r="J54" i="10"/>
  <c r="K40" i="10"/>
  <c r="J40" i="10"/>
  <c r="H10" i="11"/>
  <c r="I317" i="5"/>
  <c r="I320" i="5" s="1"/>
  <c r="I27" i="5" s="1"/>
  <c r="I10" i="11"/>
  <c r="K10" i="11"/>
  <c r="H40" i="10"/>
  <c r="J10" i="11"/>
  <c r="H18" i="12"/>
  <c r="H14" i="12"/>
  <c r="I18" i="12"/>
  <c r="I17" i="12" s="1"/>
  <c r="I14" i="12"/>
  <c r="I13" i="12" s="1"/>
  <c r="K18" i="12"/>
  <c r="K17" i="12" s="1"/>
  <c r="K14" i="12"/>
  <c r="K13" i="12" s="1"/>
  <c r="J18" i="12"/>
  <c r="J17" i="12" s="1"/>
  <c r="J14" i="12"/>
  <c r="J13" i="12" s="1"/>
  <c r="G10" i="11"/>
  <c r="G40" i="10"/>
  <c r="AV16" i="20"/>
  <c r="AS29" i="20" s="1"/>
  <c r="AV15" i="20"/>
  <c r="AV80" i="25" s="1"/>
  <c r="AV17" i="20"/>
  <c r="AV82" i="25" s="1"/>
  <c r="G17" i="5"/>
  <c r="G69" i="25" s="1"/>
  <c r="H27" i="5"/>
  <c r="J27" i="5"/>
  <c r="AR29" i="20" l="1"/>
  <c r="AQ29" i="20"/>
  <c r="AT29" i="20"/>
  <c r="AV81" i="25"/>
  <c r="E81" i="25" s="1"/>
  <c r="AU29" i="20"/>
  <c r="K7" i="23"/>
  <c r="G8" i="29"/>
  <c r="G7" i="23"/>
  <c r="G4" i="29"/>
  <c r="I7" i="23"/>
  <c r="G6" i="29"/>
  <c r="J7" i="23"/>
  <c r="G7" i="29"/>
  <c r="H7" i="23"/>
  <c r="G5" i="29"/>
  <c r="E33" i="6"/>
  <c r="D37" i="6" s="1"/>
  <c r="E99" i="7"/>
  <c r="E98" i="7"/>
  <c r="E95" i="7"/>
  <c r="AV29" i="7"/>
  <c r="AV72" i="25" s="1"/>
  <c r="AV101" i="7"/>
  <c r="E94" i="7"/>
  <c r="E97" i="7"/>
  <c r="AU101" i="7"/>
  <c r="E100" i="7"/>
  <c r="E96" i="7"/>
  <c r="J17" i="5"/>
  <c r="J19" i="5" s="1"/>
  <c r="I17" i="5"/>
  <c r="I19" i="5" s="1"/>
  <c r="H17" i="5"/>
  <c r="H69" i="25" s="1"/>
  <c r="H84" i="25" s="1"/>
  <c r="K19" i="5"/>
  <c r="K69" i="25"/>
  <c r="K84" i="25" s="1"/>
  <c r="D38" i="6"/>
  <c r="AR101" i="23"/>
  <c r="AR85" i="11"/>
  <c r="D80" i="25"/>
  <c r="E80" i="25"/>
  <c r="I29" i="5"/>
  <c r="I12" i="8" s="1"/>
  <c r="I17" i="8" s="1"/>
  <c r="I80" i="23"/>
  <c r="I81" i="23" s="1"/>
  <c r="H29" i="5"/>
  <c r="H12" i="8" s="1"/>
  <c r="H17" i="8" s="1"/>
  <c r="H80" i="23"/>
  <c r="H81" i="23" s="1"/>
  <c r="K29" i="5"/>
  <c r="K12" i="8" s="1"/>
  <c r="K17" i="8" s="1"/>
  <c r="K80" i="23"/>
  <c r="K81" i="23" s="1"/>
  <c r="E76" i="25"/>
  <c r="D76" i="25"/>
  <c r="E73" i="25"/>
  <c r="D73" i="25"/>
  <c r="J29" i="5"/>
  <c r="J15" i="9" s="1"/>
  <c r="J80" i="23"/>
  <c r="J81" i="23" s="1"/>
  <c r="E32" i="7"/>
  <c r="AV75" i="25"/>
  <c r="D82" i="25"/>
  <c r="E82" i="25"/>
  <c r="AS28" i="7"/>
  <c r="AS35" i="7" s="1"/>
  <c r="AS74" i="25"/>
  <c r="AS152" i="25" s="1"/>
  <c r="AS153" i="25" s="1"/>
  <c r="AS154" i="25" s="1"/>
  <c r="G84" i="25"/>
  <c r="AT34" i="7"/>
  <c r="AU34" i="7"/>
  <c r="AU116" i="7"/>
  <c r="AB50" i="24"/>
  <c r="AB56" i="24" s="1"/>
  <c r="AV39" i="9"/>
  <c r="AV77" i="9" s="1"/>
  <c r="AU39" i="9"/>
  <c r="AU77" i="9" s="1"/>
  <c r="E38" i="9"/>
  <c r="AU44" i="9"/>
  <c r="AB111" i="24"/>
  <c r="AA144" i="24"/>
  <c r="AA145" i="24" s="1"/>
  <c r="AA112" i="24"/>
  <c r="AA113" i="24" s="1"/>
  <c r="E67" i="7"/>
  <c r="AB146" i="24"/>
  <c r="AB152" i="24" s="1"/>
  <c r="AV112" i="7"/>
  <c r="AA48" i="24"/>
  <c r="AA49" i="24" s="1"/>
  <c r="E42" i="7"/>
  <c r="C63" i="6" s="1"/>
  <c r="AU29" i="7"/>
  <c r="AB178" i="24"/>
  <c r="AB184" i="24" s="1"/>
  <c r="AB175" i="24"/>
  <c r="AA176" i="24"/>
  <c r="AA177" i="24" s="1"/>
  <c r="AC5" i="24"/>
  <c r="AC78" i="24" s="1"/>
  <c r="AC3" i="24"/>
  <c r="AC45" i="24"/>
  <c r="AC141" i="24"/>
  <c r="AC173" i="24"/>
  <c r="AC109" i="24"/>
  <c r="AC77" i="24"/>
  <c r="E64" i="7"/>
  <c r="AS14" i="11"/>
  <c r="AS53" i="10"/>
  <c r="AV62" i="7"/>
  <c r="AV91" i="7" s="1"/>
  <c r="E63" i="7"/>
  <c r="E65" i="7"/>
  <c r="E68" i="7"/>
  <c r="E33" i="7"/>
  <c r="E66" i="7"/>
  <c r="AT31" i="7"/>
  <c r="AT13" i="8"/>
  <c r="AU62" i="7"/>
  <c r="AU91" i="7" s="1"/>
  <c r="E69" i="7"/>
  <c r="AR19" i="12"/>
  <c r="AR15" i="12"/>
  <c r="AS14" i="8"/>
  <c r="AS15" i="11"/>
  <c r="AT116" i="7"/>
  <c r="AT77" i="25" s="1"/>
  <c r="H15" i="9"/>
  <c r="H13" i="12"/>
  <c r="H17" i="12"/>
  <c r="G19" i="5"/>
  <c r="G27" i="5"/>
  <c r="G80" i="23" s="1"/>
  <c r="H31" i="11"/>
  <c r="H233" i="23" s="1"/>
  <c r="J31" i="11"/>
  <c r="J233" i="23" s="1"/>
  <c r="D81" i="25" l="1"/>
  <c r="J69" i="25"/>
  <c r="J84" i="25" s="1"/>
  <c r="D39" i="6"/>
  <c r="D42" i="6"/>
  <c r="D34" i="6"/>
  <c r="D36" i="6"/>
  <c r="D40" i="6"/>
  <c r="D41" i="6"/>
  <c r="D35" i="6"/>
  <c r="H19" i="5"/>
  <c r="AS85" i="11"/>
  <c r="E101" i="7"/>
  <c r="H19" i="11"/>
  <c r="H84" i="11" s="1"/>
  <c r="H47" i="10"/>
  <c r="H48" i="10" s="1"/>
  <c r="H83" i="23" s="1"/>
  <c r="K15" i="9"/>
  <c r="K31" i="11" s="1"/>
  <c r="K233" i="23" s="1"/>
  <c r="I69" i="25"/>
  <c r="I84" i="25" s="1"/>
  <c r="K47" i="10"/>
  <c r="K48" i="10" s="1"/>
  <c r="K83" i="23" s="1"/>
  <c r="K19" i="11"/>
  <c r="K84" i="11" s="1"/>
  <c r="AU14" i="8"/>
  <c r="AU77" i="25"/>
  <c r="AS101" i="23"/>
  <c r="I19" i="11"/>
  <c r="I84" i="11" s="1"/>
  <c r="I15" i="9"/>
  <c r="I31" i="11" s="1"/>
  <c r="I233" i="23" s="1"/>
  <c r="J47" i="10"/>
  <c r="J48" i="10" s="1"/>
  <c r="J83" i="23" s="1"/>
  <c r="I47" i="10"/>
  <c r="I48" i="10" s="1"/>
  <c r="I83" i="23" s="1"/>
  <c r="J19" i="11"/>
  <c r="J84" i="11" s="1"/>
  <c r="J12" i="8"/>
  <c r="J17" i="8" s="1"/>
  <c r="G81" i="23"/>
  <c r="AT28" i="7"/>
  <c r="AT35" i="7" s="1"/>
  <c r="AT74" i="25"/>
  <c r="AT152" i="25" s="1"/>
  <c r="AT153" i="25" s="1"/>
  <c r="AT154" i="25" s="1"/>
  <c r="E29" i="7"/>
  <c r="AU72" i="25"/>
  <c r="E75" i="25"/>
  <c r="D75" i="25"/>
  <c r="E16" i="25"/>
  <c r="L32" i="2"/>
  <c r="D12" i="27"/>
  <c r="AV34" i="7"/>
  <c r="E34" i="7" s="1"/>
  <c r="AU40" i="9"/>
  <c r="E39" i="9"/>
  <c r="AV40" i="9"/>
  <c r="C9" i="24"/>
  <c r="AU15" i="11"/>
  <c r="AC142" i="24"/>
  <c r="AC143" i="24" s="1"/>
  <c r="AC79" i="24"/>
  <c r="AB80" i="24"/>
  <c r="AB81" i="24" s="1"/>
  <c r="AC82" i="24"/>
  <c r="AC88" i="24" s="1"/>
  <c r="AC110" i="24"/>
  <c r="AC114" i="24" s="1"/>
  <c r="AC120" i="24" s="1"/>
  <c r="AC46" i="24"/>
  <c r="AD4" i="24"/>
  <c r="AC6" i="24"/>
  <c r="AC174" i="24"/>
  <c r="AC175" i="24" s="1"/>
  <c r="AT14" i="11"/>
  <c r="AT53" i="10"/>
  <c r="AU31" i="7"/>
  <c r="AU13" i="8"/>
  <c r="AV31" i="7"/>
  <c r="AV74" i="25" s="1"/>
  <c r="E62" i="7"/>
  <c r="C65" i="6" s="1"/>
  <c r="AV13" i="8"/>
  <c r="AS19" i="12"/>
  <c r="AS15" i="12"/>
  <c r="AU19" i="12"/>
  <c r="AU15" i="12"/>
  <c r="AT14" i="8"/>
  <c r="AT15" i="11"/>
  <c r="AV116" i="7"/>
  <c r="AV77" i="25" s="1"/>
  <c r="G29" i="5"/>
  <c r="G12" i="8" s="1"/>
  <c r="AT101" i="23" l="1"/>
  <c r="D77" i="25"/>
  <c r="E77" i="25"/>
  <c r="AT85" i="11"/>
  <c r="AV152" i="25"/>
  <c r="AU28" i="7"/>
  <c r="AU35" i="7" s="1"/>
  <c r="AU74" i="25"/>
  <c r="E74" i="25" s="1"/>
  <c r="E72" i="25"/>
  <c r="D72" i="25"/>
  <c r="E40" i="9"/>
  <c r="D9" i="27"/>
  <c r="C10" i="24"/>
  <c r="L33" i="2"/>
  <c r="AC146" i="24"/>
  <c r="AC152" i="24" s="1"/>
  <c r="AB144" i="24"/>
  <c r="AB145" i="24" s="1"/>
  <c r="AC111" i="24"/>
  <c r="AB112" i="24"/>
  <c r="AB113" i="24" s="1"/>
  <c r="AD3" i="24"/>
  <c r="AD5" i="24"/>
  <c r="AD174" i="24" s="1"/>
  <c r="AD141" i="24"/>
  <c r="AD45" i="24"/>
  <c r="AD109" i="24"/>
  <c r="AD173" i="24"/>
  <c r="AD77" i="24"/>
  <c r="AC178" i="24"/>
  <c r="AC184" i="24" s="1"/>
  <c r="AV53" i="10"/>
  <c r="AC50" i="24"/>
  <c r="AC56" i="24" s="1"/>
  <c r="AC47" i="24"/>
  <c r="AB48" i="24"/>
  <c r="AB49" i="24" s="1"/>
  <c r="AB176" i="24"/>
  <c r="AB177" i="24" s="1"/>
  <c r="AU14" i="11"/>
  <c r="AU101" i="23" s="1"/>
  <c r="AU53" i="10"/>
  <c r="AV14" i="11"/>
  <c r="E91" i="7"/>
  <c r="E31" i="7"/>
  <c r="AV28" i="7"/>
  <c r="AT15" i="12"/>
  <c r="AT19" i="12"/>
  <c r="AV15" i="11"/>
  <c r="AV14" i="8"/>
  <c r="G17" i="8"/>
  <c r="G15" i="9"/>
  <c r="G47" i="10"/>
  <c r="G48" i="10" s="1"/>
  <c r="G83" i="23" s="1"/>
  <c r="G19" i="11"/>
  <c r="G84" i="11" s="1"/>
  <c r="AV101" i="23" l="1"/>
  <c r="D74" i="25"/>
  <c r="E15" i="25" s="1"/>
  <c r="AU152" i="25"/>
  <c r="AU153" i="25" s="1"/>
  <c r="AU154" i="25" s="1"/>
  <c r="AV153" i="25"/>
  <c r="AU85" i="11"/>
  <c r="E15" i="11"/>
  <c r="AV85" i="11"/>
  <c r="AD142" i="24"/>
  <c r="AD143" i="24" s="1"/>
  <c r="AD178" i="24"/>
  <c r="AD184" i="24" s="1"/>
  <c r="AD175" i="24"/>
  <c r="AC176" i="24"/>
  <c r="AC177" i="24" s="1"/>
  <c r="AD78" i="24"/>
  <c r="AD82" i="24" s="1"/>
  <c r="AD88" i="24" s="1"/>
  <c r="AD110" i="24"/>
  <c r="AD46" i="24"/>
  <c r="AD47" i="24" s="1"/>
  <c r="AD6" i="24"/>
  <c r="AE4" i="24"/>
  <c r="E28" i="7"/>
  <c r="AV35" i="7"/>
  <c r="E35" i="7" s="1"/>
  <c r="AV19" i="12"/>
  <c r="E19" i="12" s="1"/>
  <c r="AV15" i="12"/>
  <c r="E15" i="12" s="1"/>
  <c r="E14" i="8"/>
  <c r="G31" i="11"/>
  <c r="G233" i="23" s="1"/>
  <c r="E152" i="25" l="1"/>
  <c r="D152" i="25"/>
  <c r="AV154" i="25"/>
  <c r="E153" i="25"/>
  <c r="D153" i="25"/>
  <c r="AC144" i="24"/>
  <c r="AC145" i="24" s="1"/>
  <c r="AD146" i="24"/>
  <c r="AD152" i="24" s="1"/>
  <c r="AC112" i="24"/>
  <c r="AC113" i="24" s="1"/>
  <c r="AD111" i="24"/>
  <c r="AD114" i="24"/>
  <c r="AD120" i="24" s="1"/>
  <c r="AD50" i="24"/>
  <c r="AD56" i="24" s="1"/>
  <c r="AE3" i="24"/>
  <c r="AE5" i="24"/>
  <c r="AE78" i="24" s="1"/>
  <c r="AE141" i="24"/>
  <c r="AE45" i="24"/>
  <c r="AE109" i="24"/>
  <c r="AE173" i="24"/>
  <c r="AE77" i="24"/>
  <c r="AC48" i="24"/>
  <c r="AC49" i="24" s="1"/>
  <c r="AD79" i="24"/>
  <c r="AC80" i="24"/>
  <c r="AC81" i="24" s="1"/>
  <c r="D154" i="25" l="1"/>
  <c r="E22" i="25" s="1"/>
  <c r="E154" i="25"/>
  <c r="AE174" i="24"/>
  <c r="AE175" i="24" s="1"/>
  <c r="AE142" i="24"/>
  <c r="AE143" i="24" s="1"/>
  <c r="AE79" i="24"/>
  <c r="AD80" i="24"/>
  <c r="AD81" i="24" s="1"/>
  <c r="AE82" i="24"/>
  <c r="AE88" i="24" s="1"/>
  <c r="AE46" i="24"/>
  <c r="AE6" i="24"/>
  <c r="AF4" i="24"/>
  <c r="AE110" i="24"/>
  <c r="AE111" i="24" s="1"/>
  <c r="AD144" i="24" l="1"/>
  <c r="AD145" i="24" s="1"/>
  <c r="AE146" i="24"/>
  <c r="AE152" i="24" s="1"/>
  <c r="AD176" i="24"/>
  <c r="AD177" i="24" s="1"/>
  <c r="AE114" i="24"/>
  <c r="AE120" i="24" s="1"/>
  <c r="AE178" i="24"/>
  <c r="AE184" i="24" s="1"/>
  <c r="AF5" i="24"/>
  <c r="AF78" i="24" s="1"/>
  <c r="AF3" i="24"/>
  <c r="AF45" i="24"/>
  <c r="AF141" i="24"/>
  <c r="AF173" i="24"/>
  <c r="AF109" i="24"/>
  <c r="AF77" i="24"/>
  <c r="AE50" i="24"/>
  <c r="AE56" i="24" s="1"/>
  <c r="AE47" i="24"/>
  <c r="AD48" i="24"/>
  <c r="AD49" i="24" s="1"/>
  <c r="AD112" i="24"/>
  <c r="AD113" i="24" s="1"/>
  <c r="AF142" i="24" l="1"/>
  <c r="AE144" i="24" s="1"/>
  <c r="AE145" i="24" s="1"/>
  <c r="AF110" i="24"/>
  <c r="AF114" i="24" s="1"/>
  <c r="AF120" i="24" s="1"/>
  <c r="AF174" i="24"/>
  <c r="AF175" i="24" s="1"/>
  <c r="AF82" i="24"/>
  <c r="AF88" i="24" s="1"/>
  <c r="AF79" i="24"/>
  <c r="AE80" i="24"/>
  <c r="AE81" i="24" s="1"/>
  <c r="AF46" i="24"/>
  <c r="AF47" i="24" s="1"/>
  <c r="AG4" i="24"/>
  <c r="AF6" i="24"/>
  <c r="AE176" i="24" l="1"/>
  <c r="AE177" i="24" s="1"/>
  <c r="AF178" i="24"/>
  <c r="AF184" i="24" s="1"/>
  <c r="AF143" i="24"/>
  <c r="AF146" i="24"/>
  <c r="AF152" i="24" s="1"/>
  <c r="AF111" i="24"/>
  <c r="AE112" i="24"/>
  <c r="AE113" i="24" s="1"/>
  <c r="AE48" i="24"/>
  <c r="AE49" i="24" s="1"/>
  <c r="AF50" i="24"/>
  <c r="AF56" i="24" s="1"/>
  <c r="AG5" i="24"/>
  <c r="AG174" i="24" s="1"/>
  <c r="AG3" i="24"/>
  <c r="AG45" i="24"/>
  <c r="AG141" i="24"/>
  <c r="AG173" i="24"/>
  <c r="AG109" i="24"/>
  <c r="AG77" i="24"/>
  <c r="AG175" i="24" l="1"/>
  <c r="AF176" i="24"/>
  <c r="AF177" i="24" s="1"/>
  <c r="AG142" i="24"/>
  <c r="AG146" i="24" s="1"/>
  <c r="AG152" i="24" s="1"/>
  <c r="AG78" i="24"/>
  <c r="AG82" i="24" s="1"/>
  <c r="AG88" i="24" s="1"/>
  <c r="AG178" i="24"/>
  <c r="AG184" i="24" s="1"/>
  <c r="AG46" i="24"/>
  <c r="AG6" i="24"/>
  <c r="AH4" i="24"/>
  <c r="AG110" i="24"/>
  <c r="AG143" i="24" l="1"/>
  <c r="AF144" i="24"/>
  <c r="AF145" i="24" s="1"/>
  <c r="AG114" i="24"/>
  <c r="AG120" i="24" s="1"/>
  <c r="AG111" i="24"/>
  <c r="AF112" i="24"/>
  <c r="AF113" i="24" s="1"/>
  <c r="AG50" i="24"/>
  <c r="AG56" i="24" s="1"/>
  <c r="AG47" i="24"/>
  <c r="AF48" i="24"/>
  <c r="AF49" i="24" s="1"/>
  <c r="AH5" i="24"/>
  <c r="AH110" i="24" s="1"/>
  <c r="AH3" i="24"/>
  <c r="AH141" i="24"/>
  <c r="AH45" i="24"/>
  <c r="AH109" i="24"/>
  <c r="AH173" i="24"/>
  <c r="AH77" i="24"/>
  <c r="AG79" i="24"/>
  <c r="AF80" i="24"/>
  <c r="AF81" i="24" s="1"/>
  <c r="AH78" i="24" l="1"/>
  <c r="AH82" i="24" s="1"/>
  <c r="AH88" i="24" s="1"/>
  <c r="AH174" i="24"/>
  <c r="AH178" i="24" s="1"/>
  <c r="AH184" i="24" s="1"/>
  <c r="AH111" i="24"/>
  <c r="AH142" i="24"/>
  <c r="AH146" i="24" s="1"/>
  <c r="AH152" i="24" s="1"/>
  <c r="AG112" i="24"/>
  <c r="AG113" i="24" s="1"/>
  <c r="AH114" i="24"/>
  <c r="AH120" i="24" s="1"/>
  <c r="AH46" i="24"/>
  <c r="AH6" i="24"/>
  <c r="AI4" i="24"/>
  <c r="AG144" i="24" l="1"/>
  <c r="AG145" i="24" s="1"/>
  <c r="AH79" i="24"/>
  <c r="AG80" i="24"/>
  <c r="AG81" i="24" s="1"/>
  <c r="AH143" i="24"/>
  <c r="AH175" i="24"/>
  <c r="AG176" i="24"/>
  <c r="AG177" i="24" s="1"/>
  <c r="AI3" i="24"/>
  <c r="AI5" i="24"/>
  <c r="AI78" i="24" s="1"/>
  <c r="AI141" i="24"/>
  <c r="AI45" i="24"/>
  <c r="AI109" i="24"/>
  <c r="AI173" i="24"/>
  <c r="AI77" i="24"/>
  <c r="AH50" i="24"/>
  <c r="AH56" i="24" s="1"/>
  <c r="AH47" i="24"/>
  <c r="AG48" i="24"/>
  <c r="AG49" i="24" s="1"/>
  <c r="AI110" i="24" l="1"/>
  <c r="AI111" i="24" s="1"/>
  <c r="AI79" i="24"/>
  <c r="AH80" i="24"/>
  <c r="AH81" i="24" s="1"/>
  <c r="AI142" i="24"/>
  <c r="AI82" i="24"/>
  <c r="AI88" i="24" s="1"/>
  <c r="AI46" i="24"/>
  <c r="AI47" i="24" s="1"/>
  <c r="AI6" i="24"/>
  <c r="AJ4" i="24"/>
  <c r="AI174" i="24"/>
  <c r="AI178" i="24" s="1"/>
  <c r="AI184" i="24" s="1"/>
  <c r="AI114" i="24" l="1"/>
  <c r="AI120" i="24" s="1"/>
  <c r="AH112" i="24"/>
  <c r="AH113" i="24" s="1"/>
  <c r="AI143" i="24"/>
  <c r="AH144" i="24"/>
  <c r="AH145" i="24" s="1"/>
  <c r="AI175" i="24"/>
  <c r="AH176" i="24"/>
  <c r="AH177" i="24" s="1"/>
  <c r="AI146" i="24"/>
  <c r="AI152" i="24" s="1"/>
  <c r="AI50" i="24"/>
  <c r="AI56" i="24" s="1"/>
  <c r="AJ3" i="24"/>
  <c r="AJ5" i="24"/>
  <c r="AJ142" i="24" s="1"/>
  <c r="AJ45" i="24"/>
  <c r="AJ141" i="24"/>
  <c r="AJ173" i="24"/>
  <c r="AJ109" i="24"/>
  <c r="AJ77" i="24"/>
  <c r="AH48" i="24"/>
  <c r="AH49" i="24" s="1"/>
  <c r="AJ143" i="24" l="1"/>
  <c r="AJ174" i="24"/>
  <c r="AJ175" i="24" s="1"/>
  <c r="AJ78" i="24"/>
  <c r="AJ82" i="24" s="1"/>
  <c r="AJ88" i="24" s="1"/>
  <c r="AJ110" i="24"/>
  <c r="AJ146" i="24"/>
  <c r="AJ152" i="24" s="1"/>
  <c r="AI144" i="24"/>
  <c r="AI145" i="24" s="1"/>
  <c r="AJ46" i="24"/>
  <c r="AK4" i="24"/>
  <c r="AJ6" i="24"/>
  <c r="AJ111" i="24" l="1"/>
  <c r="AI112" i="24"/>
  <c r="AI113" i="24" s="1"/>
  <c r="AJ79" i="24"/>
  <c r="AI80" i="24"/>
  <c r="AI81" i="24" s="1"/>
  <c r="AI176" i="24"/>
  <c r="AI177" i="24" s="1"/>
  <c r="AJ178" i="24"/>
  <c r="AJ184" i="24" s="1"/>
  <c r="AJ114" i="24"/>
  <c r="AJ120" i="24" s="1"/>
  <c r="AJ50" i="24"/>
  <c r="AJ56" i="24" s="1"/>
  <c r="AJ47" i="24"/>
  <c r="AI48" i="24"/>
  <c r="AI49" i="24" s="1"/>
  <c r="AK3" i="24"/>
  <c r="AK5" i="24"/>
  <c r="AK110" i="24" s="1"/>
  <c r="AK45" i="24"/>
  <c r="AK141" i="24"/>
  <c r="AK173" i="24"/>
  <c r="AK109" i="24"/>
  <c r="AK77" i="24"/>
  <c r="AK174" i="24" l="1"/>
  <c r="AK178" i="24" s="1"/>
  <c r="AK184" i="24" s="1"/>
  <c r="AK142" i="24"/>
  <c r="AK146" i="24" s="1"/>
  <c r="AK152" i="24" s="1"/>
  <c r="AK114" i="24"/>
  <c r="AK120" i="24" s="1"/>
  <c r="AK111" i="24"/>
  <c r="AJ112" i="24"/>
  <c r="AJ113" i="24" s="1"/>
  <c r="AK78" i="24"/>
  <c r="AK82" i="24" s="1"/>
  <c r="AK88" i="24" s="1"/>
  <c r="AK46" i="24"/>
  <c r="AK6" i="24"/>
  <c r="AL4" i="24"/>
  <c r="AK143" i="24" l="1"/>
  <c r="AJ176" i="24"/>
  <c r="AJ177" i="24" s="1"/>
  <c r="AK175" i="24"/>
  <c r="AJ144" i="24"/>
  <c r="AJ145" i="24" s="1"/>
  <c r="AK50" i="24"/>
  <c r="AK56" i="24" s="1"/>
  <c r="AK47" i="24"/>
  <c r="AK79" i="24"/>
  <c r="AJ80" i="24"/>
  <c r="AJ81" i="24" s="1"/>
  <c r="AL3" i="24"/>
  <c r="AL5" i="24"/>
  <c r="AL78" i="24" s="1"/>
  <c r="AL141" i="24"/>
  <c r="AL45" i="24"/>
  <c r="AL109" i="24"/>
  <c r="AL173" i="24"/>
  <c r="AL77" i="24"/>
  <c r="AJ48" i="24"/>
  <c r="AJ49" i="24" s="1"/>
  <c r="AL79" i="24" l="1"/>
  <c r="AL174" i="24"/>
  <c r="AK176" i="24" s="1"/>
  <c r="AK177" i="24" s="1"/>
  <c r="AL110" i="24"/>
  <c r="AL111" i="24" s="1"/>
  <c r="AL82" i="24"/>
  <c r="AL88" i="24" s="1"/>
  <c r="AK80" i="24"/>
  <c r="AK81" i="24" s="1"/>
  <c r="AL46" i="24"/>
  <c r="AL6" i="24"/>
  <c r="AM4" i="24"/>
  <c r="AL142" i="24"/>
  <c r="AL146" i="24" s="1"/>
  <c r="AL152" i="24" s="1"/>
  <c r="AL175" i="24" l="1"/>
  <c r="AK112" i="24"/>
  <c r="AK113" i="24" s="1"/>
  <c r="AL178" i="24"/>
  <c r="AL184" i="24" s="1"/>
  <c r="AL114" i="24"/>
  <c r="AL120" i="24" s="1"/>
  <c r="AL50" i="24"/>
  <c r="AL56" i="24" s="1"/>
  <c r="AL47" i="24"/>
  <c r="AK48" i="24"/>
  <c r="AK49" i="24" s="1"/>
  <c r="AL143" i="24"/>
  <c r="AK144" i="24"/>
  <c r="AK145" i="24" s="1"/>
  <c r="AM5" i="24"/>
  <c r="AM142" i="24" s="1"/>
  <c r="AM3" i="24"/>
  <c r="AM141" i="24"/>
  <c r="AM45" i="24"/>
  <c r="AM109" i="24"/>
  <c r="AM173" i="24"/>
  <c r="AM77" i="24"/>
  <c r="AM110" i="24" l="1"/>
  <c r="AM114" i="24" s="1"/>
  <c r="AM120" i="24" s="1"/>
  <c r="AM143" i="24"/>
  <c r="AM174" i="24"/>
  <c r="AM175" i="24" s="1"/>
  <c r="AM46" i="24"/>
  <c r="AM47" i="24" s="1"/>
  <c r="AN4" i="24"/>
  <c r="AM6" i="24"/>
  <c r="AM146" i="24"/>
  <c r="AM152" i="24" s="1"/>
  <c r="AM78" i="24"/>
  <c r="AM82" i="24" s="1"/>
  <c r="AM88" i="24" s="1"/>
  <c r="AL144" i="24"/>
  <c r="AL145" i="24" s="1"/>
  <c r="AL112" i="24" l="1"/>
  <c r="AL113" i="24" s="1"/>
  <c r="AM111" i="24"/>
  <c r="AL48" i="24"/>
  <c r="AL49" i="24" s="1"/>
  <c r="AL176" i="24"/>
  <c r="AL177" i="24" s="1"/>
  <c r="AM178" i="24"/>
  <c r="AM184" i="24" s="1"/>
  <c r="AN5" i="24"/>
  <c r="AN110" i="24" s="1"/>
  <c r="AN3" i="24"/>
  <c r="AN45" i="24"/>
  <c r="AN141" i="24"/>
  <c r="AN173" i="24"/>
  <c r="AN109" i="24"/>
  <c r="AN77" i="24"/>
  <c r="AM79" i="24"/>
  <c r="AL80" i="24"/>
  <c r="AL81" i="24" s="1"/>
  <c r="AM50" i="24"/>
  <c r="AM56" i="24" s="1"/>
  <c r="AN78" i="24" l="1"/>
  <c r="AM80" i="24" s="1"/>
  <c r="AM81" i="24" s="1"/>
  <c r="AN174" i="24"/>
  <c r="AM176" i="24" s="1"/>
  <c r="AM177" i="24" s="1"/>
  <c r="AN111" i="24"/>
  <c r="AM112" i="24"/>
  <c r="AM113" i="24" s="1"/>
  <c r="AN142" i="24"/>
  <c r="AN114" i="24"/>
  <c r="AN120" i="24" s="1"/>
  <c r="AN46" i="24"/>
  <c r="AN6" i="24"/>
  <c r="AO4" i="24"/>
  <c r="AN82" i="24" l="1"/>
  <c r="AN88" i="24" s="1"/>
  <c r="AN175" i="24"/>
  <c r="AN178" i="24"/>
  <c r="AN184" i="24" s="1"/>
  <c r="AN79" i="24"/>
  <c r="AN143" i="24"/>
  <c r="AM144" i="24"/>
  <c r="AM145" i="24" s="1"/>
  <c r="AN50" i="24"/>
  <c r="AN56" i="24" s="1"/>
  <c r="AN47" i="24"/>
  <c r="AM48" i="24"/>
  <c r="AM49" i="24" s="1"/>
  <c r="AN146" i="24"/>
  <c r="AN152" i="24" s="1"/>
  <c r="AO3" i="24"/>
  <c r="AO5" i="24"/>
  <c r="AO45" i="24"/>
  <c r="AO141" i="24"/>
  <c r="AO173" i="24"/>
  <c r="AO109" i="24"/>
  <c r="AO77" i="24"/>
  <c r="AO46" i="24" l="1"/>
  <c r="AO47" i="24" s="1"/>
  <c r="AP4" i="24"/>
  <c r="AO6" i="24"/>
  <c r="AO174" i="24"/>
  <c r="AO178" i="24" s="1"/>
  <c r="AO184" i="24" s="1"/>
  <c r="AO142" i="24"/>
  <c r="AN144" i="24" s="1"/>
  <c r="AN145" i="24" s="1"/>
  <c r="AO110" i="24"/>
  <c r="AO114" i="24" s="1"/>
  <c r="AO120" i="24" s="1"/>
  <c r="AO78" i="24"/>
  <c r="AO82" i="24" s="1"/>
  <c r="AO88" i="24" s="1"/>
  <c r="AO50" i="24" l="1"/>
  <c r="AO56" i="24" s="1"/>
  <c r="AN48" i="24"/>
  <c r="AN49" i="24" s="1"/>
  <c r="AO111" i="24"/>
  <c r="AN112" i="24"/>
  <c r="AN113" i="24" s="1"/>
  <c r="AO175" i="24"/>
  <c r="AN176" i="24"/>
  <c r="AN177" i="24" s="1"/>
  <c r="AP5" i="24"/>
  <c r="AP174" i="24" s="1"/>
  <c r="AP3" i="24"/>
  <c r="AP141" i="24"/>
  <c r="AP45" i="24"/>
  <c r="AP109" i="24"/>
  <c r="AP173" i="24"/>
  <c r="AP77" i="24"/>
  <c r="AO79" i="24"/>
  <c r="AN80" i="24"/>
  <c r="AN81" i="24" s="1"/>
  <c r="AO146" i="24"/>
  <c r="AO152" i="24" s="1"/>
  <c r="AO143" i="24"/>
  <c r="AP175" i="24" l="1"/>
  <c r="AP78" i="24"/>
  <c r="AP79" i="24" s="1"/>
  <c r="AP110" i="24"/>
  <c r="AP111" i="24" s="1"/>
  <c r="AP142" i="24"/>
  <c r="AP143" i="24" s="1"/>
  <c r="AP178" i="24"/>
  <c r="AP184" i="24" s="1"/>
  <c r="AO176" i="24"/>
  <c r="AO177" i="24" s="1"/>
  <c r="AP46" i="24"/>
  <c r="AP6" i="24"/>
  <c r="AQ4" i="24"/>
  <c r="AO80" i="24" l="1"/>
  <c r="AO81" i="24" s="1"/>
  <c r="AP82" i="24"/>
  <c r="AP88" i="24" s="1"/>
  <c r="AO112" i="24"/>
  <c r="AO113" i="24" s="1"/>
  <c r="AP146" i="24"/>
  <c r="AP152" i="24" s="1"/>
  <c r="AO144" i="24"/>
  <c r="AO145" i="24" s="1"/>
  <c r="AP114" i="24"/>
  <c r="AP120" i="24" s="1"/>
  <c r="AQ3" i="24"/>
  <c r="AQ5" i="24"/>
  <c r="AQ142" i="24" s="1"/>
  <c r="AQ141" i="24"/>
  <c r="AQ45" i="24"/>
  <c r="AQ109" i="24"/>
  <c r="AQ173" i="24"/>
  <c r="AQ77" i="24"/>
  <c r="AP50" i="24"/>
  <c r="AP56" i="24" s="1"/>
  <c r="AP47" i="24"/>
  <c r="AO48" i="24"/>
  <c r="AO49" i="24" s="1"/>
  <c r="AQ110" i="24" l="1"/>
  <c r="AQ111" i="24" s="1"/>
  <c r="AQ78" i="24"/>
  <c r="AQ79" i="24" s="1"/>
  <c r="AQ146" i="24"/>
  <c r="AQ152" i="24" s="1"/>
  <c r="AQ143" i="24"/>
  <c r="AP144" i="24"/>
  <c r="AP145" i="24" s="1"/>
  <c r="AQ46" i="24"/>
  <c r="AP48" i="24" s="1"/>
  <c r="AP49" i="24" s="1"/>
  <c r="AQ6" i="24"/>
  <c r="AR4" i="24"/>
  <c r="AQ174" i="24"/>
  <c r="AQ178" i="24" s="1"/>
  <c r="AQ184" i="24" s="1"/>
  <c r="AQ82" i="24" l="1"/>
  <c r="AQ88" i="24" s="1"/>
  <c r="AQ114" i="24"/>
  <c r="AQ120" i="24" s="1"/>
  <c r="AP112" i="24"/>
  <c r="AP113" i="24" s="1"/>
  <c r="AP80" i="24"/>
  <c r="AP81" i="24" s="1"/>
  <c r="AQ175" i="24"/>
  <c r="AP176" i="24"/>
  <c r="AP177" i="24" s="1"/>
  <c r="AQ50" i="24"/>
  <c r="AQ56" i="24" s="1"/>
  <c r="AQ47" i="24"/>
  <c r="AR3" i="24"/>
  <c r="AR5" i="24"/>
  <c r="AR142" i="24" s="1"/>
  <c r="AR143" i="24" s="1"/>
  <c r="AR45" i="24"/>
  <c r="AR141" i="24"/>
  <c r="AR173" i="24"/>
  <c r="AR109" i="24"/>
  <c r="AR77" i="24"/>
  <c r="AR146" i="24" l="1"/>
  <c r="AR152" i="24" s="1"/>
  <c r="AR78" i="24"/>
  <c r="AR79" i="24" s="1"/>
  <c r="AR46" i="24"/>
  <c r="AQ48" i="24" s="1"/>
  <c r="AQ49" i="24" s="1"/>
  <c r="AS4" i="24"/>
  <c r="AR6" i="24"/>
  <c r="AR110" i="24"/>
  <c r="AQ144" i="24"/>
  <c r="AQ145" i="24" s="1"/>
  <c r="AR174" i="24"/>
  <c r="AR175" i="24" s="1"/>
  <c r="AR82" i="24" l="1"/>
  <c r="AR88" i="24" s="1"/>
  <c r="AR178" i="24"/>
  <c r="AR184" i="24" s="1"/>
  <c r="AQ80" i="24"/>
  <c r="AQ81" i="24" s="1"/>
  <c r="AS5" i="24"/>
  <c r="AS142" i="24" s="1"/>
  <c r="AS3" i="24"/>
  <c r="AS45" i="24"/>
  <c r="AS141" i="24"/>
  <c r="AS173" i="24"/>
  <c r="AS109" i="24"/>
  <c r="AS77" i="24"/>
  <c r="AQ176" i="24"/>
  <c r="AQ177" i="24" s="1"/>
  <c r="AR111" i="24"/>
  <c r="AQ112" i="24"/>
  <c r="AQ113" i="24" s="1"/>
  <c r="AR50" i="24"/>
  <c r="AR56" i="24" s="1"/>
  <c r="AR47" i="24"/>
  <c r="AR114" i="24"/>
  <c r="AR120" i="24" s="1"/>
  <c r="AS110" i="24" l="1"/>
  <c r="AR112" i="24" s="1"/>
  <c r="AR113" i="24" s="1"/>
  <c r="AS174" i="24"/>
  <c r="AR176" i="24" s="1"/>
  <c r="AR177" i="24" s="1"/>
  <c r="AS78" i="24"/>
  <c r="AS82" i="24" s="1"/>
  <c r="AS88" i="24" s="1"/>
  <c r="AS143" i="24"/>
  <c r="AR144" i="24"/>
  <c r="AR145" i="24" s="1"/>
  <c r="AS146" i="24"/>
  <c r="AS152" i="24" s="1"/>
  <c r="AS46" i="24"/>
  <c r="AR48" i="24" s="1"/>
  <c r="AR49" i="24" s="1"/>
  <c r="AS6" i="24"/>
  <c r="AT4" i="24"/>
  <c r="AS114" i="24" l="1"/>
  <c r="AS120" i="24" s="1"/>
  <c r="AS111" i="24"/>
  <c r="AS178" i="24"/>
  <c r="AS184" i="24" s="1"/>
  <c r="AR80" i="24"/>
  <c r="AR81" i="24" s="1"/>
  <c r="AS79" i="24"/>
  <c r="AS175" i="24"/>
  <c r="AT5" i="24"/>
  <c r="AT78" i="24" s="1"/>
  <c r="AT3" i="24"/>
  <c r="AT141" i="24"/>
  <c r="AT45" i="24"/>
  <c r="AT109" i="24"/>
  <c r="AT173" i="24"/>
  <c r="AT77" i="24"/>
  <c r="AS50" i="24"/>
  <c r="AS56" i="24" s="1"/>
  <c r="AS47" i="24"/>
  <c r="AT79" i="24" l="1"/>
  <c r="AT174" i="24"/>
  <c r="AT46" i="24"/>
  <c r="AS48" i="24" s="1"/>
  <c r="AS49" i="24" s="1"/>
  <c r="AU4" i="24"/>
  <c r="AT6" i="24"/>
  <c r="AT110" i="24"/>
  <c r="AT114" i="24" s="1"/>
  <c r="AT120" i="24" s="1"/>
  <c r="AT82" i="24"/>
  <c r="AT88" i="24" s="1"/>
  <c r="AT142" i="24"/>
  <c r="AT146" i="24" s="1"/>
  <c r="AT152" i="24" s="1"/>
  <c r="AS80" i="24"/>
  <c r="AS81" i="24" s="1"/>
  <c r="AT175" i="24" l="1"/>
  <c r="AS176" i="24"/>
  <c r="AS177" i="24" s="1"/>
  <c r="AT178" i="24"/>
  <c r="AT184" i="24" s="1"/>
  <c r="AT143" i="24"/>
  <c r="AS144" i="24"/>
  <c r="AS145" i="24" s="1"/>
  <c r="AT111" i="24"/>
  <c r="AS112" i="24"/>
  <c r="AS113" i="24" s="1"/>
  <c r="AU5" i="24"/>
  <c r="AU78" i="24" s="1"/>
  <c r="AU3" i="24"/>
  <c r="AU141" i="24"/>
  <c r="AU45" i="24"/>
  <c r="AU109" i="24"/>
  <c r="AU173" i="24"/>
  <c r="AU77" i="24"/>
  <c r="AT50" i="24"/>
  <c r="AT56" i="24" s="1"/>
  <c r="AT47" i="24"/>
  <c r="AU110" i="24" l="1"/>
  <c r="AU111" i="24" s="1"/>
  <c r="AU174" i="24"/>
  <c r="AU178" i="24" s="1"/>
  <c r="AU184" i="24" s="1"/>
  <c r="AU142" i="24"/>
  <c r="AU143" i="24" s="1"/>
  <c r="AU79" i="24"/>
  <c r="AT80" i="24"/>
  <c r="AT81" i="24" s="1"/>
  <c r="AU82" i="24"/>
  <c r="AU88" i="24" s="1"/>
  <c r="AU46" i="24"/>
  <c r="AU47" i="24" s="1"/>
  <c r="AU6" i="24"/>
  <c r="AV4" i="24"/>
  <c r="AU146" i="24" l="1"/>
  <c r="AU152" i="24" s="1"/>
  <c r="AT176" i="24"/>
  <c r="AT177" i="24" s="1"/>
  <c r="AU175" i="24"/>
  <c r="AT112" i="24"/>
  <c r="AT113" i="24" s="1"/>
  <c r="AT144" i="24"/>
  <c r="AT145" i="24" s="1"/>
  <c r="AU114" i="24"/>
  <c r="AU120" i="24" s="1"/>
  <c r="AT48" i="24"/>
  <c r="AT49" i="24" s="1"/>
  <c r="AV3" i="24"/>
  <c r="AV5" i="24"/>
  <c r="AV78" i="24" s="1"/>
  <c r="AV45" i="24"/>
  <c r="AV141" i="24"/>
  <c r="AV173" i="24"/>
  <c r="AV109" i="24"/>
  <c r="AV77" i="24"/>
  <c r="AU50" i="24"/>
  <c r="AU56" i="24" s="1"/>
  <c r="AV79" i="24" l="1"/>
  <c r="AU80" i="24"/>
  <c r="AU81" i="24" s="1"/>
  <c r="AV46" i="24"/>
  <c r="AV6" i="24"/>
  <c r="AW4" i="24"/>
  <c r="AV110" i="24"/>
  <c r="AV114" i="24" s="1"/>
  <c r="AV120" i="24" s="1"/>
  <c r="AV142" i="24"/>
  <c r="AV146" i="24" s="1"/>
  <c r="AV152" i="24" s="1"/>
  <c r="AV82" i="24"/>
  <c r="AV88" i="24" s="1"/>
  <c r="AV174" i="24"/>
  <c r="AW3" i="24" l="1"/>
  <c r="AW5" i="24"/>
  <c r="AW110" i="24" s="1"/>
  <c r="AW45" i="24"/>
  <c r="AW141" i="24"/>
  <c r="AW173" i="24"/>
  <c r="AW109" i="24"/>
  <c r="AW77" i="24"/>
  <c r="AV143" i="24"/>
  <c r="AU144" i="24"/>
  <c r="AU145" i="24" s="1"/>
  <c r="AV178" i="24"/>
  <c r="AV184" i="24" s="1"/>
  <c r="AV175" i="24"/>
  <c r="AU176" i="24"/>
  <c r="AU177" i="24" s="1"/>
  <c r="AV50" i="24"/>
  <c r="AV56" i="24" s="1"/>
  <c r="AV47" i="24"/>
  <c r="AU48" i="24"/>
  <c r="AU49" i="24" s="1"/>
  <c r="AV111" i="24"/>
  <c r="AU112" i="24"/>
  <c r="AU113" i="24" s="1"/>
  <c r="AW78" i="24" l="1"/>
  <c r="AW79" i="24" s="1"/>
  <c r="AW111" i="24"/>
  <c r="AV112" i="24"/>
  <c r="AV113" i="24" s="1"/>
  <c r="AW142" i="24"/>
  <c r="AW143" i="24" s="1"/>
  <c r="AW114" i="24"/>
  <c r="AW120" i="24" s="1"/>
  <c r="AW46" i="24"/>
  <c r="AW6" i="24"/>
  <c r="AX4" i="24"/>
  <c r="AW174" i="24"/>
  <c r="AW82" i="24" l="1"/>
  <c r="AW88" i="24" s="1"/>
  <c r="AV80" i="24"/>
  <c r="AV81" i="24" s="1"/>
  <c r="AW146" i="24"/>
  <c r="AW152" i="24" s="1"/>
  <c r="AW50" i="24"/>
  <c r="AW56" i="24" s="1"/>
  <c r="AW47" i="24"/>
  <c r="AV48" i="24"/>
  <c r="AV49" i="24" s="1"/>
  <c r="AW178" i="24"/>
  <c r="AW184" i="24" s="1"/>
  <c r="AW175" i="24"/>
  <c r="AV144" i="24"/>
  <c r="AV145" i="24" s="1"/>
  <c r="AX5" i="24"/>
  <c r="AX174" i="24" s="1"/>
  <c r="AX3" i="24"/>
  <c r="AX141" i="24"/>
  <c r="AX45" i="24"/>
  <c r="AX109" i="24"/>
  <c r="AX173" i="24"/>
  <c r="AX77" i="24"/>
  <c r="AV176" i="24"/>
  <c r="AV177" i="24" s="1"/>
  <c r="AX175" i="24" l="1"/>
  <c r="AX142" i="24"/>
  <c r="AX146" i="24" s="1"/>
  <c r="AX152" i="24" s="1"/>
  <c r="AX178" i="24"/>
  <c r="AX184" i="24" s="1"/>
  <c r="AX46" i="24"/>
  <c r="AX47" i="24" s="1"/>
  <c r="AX6" i="24"/>
  <c r="AY4" i="24"/>
  <c r="AX110" i="24"/>
  <c r="AX78" i="24"/>
  <c r="AW176" i="24"/>
  <c r="AW177" i="24" s="1"/>
  <c r="AX143" i="24" l="1"/>
  <c r="AW144" i="24"/>
  <c r="AW145" i="24" s="1"/>
  <c r="AX82" i="24"/>
  <c r="AX88" i="24" s="1"/>
  <c r="AX79" i="24"/>
  <c r="AW80" i="24"/>
  <c r="AW81" i="24" s="1"/>
  <c r="AX111" i="24"/>
  <c r="AW112" i="24"/>
  <c r="AW113" i="24" s="1"/>
  <c r="AX50" i="24"/>
  <c r="AX56" i="24" s="1"/>
  <c r="AX114" i="24"/>
  <c r="AX120" i="24" s="1"/>
  <c r="AY5" i="24"/>
  <c r="AY142" i="24" s="1"/>
  <c r="AY3" i="24"/>
  <c r="AY141" i="24"/>
  <c r="AY45" i="24"/>
  <c r="AY109" i="24"/>
  <c r="AY173" i="24"/>
  <c r="AY77" i="24"/>
  <c r="AW48" i="24"/>
  <c r="AW49" i="24" s="1"/>
  <c r="AY78" i="24" l="1"/>
  <c r="AY79" i="24" s="1"/>
  <c r="AY146" i="24"/>
  <c r="AY152" i="24" s="1"/>
  <c r="AY143" i="24"/>
  <c r="AX144" i="24"/>
  <c r="AX145" i="24" s="1"/>
  <c r="AY174" i="24"/>
  <c r="AY178" i="24" s="1"/>
  <c r="AY184" i="24" s="1"/>
  <c r="AY110" i="24"/>
  <c r="AY111" i="24" s="1"/>
  <c r="AY46" i="24"/>
  <c r="AY50" i="24" s="1"/>
  <c r="AY56" i="24" s="1"/>
  <c r="AZ4" i="24"/>
  <c r="AY6" i="24"/>
  <c r="AX80" i="24" l="1"/>
  <c r="AX81" i="24" s="1"/>
  <c r="AY114" i="24"/>
  <c r="AY120" i="24" s="1"/>
  <c r="AY82" i="24"/>
  <c r="AY88" i="24" s="1"/>
  <c r="AZ5" i="24"/>
  <c r="AZ110" i="24" s="1"/>
  <c r="AZ3" i="24"/>
  <c r="AZ45" i="24"/>
  <c r="AZ141" i="24"/>
  <c r="AZ173" i="24"/>
  <c r="AZ109" i="24"/>
  <c r="AZ77" i="24"/>
  <c r="AX112" i="24"/>
  <c r="AX113" i="24" s="1"/>
  <c r="AY47" i="24"/>
  <c r="AX48" i="24"/>
  <c r="AX49" i="24" s="1"/>
  <c r="AY175" i="24"/>
  <c r="AX176" i="24"/>
  <c r="AX177" i="24" s="1"/>
  <c r="K49" i="4"/>
  <c r="L50" i="4" s="1"/>
  <c r="L11" i="6" s="1"/>
  <c r="N49" i="4"/>
  <c r="R49" i="4"/>
  <c r="V49" i="4"/>
  <c r="Z49" i="4"/>
  <c r="AD49" i="4"/>
  <c r="AH49" i="4"/>
  <c r="AL49" i="4"/>
  <c r="AP49" i="4"/>
  <c r="AT49" i="4"/>
  <c r="L49" i="4"/>
  <c r="M49" i="4"/>
  <c r="O49" i="4"/>
  <c r="P49" i="4"/>
  <c r="Q49" i="4"/>
  <c r="S49" i="4"/>
  <c r="T49" i="4"/>
  <c r="U49" i="4"/>
  <c r="W49" i="4"/>
  <c r="X49" i="4"/>
  <c r="Y49" i="4"/>
  <c r="AA49" i="4"/>
  <c r="AB49" i="4"/>
  <c r="AC49" i="4"/>
  <c r="AE49" i="4"/>
  <c r="AF49" i="4"/>
  <c r="AG49" i="4"/>
  <c r="AI49" i="4"/>
  <c r="AJ49" i="4"/>
  <c r="AK49" i="4"/>
  <c r="AM49" i="4"/>
  <c r="AN49" i="4"/>
  <c r="AO49" i="4"/>
  <c r="AQ49" i="4"/>
  <c r="AR49" i="4"/>
  <c r="AS49" i="4"/>
  <c r="AU49" i="4"/>
  <c r="AV49" i="4"/>
  <c r="L24" i="6" l="1"/>
  <c r="L29" i="6"/>
  <c r="L30" i="6"/>
  <c r="L26" i="6"/>
  <c r="L23" i="6"/>
  <c r="L28" i="6"/>
  <c r="L25" i="6"/>
  <c r="L31" i="6"/>
  <c r="L27" i="6"/>
  <c r="AZ78" i="24"/>
  <c r="AZ82" i="24" s="1"/>
  <c r="AZ88" i="24" s="1"/>
  <c r="AZ111" i="24"/>
  <c r="AY112" i="24"/>
  <c r="AY113" i="24" s="1"/>
  <c r="AZ174" i="24"/>
  <c r="AZ175" i="24" s="1"/>
  <c r="AZ114" i="24"/>
  <c r="AZ120" i="24" s="1"/>
  <c r="AZ46" i="24"/>
  <c r="AZ47" i="24" s="1"/>
  <c r="BA4" i="24"/>
  <c r="AZ6" i="24"/>
  <c r="AZ142" i="24"/>
  <c r="AZ146" i="24" s="1"/>
  <c r="AZ152" i="24" s="1"/>
  <c r="M50" i="4"/>
  <c r="M11" i="6" s="1"/>
  <c r="AZ79" i="24" l="1"/>
  <c r="AY176" i="24"/>
  <c r="AY177" i="24" s="1"/>
  <c r="AY80" i="24"/>
  <c r="AY81" i="24" s="1"/>
  <c r="L44" i="6"/>
  <c r="L46" i="6" s="1"/>
  <c r="M28" i="6"/>
  <c r="M23" i="6"/>
  <c r="M27" i="6"/>
  <c r="M25" i="6"/>
  <c r="M24" i="6"/>
  <c r="M30" i="6"/>
  <c r="M26" i="6"/>
  <c r="M29" i="6"/>
  <c r="M31" i="6"/>
  <c r="AZ143" i="24"/>
  <c r="AY144" i="24"/>
  <c r="AY145" i="24" s="1"/>
  <c r="BA3" i="24"/>
  <c r="BA5" i="24"/>
  <c r="BA110" i="24" s="1"/>
  <c r="BA111" i="24" s="1"/>
  <c r="BA45" i="24"/>
  <c r="BA141" i="24"/>
  <c r="BA173" i="24"/>
  <c r="BA109" i="24"/>
  <c r="BA77" i="24"/>
  <c r="AZ178" i="24"/>
  <c r="AZ184" i="24" s="1"/>
  <c r="AZ50" i="24"/>
  <c r="AZ56" i="24" s="1"/>
  <c r="AY48" i="24"/>
  <c r="AY49" i="24" s="1"/>
  <c r="L296" i="5"/>
  <c r="L298" i="5"/>
  <c r="L301" i="5"/>
  <c r="L290" i="5"/>
  <c r="N50" i="4"/>
  <c r="N11" i="6" s="1"/>
  <c r="L299" i="5"/>
  <c r="L297" i="5"/>
  <c r="L302" i="5"/>
  <c r="L300" i="5"/>
  <c r="L10" i="23" l="1"/>
  <c r="C9" i="29"/>
  <c r="L190" i="25"/>
  <c r="L92" i="6"/>
  <c r="N30" i="6"/>
  <c r="N26" i="6"/>
  <c r="N29" i="6"/>
  <c r="N23" i="6"/>
  <c r="N27" i="6"/>
  <c r="N28" i="6"/>
  <c r="N25" i="6"/>
  <c r="N24" i="6"/>
  <c r="N31" i="6"/>
  <c r="M44" i="6"/>
  <c r="L52" i="6"/>
  <c r="L56" i="6" s="1"/>
  <c r="L87" i="6" s="1"/>
  <c r="L177" i="25"/>
  <c r="BA114" i="24"/>
  <c r="BA120" i="24" s="1"/>
  <c r="BA46" i="24"/>
  <c r="BA50" i="24" s="1"/>
  <c r="BA56" i="24" s="1"/>
  <c r="BB4" i="24"/>
  <c r="BA6" i="24"/>
  <c r="BA142" i="24"/>
  <c r="AZ144" i="24" s="1"/>
  <c r="AZ145" i="24" s="1"/>
  <c r="BA174" i="24"/>
  <c r="AZ112" i="24"/>
  <c r="AZ113" i="24" s="1"/>
  <c r="BA78" i="24"/>
  <c r="L75" i="5"/>
  <c r="L159" i="5"/>
  <c r="L281" i="5" s="1"/>
  <c r="L24" i="5" s="1"/>
  <c r="L295" i="5"/>
  <c r="L292" i="5"/>
  <c r="L293" i="5"/>
  <c r="L294" i="5"/>
  <c r="L291" i="5"/>
  <c r="L289" i="5"/>
  <c r="L117" i="5"/>
  <c r="L280" i="5" s="1"/>
  <c r="L23" i="5" s="1"/>
  <c r="L201" i="5"/>
  <c r="L282" i="5" s="1"/>
  <c r="L25" i="5" s="1"/>
  <c r="L303" i="5"/>
  <c r="L243" i="5"/>
  <c r="L283" i="5" s="1"/>
  <c r="L26" i="5" s="1"/>
  <c r="L288" i="5"/>
  <c r="O50" i="4"/>
  <c r="O11" i="6" s="1"/>
  <c r="G34" i="20"/>
  <c r="G36" i="20" s="1"/>
  <c r="H33" i="20" s="1"/>
  <c r="L35" i="20"/>
  <c r="G31" i="20"/>
  <c r="H28" i="20" s="1"/>
  <c r="H30" i="20" s="1"/>
  <c r="H42" i="20" s="1"/>
  <c r="H24" i="20"/>
  <c r="L25" i="20"/>
  <c r="G24" i="20"/>
  <c r="L19" i="20"/>
  <c r="L15" i="8" s="1"/>
  <c r="L16" i="8" s="1"/>
  <c r="M117" i="5"/>
  <c r="M289" i="5"/>
  <c r="M298" i="5"/>
  <c r="M291" i="5"/>
  <c r="M292" i="5"/>
  <c r="M243" i="5"/>
  <c r="M301" i="5"/>
  <c r="M294" i="5"/>
  <c r="M303" i="5"/>
  <c r="M75" i="5"/>
  <c r="M279" i="5" s="1"/>
  <c r="M288" i="5"/>
  <c r="M297" i="5"/>
  <c r="M159" i="5"/>
  <c r="M290" i="5"/>
  <c r="M299" i="5"/>
  <c r="M300" i="5"/>
  <c r="M201" i="5"/>
  <c r="M293" i="5"/>
  <c r="M302" i="5"/>
  <c r="M295" i="5"/>
  <c r="M296" i="5"/>
  <c r="N44" i="6" l="1"/>
  <c r="O28" i="6"/>
  <c r="O25" i="6"/>
  <c r="O30" i="6"/>
  <c r="O26" i="6"/>
  <c r="O29" i="6"/>
  <c r="O24" i="6"/>
  <c r="O23" i="6"/>
  <c r="O27" i="6"/>
  <c r="O31" i="6"/>
  <c r="L21" i="12"/>
  <c r="L187" i="25"/>
  <c r="L279" i="5"/>
  <c r="L284" i="5" s="1"/>
  <c r="L178" i="25"/>
  <c r="BA79" i="24"/>
  <c r="AZ80" i="24"/>
  <c r="AZ81" i="24" s="1"/>
  <c r="BA175" i="24"/>
  <c r="AZ176" i="24"/>
  <c r="AZ177" i="24" s="1"/>
  <c r="BB3" i="24"/>
  <c r="BB5" i="24"/>
  <c r="BB174" i="24" s="1"/>
  <c r="BB141" i="24"/>
  <c r="BB45" i="24"/>
  <c r="BB109" i="24"/>
  <c r="BB173" i="24"/>
  <c r="BB77" i="24"/>
  <c r="BA146" i="24"/>
  <c r="BA152" i="24" s="1"/>
  <c r="BA143" i="24"/>
  <c r="BA47" i="24"/>
  <c r="AZ48" i="24"/>
  <c r="AZ49" i="24" s="1"/>
  <c r="BA82" i="24"/>
  <c r="BA88" i="24" s="1"/>
  <c r="BA178" i="24"/>
  <c r="BA184" i="24" s="1"/>
  <c r="L18" i="12"/>
  <c r="L14" i="12"/>
  <c r="L20" i="12"/>
  <c r="L16" i="12"/>
  <c r="L10" i="11"/>
  <c r="L40" i="10"/>
  <c r="M46" i="6"/>
  <c r="L305" i="5"/>
  <c r="N293" i="5"/>
  <c r="N294" i="5"/>
  <c r="N296" i="5"/>
  <c r="P50" i="4"/>
  <c r="P11" i="6" s="1"/>
  <c r="I34" i="20"/>
  <c r="N25" i="20"/>
  <c r="M35" i="20"/>
  <c r="H34" i="20"/>
  <c r="L310" i="5"/>
  <c r="L315" i="5" s="1"/>
  <c r="L20" i="11"/>
  <c r="L86" i="11" s="1"/>
  <c r="L56" i="10"/>
  <c r="L57" i="10" s="1"/>
  <c r="H31" i="20"/>
  <c r="I28" i="20" s="1"/>
  <c r="I30" i="20" s="1"/>
  <c r="I42" i="20" s="1"/>
  <c r="G26" i="20"/>
  <c r="G41" i="20"/>
  <c r="M25" i="20"/>
  <c r="M19" i="20"/>
  <c r="M15" i="8" s="1"/>
  <c r="M16" i="8" s="1"/>
  <c r="M283" i="5"/>
  <c r="N299" i="5"/>
  <c r="M282" i="5"/>
  <c r="M305" i="5"/>
  <c r="M281" i="5"/>
  <c r="M280" i="5"/>
  <c r="N292" i="5"/>
  <c r="N298" i="5"/>
  <c r="N297" i="5"/>
  <c r="M284" i="5" l="1"/>
  <c r="M10" i="23"/>
  <c r="C10" i="29"/>
  <c r="L7" i="23"/>
  <c r="G9" i="29"/>
  <c r="M190" i="25"/>
  <c r="M92" i="6"/>
  <c r="O44" i="6"/>
  <c r="P29" i="6"/>
  <c r="P30" i="6"/>
  <c r="P26" i="6"/>
  <c r="P23" i="6"/>
  <c r="P28" i="6"/>
  <c r="P25" i="6"/>
  <c r="P24" i="6"/>
  <c r="P27" i="6"/>
  <c r="P31" i="6"/>
  <c r="L22" i="5"/>
  <c r="L21" i="5" s="1"/>
  <c r="L79" i="23" s="1"/>
  <c r="M52" i="6"/>
  <c r="M56" i="6" s="1"/>
  <c r="M87" i="6" s="1"/>
  <c r="M177" i="25"/>
  <c r="BB175" i="24"/>
  <c r="BB142" i="24"/>
  <c r="BB143" i="24" s="1"/>
  <c r="BB78" i="24"/>
  <c r="BB79" i="24" s="1"/>
  <c r="BA176" i="24"/>
  <c r="BA177" i="24" s="1"/>
  <c r="BB178" i="24"/>
  <c r="BB184" i="24" s="1"/>
  <c r="BB46" i="24"/>
  <c r="BB47" i="24" s="1"/>
  <c r="BC4" i="24"/>
  <c r="BB6" i="24"/>
  <c r="BB110" i="24"/>
  <c r="BB114" i="24" s="1"/>
  <c r="BB120" i="24" s="1"/>
  <c r="M18" i="12"/>
  <c r="M14" i="12"/>
  <c r="M20" i="12"/>
  <c r="M16" i="12"/>
  <c r="L13" i="12"/>
  <c r="N18" i="12"/>
  <c r="N14" i="12"/>
  <c r="L17" i="12"/>
  <c r="N46" i="6"/>
  <c r="H23" i="20"/>
  <c r="H26" i="20" s="1"/>
  <c r="N303" i="5"/>
  <c r="J34" i="20"/>
  <c r="J24" i="20"/>
  <c r="N291" i="5"/>
  <c r="N295" i="5"/>
  <c r="N288" i="5"/>
  <c r="L306" i="5"/>
  <c r="L318" i="5"/>
  <c r="N75" i="5"/>
  <c r="N201" i="5"/>
  <c r="N282" i="5" s="1"/>
  <c r="N25" i="5" s="1"/>
  <c r="N35" i="20"/>
  <c r="N290" i="5"/>
  <c r="N302" i="5"/>
  <c r="N301" i="5"/>
  <c r="N159" i="5"/>
  <c r="N281" i="5" s="1"/>
  <c r="N24" i="5" s="1"/>
  <c r="N243" i="5"/>
  <c r="N283" i="5" s="1"/>
  <c r="N26" i="5" s="1"/>
  <c r="N300" i="5"/>
  <c r="Q50" i="4"/>
  <c r="N289" i="5"/>
  <c r="I24" i="20"/>
  <c r="I41" i="20" s="1"/>
  <c r="N117" i="5"/>
  <c r="N280" i="5" s="1"/>
  <c r="N23" i="5" s="1"/>
  <c r="N19" i="20"/>
  <c r="G43" i="20"/>
  <c r="G21" i="11"/>
  <c r="G19" i="9"/>
  <c r="G89" i="23" s="1"/>
  <c r="M310" i="5"/>
  <c r="M315" i="5" s="1"/>
  <c r="L54" i="10"/>
  <c r="L17" i="5"/>
  <c r="L317" i="5"/>
  <c r="M56" i="10"/>
  <c r="M57" i="10" s="1"/>
  <c r="M20" i="11"/>
  <c r="M86" i="11" s="1"/>
  <c r="H41" i="20"/>
  <c r="H36" i="20"/>
  <c r="I33" i="20" s="1"/>
  <c r="I36" i="20" s="1"/>
  <c r="J33" i="20" s="1"/>
  <c r="O201" i="5"/>
  <c r="O282" i="5" s="1"/>
  <c r="O25" i="5" s="1"/>
  <c r="O303" i="5"/>
  <c r="O75" i="5"/>
  <c r="O279" i="5" s="1"/>
  <c r="O288" i="5"/>
  <c r="O297" i="5"/>
  <c r="O290" i="5"/>
  <c r="M22" i="5"/>
  <c r="M306" i="5"/>
  <c r="M26" i="5"/>
  <c r="O299" i="5"/>
  <c r="O300" i="5"/>
  <c r="O293" i="5"/>
  <c r="O302" i="5"/>
  <c r="M23" i="5"/>
  <c r="I31" i="20"/>
  <c r="J28" i="20" s="1"/>
  <c r="J30" i="20" s="1"/>
  <c r="J42" i="20" s="1"/>
  <c r="M25" i="5"/>
  <c r="O295" i="5"/>
  <c r="O296" i="5"/>
  <c r="O117" i="5"/>
  <c r="O289" i="5"/>
  <c r="O298" i="5"/>
  <c r="N310" i="5"/>
  <c r="N315" i="5" s="1"/>
  <c r="O35" i="20"/>
  <c r="O159" i="5"/>
  <c r="O243" i="5"/>
  <c r="O283" i="5" s="1"/>
  <c r="O26" i="5" s="1"/>
  <c r="O291" i="5"/>
  <c r="O292" i="5"/>
  <c r="O301" i="5"/>
  <c r="O294" i="5"/>
  <c r="M24" i="5"/>
  <c r="N10" i="23" l="1"/>
  <c r="C11" i="29"/>
  <c r="N190" i="25"/>
  <c r="N92" i="6"/>
  <c r="P44" i="6"/>
  <c r="P46" i="6" s="1"/>
  <c r="M21" i="12"/>
  <c r="M187" i="25"/>
  <c r="N279" i="5"/>
  <c r="N52" i="6"/>
  <c r="N56" i="6" s="1"/>
  <c r="N177" i="25"/>
  <c r="N178" i="25" s="1"/>
  <c r="M178" i="25"/>
  <c r="L19" i="5"/>
  <c r="L69" i="25"/>
  <c r="R50" i="4"/>
  <c r="R11" i="6" s="1"/>
  <c r="Q11" i="6"/>
  <c r="BA144" i="24"/>
  <c r="BA145" i="24" s="1"/>
  <c r="BA80" i="24"/>
  <c r="BA81" i="24" s="1"/>
  <c r="BB146" i="24"/>
  <c r="BB152" i="24" s="1"/>
  <c r="BB82" i="24"/>
  <c r="BB88" i="24" s="1"/>
  <c r="BB111" i="24"/>
  <c r="BA112" i="24"/>
  <c r="BA113" i="24" s="1"/>
  <c r="BC5" i="24"/>
  <c r="BC110" i="24" s="1"/>
  <c r="BC3" i="24"/>
  <c r="BC141" i="24"/>
  <c r="BC45" i="24"/>
  <c r="BC109" i="24"/>
  <c r="BC173" i="24"/>
  <c r="BC77" i="24"/>
  <c r="BA48" i="24"/>
  <c r="BA49" i="24" s="1"/>
  <c r="BB50" i="24"/>
  <c r="BB56" i="24" s="1"/>
  <c r="M13" i="12"/>
  <c r="O18" i="12"/>
  <c r="O14" i="12"/>
  <c r="M17" i="12"/>
  <c r="N20" i="11"/>
  <c r="N86" i="11" s="1"/>
  <c r="N15" i="8"/>
  <c r="N16" i="8" s="1"/>
  <c r="O46" i="6"/>
  <c r="I23" i="20"/>
  <c r="I26" i="20" s="1"/>
  <c r="M40" i="10"/>
  <c r="M10" i="11"/>
  <c r="L24" i="20"/>
  <c r="N305" i="5"/>
  <c r="L320" i="5"/>
  <c r="L27" i="5" s="1"/>
  <c r="L80" i="23" s="1"/>
  <c r="N56" i="10"/>
  <c r="N57" i="10" s="1"/>
  <c r="O25" i="20"/>
  <c r="O19" i="20"/>
  <c r="J31" i="20"/>
  <c r="K28" i="20" s="1"/>
  <c r="K30" i="20" s="1"/>
  <c r="K42" i="20" s="1"/>
  <c r="H40" i="20"/>
  <c r="G16" i="13"/>
  <c r="H19" i="9"/>
  <c r="H89" i="23" s="1"/>
  <c r="H21" i="11"/>
  <c r="J36" i="20"/>
  <c r="K33" i="20" s="1"/>
  <c r="M317" i="5"/>
  <c r="M17" i="5"/>
  <c r="M54" i="10"/>
  <c r="S50" i="4"/>
  <c r="S11" i="6" s="1"/>
  <c r="M318" i="5"/>
  <c r="P35" i="20"/>
  <c r="O280" i="5"/>
  <c r="M21" i="5"/>
  <c r="M79" i="23" s="1"/>
  <c r="O305" i="5"/>
  <c r="P25" i="20"/>
  <c r="K24" i="20"/>
  <c r="N317" i="5"/>
  <c r="K34" i="20"/>
  <c r="I21" i="11"/>
  <c r="I19" i="9"/>
  <c r="I89" i="23" s="1"/>
  <c r="O310" i="5"/>
  <c r="O315" i="5" s="1"/>
  <c r="O22" i="5"/>
  <c r="J41" i="20"/>
  <c r="O281" i="5"/>
  <c r="M7" i="23" l="1"/>
  <c r="G10" i="29"/>
  <c r="O10" i="23"/>
  <c r="C12" i="29"/>
  <c r="P10" i="23"/>
  <c r="C13" i="29"/>
  <c r="P190" i="25"/>
  <c r="P92" i="6"/>
  <c r="O190" i="25"/>
  <c r="O92" i="6"/>
  <c r="N187" i="25"/>
  <c r="N87" i="6"/>
  <c r="O284" i="5"/>
  <c r="N22" i="5"/>
  <c r="N21" i="5" s="1"/>
  <c r="N79" i="23" s="1"/>
  <c r="N284" i="5"/>
  <c r="N318" i="5" s="1"/>
  <c r="N320" i="5" s="1"/>
  <c r="N27" i="5" s="1"/>
  <c r="Q25" i="6"/>
  <c r="Q24" i="6"/>
  <c r="Q30" i="6"/>
  <c r="Q26" i="6"/>
  <c r="Q29" i="6"/>
  <c r="Q28" i="6"/>
  <c r="Q23" i="6"/>
  <c r="Q31" i="6"/>
  <c r="Q27" i="6"/>
  <c r="R29" i="6"/>
  <c r="R23" i="6"/>
  <c r="R27" i="6"/>
  <c r="R28" i="6"/>
  <c r="R25" i="6"/>
  <c r="R30" i="6"/>
  <c r="R24" i="6"/>
  <c r="R26" i="6"/>
  <c r="R31" i="6"/>
  <c r="S28" i="6"/>
  <c r="S25" i="6"/>
  <c r="S27" i="6"/>
  <c r="S30" i="6"/>
  <c r="S26" i="6"/>
  <c r="S29" i="6"/>
  <c r="S24" i="6"/>
  <c r="S23" i="6"/>
  <c r="S31" i="6"/>
  <c r="N21" i="12"/>
  <c r="L81" i="23"/>
  <c r="L84" i="25"/>
  <c r="O52" i="6"/>
  <c r="O56" i="6" s="1"/>
  <c r="O87" i="6" s="1"/>
  <c r="O177" i="25"/>
  <c r="O178" i="25" s="1"/>
  <c r="P52" i="6"/>
  <c r="P56" i="6" s="1"/>
  <c r="P177" i="25"/>
  <c r="P178" i="25" s="1"/>
  <c r="M19" i="5"/>
  <c r="M69" i="25"/>
  <c r="M84" i="25" s="1"/>
  <c r="BC111" i="24"/>
  <c r="BC114" i="24"/>
  <c r="BC120" i="24" s="1"/>
  <c r="BC142" i="24"/>
  <c r="BC143" i="24" s="1"/>
  <c r="BC46" i="24"/>
  <c r="BC50" i="24" s="1"/>
  <c r="BC56" i="24" s="1"/>
  <c r="BD4" i="24"/>
  <c r="BC6" i="24"/>
  <c r="BC174" i="24"/>
  <c r="BC78" i="24"/>
  <c r="BC82" i="24" s="1"/>
  <c r="BC88" i="24" s="1"/>
  <c r="BB112" i="24"/>
  <c r="BB113" i="24" s="1"/>
  <c r="N16" i="12"/>
  <c r="N13" i="12" s="1"/>
  <c r="N20" i="12"/>
  <c r="N17" i="12" s="1"/>
  <c r="P18" i="12"/>
  <c r="P14" i="12"/>
  <c r="O20" i="11"/>
  <c r="O86" i="11" s="1"/>
  <c r="O15" i="8"/>
  <c r="O16" i="8" s="1"/>
  <c r="N40" i="10"/>
  <c r="N10" i="11"/>
  <c r="H43" i="20"/>
  <c r="I40" i="20" s="1"/>
  <c r="J23" i="20"/>
  <c r="J26" i="20" s="1"/>
  <c r="P19" i="20"/>
  <c r="P15" i="8" s="1"/>
  <c r="P16" i="8" s="1"/>
  <c r="P293" i="5"/>
  <c r="P301" i="5"/>
  <c r="P291" i="5"/>
  <c r="O56" i="10"/>
  <c r="O57" i="10" s="1"/>
  <c r="P300" i="5"/>
  <c r="P297" i="5"/>
  <c r="P290" i="5"/>
  <c r="P298" i="5"/>
  <c r="P303" i="5"/>
  <c r="P288" i="5"/>
  <c r="P75" i="5"/>
  <c r="P279" i="5" s="1"/>
  <c r="P296" i="5"/>
  <c r="P302" i="5"/>
  <c r="P117" i="5"/>
  <c r="P280" i="5" s="1"/>
  <c r="P23" i="5" s="1"/>
  <c r="P289" i="5"/>
  <c r="P243" i="5"/>
  <c r="P283" i="5" s="1"/>
  <c r="P294" i="5"/>
  <c r="P295" i="5"/>
  <c r="K31" i="20"/>
  <c r="L28" i="20" s="1"/>
  <c r="L30" i="20" s="1"/>
  <c r="L42" i="20" s="1"/>
  <c r="P159" i="5"/>
  <c r="P281" i="5" s="1"/>
  <c r="P24" i="5" s="1"/>
  <c r="P299" i="5"/>
  <c r="P201" i="5"/>
  <c r="P282" i="5" s="1"/>
  <c r="P292" i="5"/>
  <c r="K36" i="20"/>
  <c r="L33" i="20" s="1"/>
  <c r="O318" i="5"/>
  <c r="Q297" i="5"/>
  <c r="Q159" i="5"/>
  <c r="Q290" i="5"/>
  <c r="Q299" i="5"/>
  <c r="Q300" i="5"/>
  <c r="O24" i="5"/>
  <c r="O54" i="10"/>
  <c r="K41" i="20"/>
  <c r="Q35" i="20"/>
  <c r="Q293" i="5"/>
  <c r="Q302" i="5"/>
  <c r="Q295" i="5"/>
  <c r="Q296" i="5"/>
  <c r="J21" i="11"/>
  <c r="J19" i="9"/>
  <c r="J89" i="23" s="1"/>
  <c r="O17" i="5"/>
  <c r="O317" i="5"/>
  <c r="Q19" i="20"/>
  <c r="Q15" i="8" s="1"/>
  <c r="Q16" i="8" s="1"/>
  <c r="Q25" i="20"/>
  <c r="O23" i="5"/>
  <c r="M320" i="5"/>
  <c r="Q201" i="5"/>
  <c r="Q282" i="5" s="1"/>
  <c r="Q25" i="5" s="1"/>
  <c r="Q117" i="5"/>
  <c r="Q280" i="5" s="1"/>
  <c r="Q23" i="5" s="1"/>
  <c r="Q289" i="5"/>
  <c r="Q298" i="5"/>
  <c r="Q291" i="5"/>
  <c r="Q292" i="5"/>
  <c r="P310" i="5"/>
  <c r="P315" i="5" s="1"/>
  <c r="T50" i="4"/>
  <c r="T11" i="6" s="1"/>
  <c r="L34" i="20"/>
  <c r="Q243" i="5"/>
  <c r="Q283" i="5" s="1"/>
  <c r="Q26" i="5" s="1"/>
  <c r="Q301" i="5"/>
  <c r="Q294" i="5"/>
  <c r="Q303" i="5"/>
  <c r="Q75" i="5"/>
  <c r="Q279" i="5" s="1"/>
  <c r="Q288" i="5"/>
  <c r="N54" i="10"/>
  <c r="L29" i="5"/>
  <c r="L12" i="8" s="1"/>
  <c r="M34" i="20"/>
  <c r="N306" i="5" l="1"/>
  <c r="N7" i="23"/>
  <c r="G11" i="29"/>
  <c r="P187" i="25"/>
  <c r="P87" i="6"/>
  <c r="P284" i="5"/>
  <c r="Q44" i="6"/>
  <c r="Q46" i="6" s="1"/>
  <c r="T28" i="6"/>
  <c r="T25" i="6"/>
  <c r="T24" i="6"/>
  <c r="T29" i="6"/>
  <c r="T30" i="6"/>
  <c r="T26" i="6"/>
  <c r="T23" i="6"/>
  <c r="T27" i="6"/>
  <c r="T31" i="6"/>
  <c r="R44" i="6"/>
  <c r="R46" i="6" s="1"/>
  <c r="S44" i="6"/>
  <c r="S46" i="6" s="1"/>
  <c r="O21" i="12"/>
  <c r="O187" i="25"/>
  <c r="N29" i="5"/>
  <c r="N12" i="8" s="1"/>
  <c r="N17" i="8" s="1"/>
  <c r="N80" i="23"/>
  <c r="N81" i="23" s="1"/>
  <c r="O19" i="5"/>
  <c r="O69" i="25"/>
  <c r="O84" i="25" s="1"/>
  <c r="BC146" i="24"/>
  <c r="BC152" i="24" s="1"/>
  <c r="BB144" i="24"/>
  <c r="BB145" i="24" s="1"/>
  <c r="BD5" i="24"/>
  <c r="BD142" i="24" s="1"/>
  <c r="BD3" i="24"/>
  <c r="BD45" i="24"/>
  <c r="BD141" i="24"/>
  <c r="BD173" i="24"/>
  <c r="BD109" i="24"/>
  <c r="BD77" i="24"/>
  <c r="BC178" i="24"/>
  <c r="BC184" i="24" s="1"/>
  <c r="BC175" i="24"/>
  <c r="BB176" i="24"/>
  <c r="BB177" i="24" s="1"/>
  <c r="BC47" i="24"/>
  <c r="BB48" i="24"/>
  <c r="BB49" i="24" s="1"/>
  <c r="BC79" i="24"/>
  <c r="BB80" i="24"/>
  <c r="BB81" i="24" s="1"/>
  <c r="P20" i="11"/>
  <c r="P86" i="11" s="1"/>
  <c r="O20" i="12"/>
  <c r="O17" i="12" s="1"/>
  <c r="O16" i="12"/>
  <c r="O13" i="12" s="1"/>
  <c r="P20" i="12"/>
  <c r="P17" i="12" s="1"/>
  <c r="P16" i="12"/>
  <c r="P13" i="12" s="1"/>
  <c r="L17" i="8"/>
  <c r="Q20" i="12"/>
  <c r="Q16" i="12"/>
  <c r="Q18" i="12"/>
  <c r="Q14" i="12"/>
  <c r="P10" i="11"/>
  <c r="P21" i="12"/>
  <c r="O10" i="11"/>
  <c r="P40" i="10"/>
  <c r="H16" i="13"/>
  <c r="O40" i="10"/>
  <c r="I43" i="20"/>
  <c r="I16" i="13" s="1"/>
  <c r="K23" i="20"/>
  <c r="K26" i="20" s="1"/>
  <c r="P56" i="10"/>
  <c r="P57" i="10" s="1"/>
  <c r="O21" i="5"/>
  <c r="O79" i="23" s="1"/>
  <c r="L31" i="20"/>
  <c r="M28" i="20" s="1"/>
  <c r="P305" i="5"/>
  <c r="L36" i="20"/>
  <c r="M33" i="20" s="1"/>
  <c r="M36" i="20" s="1"/>
  <c r="N33" i="20" s="1"/>
  <c r="O306" i="5"/>
  <c r="O320" i="5"/>
  <c r="O27" i="5" s="1"/>
  <c r="O80" i="23" s="1"/>
  <c r="Q310" i="5"/>
  <c r="Q315" i="5" s="1"/>
  <c r="U50" i="4"/>
  <c r="U11" i="6" s="1"/>
  <c r="P22" i="5"/>
  <c r="R243" i="5"/>
  <c r="R283" i="5" s="1"/>
  <c r="R26" i="5" s="1"/>
  <c r="R298" i="5"/>
  <c r="R303" i="5"/>
  <c r="R75" i="5"/>
  <c r="R279" i="5" s="1"/>
  <c r="R288" i="5"/>
  <c r="R297" i="5"/>
  <c r="M27" i="5"/>
  <c r="M80" i="23" s="1"/>
  <c r="L41" i="20"/>
  <c r="R19" i="20"/>
  <c r="R15" i="8" s="1"/>
  <c r="R16" i="8" s="1"/>
  <c r="R25" i="20"/>
  <c r="M24" i="20"/>
  <c r="P26" i="5"/>
  <c r="Q305" i="5"/>
  <c r="P25" i="5"/>
  <c r="N34" i="20"/>
  <c r="R201" i="5"/>
  <c r="R294" i="5"/>
  <c r="R299" i="5"/>
  <c r="R300" i="5"/>
  <c r="R293" i="5"/>
  <c r="K21" i="11"/>
  <c r="K19" i="9"/>
  <c r="K89" i="23" s="1"/>
  <c r="N17" i="5"/>
  <c r="N69" i="25" s="1"/>
  <c r="N84" i="25" s="1"/>
  <c r="P317" i="5"/>
  <c r="R159" i="5"/>
  <c r="R281" i="5" s="1"/>
  <c r="R24" i="5" s="1"/>
  <c r="R290" i="5"/>
  <c r="R295" i="5"/>
  <c r="R296" i="5"/>
  <c r="R117" i="5"/>
  <c r="R280" i="5" s="1"/>
  <c r="R23" i="5" s="1"/>
  <c r="R289" i="5"/>
  <c r="N19" i="11"/>
  <c r="N84" i="11" s="1"/>
  <c r="N47" i="10"/>
  <c r="N48" i="10" s="1"/>
  <c r="N83" i="23" s="1"/>
  <c r="Q22" i="5"/>
  <c r="R35" i="20"/>
  <c r="L19" i="11"/>
  <c r="L15" i="9"/>
  <c r="L47" i="10"/>
  <c r="R302" i="5"/>
  <c r="R291" i="5"/>
  <c r="R292" i="5"/>
  <c r="R301" i="5"/>
  <c r="Q20" i="11"/>
  <c r="Q56" i="10"/>
  <c r="Q57" i="10" s="1"/>
  <c r="Q281" i="5"/>
  <c r="Q284" i="5" s="1"/>
  <c r="N15" i="9" l="1"/>
  <c r="M30" i="20"/>
  <c r="M42" i="20" s="1"/>
  <c r="S10" i="23"/>
  <c r="C16" i="29"/>
  <c r="R10" i="23"/>
  <c r="C15" i="29"/>
  <c r="O7" i="23"/>
  <c r="G12" i="29"/>
  <c r="P7" i="23"/>
  <c r="G13" i="29"/>
  <c r="Q177" i="25"/>
  <c r="Q178" i="25" s="1"/>
  <c r="Q10" i="23"/>
  <c r="C14" i="29"/>
  <c r="S190" i="25"/>
  <c r="S92" i="6"/>
  <c r="R190" i="25"/>
  <c r="R92" i="6"/>
  <c r="Q190" i="25"/>
  <c r="Q92" i="6"/>
  <c r="Q52" i="6"/>
  <c r="Q56" i="6" s="1"/>
  <c r="R52" i="6"/>
  <c r="R56" i="6" s="1"/>
  <c r="R10" i="11" s="1"/>
  <c r="R177" i="25"/>
  <c r="R178" i="25" s="1"/>
  <c r="U30" i="6"/>
  <c r="U26" i="6"/>
  <c r="U29" i="6"/>
  <c r="U28" i="6"/>
  <c r="U23" i="6"/>
  <c r="U27" i="6"/>
  <c r="U25" i="6"/>
  <c r="U24" i="6"/>
  <c r="U31" i="6"/>
  <c r="T44" i="6"/>
  <c r="T46" i="6" s="1"/>
  <c r="M81" i="23"/>
  <c r="O81" i="23"/>
  <c r="S52" i="6"/>
  <c r="S56" i="6" s="1"/>
  <c r="S177" i="25"/>
  <c r="S178" i="25" s="1"/>
  <c r="BD110" i="24"/>
  <c r="BD114" i="24" s="1"/>
  <c r="BD120" i="24" s="1"/>
  <c r="BD174" i="24"/>
  <c r="BD175" i="24" s="1"/>
  <c r="BD78" i="24"/>
  <c r="BC80" i="24" s="1"/>
  <c r="BC81" i="24" s="1"/>
  <c r="BD143" i="24"/>
  <c r="BC144" i="24"/>
  <c r="BC145" i="24" s="1"/>
  <c r="BD146" i="24"/>
  <c r="BD152" i="24" s="1"/>
  <c r="BD46" i="24"/>
  <c r="BD47" i="24" s="1"/>
  <c r="BE4" i="24"/>
  <c r="BD6" i="24"/>
  <c r="Q13" i="12"/>
  <c r="R20" i="12"/>
  <c r="R16" i="12"/>
  <c r="R18" i="12"/>
  <c r="R14" i="12"/>
  <c r="Q17" i="12"/>
  <c r="J40" i="20"/>
  <c r="J43" i="20" s="1"/>
  <c r="J16" i="13" s="1"/>
  <c r="L23" i="20"/>
  <c r="L26" i="20" s="1"/>
  <c r="O29" i="5"/>
  <c r="P306" i="5"/>
  <c r="S159" i="5"/>
  <c r="S281" i="5" s="1"/>
  <c r="S24" i="5" s="1"/>
  <c r="S295" i="5"/>
  <c r="S296" i="5"/>
  <c r="S117" i="5"/>
  <c r="S280" i="5" s="1"/>
  <c r="S23" i="5" s="1"/>
  <c r="S289" i="5"/>
  <c r="S298" i="5"/>
  <c r="N19" i="5"/>
  <c r="M41" i="20"/>
  <c r="M29" i="5"/>
  <c r="M12" i="8" s="1"/>
  <c r="Q54" i="10"/>
  <c r="R310" i="5"/>
  <c r="R315" i="5" s="1"/>
  <c r="S291" i="5"/>
  <c r="S292" i="5"/>
  <c r="S301" i="5"/>
  <c r="S294" i="5"/>
  <c r="N31" i="11"/>
  <c r="N233" i="23" s="1"/>
  <c r="P318" i="5"/>
  <c r="V50" i="4"/>
  <c r="V11" i="6" s="1"/>
  <c r="Q17" i="5"/>
  <c r="Q317" i="5"/>
  <c r="N24" i="20"/>
  <c r="Q24" i="5"/>
  <c r="Q21" i="5" s="1"/>
  <c r="Q79" i="23" s="1"/>
  <c r="Q86" i="11"/>
  <c r="S201" i="5"/>
  <c r="S282" i="5" s="1"/>
  <c r="S25" i="5" s="1"/>
  <c r="S243" i="5"/>
  <c r="S283" i="5" s="1"/>
  <c r="S303" i="5"/>
  <c r="S75" i="5"/>
  <c r="S279" i="5" s="1"/>
  <c r="S288" i="5"/>
  <c r="S297" i="5"/>
  <c r="S290" i="5"/>
  <c r="P54" i="10"/>
  <c r="S35" i="20"/>
  <c r="R20" i="11"/>
  <c r="R86" i="11" s="1"/>
  <c r="R56" i="10"/>
  <c r="R57" i="10" s="1"/>
  <c r="L21" i="11"/>
  <c r="L19" i="9"/>
  <c r="L89" i="23" s="1"/>
  <c r="R305" i="5"/>
  <c r="P21" i="5"/>
  <c r="P79" i="23" s="1"/>
  <c r="S299" i="5"/>
  <c r="S300" i="5"/>
  <c r="S293" i="5"/>
  <c r="S302" i="5"/>
  <c r="L48" i="10"/>
  <c r="L83" i="23" s="1"/>
  <c r="L84" i="11"/>
  <c r="Q318" i="5"/>
  <c r="R282" i="5"/>
  <c r="S19" i="20"/>
  <c r="S15" i="8" s="1"/>
  <c r="S16" i="8" s="1"/>
  <c r="S25" i="20"/>
  <c r="R22" i="5"/>
  <c r="N36" i="20"/>
  <c r="O33" i="20" s="1"/>
  <c r="M31" i="20" l="1"/>
  <c r="N28" i="20" s="1"/>
  <c r="R7" i="23"/>
  <c r="G15" i="29"/>
  <c r="T10" i="23"/>
  <c r="C17" i="29"/>
  <c r="R40" i="10"/>
  <c r="T190" i="25"/>
  <c r="T92" i="6"/>
  <c r="Q187" i="25"/>
  <c r="Q87" i="6"/>
  <c r="S187" i="25"/>
  <c r="S87" i="6"/>
  <c r="R187" i="25"/>
  <c r="R87" i="6"/>
  <c r="R21" i="12"/>
  <c r="S284" i="5"/>
  <c r="S318" i="5" s="1"/>
  <c r="R284" i="5"/>
  <c r="R318" i="5" s="1"/>
  <c r="V23" i="6"/>
  <c r="V27" i="6"/>
  <c r="V28" i="6"/>
  <c r="V25" i="6"/>
  <c r="V30" i="6"/>
  <c r="V24" i="6"/>
  <c r="V26" i="6"/>
  <c r="V29" i="6"/>
  <c r="V31" i="6"/>
  <c r="U44" i="6"/>
  <c r="S21" i="12"/>
  <c r="T52" i="6"/>
  <c r="T56" i="6" s="1"/>
  <c r="T177" i="25"/>
  <c r="T178" i="25" s="1"/>
  <c r="Q19" i="5"/>
  <c r="Q69" i="25"/>
  <c r="Q84" i="25" s="1"/>
  <c r="Q21" i="12"/>
  <c r="Q10" i="11"/>
  <c r="Q40" i="10"/>
  <c r="BD79" i="24"/>
  <c r="BC112" i="24"/>
  <c r="BC113" i="24" s="1"/>
  <c r="BD111" i="24"/>
  <c r="BD82" i="24"/>
  <c r="BD88" i="24" s="1"/>
  <c r="BD178" i="24"/>
  <c r="BD184" i="24" s="1"/>
  <c r="BC176" i="24"/>
  <c r="BC177" i="24" s="1"/>
  <c r="BE5" i="24"/>
  <c r="BE78" i="24" s="1"/>
  <c r="BE3" i="24"/>
  <c r="BE45" i="24"/>
  <c r="BE141" i="24"/>
  <c r="BE173" i="24"/>
  <c r="BE109" i="24"/>
  <c r="BE77" i="24"/>
  <c r="BD50" i="24"/>
  <c r="BD56" i="24" s="1"/>
  <c r="BC48" i="24"/>
  <c r="BC49" i="24" s="1"/>
  <c r="U46" i="6"/>
  <c r="R13" i="12"/>
  <c r="R17" i="12"/>
  <c r="S20" i="12"/>
  <c r="S16" i="12"/>
  <c r="O19" i="11"/>
  <c r="O84" i="11" s="1"/>
  <c r="O12" i="8"/>
  <c r="O17" i="8" s="1"/>
  <c r="M17" i="8"/>
  <c r="S18" i="12"/>
  <c r="S14" i="12"/>
  <c r="T21" i="12"/>
  <c r="K40" i="20"/>
  <c r="K43" i="20" s="1"/>
  <c r="M23" i="20"/>
  <c r="M26" i="20" s="1"/>
  <c r="O47" i="10"/>
  <c r="O48" i="10" s="1"/>
  <c r="O83" i="23" s="1"/>
  <c r="O15" i="9"/>
  <c r="T243" i="5"/>
  <c r="T283" i="5" s="1"/>
  <c r="T26" i="5" s="1"/>
  <c r="T75" i="5"/>
  <c r="T279" i="5" s="1"/>
  <c r="T288" i="5"/>
  <c r="T293" i="5"/>
  <c r="T302" i="5"/>
  <c r="T295" i="5"/>
  <c r="T25" i="20"/>
  <c r="T19" i="20"/>
  <c r="T15" i="8" s="1"/>
  <c r="T16" i="8" s="1"/>
  <c r="S20" i="11"/>
  <c r="S86" i="11" s="1"/>
  <c r="S56" i="10"/>
  <c r="S57" i="10" s="1"/>
  <c r="R25" i="5"/>
  <c r="R21" i="5" s="1"/>
  <c r="R79" i="23" s="1"/>
  <c r="R306" i="5"/>
  <c r="Q306" i="5"/>
  <c r="P17" i="5"/>
  <c r="P69" i="25" s="1"/>
  <c r="P84" i="25" s="1"/>
  <c r="S305" i="5"/>
  <c r="S26" i="5"/>
  <c r="T159" i="5"/>
  <c r="T281" i="5" s="1"/>
  <c r="T300" i="5"/>
  <c r="T117" i="5"/>
  <c r="T280" i="5" s="1"/>
  <c r="T23" i="5" s="1"/>
  <c r="T289" i="5"/>
  <c r="T298" i="5"/>
  <c r="T291" i="5"/>
  <c r="S22" i="5"/>
  <c r="Q320" i="5"/>
  <c r="Q27" i="5" s="1"/>
  <c r="M21" i="11"/>
  <c r="M19" i="9"/>
  <c r="M89" i="23" s="1"/>
  <c r="T296" i="5"/>
  <c r="T301" i="5"/>
  <c r="T294" i="5"/>
  <c r="T303" i="5"/>
  <c r="S310" i="5"/>
  <c r="S315" i="5" s="1"/>
  <c r="N41" i="20"/>
  <c r="P320" i="5"/>
  <c r="R317" i="5"/>
  <c r="O24" i="20"/>
  <c r="T201" i="5"/>
  <c r="T282" i="5" s="1"/>
  <c r="T25" i="5" s="1"/>
  <c r="T292" i="5"/>
  <c r="T297" i="5"/>
  <c r="T290" i="5"/>
  <c r="T299" i="5"/>
  <c r="T35" i="20"/>
  <c r="O34" i="20"/>
  <c r="O36" i="20" s="1"/>
  <c r="P33" i="20" s="1"/>
  <c r="W50" i="4"/>
  <c r="W11" i="6" s="1"/>
  <c r="M19" i="11"/>
  <c r="M15" i="9"/>
  <c r="M47" i="10"/>
  <c r="S10" i="11"/>
  <c r="S40" i="10"/>
  <c r="N30" i="20" l="1"/>
  <c r="N42" i="20" s="1"/>
  <c r="N21" i="11" s="1"/>
  <c r="U10" i="23"/>
  <c r="C18" i="29"/>
  <c r="S7" i="23"/>
  <c r="G16" i="29"/>
  <c r="Q7" i="23"/>
  <c r="G14" i="29"/>
  <c r="T187" i="25"/>
  <c r="T87" i="6"/>
  <c r="U190" i="25"/>
  <c r="U92" i="6"/>
  <c r="T284" i="5"/>
  <c r="R320" i="5"/>
  <c r="R27" i="5" s="1"/>
  <c r="R80" i="23" s="1"/>
  <c r="R81" i="23" s="1"/>
  <c r="W30" i="6"/>
  <c r="W26" i="6"/>
  <c r="W29" i="6"/>
  <c r="W24" i="6"/>
  <c r="W23" i="6"/>
  <c r="W28" i="6"/>
  <c r="W25" i="6"/>
  <c r="W31" i="6"/>
  <c r="W27" i="6"/>
  <c r="V44" i="6"/>
  <c r="V46" i="6" s="1"/>
  <c r="Q29" i="5"/>
  <c r="Q12" i="8" s="1"/>
  <c r="Q17" i="8" s="1"/>
  <c r="Q80" i="23"/>
  <c r="Q81" i="23" s="1"/>
  <c r="U52" i="6"/>
  <c r="U56" i="6" s="1"/>
  <c r="U177" i="25"/>
  <c r="U178" i="25" s="1"/>
  <c r="BE174" i="24"/>
  <c r="BE178" i="24" s="1"/>
  <c r="BE184" i="24" s="1"/>
  <c r="BE142" i="24"/>
  <c r="BD144" i="24" s="1"/>
  <c r="BD145" i="24" s="1"/>
  <c r="BE79" i="24"/>
  <c r="BD80" i="24"/>
  <c r="BD81" i="24" s="1"/>
  <c r="BE110" i="24"/>
  <c r="BE114" i="24" s="1"/>
  <c r="BE120" i="24" s="1"/>
  <c r="BE82" i="24"/>
  <c r="BE88" i="24" s="1"/>
  <c r="BE46" i="24"/>
  <c r="BF4" i="24"/>
  <c r="BE6" i="24"/>
  <c r="S17" i="12"/>
  <c r="S13" i="12"/>
  <c r="T18" i="12"/>
  <c r="T14" i="12"/>
  <c r="T20" i="12"/>
  <c r="T16" i="12"/>
  <c r="K16" i="13"/>
  <c r="L40" i="20"/>
  <c r="L43" i="20" s="1"/>
  <c r="M40" i="20" s="1"/>
  <c r="N23" i="20"/>
  <c r="N26" i="20" s="1"/>
  <c r="O31" i="11"/>
  <c r="O233" i="23" s="1"/>
  <c r="U243" i="5"/>
  <c r="U283" i="5" s="1"/>
  <c r="U26" i="5" s="1"/>
  <c r="S21" i="5"/>
  <c r="S79" i="23" s="1"/>
  <c r="S306" i="5"/>
  <c r="O41" i="20"/>
  <c r="U297" i="5"/>
  <c r="U159" i="5"/>
  <c r="U281" i="5" s="1"/>
  <c r="U24" i="5" s="1"/>
  <c r="U290" i="5"/>
  <c r="U299" i="5"/>
  <c r="U300" i="5"/>
  <c r="N19" i="9"/>
  <c r="N89" i="23" s="1"/>
  <c r="S54" i="10"/>
  <c r="T24" i="5"/>
  <c r="P19" i="5"/>
  <c r="T20" i="11"/>
  <c r="T86" i="11" s="1"/>
  <c r="T56" i="10"/>
  <c r="T57" i="10" s="1"/>
  <c r="R54" i="10"/>
  <c r="X50" i="4"/>
  <c r="X11" i="6" s="1"/>
  <c r="M84" i="11"/>
  <c r="U201" i="5"/>
  <c r="U282" i="5" s="1"/>
  <c r="U25" i="5" s="1"/>
  <c r="U293" i="5"/>
  <c r="U302" i="5"/>
  <c r="U295" i="5"/>
  <c r="U296" i="5"/>
  <c r="S17" i="5"/>
  <c r="S317" i="5"/>
  <c r="S320" i="5" s="1"/>
  <c r="S27" i="5" s="1"/>
  <c r="S80" i="23" s="1"/>
  <c r="T10" i="11"/>
  <c r="T40" i="10"/>
  <c r="M48" i="10"/>
  <c r="M83" i="23" s="1"/>
  <c r="U117" i="5"/>
  <c r="U280" i="5" s="1"/>
  <c r="U23" i="5" s="1"/>
  <c r="U289" i="5"/>
  <c r="U298" i="5"/>
  <c r="U291" i="5"/>
  <c r="U292" i="5"/>
  <c r="L31" i="11"/>
  <c r="L233" i="23" s="1"/>
  <c r="T310" i="5"/>
  <c r="T315" i="5" s="1"/>
  <c r="U35" i="20"/>
  <c r="P34" i="20"/>
  <c r="P36" i="20" s="1"/>
  <c r="Q33" i="20" s="1"/>
  <c r="T305" i="5"/>
  <c r="P27" i="5"/>
  <c r="P80" i="23" s="1"/>
  <c r="U301" i="5"/>
  <c r="U294" i="5"/>
  <c r="U303" i="5"/>
  <c r="U75" i="5"/>
  <c r="U279" i="5" s="1"/>
  <c r="U284" i="5" s="1"/>
  <c r="U288" i="5"/>
  <c r="U19" i="20"/>
  <c r="U15" i="8" s="1"/>
  <c r="U16" i="8" s="1"/>
  <c r="U25" i="20"/>
  <c r="Q24" i="20"/>
  <c r="P24" i="20"/>
  <c r="T22" i="5"/>
  <c r="T318" i="5"/>
  <c r="N31" i="20" l="1"/>
  <c r="O28" i="20" s="1"/>
  <c r="R29" i="5"/>
  <c r="R12" i="8" s="1"/>
  <c r="R17" i="8" s="1"/>
  <c r="V10" i="23"/>
  <c r="C19" i="29"/>
  <c r="T7" i="23"/>
  <c r="G17" i="29"/>
  <c r="U187" i="25"/>
  <c r="U87" i="6"/>
  <c r="V190" i="25"/>
  <c r="V92" i="6"/>
  <c r="X28" i="6"/>
  <c r="X25" i="6"/>
  <c r="X24" i="6"/>
  <c r="X27" i="6"/>
  <c r="X29" i="6"/>
  <c r="X30" i="6"/>
  <c r="X26" i="6"/>
  <c r="X23" i="6"/>
  <c r="X44" i="6" s="1"/>
  <c r="X31" i="6"/>
  <c r="W44" i="6"/>
  <c r="W46" i="6" s="1"/>
  <c r="U21" i="12"/>
  <c r="Q47" i="10"/>
  <c r="Q48" i="10" s="1"/>
  <c r="Q83" i="23" s="1"/>
  <c r="Q15" i="9"/>
  <c r="S81" i="23"/>
  <c r="P81" i="23"/>
  <c r="Q19" i="11"/>
  <c r="Q84" i="11" s="1"/>
  <c r="V52" i="6"/>
  <c r="V56" i="6" s="1"/>
  <c r="V177" i="25"/>
  <c r="V178" i="25" s="1"/>
  <c r="S19" i="5"/>
  <c r="S69" i="25"/>
  <c r="S84" i="25" s="1"/>
  <c r="BE143" i="24"/>
  <c r="BE146" i="24"/>
  <c r="BE152" i="24" s="1"/>
  <c r="BE175" i="24"/>
  <c r="BD176" i="24"/>
  <c r="BD177" i="24" s="1"/>
  <c r="BF5" i="24"/>
  <c r="BF78" i="24" s="1"/>
  <c r="BF3" i="24"/>
  <c r="BF141" i="24"/>
  <c r="BF45" i="24"/>
  <c r="BF109" i="24"/>
  <c r="BF173" i="24"/>
  <c r="BF77" i="24"/>
  <c r="BE111" i="24"/>
  <c r="BD112" i="24"/>
  <c r="BD113" i="24" s="1"/>
  <c r="BE47" i="24"/>
  <c r="BD48" i="24"/>
  <c r="BD49" i="24" s="1"/>
  <c r="BE50" i="24"/>
  <c r="BE56" i="24" s="1"/>
  <c r="U18" i="12"/>
  <c r="U14" i="12"/>
  <c r="T13" i="12"/>
  <c r="U20" i="12"/>
  <c r="U16" i="12"/>
  <c r="T17" i="12"/>
  <c r="L16" i="13"/>
  <c r="M43" i="20"/>
  <c r="O23" i="20"/>
  <c r="O26" i="20" s="1"/>
  <c r="S29" i="5"/>
  <c r="V201" i="5"/>
  <c r="V282" i="5" s="1"/>
  <c r="V25" i="5" s="1"/>
  <c r="U305" i="5"/>
  <c r="T21" i="5"/>
  <c r="T79" i="23" s="1"/>
  <c r="V300" i="5"/>
  <c r="U20" i="11"/>
  <c r="U86" i="11" s="1"/>
  <c r="U56" i="10"/>
  <c r="U57" i="10" s="1"/>
  <c r="U10" i="11"/>
  <c r="U40" i="10"/>
  <c r="P29" i="5"/>
  <c r="P12" i="8" s="1"/>
  <c r="T306" i="5"/>
  <c r="V302" i="5"/>
  <c r="V291" i="5"/>
  <c r="V292" i="5"/>
  <c r="V301" i="5"/>
  <c r="U310" i="5"/>
  <c r="U315" i="5" s="1"/>
  <c r="Y50" i="4"/>
  <c r="Y11" i="6" s="1"/>
  <c r="O19" i="9"/>
  <c r="O89" i="23" s="1"/>
  <c r="P41" i="20"/>
  <c r="T317" i="5"/>
  <c r="T320" i="5" s="1"/>
  <c r="V298" i="5"/>
  <c r="V303" i="5"/>
  <c r="V75" i="5"/>
  <c r="V279" i="5" s="1"/>
  <c r="V288" i="5"/>
  <c r="V297" i="5"/>
  <c r="R17" i="5"/>
  <c r="R69" i="25" s="1"/>
  <c r="R84" i="25" s="1"/>
  <c r="V294" i="5"/>
  <c r="V299" i="5"/>
  <c r="V293" i="5"/>
  <c r="V35" i="20"/>
  <c r="Q34" i="20"/>
  <c r="Q36" i="20" s="1"/>
  <c r="R33" i="20" s="1"/>
  <c r="U22" i="5"/>
  <c r="U21" i="5" s="1"/>
  <c r="U79" i="23" s="1"/>
  <c r="U318" i="5"/>
  <c r="V243" i="5"/>
  <c r="V283" i="5" s="1"/>
  <c r="V26" i="5" s="1"/>
  <c r="V159" i="5"/>
  <c r="V281" i="5" s="1"/>
  <c r="V290" i="5"/>
  <c r="V295" i="5"/>
  <c r="V296" i="5"/>
  <c r="V117" i="5"/>
  <c r="V280" i="5" s="1"/>
  <c r="V23" i="5" s="1"/>
  <c r="V289" i="5"/>
  <c r="R47" i="10"/>
  <c r="R48" i="10" s="1"/>
  <c r="R83" i="23" s="1"/>
  <c r="Q31" i="11"/>
  <c r="Q233" i="23" s="1"/>
  <c r="V19" i="20"/>
  <c r="V15" i="8" s="1"/>
  <c r="V16" i="8" s="1"/>
  <c r="V25" i="20"/>
  <c r="R15" i="9" l="1"/>
  <c r="R19" i="11"/>
  <c r="R84" i="11" s="1"/>
  <c r="O30" i="20"/>
  <c r="O42" i="20" s="1"/>
  <c r="O21" i="11" s="1"/>
  <c r="U7" i="23"/>
  <c r="G18" i="29"/>
  <c r="W10" i="23"/>
  <c r="C20" i="29"/>
  <c r="W190" i="25"/>
  <c r="W92" i="6"/>
  <c r="V187" i="25"/>
  <c r="V87" i="6"/>
  <c r="V284" i="5"/>
  <c r="Y29" i="6"/>
  <c r="Y28" i="6"/>
  <c r="Y24" i="6"/>
  <c r="Y23" i="6"/>
  <c r="Y25" i="6"/>
  <c r="Y30" i="6"/>
  <c r="Y26" i="6"/>
  <c r="Y27" i="6"/>
  <c r="Y31" i="6"/>
  <c r="V21" i="12"/>
  <c r="W52" i="6"/>
  <c r="W56" i="6" s="1"/>
  <c r="W177" i="25"/>
  <c r="W178" i="25" s="1"/>
  <c r="BF110" i="24"/>
  <c r="BE112" i="24" s="1"/>
  <c r="BE113" i="24" s="1"/>
  <c r="BF79" i="24"/>
  <c r="BE80" i="24"/>
  <c r="BE81" i="24" s="1"/>
  <c r="BF82" i="24"/>
  <c r="BF88" i="24" s="1"/>
  <c r="BF174" i="24"/>
  <c r="BF178" i="24" s="1"/>
  <c r="BF184" i="24" s="1"/>
  <c r="BF46" i="24"/>
  <c r="BF142" i="24"/>
  <c r="BF146" i="24" s="1"/>
  <c r="BF152" i="24" s="1"/>
  <c r="BG4" i="24"/>
  <c r="BF6" i="24"/>
  <c r="X46" i="6"/>
  <c r="V20" i="12"/>
  <c r="V16" i="12"/>
  <c r="P17" i="8"/>
  <c r="S47" i="10"/>
  <c r="S48" i="10" s="1"/>
  <c r="S83" i="23" s="1"/>
  <c r="S12" i="8"/>
  <c r="S17" i="8" s="1"/>
  <c r="U13" i="12"/>
  <c r="V18" i="12"/>
  <c r="V14" i="12"/>
  <c r="U17" i="12"/>
  <c r="P23" i="20"/>
  <c r="P26" i="20" s="1"/>
  <c r="N40" i="20"/>
  <c r="M16" i="13"/>
  <c r="S15" i="9"/>
  <c r="S19" i="11"/>
  <c r="S84" i="11" s="1"/>
  <c r="W159" i="5"/>
  <c r="W281" i="5" s="1"/>
  <c r="W24" i="5" s="1"/>
  <c r="M31" i="11"/>
  <c r="M233" i="23" s="1"/>
  <c r="W201" i="5"/>
  <c r="W282" i="5" s="1"/>
  <c r="W25" i="5" s="1"/>
  <c r="W303" i="5"/>
  <c r="W75" i="5"/>
  <c r="W279" i="5" s="1"/>
  <c r="W288" i="5"/>
  <c r="W297" i="5"/>
  <c r="W290" i="5"/>
  <c r="R19" i="5"/>
  <c r="W19" i="20"/>
  <c r="W15" i="8" s="1"/>
  <c r="W16" i="8" s="1"/>
  <c r="W25" i="20"/>
  <c r="R24" i="20"/>
  <c r="V305" i="5"/>
  <c r="U54" i="10"/>
  <c r="S31" i="11"/>
  <c r="S233" i="23" s="1"/>
  <c r="P19" i="11"/>
  <c r="P15" i="9"/>
  <c r="P47" i="10"/>
  <c r="W299" i="5"/>
  <c r="W300" i="5"/>
  <c r="W293" i="5"/>
  <c r="W302" i="5"/>
  <c r="U306" i="5"/>
  <c r="V22" i="5"/>
  <c r="V318" i="5"/>
  <c r="T27" i="5"/>
  <c r="T80" i="23" s="1"/>
  <c r="T81" i="23" s="1"/>
  <c r="P19" i="9"/>
  <c r="P89" i="23" s="1"/>
  <c r="Z50" i="4"/>
  <c r="Z11" i="6" s="1"/>
  <c r="U17" i="5"/>
  <c r="U317" i="5"/>
  <c r="U320" i="5" s="1"/>
  <c r="U27" i="5" s="1"/>
  <c r="V10" i="11"/>
  <c r="V40" i="10"/>
  <c r="V20" i="11"/>
  <c r="V86" i="11" s="1"/>
  <c r="V56" i="10"/>
  <c r="V57" i="10" s="1"/>
  <c r="W295" i="5"/>
  <c r="W296" i="5"/>
  <c r="W117" i="5"/>
  <c r="W280" i="5" s="1"/>
  <c r="W23" i="5" s="1"/>
  <c r="W289" i="5"/>
  <c r="W298" i="5"/>
  <c r="Q41" i="20"/>
  <c r="W243" i="5"/>
  <c r="W283" i="5" s="1"/>
  <c r="W26" i="5" s="1"/>
  <c r="W291" i="5"/>
  <c r="W292" i="5"/>
  <c r="W301" i="5"/>
  <c r="W294" i="5"/>
  <c r="R31" i="11"/>
  <c r="R233" i="23" s="1"/>
  <c r="V24" i="5"/>
  <c r="V310" i="5"/>
  <c r="V315" i="5" s="1"/>
  <c r="W35" i="20"/>
  <c r="R34" i="20"/>
  <c r="R36" i="20" s="1"/>
  <c r="S33" i="20" s="1"/>
  <c r="T54" i="10"/>
  <c r="O31" i="20" l="1"/>
  <c r="P28" i="20" s="1"/>
  <c r="P30" i="20" s="1"/>
  <c r="P42" i="20" s="1"/>
  <c r="P21" i="11" s="1"/>
  <c r="V7" i="23"/>
  <c r="G19" i="29"/>
  <c r="X10" i="23"/>
  <c r="C21" i="29"/>
  <c r="W187" i="25"/>
  <c r="W87" i="6"/>
  <c r="X190" i="25"/>
  <c r="X92" i="6"/>
  <c r="W284" i="5"/>
  <c r="Y44" i="6"/>
  <c r="Y46" i="6" s="1"/>
  <c r="Z28" i="6"/>
  <c r="Z25" i="6"/>
  <c r="Z30" i="6"/>
  <c r="Z24" i="6"/>
  <c r="Z26" i="6"/>
  <c r="Z29" i="6"/>
  <c r="Z23" i="6"/>
  <c r="Z27" i="6"/>
  <c r="Z31" i="6"/>
  <c r="W21" i="12"/>
  <c r="U29" i="5"/>
  <c r="U12" i="8" s="1"/>
  <c r="U17" i="8" s="1"/>
  <c r="U80" i="23"/>
  <c r="U81" i="23" s="1"/>
  <c r="X52" i="6"/>
  <c r="X56" i="6" s="1"/>
  <c r="X177" i="25"/>
  <c r="X178" i="25" s="1"/>
  <c r="U19" i="5"/>
  <c r="U69" i="25"/>
  <c r="U84" i="25" s="1"/>
  <c r="BF111" i="24"/>
  <c r="BF114" i="24"/>
  <c r="BF120" i="24" s="1"/>
  <c r="BG5" i="24"/>
  <c r="BG78" i="24" s="1"/>
  <c r="BG3" i="24"/>
  <c r="BG141" i="24"/>
  <c r="BG45" i="24"/>
  <c r="BG109" i="24"/>
  <c r="BG173" i="24"/>
  <c r="BG77" i="24"/>
  <c r="BF50" i="24"/>
  <c r="BF56" i="24" s="1"/>
  <c r="BF47" i="24"/>
  <c r="BE48" i="24"/>
  <c r="BE49" i="24" s="1"/>
  <c r="BF143" i="24"/>
  <c r="BE144" i="24"/>
  <c r="BE145" i="24" s="1"/>
  <c r="BF175" i="24"/>
  <c r="BE176" i="24"/>
  <c r="BE177" i="24" s="1"/>
  <c r="V13" i="12"/>
  <c r="V17" i="12"/>
  <c r="W20" i="12"/>
  <c r="W16" i="12"/>
  <c r="W18" i="12"/>
  <c r="W14" i="12"/>
  <c r="N43" i="20"/>
  <c r="Q23" i="20"/>
  <c r="Q26" i="20" s="1"/>
  <c r="X159" i="5"/>
  <c r="X281" i="5" s="1"/>
  <c r="X24" i="5" s="1"/>
  <c r="X292" i="5"/>
  <c r="X297" i="5"/>
  <c r="X290" i="5"/>
  <c r="X299" i="5"/>
  <c r="X35" i="20"/>
  <c r="S34" i="20"/>
  <c r="S36" i="20" s="1"/>
  <c r="T33" i="20" s="1"/>
  <c r="V21" i="5"/>
  <c r="V79" i="23" s="1"/>
  <c r="W310" i="5"/>
  <c r="W315" i="5" s="1"/>
  <c r="X243" i="5"/>
  <c r="X283" i="5" s="1"/>
  <c r="X26" i="5" s="1"/>
  <c r="X75" i="5"/>
  <c r="X279" i="5" s="1"/>
  <c r="X288" i="5"/>
  <c r="X293" i="5"/>
  <c r="X302" i="5"/>
  <c r="X295" i="5"/>
  <c r="X25" i="20"/>
  <c r="X19" i="20"/>
  <c r="X15" i="8" s="1"/>
  <c r="X16" i="8" s="1"/>
  <c r="S24" i="20"/>
  <c r="V17" i="5"/>
  <c r="V317" i="5"/>
  <c r="V320" i="5" s="1"/>
  <c r="V27" i="5" s="1"/>
  <c r="V80" i="23" s="1"/>
  <c r="Q19" i="9"/>
  <c r="Q89" i="23" s="1"/>
  <c r="P84" i="11"/>
  <c r="R41" i="20"/>
  <c r="W305" i="5"/>
  <c r="X300" i="5"/>
  <c r="X117" i="5"/>
  <c r="X280" i="5" s="1"/>
  <c r="X23" i="5" s="1"/>
  <c r="X289" i="5"/>
  <c r="X298" i="5"/>
  <c r="X291" i="5"/>
  <c r="V54" i="10"/>
  <c r="AA50" i="4"/>
  <c r="AA11" i="6" s="1"/>
  <c r="T29" i="5"/>
  <c r="T12" i="8" s="1"/>
  <c r="T17" i="8" s="1"/>
  <c r="W10" i="11"/>
  <c r="W40" i="10"/>
  <c r="P48" i="10"/>
  <c r="P83" i="23" s="1"/>
  <c r="W22" i="5"/>
  <c r="W21" i="5" s="1"/>
  <c r="W79" i="23" s="1"/>
  <c r="W318" i="5"/>
  <c r="X201" i="5"/>
  <c r="X282" i="5" s="1"/>
  <c r="X25" i="5" s="1"/>
  <c r="X296" i="5"/>
  <c r="X301" i="5"/>
  <c r="X294" i="5"/>
  <c r="X303" i="5"/>
  <c r="T17" i="5"/>
  <c r="T69" i="25" s="1"/>
  <c r="T84" i="25" s="1"/>
  <c r="V306" i="5"/>
  <c r="W20" i="11"/>
  <c r="W86" i="11" s="1"/>
  <c r="W56" i="10"/>
  <c r="W57" i="10" s="1"/>
  <c r="P31" i="20" l="1"/>
  <c r="Q28" i="20" s="1"/>
  <c r="Y10" i="23"/>
  <c r="C22" i="29"/>
  <c r="W7" i="23"/>
  <c r="G20" i="29"/>
  <c r="X187" i="25"/>
  <c r="X87" i="6"/>
  <c r="Y190" i="25"/>
  <c r="Y92" i="6"/>
  <c r="X284" i="5"/>
  <c r="U47" i="10"/>
  <c r="U48" i="10" s="1"/>
  <c r="U83" i="23" s="1"/>
  <c r="U15" i="9"/>
  <c r="Z44" i="6"/>
  <c r="Z46" i="6" s="1"/>
  <c r="AA29" i="6"/>
  <c r="AA24" i="6"/>
  <c r="AA23" i="6"/>
  <c r="AA28" i="6"/>
  <c r="AA25" i="6"/>
  <c r="AA27" i="6"/>
  <c r="AA30" i="6"/>
  <c r="AA26" i="6"/>
  <c r="AA31" i="6"/>
  <c r="X21" i="12"/>
  <c r="U19" i="11"/>
  <c r="U84" i="11" s="1"/>
  <c r="V81" i="23"/>
  <c r="Y52" i="6"/>
  <c r="Y56" i="6" s="1"/>
  <c r="Y177" i="25"/>
  <c r="Y178" i="25" s="1"/>
  <c r="V19" i="5"/>
  <c r="V69" i="25"/>
  <c r="V84" i="25" s="1"/>
  <c r="BG174" i="24"/>
  <c r="BF176" i="24" s="1"/>
  <c r="BF177" i="24" s="1"/>
  <c r="BG79" i="24"/>
  <c r="BF80" i="24"/>
  <c r="BF81" i="24" s="1"/>
  <c r="BG142" i="24"/>
  <c r="BG143" i="24" s="1"/>
  <c r="BG82" i="24"/>
  <c r="BG88" i="24" s="1"/>
  <c r="BG110" i="24"/>
  <c r="BG114" i="24" s="1"/>
  <c r="BG120" i="24" s="1"/>
  <c r="BG46" i="24"/>
  <c r="BH4" i="24"/>
  <c r="BG6" i="24"/>
  <c r="W13" i="12"/>
  <c r="W17" i="12"/>
  <c r="X20" i="12"/>
  <c r="X16" i="12"/>
  <c r="X18" i="12"/>
  <c r="X14" i="12"/>
  <c r="R23" i="20"/>
  <c r="R26" i="20" s="1"/>
  <c r="N16" i="13"/>
  <c r="O40" i="20"/>
  <c r="V29" i="5"/>
  <c r="Y35" i="20"/>
  <c r="T34" i="20"/>
  <c r="T36" i="20" s="1"/>
  <c r="U33" i="20" s="1"/>
  <c r="T19" i="11"/>
  <c r="T15" i="9"/>
  <c r="T47" i="10"/>
  <c r="AB50" i="4"/>
  <c r="AB11" i="6" s="1"/>
  <c r="W306" i="5"/>
  <c r="Y243" i="5"/>
  <c r="Y283" i="5" s="1"/>
  <c r="Y26" i="5" s="1"/>
  <c r="Y117" i="5"/>
  <c r="Y280" i="5" s="1"/>
  <c r="Y23" i="5" s="1"/>
  <c r="Y289" i="5"/>
  <c r="Y298" i="5"/>
  <c r="Y303" i="5"/>
  <c r="Y75" i="5"/>
  <c r="Y279" i="5" s="1"/>
  <c r="Y288" i="5"/>
  <c r="S41" i="20"/>
  <c r="X22" i="5"/>
  <c r="X21" i="5" s="1"/>
  <c r="X79" i="23" s="1"/>
  <c r="X318" i="5"/>
  <c r="W54" i="10"/>
  <c r="Y19" i="20"/>
  <c r="Y15" i="8" s="1"/>
  <c r="Y16" i="8" s="1"/>
  <c r="Y25" i="20"/>
  <c r="T19" i="5"/>
  <c r="U24" i="20"/>
  <c r="U34" i="20"/>
  <c r="R19" i="9"/>
  <c r="R89" i="23" s="1"/>
  <c r="Y301" i="5"/>
  <c r="Y294" i="5"/>
  <c r="Y299" i="5"/>
  <c r="Y300" i="5"/>
  <c r="X20" i="11"/>
  <c r="X86" i="11" s="1"/>
  <c r="X56" i="10"/>
  <c r="X57" i="10" s="1"/>
  <c r="T24" i="20"/>
  <c r="W17" i="5"/>
  <c r="W317" i="5"/>
  <c r="W320" i="5" s="1"/>
  <c r="W27" i="5" s="1"/>
  <c r="W80" i="23" s="1"/>
  <c r="W81" i="23" s="1"/>
  <c r="Y297" i="5"/>
  <c r="Y159" i="5"/>
  <c r="Y281" i="5" s="1"/>
  <c r="Y24" i="5" s="1"/>
  <c r="Y290" i="5"/>
  <c r="Y295" i="5"/>
  <c r="Y296" i="5"/>
  <c r="U31" i="11"/>
  <c r="U233" i="23" s="1"/>
  <c r="X10" i="11"/>
  <c r="X40" i="10"/>
  <c r="X310" i="5"/>
  <c r="X315" i="5" s="1"/>
  <c r="Y201" i="5"/>
  <c r="Y282" i="5" s="1"/>
  <c r="Y25" i="5" s="1"/>
  <c r="Y293" i="5"/>
  <c r="Y302" i="5"/>
  <c r="Y291" i="5"/>
  <c r="Y292" i="5"/>
  <c r="X305" i="5"/>
  <c r="Q30" i="20" l="1"/>
  <c r="Q42" i="20" s="1"/>
  <c r="Q21" i="11" s="1"/>
  <c r="Z10" i="23"/>
  <c r="C23" i="29"/>
  <c r="X7" i="23"/>
  <c r="G21" i="29"/>
  <c r="Z190" i="25"/>
  <c r="Z92" i="6"/>
  <c r="Y187" i="25"/>
  <c r="Y87" i="6"/>
  <c r="Y284" i="5"/>
  <c r="AA44" i="6"/>
  <c r="AA46" i="6" s="1"/>
  <c r="AB29" i="6"/>
  <c r="AB30" i="6"/>
  <c r="AB26" i="6"/>
  <c r="AB23" i="6"/>
  <c r="AB28" i="6"/>
  <c r="AB25" i="6"/>
  <c r="AB24" i="6"/>
  <c r="AB31" i="6"/>
  <c r="AB27" i="6"/>
  <c r="Y21" i="12"/>
  <c r="Z52" i="6"/>
  <c r="Z56" i="6" s="1"/>
  <c r="Z177" i="25"/>
  <c r="Z178" i="25" s="1"/>
  <c r="W19" i="5"/>
  <c r="W69" i="25"/>
  <c r="W84" i="25" s="1"/>
  <c r="BG175" i="24"/>
  <c r="BG178" i="24"/>
  <c r="BG184" i="24" s="1"/>
  <c r="BG50" i="24"/>
  <c r="BG56" i="24" s="1"/>
  <c r="BG47" i="24"/>
  <c r="BG111" i="24"/>
  <c r="BF112" i="24"/>
  <c r="BF113" i="24" s="1"/>
  <c r="BF144" i="24"/>
  <c r="BF145" i="24" s="1"/>
  <c r="BG146" i="24"/>
  <c r="BG152" i="24" s="1"/>
  <c r="BH3" i="24"/>
  <c r="BH5" i="24"/>
  <c r="BH78" i="24" s="1"/>
  <c r="BH45" i="24"/>
  <c r="BH141" i="24"/>
  <c r="BH173" i="24"/>
  <c r="BH109" i="24"/>
  <c r="BH77" i="24"/>
  <c r="BF48" i="24"/>
  <c r="BF49" i="24" s="1"/>
  <c r="X17" i="12"/>
  <c r="X13" i="12"/>
  <c r="V15" i="9"/>
  <c r="V12" i="8"/>
  <c r="V17" i="8" s="1"/>
  <c r="Y20" i="12"/>
  <c r="Y16" i="12"/>
  <c r="Y18" i="12"/>
  <c r="Y14" i="12"/>
  <c r="V19" i="11"/>
  <c r="V84" i="11" s="1"/>
  <c r="O43" i="20"/>
  <c r="S23" i="20"/>
  <c r="S26" i="20" s="1"/>
  <c r="V47" i="10"/>
  <c r="V48" i="10" s="1"/>
  <c r="V83" i="23" s="1"/>
  <c r="T41" i="20"/>
  <c r="Z294" i="5"/>
  <c r="Z299" i="5"/>
  <c r="X306" i="5"/>
  <c r="U36" i="20"/>
  <c r="V33" i="20" s="1"/>
  <c r="U41" i="20"/>
  <c r="Z300" i="5"/>
  <c r="Z293" i="5"/>
  <c r="W29" i="5"/>
  <c r="W12" i="8" s="1"/>
  <c r="W17" i="8" s="1"/>
  <c r="Y22" i="5"/>
  <c r="Y21" i="5" s="1"/>
  <c r="Y79" i="23" s="1"/>
  <c r="Y318" i="5"/>
  <c r="Z201" i="5"/>
  <c r="Z282" i="5" s="1"/>
  <c r="Z25" i="5" s="1"/>
  <c r="Z159" i="5"/>
  <c r="Z281" i="5" s="1"/>
  <c r="Z24" i="5" s="1"/>
  <c r="Z290" i="5"/>
  <c r="Z295" i="5"/>
  <c r="Z296" i="5"/>
  <c r="Z117" i="5"/>
  <c r="Z280" i="5" s="1"/>
  <c r="Z23" i="5" s="1"/>
  <c r="Z289" i="5"/>
  <c r="P31" i="11"/>
  <c r="P233" i="23" s="1"/>
  <c r="Z35" i="20"/>
  <c r="T84" i="11"/>
  <c r="Z302" i="5"/>
  <c r="Z291" i="5"/>
  <c r="Z292" i="5"/>
  <c r="Z301" i="5"/>
  <c r="X54" i="10"/>
  <c r="V31" i="11"/>
  <c r="V233" i="23" s="1"/>
  <c r="Z19" i="20"/>
  <c r="Z15" i="8" s="1"/>
  <c r="Z16" i="8" s="1"/>
  <c r="Z25" i="20"/>
  <c r="Y20" i="11"/>
  <c r="Y86" i="11" s="1"/>
  <c r="Y56" i="10"/>
  <c r="Y57" i="10" s="1"/>
  <c r="S19" i="9"/>
  <c r="S89" i="23" s="1"/>
  <c r="T48" i="10"/>
  <c r="T83" i="23" s="1"/>
  <c r="Z243" i="5"/>
  <c r="Z283" i="5" s="1"/>
  <c r="Z26" i="5" s="1"/>
  <c r="Z298" i="5"/>
  <c r="Z303" i="5"/>
  <c r="Z75" i="5"/>
  <c r="Z279" i="5" s="1"/>
  <c r="Z288" i="5"/>
  <c r="Z297" i="5"/>
  <c r="X17" i="5"/>
  <c r="X317" i="5"/>
  <c r="X320" i="5" s="1"/>
  <c r="X27" i="5" s="1"/>
  <c r="Y10" i="11"/>
  <c r="Y40" i="10"/>
  <c r="Y305" i="5"/>
  <c r="Y310" i="5"/>
  <c r="Y315" i="5" s="1"/>
  <c r="AC50" i="4"/>
  <c r="AC11" i="6" s="1"/>
  <c r="Q31" i="20" l="1"/>
  <c r="R28" i="20" s="1"/>
  <c r="Y7" i="23"/>
  <c r="G22" i="29"/>
  <c r="AA10" i="23"/>
  <c r="C24" i="29"/>
  <c r="AA190" i="25"/>
  <c r="AA92" i="6"/>
  <c r="Z187" i="25"/>
  <c r="Z87" i="6"/>
  <c r="Z284" i="5"/>
  <c r="AC28" i="6"/>
  <c r="AC24" i="6"/>
  <c r="AC23" i="6"/>
  <c r="AC27" i="6"/>
  <c r="AC25" i="6"/>
  <c r="AC30" i="6"/>
  <c r="AC26" i="6"/>
  <c r="AC29" i="6"/>
  <c r="AC31" i="6"/>
  <c r="AB44" i="6"/>
  <c r="AB46" i="6" s="1"/>
  <c r="Z21" i="12"/>
  <c r="X29" i="5"/>
  <c r="X12" i="8" s="1"/>
  <c r="X17" i="8" s="1"/>
  <c r="X80" i="23"/>
  <c r="X81" i="23" s="1"/>
  <c r="AA52" i="6"/>
  <c r="AA56" i="6" s="1"/>
  <c r="AA177" i="25"/>
  <c r="AA178" i="25" s="1"/>
  <c r="X19" i="5"/>
  <c r="X69" i="25"/>
  <c r="X84" i="25" s="1"/>
  <c r="BH142" i="24"/>
  <c r="BG144" i="24" s="1"/>
  <c r="BG145" i="24" s="1"/>
  <c r="BH79" i="24"/>
  <c r="BG80" i="24"/>
  <c r="BG81" i="24" s="1"/>
  <c r="BH110" i="24"/>
  <c r="BH111" i="24" s="1"/>
  <c r="BH82" i="24"/>
  <c r="BH88" i="24" s="1"/>
  <c r="BH46" i="24"/>
  <c r="BH47" i="24" s="1"/>
  <c r="BH6" i="24"/>
  <c r="BI4" i="24"/>
  <c r="BH174" i="24"/>
  <c r="U19" i="9"/>
  <c r="U89" i="23" s="1"/>
  <c r="T19" i="9"/>
  <c r="T89" i="23" s="1"/>
  <c r="Z20" i="12"/>
  <c r="Z16" i="12"/>
  <c r="Z18" i="12"/>
  <c r="Z14" i="12"/>
  <c r="Y13" i="12"/>
  <c r="Y17" i="12"/>
  <c r="T23" i="20"/>
  <c r="T26" i="20" s="1"/>
  <c r="O16" i="13"/>
  <c r="P40" i="20"/>
  <c r="Y306" i="5"/>
  <c r="AD50" i="4"/>
  <c r="AD11" i="6" s="1"/>
  <c r="Y17" i="5"/>
  <c r="Y317" i="5"/>
  <c r="Y320" i="5" s="1"/>
  <c r="Y27" i="5" s="1"/>
  <c r="AA299" i="5"/>
  <c r="AA300" i="5"/>
  <c r="AA293" i="5"/>
  <c r="AA302" i="5"/>
  <c r="Z310" i="5"/>
  <c r="Z315" i="5" s="1"/>
  <c r="AA35" i="20"/>
  <c r="W19" i="11"/>
  <c r="W15" i="9"/>
  <c r="W47" i="10"/>
  <c r="Y54" i="10"/>
  <c r="Z305" i="5"/>
  <c r="AA159" i="5"/>
  <c r="AA281" i="5" s="1"/>
  <c r="AA24" i="5" s="1"/>
  <c r="AA295" i="5"/>
  <c r="AA296" i="5"/>
  <c r="AA117" i="5"/>
  <c r="AA280" i="5" s="1"/>
  <c r="AA23" i="5" s="1"/>
  <c r="AA289" i="5"/>
  <c r="AA298" i="5"/>
  <c r="Z10" i="11"/>
  <c r="Z40" i="10"/>
  <c r="AA19" i="20"/>
  <c r="AA15" i="8" s="1"/>
  <c r="AA16" i="8" s="1"/>
  <c r="AA25" i="20"/>
  <c r="V24" i="20"/>
  <c r="Z22" i="5"/>
  <c r="Z21" i="5" s="1"/>
  <c r="Z79" i="23" s="1"/>
  <c r="Z318" i="5"/>
  <c r="AA291" i="5"/>
  <c r="AA292" i="5"/>
  <c r="AA301" i="5"/>
  <c r="AA294" i="5"/>
  <c r="Z20" i="11"/>
  <c r="Z86" i="11" s="1"/>
  <c r="Z56" i="10"/>
  <c r="Z57" i="10" s="1"/>
  <c r="AA201" i="5"/>
  <c r="AA282" i="5" s="1"/>
  <c r="AA25" i="5" s="1"/>
  <c r="AA243" i="5"/>
  <c r="AA283" i="5" s="1"/>
  <c r="AA26" i="5" s="1"/>
  <c r="AA303" i="5"/>
  <c r="AA75" i="5"/>
  <c r="AA279" i="5" s="1"/>
  <c r="AA288" i="5"/>
  <c r="AA297" i="5"/>
  <c r="AA290" i="5"/>
  <c r="V34" i="20"/>
  <c r="V36" i="20" s="1"/>
  <c r="W33" i="20" s="1"/>
  <c r="R30" i="20" l="1"/>
  <c r="R42" i="20" s="1"/>
  <c r="R21" i="11" s="1"/>
  <c r="Z7" i="23"/>
  <c r="G23" i="29"/>
  <c r="AB10" i="23"/>
  <c r="C25" i="29"/>
  <c r="AB190" i="25"/>
  <c r="AB92" i="6"/>
  <c r="AA187" i="25"/>
  <c r="AA87" i="6"/>
  <c r="AA284" i="5"/>
  <c r="AC44" i="6"/>
  <c r="AD30" i="6"/>
  <c r="AD24" i="6"/>
  <c r="AD26" i="6"/>
  <c r="AD31" i="6"/>
  <c r="AD29" i="6"/>
  <c r="AD23" i="6"/>
  <c r="AD27" i="6"/>
  <c r="AD28" i="6"/>
  <c r="AD25" i="6"/>
  <c r="AA21" i="12"/>
  <c r="X15" i="9"/>
  <c r="X47" i="10"/>
  <c r="X48" i="10" s="1"/>
  <c r="X83" i="23" s="1"/>
  <c r="X19" i="11"/>
  <c r="X84" i="11" s="1"/>
  <c r="Y29" i="5"/>
  <c r="Y12" i="8" s="1"/>
  <c r="Y17" i="8" s="1"/>
  <c r="Y80" i="23"/>
  <c r="Y81" i="23" s="1"/>
  <c r="AB52" i="6"/>
  <c r="AB56" i="6" s="1"/>
  <c r="AB177" i="25"/>
  <c r="AB178" i="25" s="1"/>
  <c r="Y19" i="5"/>
  <c r="Y69" i="25"/>
  <c r="Y84" i="25" s="1"/>
  <c r="BG112" i="24"/>
  <c r="BG113" i="24" s="1"/>
  <c r="BH114" i="24"/>
  <c r="BH120" i="24" s="1"/>
  <c r="BG48" i="24"/>
  <c r="BG49" i="24" s="1"/>
  <c r="BH143" i="24"/>
  <c r="BH146" i="24"/>
  <c r="BH152" i="24" s="1"/>
  <c r="BI5" i="24"/>
  <c r="BI78" i="24" s="1"/>
  <c r="BI3" i="24"/>
  <c r="BI45" i="24"/>
  <c r="BI141" i="24"/>
  <c r="BI173" i="24"/>
  <c r="BI109" i="24"/>
  <c r="BI77" i="24"/>
  <c r="BH175" i="24"/>
  <c r="BG176" i="24"/>
  <c r="BG177" i="24" s="1"/>
  <c r="BH178" i="24"/>
  <c r="BH184" i="24" s="1"/>
  <c r="BH50" i="24"/>
  <c r="BH56" i="24" s="1"/>
  <c r="AC46" i="6"/>
  <c r="Z17" i="12"/>
  <c r="Z13" i="12"/>
  <c r="AA18" i="12"/>
  <c r="AA14" i="12"/>
  <c r="AA20" i="12"/>
  <c r="AA16" i="12"/>
  <c r="P43" i="20"/>
  <c r="U23" i="20"/>
  <c r="U26" i="20" s="1"/>
  <c r="AB300" i="5"/>
  <c r="AB289" i="5"/>
  <c r="X31" i="11"/>
  <c r="X233" i="23" s="1"/>
  <c r="AA305" i="5"/>
  <c r="Z306" i="5"/>
  <c r="AB243" i="5"/>
  <c r="AB283" i="5" s="1"/>
  <c r="AB26" i="5" s="1"/>
  <c r="AB201" i="5"/>
  <c r="AB282" i="5" s="1"/>
  <c r="AB25" i="5" s="1"/>
  <c r="AB292" i="5"/>
  <c r="AB297" i="5"/>
  <c r="AB290" i="5"/>
  <c r="AB295" i="5"/>
  <c r="Z17" i="5"/>
  <c r="Z317" i="5"/>
  <c r="Z320" i="5" s="1"/>
  <c r="Z27" i="5" s="1"/>
  <c r="X34" i="20"/>
  <c r="AB35" i="20"/>
  <c r="AA10" i="11"/>
  <c r="AA40" i="10"/>
  <c r="AA310" i="5"/>
  <c r="AA315" i="5" s="1"/>
  <c r="AA22" i="5"/>
  <c r="AA21" i="5" s="1"/>
  <c r="AA79" i="23" s="1"/>
  <c r="AA318" i="5"/>
  <c r="V41" i="20"/>
  <c r="AA20" i="11"/>
  <c r="AA86" i="11" s="1"/>
  <c r="AA56" i="10"/>
  <c r="AA57" i="10" s="1"/>
  <c r="AB159" i="5"/>
  <c r="AB281" i="5" s="1"/>
  <c r="AB24" i="5" s="1"/>
  <c r="AB75" i="5"/>
  <c r="AB279" i="5" s="1"/>
  <c r="AB288" i="5"/>
  <c r="AB293" i="5"/>
  <c r="AB302" i="5"/>
  <c r="AB291" i="5"/>
  <c r="Z54" i="10"/>
  <c r="X24" i="20"/>
  <c r="AB117" i="5"/>
  <c r="AB280" i="5" s="1"/>
  <c r="AB23" i="5" s="1"/>
  <c r="AB298" i="5"/>
  <c r="AB303" i="5"/>
  <c r="W84" i="11"/>
  <c r="AB25" i="20"/>
  <c r="AB19" i="20"/>
  <c r="AB15" i="8" s="1"/>
  <c r="AB16" i="8" s="1"/>
  <c r="W24" i="20"/>
  <c r="AB296" i="5"/>
  <c r="AB301" i="5"/>
  <c r="AB294" i="5"/>
  <c r="AB299" i="5"/>
  <c r="W48" i="10"/>
  <c r="W83" i="23" s="1"/>
  <c r="W34" i="20"/>
  <c r="W36" i="20" s="1"/>
  <c r="X33" i="20" s="1"/>
  <c r="T31" i="11"/>
  <c r="T233" i="23" s="1"/>
  <c r="AE50" i="4"/>
  <c r="AE11" i="6" s="1"/>
  <c r="R31" i="20" l="1"/>
  <c r="S28" i="20" s="1"/>
  <c r="S30" i="20" s="1"/>
  <c r="S42" i="20" s="1"/>
  <c r="S21" i="11" s="1"/>
  <c r="AC10" i="23"/>
  <c r="C26" i="29"/>
  <c r="AA7" i="23"/>
  <c r="G24" i="29"/>
  <c r="AC190" i="25"/>
  <c r="AC92" i="6"/>
  <c r="AB187" i="25"/>
  <c r="AB87" i="6"/>
  <c r="AB284" i="5"/>
  <c r="Y19" i="11"/>
  <c r="Y84" i="11" s="1"/>
  <c r="AD44" i="6"/>
  <c r="AD46" i="6" s="1"/>
  <c r="AE28" i="6"/>
  <c r="AE25" i="6"/>
  <c r="AE30" i="6"/>
  <c r="AE26" i="6"/>
  <c r="AE29" i="6"/>
  <c r="AE24" i="6"/>
  <c r="AE23" i="6"/>
  <c r="AE27" i="6"/>
  <c r="AE31" i="6"/>
  <c r="AB21" i="12"/>
  <c r="Y47" i="10"/>
  <c r="Y48" i="10" s="1"/>
  <c r="Y83" i="23" s="1"/>
  <c r="Y15" i="9"/>
  <c r="Z29" i="5"/>
  <c r="Z12" i="8" s="1"/>
  <c r="Z17" i="8" s="1"/>
  <c r="Z80" i="23"/>
  <c r="Z81" i="23" s="1"/>
  <c r="AC52" i="6"/>
  <c r="AC56" i="6" s="1"/>
  <c r="AC177" i="25"/>
  <c r="AC178" i="25" s="1"/>
  <c r="Z19" i="5"/>
  <c r="Z69" i="25"/>
  <c r="Z84" i="25" s="1"/>
  <c r="BI142" i="24"/>
  <c r="BI143" i="24" s="1"/>
  <c r="BI79" i="24"/>
  <c r="BH80" i="24"/>
  <c r="BH81" i="24" s="1"/>
  <c r="BI82" i="24"/>
  <c r="BI88" i="24" s="1"/>
  <c r="BI110" i="24"/>
  <c r="BI114" i="24" s="1"/>
  <c r="BI120" i="24" s="1"/>
  <c r="BI46" i="24"/>
  <c r="BI50" i="24" s="1"/>
  <c r="BI56" i="24" s="1"/>
  <c r="BJ4" i="24"/>
  <c r="BI6" i="24"/>
  <c r="BI174" i="24"/>
  <c r="BI175" i="24" s="1"/>
  <c r="AA13" i="12"/>
  <c r="AA17" i="12"/>
  <c r="AB18" i="12"/>
  <c r="AB14" i="12"/>
  <c r="AB20" i="12"/>
  <c r="AB16" i="12"/>
  <c r="V23" i="20"/>
  <c r="V26" i="20" s="1"/>
  <c r="Q40" i="20"/>
  <c r="P16" i="13"/>
  <c r="X36" i="20"/>
  <c r="Y33" i="20" s="1"/>
  <c r="AA306" i="5"/>
  <c r="W41" i="20"/>
  <c r="AF50" i="4"/>
  <c r="AF11" i="6" s="1"/>
  <c r="AC243" i="5"/>
  <c r="AC283" i="5" s="1"/>
  <c r="AC26" i="5" s="1"/>
  <c r="AC117" i="5"/>
  <c r="AC280" i="5" s="1"/>
  <c r="AC23" i="5" s="1"/>
  <c r="AC289" i="5"/>
  <c r="AC298" i="5"/>
  <c r="AC303" i="5"/>
  <c r="AC75" i="5"/>
  <c r="AC279" i="5" s="1"/>
  <c r="AC288" i="5"/>
  <c r="AB22" i="5"/>
  <c r="AB21" i="5" s="1"/>
  <c r="AB79" i="23" s="1"/>
  <c r="AB318" i="5"/>
  <c r="V19" i="9"/>
  <c r="V89" i="23" s="1"/>
  <c r="AA17" i="5"/>
  <c r="AA317" i="5"/>
  <c r="AA320" i="5" s="1"/>
  <c r="AA27" i="5" s="1"/>
  <c r="AB20" i="11"/>
  <c r="AB86" i="11" s="1"/>
  <c r="AB56" i="10"/>
  <c r="AB57" i="10" s="1"/>
  <c r="AC301" i="5"/>
  <c r="AC294" i="5"/>
  <c r="AC299" i="5"/>
  <c r="AC300" i="5"/>
  <c r="AC35" i="20"/>
  <c r="AB310" i="5"/>
  <c r="AB315" i="5" s="1"/>
  <c r="AC297" i="5"/>
  <c r="AC159" i="5"/>
  <c r="AC281" i="5" s="1"/>
  <c r="AC24" i="5" s="1"/>
  <c r="AC290" i="5"/>
  <c r="AC295" i="5"/>
  <c r="AC296" i="5"/>
  <c r="AC19" i="20"/>
  <c r="AC15" i="8" s="1"/>
  <c r="AC16" i="8" s="1"/>
  <c r="AC25" i="20"/>
  <c r="AC201" i="5"/>
  <c r="AC282" i="5" s="1"/>
  <c r="AC25" i="5" s="1"/>
  <c r="AC293" i="5"/>
  <c r="AC302" i="5"/>
  <c r="AC291" i="5"/>
  <c r="AC292" i="5"/>
  <c r="Y31" i="11"/>
  <c r="Y233" i="23" s="1"/>
  <c r="AB305" i="5"/>
  <c r="AB10" i="11"/>
  <c r="AB40" i="10"/>
  <c r="AA54" i="10"/>
  <c r="S31" i="20" l="1"/>
  <c r="T28" i="20" s="1"/>
  <c r="T30" i="20" s="1"/>
  <c r="T42" i="20" s="1"/>
  <c r="T21" i="11" s="1"/>
  <c r="Z47" i="10"/>
  <c r="Z48" i="10" s="1"/>
  <c r="Z83" i="23" s="1"/>
  <c r="AB7" i="23"/>
  <c r="G25" i="29"/>
  <c r="AD10" i="23"/>
  <c r="C27" i="29"/>
  <c r="AD190" i="25"/>
  <c r="AD92" i="6"/>
  <c r="AC187" i="25"/>
  <c r="AC87" i="6"/>
  <c r="AC21" i="12"/>
  <c r="AC284" i="5"/>
  <c r="Z15" i="9"/>
  <c r="Z19" i="11"/>
  <c r="Z84" i="11" s="1"/>
  <c r="AE44" i="6"/>
  <c r="AE46" i="6" s="1"/>
  <c r="AF29" i="6"/>
  <c r="AF30" i="6"/>
  <c r="AF26" i="6"/>
  <c r="AF23" i="6"/>
  <c r="AF28" i="6"/>
  <c r="AF25" i="6"/>
  <c r="AF24" i="6"/>
  <c r="AF27" i="6"/>
  <c r="AF31" i="6"/>
  <c r="AA29" i="5"/>
  <c r="AA12" i="8" s="1"/>
  <c r="AA17" i="8" s="1"/>
  <c r="AA80" i="23"/>
  <c r="AA81" i="23" s="1"/>
  <c r="AD52" i="6"/>
  <c r="AD56" i="6" s="1"/>
  <c r="AD177" i="25"/>
  <c r="AD178" i="25" s="1"/>
  <c r="AA19" i="5"/>
  <c r="AA69" i="25"/>
  <c r="AA84" i="25" s="1"/>
  <c r="BH144" i="24"/>
  <c r="BH145" i="24" s="1"/>
  <c r="BI146" i="24"/>
  <c r="BI152" i="24" s="1"/>
  <c r="BI178" i="24"/>
  <c r="BI184" i="24" s="1"/>
  <c r="BJ5" i="24"/>
  <c r="BJ174" i="24" s="1"/>
  <c r="BJ3" i="24"/>
  <c r="BJ141" i="24"/>
  <c r="BJ45" i="24"/>
  <c r="BJ109" i="24"/>
  <c r="BJ173" i="24"/>
  <c r="BJ77" i="24"/>
  <c r="BH176" i="24"/>
  <c r="BH177" i="24" s="1"/>
  <c r="BI47" i="24"/>
  <c r="BH48" i="24"/>
  <c r="BH49" i="24" s="1"/>
  <c r="BI111" i="24"/>
  <c r="BH112" i="24"/>
  <c r="BH113" i="24" s="1"/>
  <c r="AB13" i="12"/>
  <c r="AC20" i="12"/>
  <c r="AC16" i="12"/>
  <c r="AC18" i="12"/>
  <c r="AC14" i="12"/>
  <c r="AB17" i="12"/>
  <c r="Q43" i="20"/>
  <c r="W23" i="20"/>
  <c r="W26" i="20" s="1"/>
  <c r="AB306" i="5"/>
  <c r="AD300" i="5"/>
  <c r="AB54" i="10"/>
  <c r="X41" i="20"/>
  <c r="AD201" i="5"/>
  <c r="AD282" i="5" s="1"/>
  <c r="AD25" i="5" s="1"/>
  <c r="AD243" i="5"/>
  <c r="AD283" i="5" s="1"/>
  <c r="AD26" i="5" s="1"/>
  <c r="AD159" i="5"/>
  <c r="AD281" i="5" s="1"/>
  <c r="AD24" i="5" s="1"/>
  <c r="AD290" i="5"/>
  <c r="AD295" i="5"/>
  <c r="AD296" i="5"/>
  <c r="AD117" i="5"/>
  <c r="AD280" i="5" s="1"/>
  <c r="AD23" i="5" s="1"/>
  <c r="AD289" i="5"/>
  <c r="AD35" i="20"/>
  <c r="Y34" i="20"/>
  <c r="Y36" i="20" s="1"/>
  <c r="Z33" i="20" s="1"/>
  <c r="AD302" i="5"/>
  <c r="AD291" i="5"/>
  <c r="AD292" i="5"/>
  <c r="AD301" i="5"/>
  <c r="AC310" i="5"/>
  <c r="AC315" i="5" s="1"/>
  <c r="AG50" i="4"/>
  <c r="AG11" i="6" s="1"/>
  <c r="AC10" i="11"/>
  <c r="AC40" i="10"/>
  <c r="AC20" i="11"/>
  <c r="AC86" i="11" s="1"/>
  <c r="AC56" i="10"/>
  <c r="AC57" i="10" s="1"/>
  <c r="AB17" i="5"/>
  <c r="AB317" i="5"/>
  <c r="AB320" i="5" s="1"/>
  <c r="AB27" i="5" s="1"/>
  <c r="AD19" i="20"/>
  <c r="AD15" i="8" s="1"/>
  <c r="AD16" i="8" s="1"/>
  <c r="AD25" i="20"/>
  <c r="Y24" i="20"/>
  <c r="AD298" i="5"/>
  <c r="AD303" i="5"/>
  <c r="AD75" i="5"/>
  <c r="AD279" i="5" s="1"/>
  <c r="AD288" i="5"/>
  <c r="AD297" i="5"/>
  <c r="AC305" i="5"/>
  <c r="W31" i="11"/>
  <c r="W233" i="23" s="1"/>
  <c r="Z31" i="11"/>
  <c r="Z233" i="23" s="1"/>
  <c r="AD294" i="5"/>
  <c r="AD299" i="5"/>
  <c r="AD293" i="5"/>
  <c r="AC22" i="5"/>
  <c r="AC21" i="5" s="1"/>
  <c r="AC79" i="23" s="1"/>
  <c r="AC318" i="5"/>
  <c r="W19" i="9"/>
  <c r="W89" i="23" s="1"/>
  <c r="T31" i="20" l="1"/>
  <c r="U28" i="20" s="1"/>
  <c r="U30" i="20" s="1"/>
  <c r="AC7" i="23"/>
  <c r="G26" i="29"/>
  <c r="AE10" i="23"/>
  <c r="C28" i="29"/>
  <c r="AD187" i="25"/>
  <c r="AD87" i="6"/>
  <c r="AE190" i="25"/>
  <c r="AE92" i="6"/>
  <c r="AD284" i="5"/>
  <c r="AA15" i="9"/>
  <c r="AA47" i="10"/>
  <c r="AA48" i="10" s="1"/>
  <c r="AA83" i="23" s="1"/>
  <c r="AA19" i="11"/>
  <c r="AA84" i="11" s="1"/>
  <c r="AF44" i="6"/>
  <c r="AF46" i="6" s="1"/>
  <c r="AG25" i="6"/>
  <c r="AG30" i="6"/>
  <c r="AG26" i="6"/>
  <c r="AG29" i="6"/>
  <c r="AG28" i="6"/>
  <c r="AG24" i="6"/>
  <c r="AG23" i="6"/>
  <c r="AG27" i="6"/>
  <c r="AG31" i="6"/>
  <c r="AD21" i="12"/>
  <c r="AB29" i="5"/>
  <c r="AB12" i="8" s="1"/>
  <c r="AB17" i="8" s="1"/>
  <c r="AB80" i="23"/>
  <c r="AB81" i="23" s="1"/>
  <c r="AE52" i="6"/>
  <c r="AE56" i="6" s="1"/>
  <c r="AE177" i="25"/>
  <c r="AE178" i="25" s="1"/>
  <c r="AB19" i="5"/>
  <c r="AB69" i="25"/>
  <c r="AB84" i="25" s="1"/>
  <c r="BJ142" i="24"/>
  <c r="BJ143" i="24" s="1"/>
  <c r="BJ78" i="24"/>
  <c r="BJ82" i="24" s="1"/>
  <c r="BJ88" i="24" s="1"/>
  <c r="BJ110" i="24"/>
  <c r="BI112" i="24" s="1"/>
  <c r="BI113" i="24" s="1"/>
  <c r="BJ178" i="24"/>
  <c r="BJ184" i="24" s="1"/>
  <c r="BJ175" i="24"/>
  <c r="BI176" i="24"/>
  <c r="BI177" i="24" s="1"/>
  <c r="BJ46" i="24"/>
  <c r="BJ47" i="24" s="1"/>
  <c r="BK4" i="24"/>
  <c r="BJ6" i="24"/>
  <c r="AC13" i="12"/>
  <c r="AC17" i="12"/>
  <c r="AD18" i="12"/>
  <c r="AD14" i="12"/>
  <c r="AD20" i="12"/>
  <c r="AD16" i="12"/>
  <c r="X23" i="20"/>
  <c r="X26" i="20" s="1"/>
  <c r="Q16" i="13"/>
  <c r="R40" i="20"/>
  <c r="AA24" i="20"/>
  <c r="AE201" i="5"/>
  <c r="AE282" i="5" s="1"/>
  <c r="AE25" i="5" s="1"/>
  <c r="AE303" i="5"/>
  <c r="AC306" i="5"/>
  <c r="AD10" i="11"/>
  <c r="AD40" i="10"/>
  <c r="AE299" i="5"/>
  <c r="AE300" i="5"/>
  <c r="AE293" i="5"/>
  <c r="AE302" i="5"/>
  <c r="AD20" i="11"/>
  <c r="AD86" i="11" s="1"/>
  <c r="AD56" i="10"/>
  <c r="AD57" i="10" s="1"/>
  <c r="AC54" i="10"/>
  <c r="AE295" i="5"/>
  <c r="AE296" i="5"/>
  <c r="AE117" i="5"/>
  <c r="AE280" i="5" s="1"/>
  <c r="AE23" i="5" s="1"/>
  <c r="AE289" i="5"/>
  <c r="AE298" i="5"/>
  <c r="AE35" i="20"/>
  <c r="Z34" i="20"/>
  <c r="Z36" i="20" s="1"/>
  <c r="AA33" i="20" s="1"/>
  <c r="AD305" i="5"/>
  <c r="Y41" i="20"/>
  <c r="AH50" i="4"/>
  <c r="AH11" i="6" s="1"/>
  <c r="AC17" i="5"/>
  <c r="AC317" i="5"/>
  <c r="AC320" i="5" s="1"/>
  <c r="AC27" i="5" s="1"/>
  <c r="AE159" i="5"/>
  <c r="AE281" i="5" s="1"/>
  <c r="AE24" i="5" s="1"/>
  <c r="AE243" i="5"/>
  <c r="AE283" i="5" s="1"/>
  <c r="AE26" i="5" s="1"/>
  <c r="AE291" i="5"/>
  <c r="AE292" i="5"/>
  <c r="AE301" i="5"/>
  <c r="AE294" i="5"/>
  <c r="AA31" i="11"/>
  <c r="AA233" i="23" s="1"/>
  <c r="X19" i="9"/>
  <c r="X89" i="23" s="1"/>
  <c r="AE19" i="20"/>
  <c r="AE15" i="8" s="1"/>
  <c r="AE16" i="8" s="1"/>
  <c r="AE25" i="20"/>
  <c r="Z24" i="20"/>
  <c r="AD22" i="5"/>
  <c r="AD21" i="5" s="1"/>
  <c r="AD79" i="23" s="1"/>
  <c r="AD318" i="5"/>
  <c r="AD310" i="5"/>
  <c r="AD315" i="5" s="1"/>
  <c r="AE75" i="5"/>
  <c r="AE279" i="5" s="1"/>
  <c r="AE288" i="5"/>
  <c r="AE297" i="5"/>
  <c r="AE290" i="5"/>
  <c r="U42" i="20" l="1"/>
  <c r="U21" i="11" s="1"/>
  <c r="U31" i="20"/>
  <c r="V28" i="20" s="1"/>
  <c r="V30" i="20" s="1"/>
  <c r="V42" i="20" s="1"/>
  <c r="V21" i="11" s="1"/>
  <c r="BJ111" i="24"/>
  <c r="AD7" i="23"/>
  <c r="G27" i="29"/>
  <c r="AF10" i="23"/>
  <c r="C29" i="29"/>
  <c r="AE187" i="25"/>
  <c r="AE87" i="6"/>
  <c r="AF190" i="25"/>
  <c r="AF92" i="6"/>
  <c r="AE284" i="5"/>
  <c r="AB15" i="9"/>
  <c r="AB19" i="11"/>
  <c r="AB84" i="11" s="1"/>
  <c r="AG44" i="6"/>
  <c r="AG46" i="6" s="1"/>
  <c r="AH29" i="6"/>
  <c r="AH23" i="6"/>
  <c r="AH27" i="6"/>
  <c r="AH28" i="6"/>
  <c r="AH25" i="6"/>
  <c r="AH30" i="6"/>
  <c r="AH24" i="6"/>
  <c r="AH26" i="6"/>
  <c r="AH31" i="6"/>
  <c r="AE21" i="12"/>
  <c r="AC29" i="5"/>
  <c r="AC12" i="8" s="1"/>
  <c r="AC17" i="8" s="1"/>
  <c r="AC80" i="23"/>
  <c r="AC81" i="23" s="1"/>
  <c r="AB47" i="10"/>
  <c r="AB48" i="10" s="1"/>
  <c r="AB83" i="23" s="1"/>
  <c r="AF52" i="6"/>
  <c r="AF56" i="6" s="1"/>
  <c r="AF177" i="25"/>
  <c r="AF178" i="25" s="1"/>
  <c r="AC19" i="5"/>
  <c r="AC69" i="25"/>
  <c r="AC84" i="25" s="1"/>
  <c r="BJ146" i="24"/>
  <c r="BJ152" i="24" s="1"/>
  <c r="BI144" i="24"/>
  <c r="BI145" i="24" s="1"/>
  <c r="BJ114" i="24"/>
  <c r="BJ120" i="24" s="1"/>
  <c r="BJ50" i="24"/>
  <c r="BJ56" i="24" s="1"/>
  <c r="BJ79" i="24"/>
  <c r="BI80" i="24"/>
  <c r="BI81" i="24" s="1"/>
  <c r="BI48" i="24"/>
  <c r="BI49" i="24" s="1"/>
  <c r="BK3" i="24"/>
  <c r="BK5" i="24"/>
  <c r="BK174" i="24" s="1"/>
  <c r="BK141" i="24"/>
  <c r="BK45" i="24"/>
  <c r="BK109" i="24"/>
  <c r="BK173" i="24"/>
  <c r="BK77" i="24"/>
  <c r="AD13" i="12"/>
  <c r="AE20" i="12"/>
  <c r="AE16" i="12"/>
  <c r="AE18" i="12"/>
  <c r="AE14" i="12"/>
  <c r="AD17" i="12"/>
  <c r="R43" i="20"/>
  <c r="Y23" i="20"/>
  <c r="Y26" i="20" s="1"/>
  <c r="Z41" i="20"/>
  <c r="AE305" i="5"/>
  <c r="AD17" i="5"/>
  <c r="AD317" i="5"/>
  <c r="AD320" i="5" s="1"/>
  <c r="AD27" i="5" s="1"/>
  <c r="AE20" i="11"/>
  <c r="AE86" i="11" s="1"/>
  <c r="AE56" i="10"/>
  <c r="AE57" i="10" s="1"/>
  <c r="Y19" i="9"/>
  <c r="Y89" i="23" s="1"/>
  <c r="AF243" i="5"/>
  <c r="AF283" i="5" s="1"/>
  <c r="AF26" i="5" s="1"/>
  <c r="AF75" i="5"/>
  <c r="AF279" i="5" s="1"/>
  <c r="AF288" i="5"/>
  <c r="AF293" i="5"/>
  <c r="AF302" i="5"/>
  <c r="AF291" i="5"/>
  <c r="AE22" i="5"/>
  <c r="AE21" i="5" s="1"/>
  <c r="AE79" i="23" s="1"/>
  <c r="AE318" i="5"/>
  <c r="AD54" i="10"/>
  <c r="AI50" i="4"/>
  <c r="AI11" i="6" s="1"/>
  <c r="AD306" i="5"/>
  <c r="AF159" i="5"/>
  <c r="AF281" i="5" s="1"/>
  <c r="AF24" i="5" s="1"/>
  <c r="AF300" i="5"/>
  <c r="AF117" i="5"/>
  <c r="AF280" i="5" s="1"/>
  <c r="AF23" i="5" s="1"/>
  <c r="AF289" i="5"/>
  <c r="AF298" i="5"/>
  <c r="AF303" i="5"/>
  <c r="AE10" i="11"/>
  <c r="AE40" i="10"/>
  <c r="AF201" i="5"/>
  <c r="AF282" i="5" s="1"/>
  <c r="AF25" i="5" s="1"/>
  <c r="AF296" i="5"/>
  <c r="AF301" i="5"/>
  <c r="AF294" i="5"/>
  <c r="AF299" i="5"/>
  <c r="AF35" i="20"/>
  <c r="AA34" i="20"/>
  <c r="AA36" i="20" s="1"/>
  <c r="AB33" i="20" s="1"/>
  <c r="AE310" i="5"/>
  <c r="AE315" i="5" s="1"/>
  <c r="AF292" i="5"/>
  <c r="AF297" i="5"/>
  <c r="AF290" i="5"/>
  <c r="AF295" i="5"/>
  <c r="AF25" i="20"/>
  <c r="AF19" i="20"/>
  <c r="AF15" i="8" s="1"/>
  <c r="AF16" i="8" s="1"/>
  <c r="AB31" i="11"/>
  <c r="AB233" i="23" s="1"/>
  <c r="V31" i="20" l="1"/>
  <c r="W28" i="20" s="1"/>
  <c r="W30" i="20" s="1"/>
  <c r="AC19" i="11"/>
  <c r="AC84" i="11" s="1"/>
  <c r="AG10" i="23"/>
  <c r="C30" i="29"/>
  <c r="AE7" i="23"/>
  <c r="G28" i="29"/>
  <c r="AG190" i="25"/>
  <c r="AG92" i="6"/>
  <c r="AF187" i="25"/>
  <c r="AF87" i="6"/>
  <c r="AF284" i="5"/>
  <c r="AC47" i="10"/>
  <c r="AC48" i="10" s="1"/>
  <c r="AC83" i="23" s="1"/>
  <c r="AC15" i="9"/>
  <c r="AI28" i="6"/>
  <c r="AI25" i="6"/>
  <c r="AI27" i="6"/>
  <c r="AI30" i="6"/>
  <c r="AI26" i="6"/>
  <c r="AI29" i="6"/>
  <c r="AI24" i="6"/>
  <c r="AI23" i="6"/>
  <c r="AI31" i="6"/>
  <c r="AH44" i="6"/>
  <c r="AH46" i="6" s="1"/>
  <c r="AF21" i="12"/>
  <c r="AD29" i="5"/>
  <c r="AD12" i="8" s="1"/>
  <c r="AD17" i="8" s="1"/>
  <c r="AD80" i="23"/>
  <c r="AD81" i="23" s="1"/>
  <c r="AG52" i="6"/>
  <c r="AG56" i="6" s="1"/>
  <c r="AG177" i="25"/>
  <c r="AG178" i="25" s="1"/>
  <c r="AD19" i="5"/>
  <c r="AD69" i="25"/>
  <c r="AD84" i="25" s="1"/>
  <c r="BK78" i="24"/>
  <c r="BJ80" i="24" s="1"/>
  <c r="BJ81" i="24" s="1"/>
  <c r="BK110" i="24"/>
  <c r="BK111" i="24" s="1"/>
  <c r="BK175" i="24"/>
  <c r="BJ176" i="24"/>
  <c r="BJ177" i="24" s="1"/>
  <c r="BK178" i="24"/>
  <c r="BK184" i="24" s="1"/>
  <c r="BK46" i="24"/>
  <c r="BK50" i="24" s="1"/>
  <c r="BK56" i="24" s="1"/>
  <c r="BL4" i="24"/>
  <c r="BK6" i="24"/>
  <c r="BK142" i="24"/>
  <c r="AE13" i="12"/>
  <c r="AE17" i="12"/>
  <c r="AF20" i="12"/>
  <c r="AF16" i="12"/>
  <c r="AF18" i="12"/>
  <c r="AF14" i="12"/>
  <c r="Z23" i="20"/>
  <c r="Z26" i="20" s="1"/>
  <c r="R16" i="13"/>
  <c r="S40" i="20"/>
  <c r="Z19" i="9"/>
  <c r="Z89" i="23" s="1"/>
  <c r="AF20" i="11"/>
  <c r="AF86" i="11" s="1"/>
  <c r="AF56" i="10"/>
  <c r="AF57" i="10" s="1"/>
  <c r="AE54" i="10"/>
  <c r="AG19" i="20"/>
  <c r="AG15" i="8" s="1"/>
  <c r="AG16" i="8" s="1"/>
  <c r="AG25" i="20"/>
  <c r="AB24" i="20"/>
  <c r="AA41" i="20"/>
  <c r="AG201" i="5"/>
  <c r="AG282" i="5" s="1"/>
  <c r="AG25" i="5" s="1"/>
  <c r="AG293" i="5"/>
  <c r="AG302" i="5"/>
  <c r="AG291" i="5"/>
  <c r="AG292" i="5"/>
  <c r="AE306" i="5"/>
  <c r="AC31" i="11"/>
  <c r="AC233" i="23" s="1"/>
  <c r="AE17" i="5"/>
  <c r="AE317" i="5"/>
  <c r="AE320" i="5" s="1"/>
  <c r="AE27" i="5" s="1"/>
  <c r="AF305" i="5"/>
  <c r="AG243" i="5"/>
  <c r="AG283" i="5" s="1"/>
  <c r="AG26" i="5" s="1"/>
  <c r="AG117" i="5"/>
  <c r="AG280" i="5" s="1"/>
  <c r="AG23" i="5" s="1"/>
  <c r="AG289" i="5"/>
  <c r="AG298" i="5"/>
  <c r="AG303" i="5"/>
  <c r="AG75" i="5"/>
  <c r="AG279" i="5" s="1"/>
  <c r="AG288" i="5"/>
  <c r="AF10" i="11"/>
  <c r="AF40" i="10"/>
  <c r="AJ50" i="4"/>
  <c r="AJ11" i="6" s="1"/>
  <c r="AF22" i="5"/>
  <c r="AF21" i="5" s="1"/>
  <c r="AF79" i="23" s="1"/>
  <c r="AF318" i="5"/>
  <c r="AF310" i="5"/>
  <c r="AF315" i="5" s="1"/>
  <c r="AG301" i="5"/>
  <c r="AG294" i="5"/>
  <c r="AG299" i="5"/>
  <c r="AG300" i="5"/>
  <c r="AG35" i="20"/>
  <c r="AB34" i="20"/>
  <c r="AB36" i="20" s="1"/>
  <c r="AC33" i="20" s="1"/>
  <c r="AG297" i="5"/>
  <c r="AG159" i="5"/>
  <c r="AG281" i="5" s="1"/>
  <c r="AG24" i="5" s="1"/>
  <c r="AG290" i="5"/>
  <c r="AG295" i="5"/>
  <c r="AG296" i="5"/>
  <c r="W42" i="20" l="1"/>
  <c r="W21" i="11" s="1"/>
  <c r="W31" i="20"/>
  <c r="X28" i="20" s="1"/>
  <c r="X30" i="20" s="1"/>
  <c r="X42" i="20" s="1"/>
  <c r="X21" i="11" s="1"/>
  <c r="AH10" i="23"/>
  <c r="C31" i="29"/>
  <c r="AF7" i="23"/>
  <c r="G29" i="29"/>
  <c r="AG187" i="25"/>
  <c r="AG87" i="6"/>
  <c r="AH190" i="25"/>
  <c r="AH92" i="6"/>
  <c r="AG284" i="5"/>
  <c r="AD15" i="9"/>
  <c r="AD19" i="11"/>
  <c r="AD84" i="11" s="1"/>
  <c r="AD47" i="10"/>
  <c r="AD48" i="10" s="1"/>
  <c r="AD83" i="23" s="1"/>
  <c r="AI44" i="6"/>
  <c r="AI46" i="6" s="1"/>
  <c r="AJ28" i="6"/>
  <c r="AJ25" i="6"/>
  <c r="AJ24" i="6"/>
  <c r="AJ29" i="6"/>
  <c r="AJ30" i="6"/>
  <c r="AJ26" i="6"/>
  <c r="AJ23" i="6"/>
  <c r="AJ27" i="6"/>
  <c r="AJ31" i="6"/>
  <c r="AG21" i="12"/>
  <c r="AE29" i="5"/>
  <c r="AE12" i="8" s="1"/>
  <c r="AE17" i="8" s="1"/>
  <c r="AE80" i="23"/>
  <c r="AE81" i="23" s="1"/>
  <c r="AH52" i="6"/>
  <c r="AH56" i="6" s="1"/>
  <c r="AH177" i="25"/>
  <c r="AH178" i="25" s="1"/>
  <c r="AE19" i="5"/>
  <c r="AE69" i="25"/>
  <c r="AE84" i="25" s="1"/>
  <c r="BK82" i="24"/>
  <c r="BK88" i="24" s="1"/>
  <c r="BK114" i="24"/>
  <c r="BK120" i="24" s="1"/>
  <c r="BK79" i="24"/>
  <c r="BJ112" i="24"/>
  <c r="BJ113" i="24" s="1"/>
  <c r="BL5" i="24"/>
  <c r="BL78" i="24" s="1"/>
  <c r="BL3" i="24"/>
  <c r="BL45" i="24"/>
  <c r="BL141" i="24"/>
  <c r="BL173" i="24"/>
  <c r="BL109" i="24"/>
  <c r="BL77" i="24"/>
  <c r="BK143" i="24"/>
  <c r="BJ144" i="24"/>
  <c r="BJ145" i="24" s="1"/>
  <c r="BK47" i="24"/>
  <c r="BJ48" i="24"/>
  <c r="BJ49" i="24" s="1"/>
  <c r="BK146" i="24"/>
  <c r="BK152" i="24" s="1"/>
  <c r="AF13" i="12"/>
  <c r="AF17" i="12"/>
  <c r="AG18" i="12"/>
  <c r="AG14" i="12"/>
  <c r="AG20" i="12"/>
  <c r="AG16" i="12"/>
  <c r="S43" i="20"/>
  <c r="AA23" i="20"/>
  <c r="AA26" i="20" s="1"/>
  <c r="AH298" i="5"/>
  <c r="AF54" i="10"/>
  <c r="AG310" i="5"/>
  <c r="AG315" i="5" s="1"/>
  <c r="AK50" i="4"/>
  <c r="AK11" i="6" s="1"/>
  <c r="AG305" i="5"/>
  <c r="AH159" i="5"/>
  <c r="AH281" i="5" s="1"/>
  <c r="AH24" i="5" s="1"/>
  <c r="AH290" i="5"/>
  <c r="AH295" i="5"/>
  <c r="AH296" i="5"/>
  <c r="AH117" i="5"/>
  <c r="AH280" i="5" s="1"/>
  <c r="AH23" i="5" s="1"/>
  <c r="AH289" i="5"/>
  <c r="AA19" i="9"/>
  <c r="AA89" i="23" s="1"/>
  <c r="AH35" i="20"/>
  <c r="AC34" i="20"/>
  <c r="AC36" i="20" s="1"/>
  <c r="AD33" i="20" s="1"/>
  <c r="AF17" i="5"/>
  <c r="AF317" i="5"/>
  <c r="AF320" i="5" s="1"/>
  <c r="AF27" i="5" s="1"/>
  <c r="AD24" i="20"/>
  <c r="AG22" i="5"/>
  <c r="AG21" i="5" s="1"/>
  <c r="AG79" i="23" s="1"/>
  <c r="AG318" i="5"/>
  <c r="AH302" i="5"/>
  <c r="AH291" i="5"/>
  <c r="AH292" i="5"/>
  <c r="AH301" i="5"/>
  <c r="AG10" i="11"/>
  <c r="AG40" i="10"/>
  <c r="AB41" i="20"/>
  <c r="AG20" i="11"/>
  <c r="AG86" i="11" s="1"/>
  <c r="AG56" i="10"/>
  <c r="AG57" i="10" s="1"/>
  <c r="AH19" i="20"/>
  <c r="AH15" i="8" s="1"/>
  <c r="AH16" i="8" s="1"/>
  <c r="AH25" i="20"/>
  <c r="AC24" i="20"/>
  <c r="AD31" i="11"/>
  <c r="AD233" i="23" s="1"/>
  <c r="AH243" i="5"/>
  <c r="AH283" i="5" s="1"/>
  <c r="AH26" i="5" s="1"/>
  <c r="AH303" i="5"/>
  <c r="AH75" i="5"/>
  <c r="AH279" i="5" s="1"/>
  <c r="AH288" i="5"/>
  <c r="AH297" i="5"/>
  <c r="AF306" i="5"/>
  <c r="AH201" i="5"/>
  <c r="AH282" i="5" s="1"/>
  <c r="AH25" i="5" s="1"/>
  <c r="AH294" i="5"/>
  <c r="AH299" i="5"/>
  <c r="AH300" i="5"/>
  <c r="AH293" i="5"/>
  <c r="X31" i="20" l="1"/>
  <c r="Y28" i="20" s="1"/>
  <c r="Y30" i="20" s="1"/>
  <c r="Y42" i="20" s="1"/>
  <c r="Y21" i="11" s="1"/>
  <c r="AI10" i="23"/>
  <c r="C32" i="29"/>
  <c r="AG7" i="23"/>
  <c r="G30" i="29"/>
  <c r="AH187" i="25"/>
  <c r="AH87" i="6"/>
  <c r="AI190" i="25"/>
  <c r="AI92" i="6"/>
  <c r="AH284" i="5"/>
  <c r="AE47" i="10"/>
  <c r="AE48" i="10" s="1"/>
  <c r="AE83" i="23" s="1"/>
  <c r="AE15" i="9"/>
  <c r="AJ44" i="6"/>
  <c r="AJ46" i="6" s="1"/>
  <c r="AK30" i="6"/>
  <c r="AK26" i="6"/>
  <c r="AK29" i="6"/>
  <c r="AK28" i="6"/>
  <c r="AK24" i="6"/>
  <c r="AK23" i="6"/>
  <c r="AK27" i="6"/>
  <c r="AK25" i="6"/>
  <c r="AK31" i="6"/>
  <c r="AH21" i="12"/>
  <c r="AE19" i="11"/>
  <c r="AE84" i="11" s="1"/>
  <c r="AF29" i="5"/>
  <c r="AF12" i="8" s="1"/>
  <c r="AF17" i="8" s="1"/>
  <c r="AF80" i="23"/>
  <c r="AF81" i="23" s="1"/>
  <c r="AI52" i="6"/>
  <c r="AI56" i="6" s="1"/>
  <c r="AI177" i="25"/>
  <c r="AI178" i="25" s="1"/>
  <c r="AF19" i="5"/>
  <c r="AF69" i="25"/>
  <c r="AF84" i="25" s="1"/>
  <c r="BL174" i="24"/>
  <c r="BL178" i="24" s="1"/>
  <c r="BL184" i="24" s="1"/>
  <c r="BL79" i="24"/>
  <c r="BK80" i="24"/>
  <c r="BK81" i="24" s="1"/>
  <c r="BL82" i="24"/>
  <c r="BL88" i="24" s="1"/>
  <c r="BL110" i="24"/>
  <c r="BL46" i="24"/>
  <c r="BM4" i="24"/>
  <c r="BL6" i="24"/>
  <c r="BL142" i="24"/>
  <c r="BK144" i="24" s="1"/>
  <c r="BK145" i="24" s="1"/>
  <c r="AG13" i="12"/>
  <c r="AH18" i="12"/>
  <c r="AH14" i="12"/>
  <c r="AH20" i="12"/>
  <c r="AH16" i="12"/>
  <c r="AG17" i="12"/>
  <c r="AB23" i="20"/>
  <c r="AB26" i="20" s="1"/>
  <c r="T40" i="20"/>
  <c r="S16" i="13"/>
  <c r="AI201" i="5"/>
  <c r="AI282" i="5" s="1"/>
  <c r="AI25" i="5" s="1"/>
  <c r="AI297" i="5"/>
  <c r="AI303" i="5"/>
  <c r="AG54" i="10"/>
  <c r="AI300" i="5"/>
  <c r="AI293" i="5"/>
  <c r="AL50" i="4"/>
  <c r="AL11" i="6" s="1"/>
  <c r="AG17" i="5"/>
  <c r="AG317" i="5"/>
  <c r="AG320" i="5" s="1"/>
  <c r="AG27" i="5" s="1"/>
  <c r="AI159" i="5"/>
  <c r="AI281" i="5" s="1"/>
  <c r="AI24" i="5" s="1"/>
  <c r="AI295" i="5"/>
  <c r="AI296" i="5"/>
  <c r="AI117" i="5"/>
  <c r="AI280" i="5" s="1"/>
  <c r="AI23" i="5" s="1"/>
  <c r="AI289" i="5"/>
  <c r="AI298" i="5"/>
  <c r="AC41" i="20"/>
  <c r="AI19" i="20"/>
  <c r="AI15" i="8" s="1"/>
  <c r="AI16" i="8" s="1"/>
  <c r="AI25" i="20"/>
  <c r="AG306" i="5"/>
  <c r="AH10" i="11"/>
  <c r="AH40" i="10"/>
  <c r="AI243" i="5"/>
  <c r="AI283" i="5" s="1"/>
  <c r="AI26" i="5" s="1"/>
  <c r="AI75" i="5"/>
  <c r="AI279" i="5" s="1"/>
  <c r="AI288" i="5"/>
  <c r="AI290" i="5"/>
  <c r="AH305" i="5"/>
  <c r="AH310" i="5"/>
  <c r="AH315" i="5" s="1"/>
  <c r="AI299" i="5"/>
  <c r="AI302" i="5"/>
  <c r="AH22" i="5"/>
  <c r="AH21" i="5" s="1"/>
  <c r="AH79" i="23" s="1"/>
  <c r="AH318" i="5"/>
  <c r="AH20" i="11"/>
  <c r="AH86" i="11" s="1"/>
  <c r="AH56" i="10"/>
  <c r="AH57" i="10" s="1"/>
  <c r="AI35" i="20"/>
  <c r="AE31" i="11"/>
  <c r="AE233" i="23" s="1"/>
  <c r="AI291" i="5"/>
  <c r="AI292" i="5"/>
  <c r="AI301" i="5"/>
  <c r="AI294" i="5"/>
  <c r="AB19" i="9"/>
  <c r="AB89" i="23" s="1"/>
  <c r="AD34" i="20"/>
  <c r="AD36" i="20" s="1"/>
  <c r="AE33" i="20" s="1"/>
  <c r="AF19" i="11" l="1"/>
  <c r="AF84" i="11" s="1"/>
  <c r="Y31" i="20"/>
  <c r="Z28" i="20" s="1"/>
  <c r="Z30" i="20" s="1"/>
  <c r="Z42" i="20" s="1"/>
  <c r="Z21" i="11" s="1"/>
  <c r="AH7" i="23"/>
  <c r="G31" i="29"/>
  <c r="AJ10" i="23"/>
  <c r="C33" i="29"/>
  <c r="C34" i="29" s="1"/>
  <c r="AJ190" i="25"/>
  <c r="AJ92" i="6"/>
  <c r="AI187" i="25"/>
  <c r="AI87" i="6"/>
  <c r="AF15" i="9"/>
  <c r="AI21" i="12"/>
  <c r="AI284" i="5"/>
  <c r="AF47" i="10"/>
  <c r="AF48" i="10" s="1"/>
  <c r="AF83" i="23" s="1"/>
  <c r="AK44" i="6"/>
  <c r="AK46" i="6" s="1"/>
  <c r="AK10" i="23" s="1"/>
  <c r="AL23" i="6"/>
  <c r="AL27" i="6"/>
  <c r="AL28" i="6"/>
  <c r="AL25" i="6"/>
  <c r="AL30" i="6"/>
  <c r="AL24" i="6"/>
  <c r="AL26" i="6"/>
  <c r="AL31" i="6"/>
  <c r="AL29" i="6"/>
  <c r="AG29" i="5"/>
  <c r="AG12" i="8" s="1"/>
  <c r="AG17" i="8" s="1"/>
  <c r="AG80" i="23"/>
  <c r="AG81" i="23" s="1"/>
  <c r="AJ52" i="6"/>
  <c r="AJ56" i="6" s="1"/>
  <c r="AJ177" i="25"/>
  <c r="AJ178" i="25" s="1"/>
  <c r="AG19" i="5"/>
  <c r="AG69" i="25"/>
  <c r="AG84" i="25" s="1"/>
  <c r="BL175" i="24"/>
  <c r="BK176" i="24"/>
  <c r="BK177" i="24" s="1"/>
  <c r="BM3" i="24"/>
  <c r="BM5" i="24"/>
  <c r="BM110" i="24" s="1"/>
  <c r="BM45" i="24"/>
  <c r="BM141" i="24"/>
  <c r="BM173" i="24"/>
  <c r="BM109" i="24"/>
  <c r="BM77" i="24"/>
  <c r="BL114" i="24"/>
  <c r="BL120" i="24" s="1"/>
  <c r="BL111" i="24"/>
  <c r="BK112" i="24"/>
  <c r="BK113" i="24" s="1"/>
  <c r="BL146" i="24"/>
  <c r="BL152" i="24" s="1"/>
  <c r="BL143" i="24"/>
  <c r="BL50" i="24"/>
  <c r="BL56" i="24" s="1"/>
  <c r="BL47" i="24"/>
  <c r="BK48" i="24"/>
  <c r="BK49" i="24" s="1"/>
  <c r="AI20" i="12"/>
  <c r="AI16" i="12"/>
  <c r="AI18" i="12"/>
  <c r="AI14" i="12"/>
  <c r="AH13" i="12"/>
  <c r="AH17" i="12"/>
  <c r="T43" i="20"/>
  <c r="AC23" i="20"/>
  <c r="AC26" i="20" s="1"/>
  <c r="AD41" i="20"/>
  <c r="AJ300" i="5"/>
  <c r="AJ289" i="5"/>
  <c r="AJ296" i="5"/>
  <c r="AJ35" i="20"/>
  <c r="AE34" i="20"/>
  <c r="AE36" i="20" s="1"/>
  <c r="AF33" i="20" s="1"/>
  <c r="AJ243" i="5"/>
  <c r="AJ283" i="5" s="1"/>
  <c r="AJ26" i="5" s="1"/>
  <c r="AJ201" i="5"/>
  <c r="AJ282" i="5" s="1"/>
  <c r="AJ25" i="5" s="1"/>
  <c r="AJ292" i="5"/>
  <c r="AJ297" i="5"/>
  <c r="AJ290" i="5"/>
  <c r="AJ295" i="5"/>
  <c r="AJ25" i="20"/>
  <c r="AJ19" i="20"/>
  <c r="AJ15" i="8" s="1"/>
  <c r="AJ16" i="8" s="1"/>
  <c r="AE24" i="20"/>
  <c r="AH306" i="5"/>
  <c r="AI20" i="11"/>
  <c r="AI86" i="11" s="1"/>
  <c r="AI56" i="10"/>
  <c r="AI57" i="10" s="1"/>
  <c r="AJ294" i="5"/>
  <c r="AJ159" i="5"/>
  <c r="AJ281" i="5" s="1"/>
  <c r="AJ24" i="5" s="1"/>
  <c r="AJ75" i="5"/>
  <c r="AJ279" i="5" s="1"/>
  <c r="AJ288" i="5"/>
  <c r="AJ293" i="5"/>
  <c r="AJ302" i="5"/>
  <c r="AJ291" i="5"/>
  <c r="AI10" i="11"/>
  <c r="AI40" i="10"/>
  <c r="AM50" i="4"/>
  <c r="AM11" i="6" s="1"/>
  <c r="AJ117" i="5"/>
  <c r="AJ280" i="5" s="1"/>
  <c r="AJ23" i="5" s="1"/>
  <c r="AJ298" i="5"/>
  <c r="AJ303" i="5"/>
  <c r="AH17" i="5"/>
  <c r="AH317" i="5"/>
  <c r="AH320" i="5" s="1"/>
  <c r="AH27" i="5" s="1"/>
  <c r="AI305" i="5"/>
  <c r="AC19" i="9"/>
  <c r="AC89" i="23" s="1"/>
  <c r="AF31" i="11"/>
  <c r="AF233" i="23" s="1"/>
  <c r="AJ301" i="5"/>
  <c r="AJ299" i="5"/>
  <c r="AI310" i="5"/>
  <c r="AI315" i="5" s="1"/>
  <c r="AH54" i="10"/>
  <c r="AI22" i="5"/>
  <c r="AI21" i="5" s="1"/>
  <c r="AI79" i="23" s="1"/>
  <c r="AI318" i="5"/>
  <c r="Z31" i="20" l="1"/>
  <c r="AA28" i="20" s="1"/>
  <c r="AI7" i="23"/>
  <c r="G32" i="29"/>
  <c r="AJ187" i="25"/>
  <c r="AJ87" i="6"/>
  <c r="AK190" i="25"/>
  <c r="AK92" i="6"/>
  <c r="AJ284" i="5"/>
  <c r="AG47" i="10"/>
  <c r="AG48" i="10" s="1"/>
  <c r="AG83" i="23" s="1"/>
  <c r="AG15" i="9"/>
  <c r="AG19" i="11"/>
  <c r="AG84" i="11" s="1"/>
  <c r="AM30" i="6"/>
  <c r="AM26" i="6"/>
  <c r="AM29" i="6"/>
  <c r="AM24" i="6"/>
  <c r="AM23" i="6"/>
  <c r="AM28" i="6"/>
  <c r="AM25" i="6"/>
  <c r="AM31" i="6"/>
  <c r="AM27" i="6"/>
  <c r="AL44" i="6"/>
  <c r="AL46" i="6" s="1"/>
  <c r="AL10" i="23" s="1"/>
  <c r="AJ21" i="12"/>
  <c r="AH29" i="5"/>
  <c r="AH12" i="8" s="1"/>
  <c r="AH17" i="8" s="1"/>
  <c r="AH80" i="23"/>
  <c r="AH81" i="23" s="1"/>
  <c r="AK52" i="6"/>
  <c r="AK56" i="6" s="1"/>
  <c r="AK177" i="25"/>
  <c r="AK178" i="25" s="1"/>
  <c r="AH19" i="5"/>
  <c r="AH69" i="25"/>
  <c r="AH84" i="25" s="1"/>
  <c r="BM174" i="24"/>
  <c r="BM175" i="24" s="1"/>
  <c r="BM111" i="24"/>
  <c r="BM78" i="24"/>
  <c r="BM114" i="24"/>
  <c r="BM120" i="24" s="1"/>
  <c r="BM46" i="24"/>
  <c r="BN4" i="24"/>
  <c r="BM6" i="24"/>
  <c r="BL112" i="24"/>
  <c r="BL113" i="24" s="1"/>
  <c r="BM142" i="24"/>
  <c r="BM143" i="24" s="1"/>
  <c r="AI13" i="12"/>
  <c r="AI17" i="12"/>
  <c r="AJ18" i="12"/>
  <c r="AJ14" i="12"/>
  <c r="AJ20" i="12"/>
  <c r="AJ16" i="12"/>
  <c r="AD23" i="20"/>
  <c r="AD26" i="20" s="1"/>
  <c r="T16" i="13"/>
  <c r="U40" i="20"/>
  <c r="AK243" i="5"/>
  <c r="AK283" i="5" s="1"/>
  <c r="AK26" i="5" s="1"/>
  <c r="AK298" i="5"/>
  <c r="AD19" i="9"/>
  <c r="AD89" i="23" s="1"/>
  <c r="AK19" i="20"/>
  <c r="AK15" i="8" s="1"/>
  <c r="AK16" i="8" s="1"/>
  <c r="AK25" i="20"/>
  <c r="AI306" i="5"/>
  <c r="AJ305" i="5"/>
  <c r="AK301" i="5"/>
  <c r="AK294" i="5"/>
  <c r="AK299" i="5"/>
  <c r="AK300" i="5"/>
  <c r="AK35" i="20"/>
  <c r="AF34" i="20"/>
  <c r="AF36" i="20" s="1"/>
  <c r="AG33" i="20" s="1"/>
  <c r="AG31" i="11"/>
  <c r="AG233" i="23" s="1"/>
  <c r="AJ310" i="5"/>
  <c r="AJ315" i="5" s="1"/>
  <c r="AN50" i="4"/>
  <c r="AN11" i="6" s="1"/>
  <c r="AJ10" i="11"/>
  <c r="AJ40" i="10"/>
  <c r="AJ22" i="5"/>
  <c r="AJ21" i="5" s="1"/>
  <c r="AJ79" i="23" s="1"/>
  <c r="AJ318" i="5"/>
  <c r="AK297" i="5"/>
  <c r="AK159" i="5"/>
  <c r="AK281" i="5" s="1"/>
  <c r="AK24" i="5" s="1"/>
  <c r="AK290" i="5"/>
  <c r="AK295" i="5"/>
  <c r="AK296" i="5"/>
  <c r="AF24" i="20"/>
  <c r="AI54" i="10"/>
  <c r="AG24" i="20"/>
  <c r="AG34" i="20"/>
  <c r="AK201" i="5"/>
  <c r="AK282" i="5" s="1"/>
  <c r="AK25" i="5" s="1"/>
  <c r="AK293" i="5"/>
  <c r="AK302" i="5"/>
  <c r="AK291" i="5"/>
  <c r="AK292" i="5"/>
  <c r="AE41" i="20"/>
  <c r="AI17" i="5"/>
  <c r="AI317" i="5"/>
  <c r="AI320" i="5" s="1"/>
  <c r="AI27" i="5" s="1"/>
  <c r="AK117" i="5"/>
  <c r="AK280" i="5" s="1"/>
  <c r="AK23" i="5" s="1"/>
  <c r="AK289" i="5"/>
  <c r="AK303" i="5"/>
  <c r="AK75" i="5"/>
  <c r="AK279" i="5" s="1"/>
  <c r="AK288" i="5"/>
  <c r="AJ20" i="11"/>
  <c r="AJ86" i="11" s="1"/>
  <c r="AJ56" i="10"/>
  <c r="AJ57" i="10" s="1"/>
  <c r="AA30" i="20" l="1"/>
  <c r="AA42" i="20" s="1"/>
  <c r="AA21" i="11" s="1"/>
  <c r="BM178" i="24"/>
  <c r="BM184" i="24" s="1"/>
  <c r="AJ7" i="23"/>
  <c r="G33" i="29"/>
  <c r="AK187" i="25"/>
  <c r="AK87" i="6"/>
  <c r="AL190" i="25"/>
  <c r="AL92" i="6"/>
  <c r="AK284" i="5"/>
  <c r="AK318" i="5" s="1"/>
  <c r="AH15" i="9"/>
  <c r="AH47" i="10"/>
  <c r="AH48" i="10" s="1"/>
  <c r="AH83" i="23" s="1"/>
  <c r="AH19" i="11"/>
  <c r="AH84" i="11" s="1"/>
  <c r="AN28" i="6"/>
  <c r="AN25" i="6"/>
  <c r="AN24" i="6"/>
  <c r="AN27" i="6"/>
  <c r="AN29" i="6"/>
  <c r="AN30" i="6"/>
  <c r="AN26" i="6"/>
  <c r="AN23" i="6"/>
  <c r="AN31" i="6"/>
  <c r="AM44" i="6"/>
  <c r="AM46" i="6" s="1"/>
  <c r="AM10" i="23" s="1"/>
  <c r="AK21" i="12"/>
  <c r="AI29" i="5"/>
  <c r="AI12" i="8" s="1"/>
  <c r="AI17" i="8" s="1"/>
  <c r="AI80" i="23"/>
  <c r="AI81" i="23" s="1"/>
  <c r="AL52" i="6"/>
  <c r="AL56" i="6" s="1"/>
  <c r="AL177" i="25"/>
  <c r="AL178" i="25" s="1"/>
  <c r="AI19" i="5"/>
  <c r="AI69" i="25"/>
  <c r="AI84" i="25" s="1"/>
  <c r="BL176" i="24"/>
  <c r="BL177" i="24" s="1"/>
  <c r="BM82" i="24"/>
  <c r="BM88" i="24" s="1"/>
  <c r="BM79" i="24"/>
  <c r="BL80" i="24"/>
  <c r="BL81" i="24" s="1"/>
  <c r="BN5" i="24"/>
  <c r="BN174" i="24" s="1"/>
  <c r="BN3" i="24"/>
  <c r="BN141" i="24"/>
  <c r="BN45" i="24"/>
  <c r="BN109" i="24"/>
  <c r="BN173" i="24"/>
  <c r="BN77" i="24"/>
  <c r="BM146" i="24"/>
  <c r="BM152" i="24" s="1"/>
  <c r="BM50" i="24"/>
  <c r="BM56" i="24" s="1"/>
  <c r="BM47" i="24"/>
  <c r="BL144" i="24"/>
  <c r="BL145" i="24" s="1"/>
  <c r="BL48" i="24"/>
  <c r="BL49" i="24" s="1"/>
  <c r="AJ13" i="12"/>
  <c r="AK20" i="12"/>
  <c r="AK16" i="12"/>
  <c r="AK18" i="12"/>
  <c r="AK14" i="12"/>
  <c r="AJ17" i="12"/>
  <c r="U43" i="20"/>
  <c r="AE23" i="20"/>
  <c r="AE26" i="20" s="1"/>
  <c r="AG41" i="20"/>
  <c r="AK305" i="5"/>
  <c r="AF41" i="20"/>
  <c r="AK22" i="5"/>
  <c r="AK21" i="5" s="1"/>
  <c r="AK79" i="23" s="1"/>
  <c r="AE19" i="9"/>
  <c r="AE89" i="23" s="1"/>
  <c r="AJ17" i="5"/>
  <c r="AJ317" i="5"/>
  <c r="AJ320" i="5" s="1"/>
  <c r="AJ27" i="5" s="1"/>
  <c r="AL302" i="5"/>
  <c r="AL291" i="5"/>
  <c r="AL292" i="5"/>
  <c r="AL301" i="5"/>
  <c r="AL19" i="20"/>
  <c r="AL15" i="8" s="1"/>
  <c r="AL16" i="8" s="1"/>
  <c r="AL25" i="20"/>
  <c r="AG36" i="20"/>
  <c r="AH33" i="20" s="1"/>
  <c r="AL35" i="20"/>
  <c r="AK310" i="5"/>
  <c r="AK315" i="5" s="1"/>
  <c r="AO50" i="4"/>
  <c r="AO11" i="6" s="1"/>
  <c r="AK10" i="11"/>
  <c r="AK7" i="23" s="1"/>
  <c r="AK40" i="10"/>
  <c r="AJ306" i="5"/>
  <c r="AL298" i="5"/>
  <c r="AL303" i="5"/>
  <c r="AL75" i="5"/>
  <c r="AL279" i="5" s="1"/>
  <c r="AL288" i="5"/>
  <c r="AL297" i="5"/>
  <c r="AK20" i="11"/>
  <c r="AK86" i="11" s="1"/>
  <c r="AK56" i="10"/>
  <c r="AK57" i="10" s="1"/>
  <c r="AH31" i="11"/>
  <c r="AH233" i="23" s="1"/>
  <c r="AL294" i="5"/>
  <c r="AL299" i="5"/>
  <c r="AL300" i="5"/>
  <c r="AL293" i="5"/>
  <c r="AJ54" i="10"/>
  <c r="AL201" i="5"/>
  <c r="AL282" i="5" s="1"/>
  <c r="AL25" i="5" s="1"/>
  <c r="AL243" i="5"/>
  <c r="AL283" i="5" s="1"/>
  <c r="AL26" i="5" s="1"/>
  <c r="AL159" i="5"/>
  <c r="AL281" i="5" s="1"/>
  <c r="AL24" i="5" s="1"/>
  <c r="AL290" i="5"/>
  <c r="AL295" i="5"/>
  <c r="AL296" i="5"/>
  <c r="AL117" i="5"/>
  <c r="AL280" i="5" s="1"/>
  <c r="AL23" i="5" s="1"/>
  <c r="AL289" i="5"/>
  <c r="AA31" i="20" l="1"/>
  <c r="AB28" i="20" s="1"/>
  <c r="G34" i="29"/>
  <c r="AL187" i="25"/>
  <c r="AL87" i="6"/>
  <c r="AM190" i="25"/>
  <c r="AM92" i="6"/>
  <c r="AL284" i="5"/>
  <c r="AI47" i="10"/>
  <c r="AI48" i="10" s="1"/>
  <c r="AI83" i="23" s="1"/>
  <c r="AI15" i="9"/>
  <c r="AI19" i="11"/>
  <c r="AI84" i="11" s="1"/>
  <c r="AN44" i="6"/>
  <c r="AN46" i="6" s="1"/>
  <c r="AN10" i="23" s="1"/>
  <c r="AO29" i="6"/>
  <c r="AO28" i="6"/>
  <c r="AO24" i="6"/>
  <c r="AO23" i="6"/>
  <c r="AO27" i="6"/>
  <c r="AO25" i="6"/>
  <c r="AO30" i="6"/>
  <c r="AO26" i="6"/>
  <c r="AO31" i="6"/>
  <c r="AL21" i="12"/>
  <c r="AJ29" i="5"/>
  <c r="AJ12" i="8" s="1"/>
  <c r="AJ17" i="8" s="1"/>
  <c r="AJ80" i="23"/>
  <c r="AJ81" i="23" s="1"/>
  <c r="AM52" i="6"/>
  <c r="AM56" i="6" s="1"/>
  <c r="AM177" i="25"/>
  <c r="AM178" i="25" s="1"/>
  <c r="AJ19" i="5"/>
  <c r="AJ69" i="25"/>
  <c r="AJ84" i="25" s="1"/>
  <c r="BN142" i="24"/>
  <c r="BN146" i="24" s="1"/>
  <c r="BN152" i="24" s="1"/>
  <c r="BN78" i="24"/>
  <c r="BN79" i="24" s="1"/>
  <c r="BN175" i="24"/>
  <c r="BM176" i="24"/>
  <c r="BM177" i="24" s="1"/>
  <c r="BN110" i="24"/>
  <c r="BN178" i="24"/>
  <c r="BN184" i="24" s="1"/>
  <c r="BN46" i="24"/>
  <c r="BN47" i="24" s="1"/>
  <c r="BO4" i="24"/>
  <c r="BN6" i="24"/>
  <c r="AF19" i="9"/>
  <c r="AF89" i="23" s="1"/>
  <c r="AK13" i="12"/>
  <c r="AK17" i="12"/>
  <c r="AL18" i="12"/>
  <c r="AL14" i="12"/>
  <c r="AL16" i="12"/>
  <c r="AL20" i="12"/>
  <c r="AF23" i="20"/>
  <c r="AF26" i="20" s="1"/>
  <c r="V40" i="20"/>
  <c r="U16" i="13"/>
  <c r="AM295" i="5"/>
  <c r="AG19" i="9"/>
  <c r="AG89" i="23" s="1"/>
  <c r="AM19" i="20"/>
  <c r="AM15" i="8" s="1"/>
  <c r="AM16" i="8" s="1"/>
  <c r="AM25" i="20"/>
  <c r="AL22" i="5"/>
  <c r="AL21" i="5" s="1"/>
  <c r="AL79" i="23" s="1"/>
  <c r="AL318" i="5"/>
  <c r="AM201" i="5"/>
  <c r="AM282" i="5" s="1"/>
  <c r="AM25" i="5" s="1"/>
  <c r="AM303" i="5"/>
  <c r="AM75" i="5"/>
  <c r="AM279" i="5" s="1"/>
  <c r="AM288" i="5"/>
  <c r="AM297" i="5"/>
  <c r="AM290" i="5"/>
  <c r="AK306" i="5"/>
  <c r="AI31" i="11"/>
  <c r="AI233" i="23" s="1"/>
  <c r="AH24" i="20"/>
  <c r="AM299" i="5"/>
  <c r="AM300" i="5"/>
  <c r="AM293" i="5"/>
  <c r="AM302" i="5"/>
  <c r="AK54" i="10"/>
  <c r="AM296" i="5"/>
  <c r="AM117" i="5"/>
  <c r="AM280" i="5" s="1"/>
  <c r="AM23" i="5" s="1"/>
  <c r="AM289" i="5"/>
  <c r="AM298" i="5"/>
  <c r="AM35" i="20"/>
  <c r="AH34" i="20"/>
  <c r="AH36" i="20" s="1"/>
  <c r="AI33" i="20" s="1"/>
  <c r="AL10" i="11"/>
  <c r="AL7" i="23" s="1"/>
  <c r="AL40" i="10"/>
  <c r="AL305" i="5"/>
  <c r="AP50" i="4"/>
  <c r="AP11" i="6" s="1"/>
  <c r="AK17" i="5"/>
  <c r="AK317" i="5"/>
  <c r="AK320" i="5" s="1"/>
  <c r="AK27" i="5" s="1"/>
  <c r="AL310" i="5"/>
  <c r="AL315" i="5" s="1"/>
  <c r="AL20" i="11"/>
  <c r="AL86" i="11" s="1"/>
  <c r="AL56" i="10"/>
  <c r="AL57" i="10" s="1"/>
  <c r="AM159" i="5"/>
  <c r="AM281" i="5" s="1"/>
  <c r="AM24" i="5" s="1"/>
  <c r="AM243" i="5"/>
  <c r="AM283" i="5" s="1"/>
  <c r="AM26" i="5" s="1"/>
  <c r="AM291" i="5"/>
  <c r="AM292" i="5"/>
  <c r="AM301" i="5"/>
  <c r="AM294" i="5"/>
  <c r="AB30" i="20" l="1"/>
  <c r="AB42" i="20" s="1"/>
  <c r="AB21" i="11" s="1"/>
  <c r="AM187" i="25"/>
  <c r="AM87" i="6"/>
  <c r="AN190" i="25"/>
  <c r="AN92" i="6"/>
  <c r="AM284" i="5"/>
  <c r="AJ15" i="9"/>
  <c r="AJ19" i="11"/>
  <c r="AJ84" i="11" s="1"/>
  <c r="AJ47" i="10"/>
  <c r="AJ48" i="10" s="1"/>
  <c r="AJ83" i="23" s="1"/>
  <c r="AO44" i="6"/>
  <c r="AO46" i="6" s="1"/>
  <c r="AO10" i="23" s="1"/>
  <c r="AP28" i="6"/>
  <c r="AP25" i="6"/>
  <c r="AP30" i="6"/>
  <c r="AP24" i="6"/>
  <c r="AP26" i="6"/>
  <c r="AP29" i="6"/>
  <c r="AP23" i="6"/>
  <c r="AP27" i="6"/>
  <c r="AP31" i="6"/>
  <c r="AM21" i="12"/>
  <c r="AK29" i="5"/>
  <c r="AK12" i="8" s="1"/>
  <c r="AK17" i="8" s="1"/>
  <c r="AK80" i="23"/>
  <c r="AK81" i="23" s="1"/>
  <c r="AN52" i="6"/>
  <c r="AN56" i="6" s="1"/>
  <c r="AN177" i="25"/>
  <c r="AN178" i="25" s="1"/>
  <c r="AK19" i="5"/>
  <c r="AK69" i="25"/>
  <c r="AK84" i="25" s="1"/>
  <c r="BM80" i="24"/>
  <c r="BM81" i="24" s="1"/>
  <c r="BN82" i="24"/>
  <c r="BN88" i="24" s="1"/>
  <c r="BN143" i="24"/>
  <c r="BM144" i="24"/>
  <c r="BM145" i="24" s="1"/>
  <c r="BN114" i="24"/>
  <c r="BN120" i="24" s="1"/>
  <c r="BN111" i="24"/>
  <c r="BM112" i="24"/>
  <c r="BM113" i="24" s="1"/>
  <c r="BN50" i="24"/>
  <c r="BN56" i="24" s="1"/>
  <c r="BO5" i="24"/>
  <c r="BO142" i="24" s="1"/>
  <c r="BO3" i="24"/>
  <c r="BO141" i="24"/>
  <c r="BO45" i="24"/>
  <c r="BO109" i="24"/>
  <c r="BO173" i="24"/>
  <c r="BO77" i="24"/>
  <c r="BM48" i="24"/>
  <c r="BM49" i="24" s="1"/>
  <c r="AM20" i="12"/>
  <c r="AM16" i="12"/>
  <c r="AL13" i="12"/>
  <c r="AM18" i="12"/>
  <c r="AM14" i="12"/>
  <c r="AL17" i="12"/>
  <c r="V43" i="20"/>
  <c r="AG23" i="20"/>
  <c r="AG26" i="20" s="1"/>
  <c r="AJ24" i="20"/>
  <c r="AL306" i="5"/>
  <c r="AN301" i="5"/>
  <c r="AN294" i="5"/>
  <c r="AN201" i="5"/>
  <c r="AN282" i="5" s="1"/>
  <c r="AN25" i="5" s="1"/>
  <c r="AI34" i="20"/>
  <c r="AI36" i="20" s="1"/>
  <c r="AJ33" i="20" s="1"/>
  <c r="AN297" i="5"/>
  <c r="AN295" i="5"/>
  <c r="AJ34" i="20"/>
  <c r="AJ31" i="11"/>
  <c r="AJ233" i="23" s="1"/>
  <c r="AH41" i="20"/>
  <c r="AN243" i="5"/>
  <c r="AN283" i="5" s="1"/>
  <c r="AN26" i="5" s="1"/>
  <c r="AN75" i="5"/>
  <c r="AN279" i="5" s="1"/>
  <c r="AN288" i="5"/>
  <c r="AN293" i="5"/>
  <c r="AN302" i="5"/>
  <c r="AN291" i="5"/>
  <c r="AM305" i="5"/>
  <c r="AM20" i="11"/>
  <c r="AM86" i="11" s="1"/>
  <c r="AM56" i="10"/>
  <c r="AM57" i="10" s="1"/>
  <c r="AL17" i="5"/>
  <c r="AL317" i="5"/>
  <c r="AL320" i="5" s="1"/>
  <c r="AL27" i="5" s="1"/>
  <c r="AN296" i="5"/>
  <c r="AN35" i="20"/>
  <c r="AQ50" i="4"/>
  <c r="AQ11" i="6" s="1"/>
  <c r="AN292" i="5"/>
  <c r="AN290" i="5"/>
  <c r="AN25" i="20"/>
  <c r="AN19" i="20"/>
  <c r="AN15" i="8" s="1"/>
  <c r="AN16" i="8" s="1"/>
  <c r="AI24" i="20"/>
  <c r="AM10" i="11"/>
  <c r="AM7" i="23" s="1"/>
  <c r="AM40" i="10"/>
  <c r="AL54" i="10"/>
  <c r="AN159" i="5"/>
  <c r="AN281" i="5" s="1"/>
  <c r="AN24" i="5" s="1"/>
  <c r="AN300" i="5"/>
  <c r="AN117" i="5"/>
  <c r="AN280" i="5" s="1"/>
  <c r="AN23" i="5" s="1"/>
  <c r="AN289" i="5"/>
  <c r="AN298" i="5"/>
  <c r="AN303" i="5"/>
  <c r="AM22" i="5"/>
  <c r="AM21" i="5" s="1"/>
  <c r="AM79" i="23" s="1"/>
  <c r="AM318" i="5"/>
  <c r="AN299" i="5"/>
  <c r="AM310" i="5"/>
  <c r="AM315" i="5" s="1"/>
  <c r="AB31" i="20" l="1"/>
  <c r="AC28" i="20" s="1"/>
  <c r="AK19" i="11"/>
  <c r="AK84" i="11" s="1"/>
  <c r="AN187" i="25"/>
  <c r="AN87" i="6"/>
  <c r="AO190" i="25"/>
  <c r="AO92" i="6"/>
  <c r="AN284" i="5"/>
  <c r="AP44" i="6"/>
  <c r="AQ29" i="6"/>
  <c r="AQ24" i="6"/>
  <c r="AQ23" i="6"/>
  <c r="AQ28" i="6"/>
  <c r="AQ25" i="6"/>
  <c r="AQ27" i="6"/>
  <c r="AQ30" i="6"/>
  <c r="AQ26" i="6"/>
  <c r="AQ31" i="6"/>
  <c r="AN21" i="12"/>
  <c r="AK15" i="9"/>
  <c r="AK47" i="10"/>
  <c r="AK48" i="10" s="1"/>
  <c r="AK83" i="23" s="1"/>
  <c r="AL29" i="5"/>
  <c r="AL12" i="8" s="1"/>
  <c r="AL17" i="8" s="1"/>
  <c r="AL80" i="23"/>
  <c r="AL81" i="23" s="1"/>
  <c r="AO52" i="6"/>
  <c r="AO56" i="6" s="1"/>
  <c r="AO177" i="25"/>
  <c r="AO178" i="25" s="1"/>
  <c r="AL19" i="5"/>
  <c r="AL69" i="25"/>
  <c r="AL84" i="25" s="1"/>
  <c r="BO110" i="24"/>
  <c r="BO111" i="24" s="1"/>
  <c r="BO143" i="24"/>
  <c r="BN144" i="24"/>
  <c r="BN145" i="24" s="1"/>
  <c r="BO146" i="24"/>
  <c r="BO152" i="24" s="1"/>
  <c r="BO174" i="24"/>
  <c r="BO46" i="24"/>
  <c r="BO6" i="24"/>
  <c r="BP4" i="24"/>
  <c r="BO78" i="24"/>
  <c r="AP46" i="6"/>
  <c r="AP10" i="23" s="1"/>
  <c r="AM17" i="12"/>
  <c r="AN18" i="12"/>
  <c r="AN14" i="12"/>
  <c r="AN20" i="12"/>
  <c r="AN16" i="12"/>
  <c r="AM13" i="12"/>
  <c r="W40" i="20"/>
  <c r="V16" i="13"/>
  <c r="AH23" i="20"/>
  <c r="AH26" i="20" s="1"/>
  <c r="AI41" i="20"/>
  <c r="AO243" i="5"/>
  <c r="AO283" i="5" s="1"/>
  <c r="AO26" i="5" s="1"/>
  <c r="AO298" i="5"/>
  <c r="AJ36" i="20"/>
  <c r="AK33" i="20" s="1"/>
  <c r="AN10" i="11"/>
  <c r="AN7" i="23" s="1"/>
  <c r="AN40" i="10"/>
  <c r="AO301" i="5"/>
  <c r="AO294" i="5"/>
  <c r="AO299" i="5"/>
  <c r="AO300" i="5"/>
  <c r="AM17" i="5"/>
  <c r="AM317" i="5"/>
  <c r="AM320" i="5" s="1"/>
  <c r="AM27" i="5" s="1"/>
  <c r="AK31" i="11"/>
  <c r="AK233" i="23" s="1"/>
  <c r="AO297" i="5"/>
  <c r="AO159" i="5"/>
  <c r="AO281" i="5" s="1"/>
  <c r="AO24" i="5" s="1"/>
  <c r="AO290" i="5"/>
  <c r="AO295" i="5"/>
  <c r="AO296" i="5"/>
  <c r="AH19" i="9"/>
  <c r="AH89" i="23" s="1"/>
  <c r="AM54" i="10"/>
  <c r="AJ41" i="20"/>
  <c r="AR50" i="4"/>
  <c r="AR11" i="6" s="1"/>
  <c r="AO201" i="5"/>
  <c r="AO282" i="5" s="1"/>
  <c r="AO25" i="5" s="1"/>
  <c r="AO293" i="5"/>
  <c r="AO302" i="5"/>
  <c r="AO291" i="5"/>
  <c r="AO292" i="5"/>
  <c r="AM306" i="5"/>
  <c r="AN305" i="5"/>
  <c r="AN310" i="5"/>
  <c r="AN315" i="5" s="1"/>
  <c r="AO35" i="20"/>
  <c r="AN20" i="11"/>
  <c r="AN86" i="11" s="1"/>
  <c r="AN56" i="10"/>
  <c r="AN57" i="10" s="1"/>
  <c r="AK24" i="20"/>
  <c r="AO117" i="5"/>
  <c r="AO280" i="5" s="1"/>
  <c r="AO23" i="5" s="1"/>
  <c r="AO289" i="5"/>
  <c r="AO303" i="5"/>
  <c r="AO75" i="5"/>
  <c r="AO279" i="5" s="1"/>
  <c r="AO288" i="5"/>
  <c r="AN22" i="5"/>
  <c r="AN21" i="5" s="1"/>
  <c r="AN79" i="23" s="1"/>
  <c r="AN318" i="5"/>
  <c r="AO19" i="20"/>
  <c r="AO15" i="8" s="1"/>
  <c r="AO16" i="8" s="1"/>
  <c r="AO25" i="20"/>
  <c r="AC30" i="20" l="1"/>
  <c r="AC42" i="20" s="1"/>
  <c r="AC21" i="11" s="1"/>
  <c r="AL47" i="10"/>
  <c r="AL48" i="10" s="1"/>
  <c r="AL83" i="23" s="1"/>
  <c r="AP190" i="25"/>
  <c r="AP92" i="6"/>
  <c r="AO187" i="25"/>
  <c r="AO87" i="6"/>
  <c r="AO284" i="5"/>
  <c r="AL15" i="9"/>
  <c r="AL19" i="11"/>
  <c r="AL84" i="11" s="1"/>
  <c r="AQ44" i="6"/>
  <c r="AQ46" i="6" s="1"/>
  <c r="AQ10" i="23" s="1"/>
  <c r="AR29" i="6"/>
  <c r="AR30" i="6"/>
  <c r="AR26" i="6"/>
  <c r="AR23" i="6"/>
  <c r="AR28" i="6"/>
  <c r="AR25" i="6"/>
  <c r="AR24" i="6"/>
  <c r="AR31" i="6"/>
  <c r="AR27" i="6"/>
  <c r="AO21" i="12"/>
  <c r="AM29" i="5"/>
  <c r="AM12" i="8" s="1"/>
  <c r="AM17" i="8" s="1"/>
  <c r="AM80" i="23"/>
  <c r="AM81" i="23" s="1"/>
  <c r="AP52" i="6"/>
  <c r="AP56" i="6" s="1"/>
  <c r="AP177" i="25"/>
  <c r="AP178" i="25" s="1"/>
  <c r="AM19" i="5"/>
  <c r="AM69" i="25"/>
  <c r="AM84" i="25" s="1"/>
  <c r="BN112" i="24"/>
  <c r="BN113" i="24" s="1"/>
  <c r="BO114" i="24"/>
  <c r="BO120" i="24" s="1"/>
  <c r="BO50" i="24"/>
  <c r="BO56" i="24" s="1"/>
  <c r="BO47" i="24"/>
  <c r="BN48" i="24"/>
  <c r="BN49" i="24" s="1"/>
  <c r="BO79" i="24"/>
  <c r="BN80" i="24"/>
  <c r="BN81" i="24" s="1"/>
  <c r="BO82" i="24"/>
  <c r="BO88" i="24" s="1"/>
  <c r="BP5" i="24"/>
  <c r="BP110" i="24" s="1"/>
  <c r="BP3" i="24"/>
  <c r="BP45" i="24"/>
  <c r="BP141" i="24"/>
  <c r="BP173" i="24"/>
  <c r="BP109" i="24"/>
  <c r="BP77" i="24"/>
  <c r="BO178" i="24"/>
  <c r="BO184" i="24" s="1"/>
  <c r="BO175" i="24"/>
  <c r="BN176" i="24"/>
  <c r="BN177" i="24" s="1"/>
  <c r="AO18" i="12"/>
  <c r="AO14" i="12"/>
  <c r="AO20" i="12"/>
  <c r="AO16" i="12"/>
  <c r="AN13" i="12"/>
  <c r="AN17" i="12"/>
  <c r="AI23" i="20"/>
  <c r="AI26" i="20" s="1"/>
  <c r="W43" i="20"/>
  <c r="AI19" i="9"/>
  <c r="AI89" i="23" s="1"/>
  <c r="AN306" i="5"/>
  <c r="AO310" i="5"/>
  <c r="AO315" i="5" s="1"/>
  <c r="AO305" i="5"/>
  <c r="AP35" i="20"/>
  <c r="AK34" i="20"/>
  <c r="AK36" i="20" s="1"/>
  <c r="AL33" i="20" s="1"/>
  <c r="AN17" i="5"/>
  <c r="AN317" i="5"/>
  <c r="AL24" i="20"/>
  <c r="AL31" i="11"/>
  <c r="AL233" i="23" s="1"/>
  <c r="AP302" i="5"/>
  <c r="AP291" i="5"/>
  <c r="AP292" i="5"/>
  <c r="AP301" i="5"/>
  <c r="AP243" i="5"/>
  <c r="AP283" i="5" s="1"/>
  <c r="AP26" i="5" s="1"/>
  <c r="AP298" i="5"/>
  <c r="AP303" i="5"/>
  <c r="AP75" i="5"/>
  <c r="AP279" i="5" s="1"/>
  <c r="AP288" i="5"/>
  <c r="AP297" i="5"/>
  <c r="AJ19" i="9"/>
  <c r="AJ89" i="23" s="1"/>
  <c r="AO20" i="11"/>
  <c r="AO86" i="11" s="1"/>
  <c r="AO56" i="10"/>
  <c r="AO57" i="10" s="1"/>
  <c r="AP201" i="5"/>
  <c r="AP282" i="5" s="1"/>
  <c r="AP25" i="5" s="1"/>
  <c r="AP294" i="5"/>
  <c r="AP299" i="5"/>
  <c r="AP300" i="5"/>
  <c r="AP293" i="5"/>
  <c r="AP19" i="20"/>
  <c r="AP15" i="8" s="1"/>
  <c r="AP16" i="8" s="1"/>
  <c r="AP25" i="20"/>
  <c r="AO22" i="5"/>
  <c r="AO21" i="5" s="1"/>
  <c r="AO79" i="23" s="1"/>
  <c r="AO318" i="5"/>
  <c r="AO320" i="5" s="1"/>
  <c r="AO27" i="5" s="1"/>
  <c r="AO80" i="23" s="1"/>
  <c r="AN54" i="10"/>
  <c r="AS50" i="4"/>
  <c r="AS11" i="6" s="1"/>
  <c r="AP159" i="5"/>
  <c r="AP281" i="5" s="1"/>
  <c r="AP24" i="5" s="1"/>
  <c r="AP290" i="5"/>
  <c r="AP295" i="5"/>
  <c r="AP296" i="5"/>
  <c r="AP117" i="5"/>
  <c r="AP280" i="5" s="1"/>
  <c r="AP23" i="5" s="1"/>
  <c r="AP289" i="5"/>
  <c r="AO10" i="11"/>
  <c r="AO7" i="23" s="1"/>
  <c r="AO40" i="10"/>
  <c r="AC31" i="20" l="1"/>
  <c r="AD28" i="20" s="1"/>
  <c r="AQ190" i="25"/>
  <c r="AQ92" i="6"/>
  <c r="AP187" i="25"/>
  <c r="AP87" i="6"/>
  <c r="AP284" i="5"/>
  <c r="AM47" i="10"/>
  <c r="AM48" i="10" s="1"/>
  <c r="AM83" i="23" s="1"/>
  <c r="AM15" i="9"/>
  <c r="AM19" i="11"/>
  <c r="AM84" i="11" s="1"/>
  <c r="AS28" i="6"/>
  <c r="AS24" i="6"/>
  <c r="AS23" i="6"/>
  <c r="AS27" i="6"/>
  <c r="AS25" i="6"/>
  <c r="AS30" i="6"/>
  <c r="AS26" i="6"/>
  <c r="AS29" i="6"/>
  <c r="AS31" i="6"/>
  <c r="AR44" i="6"/>
  <c r="AP21" i="12"/>
  <c r="AO81" i="23"/>
  <c r="AQ52" i="6"/>
  <c r="AQ56" i="6" s="1"/>
  <c r="AQ177" i="25"/>
  <c r="AQ178" i="25" s="1"/>
  <c r="AN19" i="5"/>
  <c r="AN69" i="25"/>
  <c r="AN84" i="25" s="1"/>
  <c r="BP174" i="24"/>
  <c r="BO176" i="24" s="1"/>
  <c r="BO177" i="24" s="1"/>
  <c r="BP111" i="24"/>
  <c r="BO112" i="24"/>
  <c r="BO113" i="24" s="1"/>
  <c r="BP114" i="24"/>
  <c r="BP120" i="24" s="1"/>
  <c r="BP46" i="24"/>
  <c r="BP47" i="24" s="1"/>
  <c r="BP6" i="24"/>
  <c r="BQ4" i="24"/>
  <c r="BP78" i="24"/>
  <c r="BP79" i="24" s="1"/>
  <c r="BP142" i="24"/>
  <c r="AR46" i="6"/>
  <c r="AR10" i="23" s="1"/>
  <c r="AP20" i="12"/>
  <c r="AP16" i="12"/>
  <c r="AP18" i="12"/>
  <c r="AP14" i="12"/>
  <c r="AO13" i="12"/>
  <c r="AO17" i="12"/>
  <c r="W16" i="13"/>
  <c r="X40" i="20"/>
  <c r="AJ23" i="20"/>
  <c r="AJ26" i="20" s="1"/>
  <c r="AQ293" i="5"/>
  <c r="AO306" i="5"/>
  <c r="AQ300" i="5"/>
  <c r="AQ295" i="5"/>
  <c r="AQ296" i="5"/>
  <c r="AQ117" i="5"/>
  <c r="AQ280" i="5" s="1"/>
  <c r="AQ23" i="5" s="1"/>
  <c r="AP305" i="5"/>
  <c r="AN320" i="5"/>
  <c r="AN27" i="5" s="1"/>
  <c r="E317" i="5"/>
  <c r="AO54" i="10"/>
  <c r="AM31" i="11"/>
  <c r="AM233" i="23" s="1"/>
  <c r="AQ299" i="5"/>
  <c r="AQ302" i="5"/>
  <c r="AP10" i="11"/>
  <c r="AP7" i="23" s="1"/>
  <c r="AP40" i="10"/>
  <c r="AQ159" i="5"/>
  <c r="AQ281" i="5" s="1"/>
  <c r="AQ24" i="5" s="1"/>
  <c r="AQ289" i="5"/>
  <c r="AQ298" i="5"/>
  <c r="AQ291" i="5"/>
  <c r="AQ292" i="5"/>
  <c r="AQ301" i="5"/>
  <c r="AQ294" i="5"/>
  <c r="AP22" i="5"/>
  <c r="AP21" i="5" s="1"/>
  <c r="AP79" i="23" s="1"/>
  <c r="AP318" i="5"/>
  <c r="AP320" i="5" s="1"/>
  <c r="AP27" i="5" s="1"/>
  <c r="AP80" i="23" s="1"/>
  <c r="AQ35" i="20"/>
  <c r="AL34" i="20"/>
  <c r="AL36" i="20" s="1"/>
  <c r="AM33" i="20" s="1"/>
  <c r="AO17" i="5"/>
  <c r="AP310" i="5"/>
  <c r="AP315" i="5" s="1"/>
  <c r="AT50" i="4"/>
  <c r="AT11" i="6" s="1"/>
  <c r="AO29" i="5"/>
  <c r="AO12" i="8" s="1"/>
  <c r="AO17" i="8" s="1"/>
  <c r="AP20" i="11"/>
  <c r="AP86" i="11" s="1"/>
  <c r="AP56" i="10"/>
  <c r="AP57" i="10" s="1"/>
  <c r="AQ201" i="5"/>
  <c r="AQ282" i="5" s="1"/>
  <c r="AQ25" i="5" s="1"/>
  <c r="AQ243" i="5"/>
  <c r="AQ283" i="5" s="1"/>
  <c r="AQ26" i="5" s="1"/>
  <c r="AQ303" i="5"/>
  <c r="AQ75" i="5"/>
  <c r="AQ279" i="5" s="1"/>
  <c r="AQ288" i="5"/>
  <c r="AQ297" i="5"/>
  <c r="AQ290" i="5"/>
  <c r="AQ19" i="20"/>
  <c r="AQ15" i="8" s="1"/>
  <c r="AQ16" i="8" s="1"/>
  <c r="AQ25" i="20"/>
  <c r="AK41" i="20"/>
  <c r="AD30" i="20" l="1"/>
  <c r="AD42" i="20" s="1"/>
  <c r="AD21" i="11" s="1"/>
  <c r="AR190" i="25"/>
  <c r="AR92" i="6"/>
  <c r="AQ187" i="25"/>
  <c r="AQ87" i="6"/>
  <c r="AQ284" i="5"/>
  <c r="AT30" i="6"/>
  <c r="AT24" i="6"/>
  <c r="AT26" i="6"/>
  <c r="AT31" i="6"/>
  <c r="AT29" i="6"/>
  <c r="AT23" i="6"/>
  <c r="AT27" i="6"/>
  <c r="AT28" i="6"/>
  <c r="AT25" i="6"/>
  <c r="AS44" i="6"/>
  <c r="AS46" i="6" s="1"/>
  <c r="AS10" i="23" s="1"/>
  <c r="AQ21" i="12"/>
  <c r="AP81" i="23"/>
  <c r="AN29" i="5"/>
  <c r="AN12" i="8" s="1"/>
  <c r="AN17" i="8" s="1"/>
  <c r="AN80" i="23"/>
  <c r="AN81" i="23" s="1"/>
  <c r="AR52" i="6"/>
  <c r="AR56" i="6" s="1"/>
  <c r="AR177" i="25"/>
  <c r="AR178" i="25" s="1"/>
  <c r="AO19" i="5"/>
  <c r="AO69" i="25"/>
  <c r="AO84" i="25" s="1"/>
  <c r="BP175" i="24"/>
  <c r="BP178" i="24"/>
  <c r="BP184" i="24" s="1"/>
  <c r="BP82" i="24"/>
  <c r="BP88" i="24" s="1"/>
  <c r="BQ3" i="24"/>
  <c r="BQ5" i="24"/>
  <c r="BQ110" i="24" s="1"/>
  <c r="BQ45" i="24"/>
  <c r="BQ141" i="24"/>
  <c r="BQ173" i="24"/>
  <c r="BQ109" i="24"/>
  <c r="BQ77" i="24"/>
  <c r="BO80" i="24"/>
  <c r="BO81" i="24" s="1"/>
  <c r="BO48" i="24"/>
  <c r="BO49" i="24" s="1"/>
  <c r="BP143" i="24"/>
  <c r="BO144" i="24"/>
  <c r="BO145" i="24" s="1"/>
  <c r="BP50" i="24"/>
  <c r="BP56" i="24" s="1"/>
  <c r="BP146" i="24"/>
  <c r="BP152" i="24" s="1"/>
  <c r="AP17" i="12"/>
  <c r="AQ20" i="12"/>
  <c r="AQ16" i="12"/>
  <c r="AQ14" i="12"/>
  <c r="AQ18" i="12"/>
  <c r="AP13" i="12"/>
  <c r="AK23" i="20"/>
  <c r="AK26" i="20" s="1"/>
  <c r="X43" i="20"/>
  <c r="AR293" i="5"/>
  <c r="AL41" i="20"/>
  <c r="AP54" i="10"/>
  <c r="AU50" i="4"/>
  <c r="AU11" i="6" s="1"/>
  <c r="AP17" i="5"/>
  <c r="AQ310" i="5"/>
  <c r="AQ315" i="5" s="1"/>
  <c r="AR300" i="5"/>
  <c r="AR117" i="5"/>
  <c r="AR280" i="5" s="1"/>
  <c r="AR23" i="5" s="1"/>
  <c r="AR289" i="5"/>
  <c r="AR298" i="5"/>
  <c r="AR303" i="5"/>
  <c r="AR159" i="5"/>
  <c r="AR281" i="5" s="1"/>
  <c r="AR24" i="5" s="1"/>
  <c r="AR75" i="5"/>
  <c r="AR279" i="5" s="1"/>
  <c r="AR288" i="5"/>
  <c r="AR302" i="5"/>
  <c r="AR291" i="5"/>
  <c r="AK19" i="9"/>
  <c r="AK89" i="23" s="1"/>
  <c r="AQ20" i="11"/>
  <c r="AQ86" i="11" s="1"/>
  <c r="AQ56" i="10"/>
  <c r="AQ57" i="10" s="1"/>
  <c r="AQ305" i="5"/>
  <c r="AP29" i="5"/>
  <c r="AP12" i="8" s="1"/>
  <c r="AP17" i="8" s="1"/>
  <c r="AR296" i="5"/>
  <c r="AR301" i="5"/>
  <c r="AR294" i="5"/>
  <c r="AR299" i="5"/>
  <c r="AR35" i="20"/>
  <c r="AM34" i="20"/>
  <c r="AM36" i="20" s="1"/>
  <c r="AN33" i="20" s="1"/>
  <c r="AQ22" i="5"/>
  <c r="AQ21" i="5" s="1"/>
  <c r="AQ79" i="23" s="1"/>
  <c r="AQ318" i="5"/>
  <c r="AQ320" i="5" s="1"/>
  <c r="AQ27" i="5" s="1"/>
  <c r="AQ80" i="23" s="1"/>
  <c r="AO19" i="11"/>
  <c r="AO84" i="11" s="1"/>
  <c r="AO15" i="9"/>
  <c r="AO47" i="10"/>
  <c r="AO48" i="10" s="1"/>
  <c r="AO83" i="23" s="1"/>
  <c r="AQ10" i="11"/>
  <c r="AQ7" i="23" s="1"/>
  <c r="AQ40" i="10"/>
  <c r="AR243" i="5"/>
  <c r="AR283" i="5" s="1"/>
  <c r="AR26" i="5" s="1"/>
  <c r="AR201" i="5"/>
  <c r="AR282" i="5" s="1"/>
  <c r="AR25" i="5" s="1"/>
  <c r="AR292" i="5"/>
  <c r="AR297" i="5"/>
  <c r="AR290" i="5"/>
  <c r="AR295" i="5"/>
  <c r="AR25" i="20"/>
  <c r="AR19" i="20"/>
  <c r="AR15" i="8" s="1"/>
  <c r="AR16" i="8" s="1"/>
  <c r="AM24" i="20"/>
  <c r="AN19" i="11"/>
  <c r="AN84" i="11" s="1"/>
  <c r="AP306" i="5"/>
  <c r="AD31" i="20" l="1"/>
  <c r="AE28" i="20" s="1"/>
  <c r="AE30" i="20" s="1"/>
  <c r="AE42" i="20" s="1"/>
  <c r="AE21" i="11" s="1"/>
  <c r="AS190" i="25"/>
  <c r="AS92" i="6"/>
  <c r="AR187" i="25"/>
  <c r="AR87" i="6"/>
  <c r="AR284" i="5"/>
  <c r="AN47" i="10"/>
  <c r="AN48" i="10" s="1"/>
  <c r="AN83" i="23" s="1"/>
  <c r="AN15" i="9"/>
  <c r="AU28" i="6"/>
  <c r="AU25" i="6"/>
  <c r="AU30" i="6"/>
  <c r="AU26" i="6"/>
  <c r="AU29" i="6"/>
  <c r="AU24" i="6"/>
  <c r="AU23" i="6"/>
  <c r="AU27" i="6"/>
  <c r="AU31" i="6"/>
  <c r="AT44" i="6"/>
  <c r="AT46" i="6" s="1"/>
  <c r="AT10" i="23" s="1"/>
  <c r="AR21" i="12"/>
  <c r="AQ81" i="23"/>
  <c r="AS52" i="6"/>
  <c r="AS56" i="6" s="1"/>
  <c r="AS177" i="25"/>
  <c r="AS178" i="25" s="1"/>
  <c r="AP19" i="5"/>
  <c r="AP69" i="25"/>
  <c r="AP84" i="25" s="1"/>
  <c r="BQ174" i="24"/>
  <c r="BP176" i="24" s="1"/>
  <c r="BP177" i="24" s="1"/>
  <c r="BQ78" i="24"/>
  <c r="BP80" i="24" s="1"/>
  <c r="BP81" i="24" s="1"/>
  <c r="BQ111" i="24"/>
  <c r="BP112" i="24"/>
  <c r="BP113" i="24" s="1"/>
  <c r="BQ114" i="24"/>
  <c r="BQ120" i="24" s="1"/>
  <c r="BQ82" i="24"/>
  <c r="BQ88" i="24" s="1"/>
  <c r="BQ46" i="24"/>
  <c r="BR4" i="24"/>
  <c r="BQ6" i="24"/>
  <c r="BQ142" i="24"/>
  <c r="BQ143" i="24" s="1"/>
  <c r="AQ17" i="12"/>
  <c r="AQ13" i="12"/>
  <c r="AR18" i="12"/>
  <c r="AR14" i="12"/>
  <c r="AR20" i="12"/>
  <c r="AR16" i="12"/>
  <c r="Y40" i="20"/>
  <c r="X16" i="13"/>
  <c r="AL23" i="20"/>
  <c r="AL26" i="20" s="1"/>
  <c r="AL19" i="9"/>
  <c r="AL89" i="23" s="1"/>
  <c r="AQ29" i="5"/>
  <c r="AM41" i="20"/>
  <c r="AS291" i="5"/>
  <c r="AR10" i="11"/>
  <c r="AR7" i="23" s="1"/>
  <c r="AR40" i="10"/>
  <c r="AS201" i="5"/>
  <c r="AS282" i="5" s="1"/>
  <c r="AS25" i="5" s="1"/>
  <c r="AS292" i="5"/>
  <c r="AN31" i="11"/>
  <c r="AN233" i="23" s="1"/>
  <c r="AQ306" i="5"/>
  <c r="AR305" i="5"/>
  <c r="AQ54" i="10"/>
  <c r="AV50" i="4"/>
  <c r="AV11" i="6" s="1"/>
  <c r="AR310" i="5"/>
  <c r="AR315" i="5" s="1"/>
  <c r="AS243" i="5"/>
  <c r="AS283" i="5" s="1"/>
  <c r="AS26" i="5" s="1"/>
  <c r="AS117" i="5"/>
  <c r="AS280" i="5" s="1"/>
  <c r="AS23" i="5" s="1"/>
  <c r="AS289" i="5"/>
  <c r="AS298" i="5"/>
  <c r="AS303" i="5"/>
  <c r="AS75" i="5"/>
  <c r="AS279" i="5" s="1"/>
  <c r="AS288" i="5"/>
  <c r="AP19" i="11"/>
  <c r="AP84" i="11" s="1"/>
  <c r="AP15" i="9"/>
  <c r="AP47" i="10"/>
  <c r="AP48" i="10" s="1"/>
  <c r="AP83" i="23" s="1"/>
  <c r="AS35" i="20"/>
  <c r="AN34" i="20"/>
  <c r="AN36" i="20" s="1"/>
  <c r="AO33" i="20" s="1"/>
  <c r="AR22" i="5"/>
  <c r="AR21" i="5" s="1"/>
  <c r="AR79" i="23" s="1"/>
  <c r="AR318" i="5"/>
  <c r="AR320" i="5" s="1"/>
  <c r="AR27" i="5" s="1"/>
  <c r="AR80" i="23" s="1"/>
  <c r="AQ17" i="5"/>
  <c r="AS301" i="5"/>
  <c r="AS294" i="5"/>
  <c r="AS299" i="5"/>
  <c r="AS300" i="5"/>
  <c r="AS293" i="5"/>
  <c r="AS302" i="5"/>
  <c r="AR20" i="11"/>
  <c r="AR86" i="11" s="1"/>
  <c r="AR56" i="10"/>
  <c r="AR57" i="10" s="1"/>
  <c r="AO31" i="11"/>
  <c r="AO233" i="23" s="1"/>
  <c r="AS19" i="20"/>
  <c r="AS15" i="8" s="1"/>
  <c r="AS16" i="8" s="1"/>
  <c r="AS25" i="20"/>
  <c r="AN24" i="20"/>
  <c r="AS297" i="5"/>
  <c r="AS159" i="5"/>
  <c r="AS281" i="5" s="1"/>
  <c r="AS24" i="5" s="1"/>
  <c r="AS290" i="5"/>
  <c r="AS295" i="5"/>
  <c r="AS296" i="5"/>
  <c r="AE31" i="20" l="1"/>
  <c r="AF28" i="20" s="1"/>
  <c r="AF30" i="20" s="1"/>
  <c r="AF42" i="20" s="1"/>
  <c r="AF21" i="11" s="1"/>
  <c r="AS187" i="25"/>
  <c r="AS87" i="6"/>
  <c r="AT190" i="25"/>
  <c r="AT92" i="6"/>
  <c r="AS284" i="5"/>
  <c r="AU44" i="6"/>
  <c r="AU46" i="6" s="1"/>
  <c r="AU10" i="23" s="1"/>
  <c r="AV29" i="6"/>
  <c r="AV30" i="6"/>
  <c r="AV26" i="6"/>
  <c r="AV23" i="6"/>
  <c r="AV28" i="6"/>
  <c r="AV25" i="6"/>
  <c r="AV24" i="6"/>
  <c r="AV27" i="6"/>
  <c r="AV31" i="6"/>
  <c r="AS21" i="12"/>
  <c r="AR81" i="23"/>
  <c r="AT52" i="6"/>
  <c r="AT56" i="6" s="1"/>
  <c r="AT177" i="25"/>
  <c r="AT178" i="25" s="1"/>
  <c r="AQ19" i="5"/>
  <c r="AQ69" i="25"/>
  <c r="AQ84" i="25" s="1"/>
  <c r="BQ175" i="24"/>
  <c r="BQ178" i="24"/>
  <c r="BQ184" i="24" s="1"/>
  <c r="BQ79" i="24"/>
  <c r="BQ47" i="24"/>
  <c r="BP48" i="24"/>
  <c r="BP49" i="24" s="1"/>
  <c r="BP144" i="24"/>
  <c r="BP145" i="24" s="1"/>
  <c r="BQ50" i="24"/>
  <c r="BQ56" i="24" s="1"/>
  <c r="BQ146" i="24"/>
  <c r="BQ152" i="24" s="1"/>
  <c r="BR5" i="24"/>
  <c r="BR78" i="24" s="1"/>
  <c r="BR3" i="24"/>
  <c r="BR141" i="24"/>
  <c r="BR45" i="24"/>
  <c r="BR109" i="24"/>
  <c r="BR173" i="24"/>
  <c r="BR77" i="24"/>
  <c r="AM19" i="9"/>
  <c r="AM89" i="23" s="1"/>
  <c r="AS20" i="12"/>
  <c r="AS16" i="12"/>
  <c r="AS18" i="12"/>
  <c r="AS14" i="12"/>
  <c r="AQ19" i="11"/>
  <c r="AQ84" i="11" s="1"/>
  <c r="AQ12" i="8"/>
  <c r="AQ17" i="8" s="1"/>
  <c r="AR13" i="12"/>
  <c r="AR17" i="12"/>
  <c r="AM23" i="20"/>
  <c r="AM26" i="20" s="1"/>
  <c r="Y43" i="20"/>
  <c r="AQ47" i="10"/>
  <c r="AQ48" i="10" s="1"/>
  <c r="AQ83" i="23" s="1"/>
  <c r="AQ15" i="9"/>
  <c r="AQ31" i="11" s="1"/>
  <c r="AQ233" i="23" s="1"/>
  <c r="AT292" i="5"/>
  <c r="AN41" i="20"/>
  <c r="AS305" i="5"/>
  <c r="AT291" i="5"/>
  <c r="AT301" i="5"/>
  <c r="AS10" i="11"/>
  <c r="AS7" i="23" s="1"/>
  <c r="AS40" i="10"/>
  <c r="AP31" i="11"/>
  <c r="AP233" i="23" s="1"/>
  <c r="AS22" i="5"/>
  <c r="AS21" i="5" s="1"/>
  <c r="AS79" i="23" s="1"/>
  <c r="AS318" i="5"/>
  <c r="AS320" i="5" s="1"/>
  <c r="AS27" i="5" s="1"/>
  <c r="AS80" i="23" s="1"/>
  <c r="AS310" i="5"/>
  <c r="AS315" i="5" s="1"/>
  <c r="AT298" i="5"/>
  <c r="AT303" i="5"/>
  <c r="AT75" i="5"/>
  <c r="AT279" i="5" s="1"/>
  <c r="AT288" i="5"/>
  <c r="AT297" i="5"/>
  <c r="AR17" i="5"/>
  <c r="AT302" i="5"/>
  <c r="AT35" i="20"/>
  <c r="AO34" i="20"/>
  <c r="AO36" i="20" s="1"/>
  <c r="AP33" i="20" s="1"/>
  <c r="AP34" i="20"/>
  <c r="AR306" i="5"/>
  <c r="AT294" i="5"/>
  <c r="AT299" i="5"/>
  <c r="AT300" i="5"/>
  <c r="AT293" i="5"/>
  <c r="AS20" i="11"/>
  <c r="AS86" i="11" s="1"/>
  <c r="AS56" i="10"/>
  <c r="AS57" i="10" s="1"/>
  <c r="AT19" i="20"/>
  <c r="AT15" i="8" s="1"/>
  <c r="AT16" i="8" s="1"/>
  <c r="AT25" i="20"/>
  <c r="AO24" i="20"/>
  <c r="AR29" i="5"/>
  <c r="AR12" i="8" s="1"/>
  <c r="AR17" i="8" s="1"/>
  <c r="AR54" i="10"/>
  <c r="AT201" i="5"/>
  <c r="AT282" i="5" s="1"/>
  <c r="AT25" i="5" s="1"/>
  <c r="AT243" i="5"/>
  <c r="AT283" i="5" s="1"/>
  <c r="AT26" i="5" s="1"/>
  <c r="AT159" i="5"/>
  <c r="AT281" i="5" s="1"/>
  <c r="AT24" i="5" s="1"/>
  <c r="AT290" i="5"/>
  <c r="AT295" i="5"/>
  <c r="AT296" i="5"/>
  <c r="AT117" i="5"/>
  <c r="AT280" i="5" s="1"/>
  <c r="AT23" i="5" s="1"/>
  <c r="AT289" i="5"/>
  <c r="AF31" i="20" l="1"/>
  <c r="AG28" i="20" s="1"/>
  <c r="AG30" i="20" s="1"/>
  <c r="AG42" i="20" s="1"/>
  <c r="AG21" i="11" s="1"/>
  <c r="AT187" i="25"/>
  <c r="AT87" i="6"/>
  <c r="AU190" i="25"/>
  <c r="AU92" i="6"/>
  <c r="AT284" i="5"/>
  <c r="AV44" i="6"/>
  <c r="AV46" i="6" s="1"/>
  <c r="AT21" i="12"/>
  <c r="AS81" i="23"/>
  <c r="AU52" i="6"/>
  <c r="AU56" i="6" s="1"/>
  <c r="AU177" i="25"/>
  <c r="AU178" i="25" s="1"/>
  <c r="AR19" i="5"/>
  <c r="AR69" i="25"/>
  <c r="AR84" i="25" s="1"/>
  <c r="BR79" i="24"/>
  <c r="BR142" i="24"/>
  <c r="BR143" i="24" s="1"/>
  <c r="BR174" i="24"/>
  <c r="BR175" i="24" s="1"/>
  <c r="BR110" i="24"/>
  <c r="BR82" i="24"/>
  <c r="BR88" i="24" s="1"/>
  <c r="BR146" i="24"/>
  <c r="BR152" i="24" s="1"/>
  <c r="BR46" i="24"/>
  <c r="BS4" i="24"/>
  <c r="BR6" i="24"/>
  <c r="BQ80" i="24"/>
  <c r="BQ81" i="24" s="1"/>
  <c r="BQ176" i="24"/>
  <c r="BQ177" i="24" s="1"/>
  <c r="AN19" i="9"/>
  <c r="AN89" i="23" s="1"/>
  <c r="AS13" i="12"/>
  <c r="AS17" i="12"/>
  <c r="AT18" i="12"/>
  <c r="AT14" i="12"/>
  <c r="AT16" i="12"/>
  <c r="AT20" i="12"/>
  <c r="Z40" i="20"/>
  <c r="Y16" i="13"/>
  <c r="AN23" i="20"/>
  <c r="AN26" i="20" s="1"/>
  <c r="AS29" i="5"/>
  <c r="AP36" i="20"/>
  <c r="AQ33" i="20" s="1"/>
  <c r="AU299" i="5"/>
  <c r="AR19" i="11"/>
  <c r="AR84" i="11" s="1"/>
  <c r="AR15" i="9"/>
  <c r="AR47" i="10"/>
  <c r="AR48" i="10" s="1"/>
  <c r="AR83" i="23" s="1"/>
  <c r="AT20" i="11"/>
  <c r="AT86" i="11" s="1"/>
  <c r="AT56" i="10"/>
  <c r="AT57" i="10" s="1"/>
  <c r="E45" i="7"/>
  <c r="E47" i="7"/>
  <c r="E49" i="7"/>
  <c r="E108" i="7"/>
  <c r="E110" i="7"/>
  <c r="E44" i="7"/>
  <c r="E46" i="7"/>
  <c r="E48" i="7"/>
  <c r="E107" i="7"/>
  <c r="E109" i="7"/>
  <c r="AS54" i="10"/>
  <c r="AU201" i="5"/>
  <c r="AU282" i="5" s="1"/>
  <c r="AU25" i="5" s="1"/>
  <c r="AU303" i="5"/>
  <c r="AU75" i="5"/>
  <c r="AU279" i="5" s="1"/>
  <c r="AU288" i="5"/>
  <c r="AU297" i="5"/>
  <c r="AU290" i="5"/>
  <c r="AU293" i="5"/>
  <c r="AS306" i="5"/>
  <c r="AO41" i="20"/>
  <c r="AU35" i="20"/>
  <c r="AT305" i="5"/>
  <c r="E102" i="5"/>
  <c r="E101" i="5"/>
  <c r="E105" i="5"/>
  <c r="E104" i="5"/>
  <c r="E108" i="5"/>
  <c r="E112" i="5"/>
  <c r="E145" i="5"/>
  <c r="E103" i="5"/>
  <c r="E107" i="5"/>
  <c r="E111" i="5"/>
  <c r="E115" i="5"/>
  <c r="E144" i="5"/>
  <c r="E109" i="5"/>
  <c r="E113" i="5"/>
  <c r="E148" i="5"/>
  <c r="E152" i="5"/>
  <c r="E156" i="5"/>
  <c r="E188" i="5"/>
  <c r="E192" i="5"/>
  <c r="E196" i="5"/>
  <c r="E228" i="5"/>
  <c r="E232" i="5"/>
  <c r="E236" i="5"/>
  <c r="E240" i="5"/>
  <c r="E147" i="5"/>
  <c r="E151" i="5"/>
  <c r="E155" i="5"/>
  <c r="E187" i="5"/>
  <c r="E191" i="5"/>
  <c r="E195" i="5"/>
  <c r="E199" i="5"/>
  <c r="E227" i="5"/>
  <c r="E231" i="5"/>
  <c r="E235" i="5"/>
  <c r="E239" i="5"/>
  <c r="E143" i="5"/>
  <c r="E150" i="5"/>
  <c r="E154" i="5"/>
  <c r="E186" i="5"/>
  <c r="E190" i="5"/>
  <c r="E194" i="5"/>
  <c r="E198" i="5"/>
  <c r="E230" i="5"/>
  <c r="E234" i="5"/>
  <c r="E238" i="5"/>
  <c r="E106" i="5"/>
  <c r="E110" i="5"/>
  <c r="E114" i="5"/>
  <c r="E146" i="5"/>
  <c r="E149" i="5"/>
  <c r="E153" i="5"/>
  <c r="E157" i="5"/>
  <c r="E185" i="5"/>
  <c r="E189" i="5"/>
  <c r="E193" i="5"/>
  <c r="E197" i="5"/>
  <c r="E229" i="5"/>
  <c r="E233" i="5"/>
  <c r="E237" i="5"/>
  <c r="E241" i="5"/>
  <c r="E319" i="5"/>
  <c r="AU295" i="5"/>
  <c r="AU296" i="5"/>
  <c r="AU117" i="5"/>
  <c r="AU280" i="5" s="1"/>
  <c r="AU23" i="5" s="1"/>
  <c r="AU289" i="5"/>
  <c r="AU298" i="5"/>
  <c r="AT310" i="5"/>
  <c r="AT315" i="5" s="1"/>
  <c r="AU300" i="5"/>
  <c r="AU302" i="5"/>
  <c r="AT10" i="11"/>
  <c r="AT7" i="23" s="1"/>
  <c r="AT40" i="10"/>
  <c r="AU19" i="20"/>
  <c r="AU15" i="8" s="1"/>
  <c r="AU16" i="8" s="1"/>
  <c r="AU25" i="20"/>
  <c r="AP24" i="20"/>
  <c r="AP41" i="20" s="1"/>
  <c r="AT22" i="5"/>
  <c r="AT21" i="5" s="1"/>
  <c r="AT79" i="23" s="1"/>
  <c r="AT318" i="5"/>
  <c r="AT320" i="5" s="1"/>
  <c r="AT27" i="5" s="1"/>
  <c r="AT80" i="23" s="1"/>
  <c r="AR24" i="20"/>
  <c r="AQ34" i="20"/>
  <c r="AS17" i="5"/>
  <c r="AU159" i="5"/>
  <c r="AU281" i="5" s="1"/>
  <c r="AU24" i="5" s="1"/>
  <c r="AU243" i="5"/>
  <c r="AU283" i="5" s="1"/>
  <c r="AU26" i="5" s="1"/>
  <c r="AU291" i="5"/>
  <c r="AU292" i="5"/>
  <c r="AU301" i="5"/>
  <c r="AU294" i="5"/>
  <c r="AG31" i="20" l="1"/>
  <c r="AH28" i="20" s="1"/>
  <c r="AV92" i="6"/>
  <c r="AV10" i="23"/>
  <c r="E92" i="6"/>
  <c r="AU187" i="25"/>
  <c r="AU87" i="6"/>
  <c r="AU284" i="5"/>
  <c r="AU21" i="12"/>
  <c r="AV190" i="25"/>
  <c r="D77" i="6"/>
  <c r="AT81" i="23"/>
  <c r="AV52" i="6"/>
  <c r="E52" i="6" s="1"/>
  <c r="AV177" i="25"/>
  <c r="D177" i="25" s="1"/>
  <c r="AS19" i="5"/>
  <c r="AS69" i="25"/>
  <c r="AS84" i="25" s="1"/>
  <c r="C68" i="6"/>
  <c r="D63" i="6" s="1"/>
  <c r="BQ144" i="24"/>
  <c r="BQ145" i="24" s="1"/>
  <c r="BR111" i="24"/>
  <c r="BQ112" i="24"/>
  <c r="BQ113" i="24" s="1"/>
  <c r="BR114" i="24"/>
  <c r="BR120" i="24" s="1"/>
  <c r="BR178" i="24"/>
  <c r="BR184" i="24" s="1"/>
  <c r="BS3" i="24"/>
  <c r="BS5" i="24"/>
  <c r="BS110" i="24" s="1"/>
  <c r="BS141" i="24"/>
  <c r="BS45" i="24"/>
  <c r="BS109" i="24"/>
  <c r="BS173" i="24"/>
  <c r="BS77" i="24"/>
  <c r="BR50" i="24"/>
  <c r="BR56" i="24" s="1"/>
  <c r="BR47" i="24"/>
  <c r="BQ48" i="24"/>
  <c r="BQ49" i="24" s="1"/>
  <c r="AU18" i="12"/>
  <c r="AU14" i="12"/>
  <c r="AS15" i="9"/>
  <c r="AS12" i="8"/>
  <c r="AS17" i="8" s="1"/>
  <c r="AT13" i="12"/>
  <c r="AU20" i="12"/>
  <c r="AU16" i="12"/>
  <c r="AT17" i="12"/>
  <c r="AO23" i="20"/>
  <c r="AO26" i="20" s="1"/>
  <c r="Z43" i="20"/>
  <c r="E46" i="6"/>
  <c r="D31" i="27" s="1"/>
  <c r="AS47" i="10"/>
  <c r="AS48" i="10" s="1"/>
  <c r="AS83" i="23" s="1"/>
  <c r="AQ36" i="20"/>
  <c r="AR33" i="20" s="1"/>
  <c r="AS19" i="11"/>
  <c r="AS84" i="11" s="1"/>
  <c r="AT34" i="20"/>
  <c r="AT29" i="5"/>
  <c r="AT12" i="8" s="1"/>
  <c r="AT17" i="8" s="1"/>
  <c r="AT54" i="10"/>
  <c r="AV243" i="5"/>
  <c r="E226" i="5"/>
  <c r="AV75" i="5"/>
  <c r="AV279" i="5" s="1"/>
  <c r="AV288" i="5"/>
  <c r="E58" i="5"/>
  <c r="AV293" i="5"/>
  <c r="E293" i="5" s="1"/>
  <c r="E63" i="5"/>
  <c r="AV291" i="5"/>
  <c r="E291" i="5" s="1"/>
  <c r="E61" i="5"/>
  <c r="AU310" i="5"/>
  <c r="AU315" i="5" s="1"/>
  <c r="AT17" i="5"/>
  <c r="AV159" i="5"/>
  <c r="E142" i="5"/>
  <c r="AV300" i="5"/>
  <c r="E300" i="5" s="1"/>
  <c r="E70" i="5"/>
  <c r="AV117" i="5"/>
  <c r="E100" i="5"/>
  <c r="AV289" i="5"/>
  <c r="E289" i="5" s="1"/>
  <c r="E59" i="5"/>
  <c r="AV298" i="5"/>
  <c r="E298" i="5" s="1"/>
  <c r="E68" i="5"/>
  <c r="AV303" i="5"/>
  <c r="E303" i="5" s="1"/>
  <c r="E73" i="5"/>
  <c r="AT306" i="5"/>
  <c r="AU10" i="11"/>
  <c r="AU7" i="23" s="1"/>
  <c r="AU40" i="10"/>
  <c r="AV25" i="20"/>
  <c r="AU24" i="20"/>
  <c r="AV19" i="20"/>
  <c r="AV15" i="8" s="1"/>
  <c r="AV16" i="8" s="1"/>
  <c r="E15" i="20"/>
  <c r="AQ24" i="20"/>
  <c r="AS24" i="20"/>
  <c r="AV302" i="5"/>
  <c r="E302" i="5" s="1"/>
  <c r="E72" i="5"/>
  <c r="E16" i="20"/>
  <c r="AU20" i="11"/>
  <c r="AU86" i="11" s="1"/>
  <c r="AU56" i="10"/>
  <c r="AU57" i="10" s="1"/>
  <c r="E44" i="6"/>
  <c r="AV201" i="5"/>
  <c r="E184" i="5"/>
  <c r="AV296" i="5"/>
  <c r="E296" i="5" s="1"/>
  <c r="E66" i="5"/>
  <c r="AV301" i="5"/>
  <c r="E301" i="5" s="1"/>
  <c r="E71" i="5"/>
  <c r="AV294" i="5"/>
  <c r="E294" i="5" s="1"/>
  <c r="E64" i="5"/>
  <c r="AV299" i="5"/>
  <c r="E299" i="5" s="1"/>
  <c r="E69" i="5"/>
  <c r="AS31" i="11"/>
  <c r="AS233" i="23" s="1"/>
  <c r="AU305" i="5"/>
  <c r="AU34" i="20"/>
  <c r="AV35" i="20"/>
  <c r="E35" i="20" s="1"/>
  <c r="E17" i="20"/>
  <c r="AS34" i="20"/>
  <c r="AP19" i="9"/>
  <c r="AP89" i="23" s="1"/>
  <c r="AT24" i="20"/>
  <c r="AV292" i="5"/>
  <c r="E292" i="5" s="1"/>
  <c r="E62" i="5"/>
  <c r="AV297" i="5"/>
  <c r="E297" i="5" s="1"/>
  <c r="E67" i="5"/>
  <c r="AV290" i="5"/>
  <c r="E290" i="5" s="1"/>
  <c r="E60" i="5"/>
  <c r="AV295" i="5"/>
  <c r="E295" i="5" s="1"/>
  <c r="E65" i="5"/>
  <c r="AR34" i="20"/>
  <c r="AO19" i="9"/>
  <c r="AO89" i="23" s="1"/>
  <c r="AU22" i="5"/>
  <c r="AU21" i="5" s="1"/>
  <c r="AU79" i="23" s="1"/>
  <c r="AU318" i="5"/>
  <c r="AU320" i="5" s="1"/>
  <c r="AU27" i="5" s="1"/>
  <c r="AU80" i="23" s="1"/>
  <c r="E43" i="7"/>
  <c r="AR31" i="11"/>
  <c r="AR233" i="23" s="1"/>
  <c r="AH30" i="20" l="1"/>
  <c r="AH31" i="20" s="1"/>
  <c r="AI28" i="20" s="1"/>
  <c r="AV56" i="6"/>
  <c r="AV21" i="12"/>
  <c r="AV87" i="6"/>
  <c r="E87" i="6" s="1"/>
  <c r="AV187" i="25"/>
  <c r="D76" i="6"/>
  <c r="D20" i="27"/>
  <c r="C31" i="27"/>
  <c r="E190" i="25"/>
  <c r="D190" i="25"/>
  <c r="E32" i="25" s="1"/>
  <c r="AU81" i="23"/>
  <c r="AV178" i="25"/>
  <c r="D178" i="25" s="1"/>
  <c r="E177" i="25"/>
  <c r="AT19" i="5"/>
  <c r="AT69" i="25"/>
  <c r="AT84" i="25" s="1"/>
  <c r="E63" i="6"/>
  <c r="D66" i="6"/>
  <c r="E66" i="6" s="1"/>
  <c r="D64" i="6"/>
  <c r="E64" i="6" s="1"/>
  <c r="D67" i="6"/>
  <c r="E67" i="6" s="1"/>
  <c r="D65" i="6"/>
  <c r="E65" i="6" s="1"/>
  <c r="BS78" i="24"/>
  <c r="BS79" i="24" s="1"/>
  <c r="BS111" i="24"/>
  <c r="BR112" i="24"/>
  <c r="BR113" i="24" s="1"/>
  <c r="BS174" i="24"/>
  <c r="BS46" i="24"/>
  <c r="BR48" i="24" s="1"/>
  <c r="BR49" i="24" s="1"/>
  <c r="BT4" i="24"/>
  <c r="BS6" i="24"/>
  <c r="BS114" i="24"/>
  <c r="BS120" i="24" s="1"/>
  <c r="BS142" i="24"/>
  <c r="BS146" i="24" s="1"/>
  <c r="BS152" i="24" s="1"/>
  <c r="AU13" i="12"/>
  <c r="AV20" i="12"/>
  <c r="E20" i="12" s="1"/>
  <c r="AV16" i="12"/>
  <c r="E16" i="12" s="1"/>
  <c r="E15" i="8"/>
  <c r="AU17" i="12"/>
  <c r="Z16" i="13"/>
  <c r="AA40" i="20"/>
  <c r="AP23" i="20"/>
  <c r="AP26" i="20" s="1"/>
  <c r="AT15" i="9"/>
  <c r="AT31" i="11" s="1"/>
  <c r="AT233" i="23" s="1"/>
  <c r="AT47" i="10"/>
  <c r="AT48" i="10" s="1"/>
  <c r="AT83" i="23" s="1"/>
  <c r="AT19" i="11"/>
  <c r="AT84" i="11" s="1"/>
  <c r="AR36" i="20"/>
  <c r="AS33" i="20" s="1"/>
  <c r="AS36" i="20" s="1"/>
  <c r="AT33" i="20" s="1"/>
  <c r="AT36" i="20" s="1"/>
  <c r="AU33" i="20" s="1"/>
  <c r="AU36" i="20" s="1"/>
  <c r="AV33" i="20" s="1"/>
  <c r="AV36" i="20" s="1"/>
  <c r="AQ41" i="20"/>
  <c r="AT41" i="20"/>
  <c r="AV282" i="5"/>
  <c r="E201" i="5"/>
  <c r="D184" i="5" s="1"/>
  <c r="E75" i="5"/>
  <c r="D71" i="5" s="1"/>
  <c r="AU17" i="5"/>
  <c r="AV283" i="5"/>
  <c r="E243" i="5"/>
  <c r="D226" i="5" s="1"/>
  <c r="E25" i="20"/>
  <c r="AV310" i="5"/>
  <c r="AV315" i="5" s="1"/>
  <c r="E112" i="7"/>
  <c r="E34" i="20"/>
  <c r="AR41" i="20"/>
  <c r="AU306" i="5"/>
  <c r="AV10" i="11"/>
  <c r="AV7" i="23" s="1"/>
  <c r="AV40" i="10"/>
  <c r="E56" i="6"/>
  <c r="AV20" i="11"/>
  <c r="AV56" i="10"/>
  <c r="E19" i="20"/>
  <c r="AV281" i="5"/>
  <c r="E159" i="5"/>
  <c r="D142" i="5" s="1"/>
  <c r="AU54" i="10"/>
  <c r="AU29" i="5"/>
  <c r="AU12" i="8" s="1"/>
  <c r="AU17" i="8" s="1"/>
  <c r="E29" i="20"/>
  <c r="AS41" i="20"/>
  <c r="AU41" i="20"/>
  <c r="E24" i="20"/>
  <c r="AV280" i="5"/>
  <c r="E117" i="5"/>
  <c r="D100" i="5" s="1"/>
  <c r="AV305" i="5"/>
  <c r="E288" i="5"/>
  <c r="AI30" i="20" l="1"/>
  <c r="AI42" i="20" s="1"/>
  <c r="AI21" i="11" s="1"/>
  <c r="AH42" i="20"/>
  <c r="AH21" i="11" s="1"/>
  <c r="AV284" i="5"/>
  <c r="BS82" i="24"/>
  <c r="BS88" i="24" s="1"/>
  <c r="E7" i="23"/>
  <c r="D7" i="23"/>
  <c r="I23" i="25"/>
  <c r="J23" i="25"/>
  <c r="D19" i="27"/>
  <c r="C30" i="27"/>
  <c r="E25" i="25"/>
  <c r="E178" i="25"/>
  <c r="AU19" i="5"/>
  <c r="AU69" i="25"/>
  <c r="AU84" i="25" s="1"/>
  <c r="AK64" i="6"/>
  <c r="U64" i="6"/>
  <c r="AV64" i="6"/>
  <c r="AF64" i="6"/>
  <c r="P64" i="6"/>
  <c r="AQ64" i="6"/>
  <c r="AA64" i="6"/>
  <c r="K64" i="6"/>
  <c r="AP64" i="6"/>
  <c r="V64" i="6"/>
  <c r="AG64" i="6"/>
  <c r="Q64" i="6"/>
  <c r="AR64" i="6"/>
  <c r="AB64" i="6"/>
  <c r="L64" i="6"/>
  <c r="AM64" i="6"/>
  <c r="W64" i="6"/>
  <c r="G64" i="6"/>
  <c r="Z64" i="6"/>
  <c r="AT64" i="6"/>
  <c r="AS64" i="6"/>
  <c r="AC64" i="6"/>
  <c r="M64" i="6"/>
  <c r="AN64" i="6"/>
  <c r="X64" i="6"/>
  <c r="H64" i="6"/>
  <c r="AI64" i="6"/>
  <c r="S64" i="6"/>
  <c r="AH64" i="6"/>
  <c r="J64" i="6"/>
  <c r="AD64" i="6"/>
  <c r="AO64" i="6"/>
  <c r="Y64" i="6"/>
  <c r="I64" i="6"/>
  <c r="AJ64" i="6"/>
  <c r="T64" i="6"/>
  <c r="AU64" i="6"/>
  <c r="AE64" i="6"/>
  <c r="O64" i="6"/>
  <c r="R64" i="6"/>
  <c r="AL64" i="6"/>
  <c r="N64" i="6"/>
  <c r="AU66" i="6"/>
  <c r="AE66" i="6"/>
  <c r="O66" i="6"/>
  <c r="AF66" i="6"/>
  <c r="AP66" i="6"/>
  <c r="Z66" i="6"/>
  <c r="J66" i="6"/>
  <c r="L66" i="6"/>
  <c r="AG66" i="6"/>
  <c r="Q66" i="6"/>
  <c r="T66" i="6"/>
  <c r="AQ66" i="6"/>
  <c r="AA66" i="6"/>
  <c r="K66" i="6"/>
  <c r="AB66" i="6"/>
  <c r="AL66" i="6"/>
  <c r="V66" i="6"/>
  <c r="AV66" i="6"/>
  <c r="AS66" i="6"/>
  <c r="AC66" i="6"/>
  <c r="M66" i="6"/>
  <c r="H66" i="6"/>
  <c r="AM66" i="6"/>
  <c r="W66" i="6"/>
  <c r="G66" i="6"/>
  <c r="P66" i="6"/>
  <c r="AH66" i="6"/>
  <c r="R66" i="6"/>
  <c r="AJ66" i="6"/>
  <c r="AO66" i="6"/>
  <c r="Y66" i="6"/>
  <c r="I66" i="6"/>
  <c r="AI66" i="6"/>
  <c r="S66" i="6"/>
  <c r="AR66" i="6"/>
  <c r="AT66" i="6"/>
  <c r="AD66" i="6"/>
  <c r="N66" i="6"/>
  <c r="X66" i="6"/>
  <c r="AK66" i="6"/>
  <c r="U66" i="6"/>
  <c r="AN66" i="6"/>
  <c r="AN65" i="6"/>
  <c r="X65" i="6"/>
  <c r="H65" i="6"/>
  <c r="M65" i="6"/>
  <c r="AI65" i="6"/>
  <c r="S65" i="6"/>
  <c r="AO65" i="6"/>
  <c r="AL65" i="6"/>
  <c r="V65" i="6"/>
  <c r="AC65" i="6"/>
  <c r="AJ65" i="6"/>
  <c r="T65" i="6"/>
  <c r="AS65" i="6"/>
  <c r="AU65" i="6"/>
  <c r="AE65" i="6"/>
  <c r="O65" i="6"/>
  <c r="AG65" i="6"/>
  <c r="AH65" i="6"/>
  <c r="R65" i="6"/>
  <c r="U65" i="6"/>
  <c r="AV65" i="6"/>
  <c r="AF65" i="6"/>
  <c r="P65" i="6"/>
  <c r="AK65" i="6"/>
  <c r="AQ65" i="6"/>
  <c r="AA65" i="6"/>
  <c r="K65" i="6"/>
  <c r="AT65" i="6"/>
  <c r="AD65" i="6"/>
  <c r="N65" i="6"/>
  <c r="I65" i="6"/>
  <c r="AR65" i="6"/>
  <c r="AB65" i="6"/>
  <c r="L65" i="6"/>
  <c r="Y65" i="6"/>
  <c r="AM65" i="6"/>
  <c r="W65" i="6"/>
  <c r="G65" i="6"/>
  <c r="AP65" i="6"/>
  <c r="Z65" i="6"/>
  <c r="J65" i="6"/>
  <c r="Q65" i="6"/>
  <c r="AT63" i="6"/>
  <c r="AD63" i="6"/>
  <c r="N63" i="6"/>
  <c r="AK63" i="6"/>
  <c r="U63" i="6"/>
  <c r="AV63" i="6"/>
  <c r="AF63" i="6"/>
  <c r="P63" i="6"/>
  <c r="AA63" i="6"/>
  <c r="G63" i="6"/>
  <c r="AU63" i="6"/>
  <c r="AP63" i="6"/>
  <c r="Z63" i="6"/>
  <c r="J63" i="6"/>
  <c r="AG63" i="6"/>
  <c r="Q63" i="6"/>
  <c r="AR63" i="6"/>
  <c r="AB63" i="6"/>
  <c r="L63" i="6"/>
  <c r="K63" i="6"/>
  <c r="AE63" i="6"/>
  <c r="O63" i="6"/>
  <c r="AL63" i="6"/>
  <c r="V63" i="6"/>
  <c r="AS63" i="6"/>
  <c r="AC63" i="6"/>
  <c r="M63" i="6"/>
  <c r="AN63" i="6"/>
  <c r="X63" i="6"/>
  <c r="H63" i="6"/>
  <c r="AI63" i="6"/>
  <c r="AM63" i="6"/>
  <c r="E68" i="6"/>
  <c r="AH63" i="6"/>
  <c r="R63" i="6"/>
  <c r="AO63" i="6"/>
  <c r="Y63" i="6"/>
  <c r="I63" i="6"/>
  <c r="AJ63" i="6"/>
  <c r="T63" i="6"/>
  <c r="AQ63" i="6"/>
  <c r="S63" i="6"/>
  <c r="W63" i="6"/>
  <c r="AT67" i="6"/>
  <c r="AD67" i="6"/>
  <c r="N67" i="6"/>
  <c r="AE67" i="6"/>
  <c r="AK67" i="6"/>
  <c r="U67" i="6"/>
  <c r="AQ67" i="6"/>
  <c r="K67" i="6"/>
  <c r="AJ67" i="6"/>
  <c r="T67" i="6"/>
  <c r="S67" i="6"/>
  <c r="AP67" i="6"/>
  <c r="Z67" i="6"/>
  <c r="J67" i="6"/>
  <c r="O67" i="6"/>
  <c r="AG67" i="6"/>
  <c r="Q67" i="6"/>
  <c r="AI67" i="6"/>
  <c r="AV67" i="6"/>
  <c r="AF67" i="6"/>
  <c r="P67" i="6"/>
  <c r="G67" i="6"/>
  <c r="AL67" i="6"/>
  <c r="V67" i="6"/>
  <c r="AU67" i="6"/>
  <c r="AS67" i="6"/>
  <c r="AC67" i="6"/>
  <c r="M67" i="6"/>
  <c r="AA67" i="6"/>
  <c r="AR67" i="6"/>
  <c r="AB67" i="6"/>
  <c r="L67" i="6"/>
  <c r="AH67" i="6"/>
  <c r="R67" i="6"/>
  <c r="AM67" i="6"/>
  <c r="AO67" i="6"/>
  <c r="Y67" i="6"/>
  <c r="I67" i="6"/>
  <c r="W67" i="6"/>
  <c r="AN67" i="6"/>
  <c r="X67" i="6"/>
  <c r="H67" i="6"/>
  <c r="D68" i="6"/>
  <c r="BR80" i="24"/>
  <c r="BR81" i="24" s="1"/>
  <c r="BS50" i="24"/>
  <c r="BS56" i="24" s="1"/>
  <c r="BS47" i="24"/>
  <c r="BS178" i="24"/>
  <c r="BS184" i="24" s="1"/>
  <c r="BS175" i="24"/>
  <c r="BR176" i="24"/>
  <c r="BR177" i="24" s="1"/>
  <c r="BS143" i="24"/>
  <c r="BR144" i="24"/>
  <c r="BR145" i="24" s="1"/>
  <c r="BT3" i="24"/>
  <c r="BT5" i="24"/>
  <c r="BT142" i="24" s="1"/>
  <c r="BT45" i="24"/>
  <c r="BT141" i="24"/>
  <c r="BT173" i="24"/>
  <c r="BT109" i="24"/>
  <c r="BT77" i="24"/>
  <c r="AT19" i="9"/>
  <c r="AT89" i="23" s="1"/>
  <c r="AV18" i="12"/>
  <c r="AV14" i="12"/>
  <c r="E16" i="8"/>
  <c r="E13" i="8"/>
  <c r="AQ23" i="20"/>
  <c r="AQ26" i="20" s="1"/>
  <c r="AA43" i="20"/>
  <c r="D66" i="5"/>
  <c r="D67" i="5"/>
  <c r="D62" i="5"/>
  <c r="D69" i="5"/>
  <c r="D58" i="5"/>
  <c r="D68" i="5"/>
  <c r="D65" i="5"/>
  <c r="D64" i="5"/>
  <c r="D63" i="5"/>
  <c r="D72" i="5"/>
  <c r="D70" i="5"/>
  <c r="D60" i="5"/>
  <c r="D61" i="5"/>
  <c r="D59" i="5"/>
  <c r="D73" i="5"/>
  <c r="AQ19" i="9"/>
  <c r="AQ89" i="23" s="1"/>
  <c r="AU19" i="11"/>
  <c r="AU84" i="11" s="1"/>
  <c r="AU15" i="9"/>
  <c r="AU47" i="10"/>
  <c r="AU48" i="10" s="1"/>
  <c r="AU83" i="23" s="1"/>
  <c r="AV22" i="5"/>
  <c r="AV306" i="5"/>
  <c r="E279" i="5"/>
  <c r="D199" i="5"/>
  <c r="D198" i="5"/>
  <c r="D191" i="5"/>
  <c r="D189" i="5"/>
  <c r="D190" i="5"/>
  <c r="D197" i="5"/>
  <c r="D192" i="5"/>
  <c r="D185" i="5"/>
  <c r="D193" i="5"/>
  <c r="D194" i="5"/>
  <c r="D196" i="5"/>
  <c r="D195" i="5"/>
  <c r="D188" i="5"/>
  <c r="D186" i="5"/>
  <c r="D187" i="5"/>
  <c r="AV57" i="10"/>
  <c r="E57" i="10" s="1"/>
  <c r="E56" i="10"/>
  <c r="D115" i="5"/>
  <c r="D105" i="5"/>
  <c r="D107" i="5"/>
  <c r="D114" i="5"/>
  <c r="D102" i="5"/>
  <c r="D106" i="5"/>
  <c r="D104" i="5"/>
  <c r="D113" i="5"/>
  <c r="D112" i="5"/>
  <c r="D110" i="5"/>
  <c r="D109" i="5"/>
  <c r="D103" i="5"/>
  <c r="D111" i="5"/>
  <c r="D101" i="5"/>
  <c r="D108" i="5"/>
  <c r="AU19" i="9"/>
  <c r="AU89" i="23" s="1"/>
  <c r="E41" i="20"/>
  <c r="D157" i="5"/>
  <c r="D151" i="5"/>
  <c r="D152" i="5"/>
  <c r="D148" i="5"/>
  <c r="D155" i="5"/>
  <c r="D146" i="5"/>
  <c r="D154" i="5"/>
  <c r="D147" i="5"/>
  <c r="D149" i="5"/>
  <c r="D143" i="5"/>
  <c r="D156" i="5"/>
  <c r="D145" i="5"/>
  <c r="D153" i="5"/>
  <c r="D150" i="5"/>
  <c r="D144" i="5"/>
  <c r="AV86" i="11"/>
  <c r="E20" i="11"/>
  <c r="D229" i="5"/>
  <c r="D237" i="5"/>
  <c r="D234" i="5"/>
  <c r="D239" i="5"/>
  <c r="D240" i="5"/>
  <c r="D238" i="5"/>
  <c r="D231" i="5"/>
  <c r="D232" i="5"/>
  <c r="D236" i="5"/>
  <c r="D227" i="5"/>
  <c r="D233" i="5"/>
  <c r="D230" i="5"/>
  <c r="D241" i="5"/>
  <c r="D235" i="5"/>
  <c r="D228" i="5"/>
  <c r="AV25" i="5"/>
  <c r="E25" i="5" s="1"/>
  <c r="E282" i="5"/>
  <c r="E114" i="7"/>
  <c r="E305" i="5"/>
  <c r="D288" i="5" s="1"/>
  <c r="AV23" i="5"/>
  <c r="E23" i="5" s="1"/>
  <c r="E280" i="5"/>
  <c r="AS19" i="9"/>
  <c r="AS89" i="23" s="1"/>
  <c r="AV24" i="5"/>
  <c r="E24" i="5" s="1"/>
  <c r="E281" i="5"/>
  <c r="E10" i="11"/>
  <c r="D30" i="27" s="1"/>
  <c r="AR19" i="9"/>
  <c r="AR89" i="23" s="1"/>
  <c r="E116" i="7"/>
  <c r="AV26" i="5"/>
  <c r="E26" i="5" s="1"/>
  <c r="E283" i="5"/>
  <c r="AI31" i="20" l="1"/>
  <c r="AJ28" i="20" s="1"/>
  <c r="AJ30" i="20" s="1"/>
  <c r="E89" i="23"/>
  <c r="J17" i="25"/>
  <c r="I17" i="25"/>
  <c r="S68" i="6"/>
  <c r="S57" i="6" s="1"/>
  <c r="I68" i="6"/>
  <c r="I57" i="6" s="1"/>
  <c r="AH68" i="6"/>
  <c r="AH57" i="6" s="1"/>
  <c r="H68" i="6"/>
  <c r="H57" i="6" s="1"/>
  <c r="AC68" i="6"/>
  <c r="AC57" i="6" s="1"/>
  <c r="O68" i="6"/>
  <c r="O57" i="6" s="1"/>
  <c r="AB68" i="6"/>
  <c r="AB57" i="6" s="1"/>
  <c r="J68" i="6"/>
  <c r="J57" i="6" s="1"/>
  <c r="G68" i="6"/>
  <c r="G57" i="6" s="1"/>
  <c r="G86" i="6" s="1"/>
  <c r="AV68" i="6"/>
  <c r="AV57" i="6" s="1"/>
  <c r="AD68" i="6"/>
  <c r="AD57" i="6" s="1"/>
  <c r="AQ68" i="6"/>
  <c r="AQ57" i="6" s="1"/>
  <c r="Y68" i="6"/>
  <c r="Y57" i="6" s="1"/>
  <c r="X68" i="6"/>
  <c r="X57" i="6" s="1"/>
  <c r="AS68" i="6"/>
  <c r="AS57" i="6" s="1"/>
  <c r="AE68" i="6"/>
  <c r="AE57" i="6" s="1"/>
  <c r="AR68" i="6"/>
  <c r="AR57" i="6" s="1"/>
  <c r="Z68" i="6"/>
  <c r="Z57" i="6" s="1"/>
  <c r="AA68" i="6"/>
  <c r="AA57" i="6" s="1"/>
  <c r="U68" i="6"/>
  <c r="U57" i="6" s="1"/>
  <c r="AT68" i="6"/>
  <c r="AT57" i="6" s="1"/>
  <c r="T68" i="6"/>
  <c r="T57" i="6" s="1"/>
  <c r="AO68" i="6"/>
  <c r="AO57" i="6" s="1"/>
  <c r="AM68" i="6"/>
  <c r="AM57" i="6" s="1"/>
  <c r="AN68" i="6"/>
  <c r="AN57" i="6" s="1"/>
  <c r="V68" i="6"/>
  <c r="V57" i="6" s="1"/>
  <c r="K68" i="6"/>
  <c r="K57" i="6" s="1"/>
  <c r="Q68" i="6"/>
  <c r="Q57" i="6" s="1"/>
  <c r="AP68" i="6"/>
  <c r="AP57" i="6" s="1"/>
  <c r="P68" i="6"/>
  <c r="P57" i="6" s="1"/>
  <c r="AK68" i="6"/>
  <c r="AK57" i="6" s="1"/>
  <c r="W68" i="6"/>
  <c r="W57" i="6" s="1"/>
  <c r="AJ68" i="6"/>
  <c r="AJ57" i="6" s="1"/>
  <c r="R68" i="6"/>
  <c r="R57" i="6" s="1"/>
  <c r="AI68" i="6"/>
  <c r="AI57" i="6" s="1"/>
  <c r="M68" i="6"/>
  <c r="M57" i="6" s="1"/>
  <c r="AL68" i="6"/>
  <c r="AL57" i="6" s="1"/>
  <c r="L68" i="6"/>
  <c r="L57" i="6" s="1"/>
  <c r="AG68" i="6"/>
  <c r="AG57" i="6" s="1"/>
  <c r="AU68" i="6"/>
  <c r="AU57" i="6" s="1"/>
  <c r="AF68" i="6"/>
  <c r="AF57" i="6" s="1"/>
  <c r="N68" i="6"/>
  <c r="N57" i="6" s="1"/>
  <c r="BT110" i="24"/>
  <c r="BT111" i="24" s="1"/>
  <c r="BT78" i="24"/>
  <c r="BT79" i="24" s="1"/>
  <c r="BT146" i="24"/>
  <c r="BT152" i="24" s="1"/>
  <c r="BT143" i="24"/>
  <c r="BT174" i="24"/>
  <c r="BT175" i="24" s="1"/>
  <c r="BS144" i="24"/>
  <c r="BS145" i="24" s="1"/>
  <c r="BT46" i="24"/>
  <c r="BS48" i="24" s="1"/>
  <c r="BS49" i="24" s="1"/>
  <c r="BU4" i="24"/>
  <c r="BT6" i="24"/>
  <c r="AV13" i="12"/>
  <c r="E13" i="12" s="1"/>
  <c r="E14" i="12"/>
  <c r="AV17" i="12"/>
  <c r="E17" i="12" s="1"/>
  <c r="E18" i="12"/>
  <c r="AA16" i="13"/>
  <c r="AB40" i="20"/>
  <c r="AR23" i="20"/>
  <c r="AR26" i="20" s="1"/>
  <c r="D75" i="5"/>
  <c r="E19" i="9"/>
  <c r="D117" i="5"/>
  <c r="E14" i="11"/>
  <c r="E310" i="5"/>
  <c r="AV318" i="5"/>
  <c r="E284" i="5"/>
  <c r="D279" i="5" s="1"/>
  <c r="AU31" i="11"/>
  <c r="AU233" i="23" s="1"/>
  <c r="D299" i="5"/>
  <c r="D303" i="5"/>
  <c r="D292" i="5"/>
  <c r="D291" i="5"/>
  <c r="D293" i="5"/>
  <c r="D298" i="5"/>
  <c r="D301" i="5"/>
  <c r="D289" i="5"/>
  <c r="D297" i="5"/>
  <c r="D294" i="5"/>
  <c r="D300" i="5"/>
  <c r="D296" i="5"/>
  <c r="D302" i="5"/>
  <c r="D290" i="5"/>
  <c r="D295" i="5"/>
  <c r="AV54" i="10"/>
  <c r="E53" i="10"/>
  <c r="AV21" i="5"/>
  <c r="E22" i="5"/>
  <c r="AJ31" i="20" l="1"/>
  <c r="AK28" i="20" s="1"/>
  <c r="AK30" i="20" s="1"/>
  <c r="AK42" i="20" s="1"/>
  <c r="AK21" i="11" s="1"/>
  <c r="AJ42" i="20"/>
  <c r="AJ188" i="25"/>
  <c r="AJ86" i="6"/>
  <c r="AN188" i="25"/>
  <c r="AN86" i="6"/>
  <c r="AT188" i="25"/>
  <c r="AT86" i="6"/>
  <c r="AR188" i="25"/>
  <c r="AR86" i="6"/>
  <c r="AC188" i="25"/>
  <c r="AC86" i="6"/>
  <c r="AU188" i="25"/>
  <c r="AU86" i="6"/>
  <c r="M188" i="25"/>
  <c r="M86" i="6"/>
  <c r="W188" i="25"/>
  <c r="W86" i="6"/>
  <c r="Q188" i="25"/>
  <c r="Q86" i="6"/>
  <c r="AM188" i="25"/>
  <c r="AM86" i="6"/>
  <c r="U188" i="25"/>
  <c r="U86" i="6"/>
  <c r="AE188" i="25"/>
  <c r="AE86" i="6"/>
  <c r="AQ188" i="25"/>
  <c r="AQ86" i="6"/>
  <c r="J188" i="25"/>
  <c r="J86" i="6"/>
  <c r="H188" i="25"/>
  <c r="H86" i="6"/>
  <c r="AF188" i="25"/>
  <c r="AF86" i="6"/>
  <c r="AP188" i="25"/>
  <c r="AP86" i="6"/>
  <c r="Y188" i="25"/>
  <c r="Y86" i="6"/>
  <c r="AG188" i="25"/>
  <c r="AG86" i="6"/>
  <c r="AI188" i="25"/>
  <c r="AI86" i="6"/>
  <c r="AK188" i="25"/>
  <c r="AK86" i="6"/>
  <c r="K188" i="25"/>
  <c r="K86" i="6"/>
  <c r="AO188" i="25"/>
  <c r="AO86" i="6"/>
  <c r="AA188" i="25"/>
  <c r="AA86" i="6"/>
  <c r="AS188" i="25"/>
  <c r="AS86" i="6"/>
  <c r="AD188" i="25"/>
  <c r="AD86" i="6"/>
  <c r="AB188" i="25"/>
  <c r="AB86" i="6"/>
  <c r="AH188" i="25"/>
  <c r="AH86" i="6"/>
  <c r="AL188" i="25"/>
  <c r="AL86" i="6"/>
  <c r="S188" i="25"/>
  <c r="S86" i="6"/>
  <c r="N188" i="25"/>
  <c r="N86" i="6"/>
  <c r="L188" i="25"/>
  <c r="L86" i="6"/>
  <c r="R188" i="25"/>
  <c r="R86" i="6"/>
  <c r="P188" i="25"/>
  <c r="P86" i="6"/>
  <c r="V188" i="25"/>
  <c r="V86" i="6"/>
  <c r="T188" i="25"/>
  <c r="T86" i="6"/>
  <c r="Z188" i="25"/>
  <c r="Z86" i="6"/>
  <c r="X188" i="25"/>
  <c r="X86" i="6"/>
  <c r="AV188" i="25"/>
  <c r="AV86" i="6"/>
  <c r="O188" i="25"/>
  <c r="O86" i="6"/>
  <c r="I188" i="25"/>
  <c r="I86" i="6"/>
  <c r="BS112" i="24"/>
  <c r="BS113" i="24" s="1"/>
  <c r="E21" i="5"/>
  <c r="D22" i="5" s="1"/>
  <c r="C79" i="9" s="1"/>
  <c r="AV79" i="23"/>
  <c r="G188" i="25"/>
  <c r="D74" i="6"/>
  <c r="L39" i="2"/>
  <c r="D187" i="25"/>
  <c r="E29" i="25" s="1"/>
  <c r="G17" i="25"/>
  <c r="E187" i="25"/>
  <c r="AU9" i="8"/>
  <c r="AU11" i="11"/>
  <c r="AU8" i="23" s="1"/>
  <c r="M9" i="8"/>
  <c r="M11" i="11"/>
  <c r="W9" i="8"/>
  <c r="W11" i="11"/>
  <c r="Q9" i="8"/>
  <c r="Q11" i="11"/>
  <c r="AM9" i="8"/>
  <c r="AM11" i="11"/>
  <c r="AM8" i="23" s="1"/>
  <c r="U9" i="8"/>
  <c r="U11" i="11"/>
  <c r="AE9" i="8"/>
  <c r="AE11" i="11"/>
  <c r="AQ9" i="8"/>
  <c r="AQ11" i="11"/>
  <c r="AQ8" i="23" s="1"/>
  <c r="J9" i="8"/>
  <c r="J11" i="11"/>
  <c r="H9" i="8"/>
  <c r="H11" i="11"/>
  <c r="AG9" i="8"/>
  <c r="AG11" i="11"/>
  <c r="AI9" i="8"/>
  <c r="AI11" i="11"/>
  <c r="AK9" i="8"/>
  <c r="AK11" i="11"/>
  <c r="AK8" i="23" s="1"/>
  <c r="K9" i="8"/>
  <c r="K11" i="11"/>
  <c r="AO9" i="8"/>
  <c r="AO11" i="11"/>
  <c r="AO8" i="23" s="1"/>
  <c r="AA9" i="8"/>
  <c r="AA11" i="11"/>
  <c r="AS9" i="8"/>
  <c r="AS11" i="11"/>
  <c r="AS8" i="23" s="1"/>
  <c r="AD9" i="8"/>
  <c r="AD11" i="11"/>
  <c r="AB9" i="8"/>
  <c r="AB11" i="11"/>
  <c r="AH9" i="8"/>
  <c r="AH11" i="11"/>
  <c r="N9" i="8"/>
  <c r="N11" i="11"/>
  <c r="L9" i="8"/>
  <c r="L11" i="11"/>
  <c r="R9" i="8"/>
  <c r="R11" i="11"/>
  <c r="P9" i="8"/>
  <c r="P11" i="11"/>
  <c r="V9" i="8"/>
  <c r="V11" i="11"/>
  <c r="T9" i="8"/>
  <c r="T11" i="11"/>
  <c r="Z9" i="8"/>
  <c r="Z11" i="11"/>
  <c r="X9" i="8"/>
  <c r="X11" i="11"/>
  <c r="AV9" i="8"/>
  <c r="AV11" i="11"/>
  <c r="AV8" i="23" s="1"/>
  <c r="O9" i="8"/>
  <c r="O11" i="11"/>
  <c r="I9" i="8"/>
  <c r="I11" i="11"/>
  <c r="AF9" i="8"/>
  <c r="AF11" i="11"/>
  <c r="AL9" i="8"/>
  <c r="AL11" i="11"/>
  <c r="AL8" i="23" s="1"/>
  <c r="AJ9" i="8"/>
  <c r="AJ11" i="11"/>
  <c r="AP9" i="8"/>
  <c r="AP11" i="11"/>
  <c r="AP8" i="23" s="1"/>
  <c r="AN9" i="8"/>
  <c r="AN11" i="11"/>
  <c r="AN8" i="23" s="1"/>
  <c r="AT9" i="8"/>
  <c r="AT11" i="11"/>
  <c r="AT8" i="23" s="1"/>
  <c r="AR9" i="8"/>
  <c r="AR11" i="11"/>
  <c r="AR8" i="23" s="1"/>
  <c r="Y9" i="8"/>
  <c r="Y11" i="11"/>
  <c r="G9" i="8"/>
  <c r="G11" i="11"/>
  <c r="E57" i="6"/>
  <c r="AC9" i="8"/>
  <c r="AC11" i="11"/>
  <c r="S9" i="8"/>
  <c r="S11" i="11"/>
  <c r="BT82" i="24"/>
  <c r="BT88" i="24" s="1"/>
  <c r="BT178" i="24"/>
  <c r="BT184" i="24" s="1"/>
  <c r="BS80" i="24"/>
  <c r="BS81" i="24" s="1"/>
  <c r="BT114" i="24"/>
  <c r="BT120" i="24" s="1"/>
  <c r="BU5" i="24"/>
  <c r="BU78" i="24" s="1"/>
  <c r="BU3" i="24"/>
  <c r="BU45" i="24"/>
  <c r="BU141" i="24"/>
  <c r="BU173" i="24"/>
  <c r="BU109" i="24"/>
  <c r="BU77" i="24"/>
  <c r="BT50" i="24"/>
  <c r="BT56" i="24" s="1"/>
  <c r="BT47" i="24"/>
  <c r="BS176" i="24"/>
  <c r="BS177" i="24" s="1"/>
  <c r="AS23" i="20"/>
  <c r="AS26" i="20" s="1"/>
  <c r="AB43" i="20"/>
  <c r="D283" i="5"/>
  <c r="D282" i="5"/>
  <c r="D280" i="5"/>
  <c r="D281" i="5"/>
  <c r="D305" i="5"/>
  <c r="AV17" i="5"/>
  <c r="AV69" i="25" s="1"/>
  <c r="D69" i="25" s="1"/>
  <c r="E315" i="5"/>
  <c r="E54" i="10"/>
  <c r="AV320" i="5"/>
  <c r="E318" i="5"/>
  <c r="AK31" i="20" l="1"/>
  <c r="AL28" i="20" s="1"/>
  <c r="AL30" i="20" s="1"/>
  <c r="AJ21" i="11"/>
  <c r="S8" i="23"/>
  <c r="F16" i="29"/>
  <c r="G8" i="23"/>
  <c r="G165" i="23" s="1"/>
  <c r="F4" i="29"/>
  <c r="AF8" i="23"/>
  <c r="F29" i="29"/>
  <c r="O8" i="23"/>
  <c r="F12" i="29"/>
  <c r="X8" i="23"/>
  <c r="F21" i="29"/>
  <c r="T8" i="23"/>
  <c r="T165" i="23" s="1"/>
  <c r="F17" i="29"/>
  <c r="P8" i="23"/>
  <c r="F13" i="29"/>
  <c r="L8" i="23"/>
  <c r="F9" i="29"/>
  <c r="AH8" i="23"/>
  <c r="F31" i="29"/>
  <c r="AD8" i="23"/>
  <c r="AD165" i="23" s="1"/>
  <c r="F27" i="29"/>
  <c r="AA8" i="23"/>
  <c r="F24" i="29"/>
  <c r="K8" i="23"/>
  <c r="F8" i="29"/>
  <c r="AI8" i="23"/>
  <c r="F32" i="29"/>
  <c r="H8" i="23"/>
  <c r="F5" i="29"/>
  <c r="U8" i="23"/>
  <c r="F18" i="29"/>
  <c r="Q8" i="23"/>
  <c r="F14" i="29"/>
  <c r="M8" i="23"/>
  <c r="F10" i="29"/>
  <c r="AJ8" i="23"/>
  <c r="AJ165" i="23" s="1"/>
  <c r="F33" i="29"/>
  <c r="AC8" i="23"/>
  <c r="F26" i="29"/>
  <c r="Y8" i="23"/>
  <c r="Y165" i="23" s="1"/>
  <c r="F22" i="29"/>
  <c r="I8" i="23"/>
  <c r="F6" i="29"/>
  <c r="Z8" i="23"/>
  <c r="Z165" i="23" s="1"/>
  <c r="F23" i="29"/>
  <c r="V8" i="23"/>
  <c r="F19" i="29"/>
  <c r="R8" i="23"/>
  <c r="R165" i="23" s="1"/>
  <c r="F15" i="29"/>
  <c r="N8" i="23"/>
  <c r="F11" i="29"/>
  <c r="AB8" i="23"/>
  <c r="AB165" i="23" s="1"/>
  <c r="F25" i="29"/>
  <c r="AG8" i="23"/>
  <c r="F30" i="29"/>
  <c r="J8" i="23"/>
  <c r="F7" i="29"/>
  <c r="AE8" i="23"/>
  <c r="F28" i="29"/>
  <c r="W8" i="23"/>
  <c r="F20" i="29"/>
  <c r="E86" i="6"/>
  <c r="D24" i="5"/>
  <c r="C81" i="9" s="1"/>
  <c r="AQ81" i="9" s="1"/>
  <c r="D26" i="5"/>
  <c r="C83" i="9" s="1"/>
  <c r="AP83" i="9" s="1"/>
  <c r="D23" i="5"/>
  <c r="C80" i="9" s="1"/>
  <c r="AT80" i="9" s="1"/>
  <c r="AP165" i="23"/>
  <c r="AL165" i="23"/>
  <c r="I165" i="23"/>
  <c r="AV165" i="23"/>
  <c r="V165" i="23"/>
  <c r="N165" i="23"/>
  <c r="AS165" i="23"/>
  <c r="AO165" i="23"/>
  <c r="AK165" i="23"/>
  <c r="AG165" i="23"/>
  <c r="J165" i="23"/>
  <c r="AE165" i="23"/>
  <c r="AM165" i="23"/>
  <c r="W165" i="23"/>
  <c r="AU165" i="23"/>
  <c r="D18" i="27"/>
  <c r="C29" i="27"/>
  <c r="AT165" i="23"/>
  <c r="S165" i="23"/>
  <c r="D8" i="23"/>
  <c r="AR165" i="23"/>
  <c r="AN165" i="23"/>
  <c r="AF165" i="23"/>
  <c r="O165" i="23"/>
  <c r="X165" i="23"/>
  <c r="P165" i="23"/>
  <c r="L165" i="23"/>
  <c r="AH165" i="23"/>
  <c r="AA165" i="23"/>
  <c r="K165" i="23"/>
  <c r="AI165" i="23"/>
  <c r="AQ165" i="23"/>
  <c r="U165" i="23"/>
  <c r="Q165" i="23"/>
  <c r="M165" i="23"/>
  <c r="E79" i="23"/>
  <c r="AC165" i="23"/>
  <c r="D25" i="5"/>
  <c r="C82" i="9" s="1"/>
  <c r="D6" i="27"/>
  <c r="I20" i="25"/>
  <c r="J20" i="25"/>
  <c r="H20" i="25" s="1"/>
  <c r="E69" i="25"/>
  <c r="AV84" i="25"/>
  <c r="D84" i="25" s="1"/>
  <c r="E11" i="11"/>
  <c r="D29" i="27" s="1"/>
  <c r="BU174" i="24"/>
  <c r="BU175" i="24" s="1"/>
  <c r="BU142" i="24"/>
  <c r="BU143" i="24" s="1"/>
  <c r="BU82" i="24"/>
  <c r="BU88" i="24" s="1"/>
  <c r="BU79" i="24"/>
  <c r="BT80" i="24"/>
  <c r="BT81" i="24" s="1"/>
  <c r="BU46" i="24"/>
  <c r="BT48" i="24" s="1"/>
  <c r="BT49" i="24" s="1"/>
  <c r="BV4" i="24"/>
  <c r="BU6" i="24"/>
  <c r="BU110" i="24"/>
  <c r="AU80" i="9"/>
  <c r="AR79" i="9"/>
  <c r="AQ79" i="9"/>
  <c r="AV79" i="9"/>
  <c r="AP79" i="9"/>
  <c r="AS79" i="9"/>
  <c r="AT79" i="9"/>
  <c r="AU79" i="9"/>
  <c r="L79" i="9"/>
  <c r="R79" i="9"/>
  <c r="J79" i="9"/>
  <c r="AM79" i="9"/>
  <c r="AG79" i="9"/>
  <c r="AK79" i="9"/>
  <c r="AI79" i="9"/>
  <c r="AA79" i="9"/>
  <c r="AN79" i="9"/>
  <c r="Q79" i="9"/>
  <c r="I79" i="9"/>
  <c r="W79" i="9"/>
  <c r="AO79" i="9"/>
  <c r="AB79" i="9"/>
  <c r="Z79" i="9"/>
  <c r="AE79" i="9"/>
  <c r="X79" i="9"/>
  <c r="P79" i="9"/>
  <c r="AJ79" i="9"/>
  <c r="AC79" i="9"/>
  <c r="V79" i="9"/>
  <c r="O79" i="9"/>
  <c r="Y79" i="9"/>
  <c r="T79" i="9"/>
  <c r="G79" i="9"/>
  <c r="S79" i="9"/>
  <c r="H79" i="9"/>
  <c r="AL79" i="9"/>
  <c r="AF79" i="9"/>
  <c r="M79" i="9"/>
  <c r="K79" i="9"/>
  <c r="U79" i="9"/>
  <c r="N79" i="9"/>
  <c r="AH79" i="9"/>
  <c r="AD79" i="9"/>
  <c r="AC40" i="20"/>
  <c r="AB16" i="13"/>
  <c r="AT23" i="20"/>
  <c r="AT26" i="20" s="1"/>
  <c r="D284" i="5"/>
  <c r="D318" i="5"/>
  <c r="AV27" i="5"/>
  <c r="AV80" i="23" s="1"/>
  <c r="E80" i="23" s="1"/>
  <c r="E320" i="5"/>
  <c r="D313" i="5"/>
  <c r="D314" i="5"/>
  <c r="D317" i="5"/>
  <c r="D319" i="5"/>
  <c r="AV19" i="5"/>
  <c r="E19" i="5" s="1"/>
  <c r="E17" i="5"/>
  <c r="D310" i="5"/>
  <c r="E8" i="23" l="1"/>
  <c r="AL31" i="20"/>
  <c r="AM28" i="20" s="1"/>
  <c r="AM30" i="20" s="1"/>
  <c r="AM42" i="20" s="1"/>
  <c r="AM21" i="11" s="1"/>
  <c r="AL42" i="20"/>
  <c r="R80" i="9"/>
  <c r="H165" i="23"/>
  <c r="F34" i="29"/>
  <c r="AK83" i="9"/>
  <c r="AC80" i="9"/>
  <c r="AJ80" i="9"/>
  <c r="AO83" i="9"/>
  <c r="S81" i="9"/>
  <c r="AE81" i="9"/>
  <c r="AD80" i="9"/>
  <c r="T80" i="9"/>
  <c r="G83" i="9"/>
  <c r="AI81" i="9"/>
  <c r="N83" i="9"/>
  <c r="O83" i="9"/>
  <c r="AG81" i="9"/>
  <c r="AU81" i="9"/>
  <c r="O80" i="9"/>
  <c r="AM80" i="9"/>
  <c r="Z80" i="9"/>
  <c r="X81" i="9"/>
  <c r="Q81" i="9"/>
  <c r="AH81" i="9"/>
  <c r="AK80" i="9"/>
  <c r="V80" i="9"/>
  <c r="AV80" i="9"/>
  <c r="AO81" i="9"/>
  <c r="R81" i="9"/>
  <c r="AD83" i="9"/>
  <c r="AL83" i="9"/>
  <c r="L83" i="9"/>
  <c r="H83" i="9"/>
  <c r="Z83" i="9"/>
  <c r="P83" i="9"/>
  <c r="AU83" i="9"/>
  <c r="V81" i="9"/>
  <c r="L81" i="9"/>
  <c r="N81" i="9"/>
  <c r="H81" i="9"/>
  <c r="AP81" i="9"/>
  <c r="AG83" i="9"/>
  <c r="T83" i="9"/>
  <c r="AV83" i="9"/>
  <c r="M83" i="9"/>
  <c r="AN83" i="9"/>
  <c r="K83" i="9"/>
  <c r="X83" i="9"/>
  <c r="AS83" i="9"/>
  <c r="P81" i="9"/>
  <c r="I81" i="9"/>
  <c r="AK81" i="9"/>
  <c r="AF81" i="9"/>
  <c r="AR81" i="9"/>
  <c r="Y80" i="9"/>
  <c r="AI80" i="9"/>
  <c r="AL80" i="9"/>
  <c r="H80" i="9"/>
  <c r="AP80" i="9"/>
  <c r="AA80" i="9"/>
  <c r="U80" i="9"/>
  <c r="P80" i="9"/>
  <c r="AN80" i="9"/>
  <c r="AQ80" i="9"/>
  <c r="AE80" i="9"/>
  <c r="AH80" i="9"/>
  <c r="X80" i="9"/>
  <c r="AF80" i="9"/>
  <c r="L80" i="9"/>
  <c r="K80" i="9"/>
  <c r="M80" i="9"/>
  <c r="S80" i="9"/>
  <c r="AO80" i="9"/>
  <c r="AR80" i="9"/>
  <c r="G80" i="9"/>
  <c r="AB80" i="9"/>
  <c r="J80" i="9"/>
  <c r="AG80" i="9"/>
  <c r="I80" i="9"/>
  <c r="N80" i="9"/>
  <c r="Q80" i="9"/>
  <c r="W80" i="9"/>
  <c r="AS80" i="9"/>
  <c r="J83" i="9"/>
  <c r="AM83" i="9"/>
  <c r="AF83" i="9"/>
  <c r="U83" i="9"/>
  <c r="S83" i="9"/>
  <c r="Y83" i="9"/>
  <c r="V83" i="9"/>
  <c r="AC83" i="9"/>
  <c r="AE83" i="9"/>
  <c r="AQ83" i="9"/>
  <c r="AT83" i="9"/>
  <c r="K81" i="9"/>
  <c r="T81" i="9"/>
  <c r="W81" i="9"/>
  <c r="Z81" i="9"/>
  <c r="AA81" i="9"/>
  <c r="J81" i="9"/>
  <c r="O81" i="9"/>
  <c r="U81" i="9"/>
  <c r="AN81" i="9"/>
  <c r="AT81" i="9"/>
  <c r="AS81" i="9"/>
  <c r="AA83" i="9"/>
  <c r="R83" i="9"/>
  <c r="I83" i="9"/>
  <c r="Q83" i="9"/>
  <c r="AH83" i="9"/>
  <c r="AI83" i="9"/>
  <c r="W83" i="9"/>
  <c r="AJ83" i="9"/>
  <c r="AB83" i="9"/>
  <c r="AR83" i="9"/>
  <c r="AJ81" i="9"/>
  <c r="AD81" i="9"/>
  <c r="AB81" i="9"/>
  <c r="G81" i="9"/>
  <c r="AL81" i="9"/>
  <c r="Y81" i="9"/>
  <c r="M81" i="9"/>
  <c r="AC81" i="9"/>
  <c r="AM81" i="9"/>
  <c r="AV81" i="9"/>
  <c r="AR82" i="9"/>
  <c r="Y82" i="9"/>
  <c r="Z82" i="9"/>
  <c r="S82" i="9"/>
  <c r="L82" i="9"/>
  <c r="AK82" i="9"/>
  <c r="AA82" i="9"/>
  <c r="AM82" i="9"/>
  <c r="AH82" i="9"/>
  <c r="AJ82" i="9"/>
  <c r="AQ82" i="9"/>
  <c r="I82" i="9"/>
  <c r="AD82" i="9"/>
  <c r="AN82" i="9"/>
  <c r="R82" i="9"/>
  <c r="M82" i="9"/>
  <c r="N82" i="9"/>
  <c r="AE82" i="9"/>
  <c r="AT82" i="9"/>
  <c r="AO82" i="9"/>
  <c r="H82" i="9"/>
  <c r="AV82" i="9"/>
  <c r="AS82" i="9"/>
  <c r="T82" i="9"/>
  <c r="X82" i="9"/>
  <c r="Q82" i="9"/>
  <c r="W82" i="9"/>
  <c r="V82" i="9"/>
  <c r="AB82" i="9"/>
  <c r="AI82" i="9"/>
  <c r="AG82" i="9"/>
  <c r="AL82" i="9"/>
  <c r="AP82" i="9"/>
  <c r="G82" i="9"/>
  <c r="U82" i="9"/>
  <c r="K82" i="9"/>
  <c r="O82" i="9"/>
  <c r="AU82" i="9"/>
  <c r="AC82" i="9"/>
  <c r="AF82" i="9"/>
  <c r="J82" i="9"/>
  <c r="P82" i="9"/>
  <c r="AV81" i="23"/>
  <c r="E81" i="23" s="1"/>
  <c r="E14" i="25"/>
  <c r="E13" i="25" s="1"/>
  <c r="E84" i="25"/>
  <c r="BU178" i="24"/>
  <c r="BU184" i="24" s="1"/>
  <c r="BT176" i="24"/>
  <c r="BT177" i="24" s="1"/>
  <c r="BU146" i="24"/>
  <c r="BU152" i="24" s="1"/>
  <c r="BT144" i="24"/>
  <c r="BT145" i="24" s="1"/>
  <c r="BU111" i="24"/>
  <c r="BT112" i="24"/>
  <c r="BT113" i="24" s="1"/>
  <c r="BV5" i="24"/>
  <c r="BV78" i="24" s="1"/>
  <c r="BV79" i="24" s="1"/>
  <c r="BV3" i="24"/>
  <c r="BV141" i="24"/>
  <c r="BV45" i="24"/>
  <c r="BV109" i="24"/>
  <c r="BV173" i="24"/>
  <c r="BV77" i="24"/>
  <c r="BU50" i="24"/>
  <c r="BU56" i="24" s="1"/>
  <c r="BU47" i="24"/>
  <c r="BU114" i="24"/>
  <c r="BU120" i="24" s="1"/>
  <c r="E79" i="9"/>
  <c r="AU23" i="20"/>
  <c r="AU26" i="20" s="1"/>
  <c r="AC43" i="20"/>
  <c r="D315" i="5"/>
  <c r="D320" i="5"/>
  <c r="AV29" i="5"/>
  <c r="AV12" i="8" s="1"/>
  <c r="E27" i="5"/>
  <c r="AM31" i="20" l="1"/>
  <c r="AN28" i="20" s="1"/>
  <c r="AN30" i="20" s="1"/>
  <c r="AN31" i="20" s="1"/>
  <c r="AO28" i="20" s="1"/>
  <c r="AL21" i="11"/>
  <c r="E80" i="9"/>
  <c r="C12" i="24" s="1"/>
  <c r="C73" i="24" s="1"/>
  <c r="AV94" i="24" s="1"/>
  <c r="E83" i="9"/>
  <c r="C15" i="24" s="1"/>
  <c r="C169" i="24" s="1"/>
  <c r="J190" i="24" s="1"/>
  <c r="E81" i="9"/>
  <c r="C13" i="24" s="1"/>
  <c r="C105" i="24" s="1"/>
  <c r="AM126" i="24" s="1"/>
  <c r="E82" i="9"/>
  <c r="C14" i="24" s="1"/>
  <c r="C137" i="24" s="1"/>
  <c r="I13" i="25"/>
  <c r="H14" i="25" s="1"/>
  <c r="J13" i="25"/>
  <c r="C11" i="24"/>
  <c r="C41" i="24" s="1"/>
  <c r="BV174" i="24"/>
  <c r="BV175" i="24" s="1"/>
  <c r="BV82" i="24"/>
  <c r="BV88" i="24" s="1"/>
  <c r="BV46" i="24"/>
  <c r="BV47" i="24" s="1"/>
  <c r="BW4" i="24"/>
  <c r="BV6" i="24"/>
  <c r="BU80" i="24"/>
  <c r="BU81" i="24" s="1"/>
  <c r="BV142" i="24"/>
  <c r="BV110" i="24"/>
  <c r="BV111" i="24" s="1"/>
  <c r="AV17" i="8"/>
  <c r="E17" i="8" s="1"/>
  <c r="E12" i="8"/>
  <c r="AD40" i="20"/>
  <c r="AC16" i="13"/>
  <c r="AV23" i="20"/>
  <c r="AV26" i="20" s="1"/>
  <c r="AV19" i="11"/>
  <c r="AV15" i="9"/>
  <c r="AV47" i="10"/>
  <c r="E29" i="5"/>
  <c r="AO30" i="20" l="1"/>
  <c r="AO42" i="20" s="1"/>
  <c r="AO21" i="11" s="1"/>
  <c r="AN42" i="20"/>
  <c r="BU176" i="24"/>
  <c r="BU177" i="24" s="1"/>
  <c r="AS94" i="24"/>
  <c r="BV94" i="24"/>
  <c r="AD190" i="24"/>
  <c r="Y126" i="24"/>
  <c r="AI126" i="24"/>
  <c r="BE126" i="24"/>
  <c r="I126" i="24"/>
  <c r="U94" i="24"/>
  <c r="BT126" i="24"/>
  <c r="AF94" i="24"/>
  <c r="AG94" i="24"/>
  <c r="V126" i="24"/>
  <c r="AS126" i="24"/>
  <c r="BO126" i="24"/>
  <c r="BL126" i="24"/>
  <c r="AN126" i="24"/>
  <c r="J126" i="24"/>
  <c r="AT126" i="24"/>
  <c r="BK126" i="24"/>
  <c r="AX126" i="24"/>
  <c r="BS126" i="24"/>
  <c r="BV126" i="24"/>
  <c r="K126" i="24"/>
  <c r="L126" i="24"/>
  <c r="AU126" i="24"/>
  <c r="AT94" i="24"/>
  <c r="AP94" i="24"/>
  <c r="AK94" i="24"/>
  <c r="S94" i="24"/>
  <c r="AL94" i="24"/>
  <c r="BG94" i="24"/>
  <c r="BH94" i="24"/>
  <c r="AN94" i="24"/>
  <c r="BA94" i="24"/>
  <c r="AH190" i="24"/>
  <c r="V190" i="24"/>
  <c r="AW94" i="24"/>
  <c r="AM94" i="24"/>
  <c r="O94" i="24"/>
  <c r="X94" i="24"/>
  <c r="BQ94" i="24"/>
  <c r="AH94" i="24"/>
  <c r="T190" i="24"/>
  <c r="Z190" i="24"/>
  <c r="AX94" i="24"/>
  <c r="K94" i="24"/>
  <c r="BR94" i="24"/>
  <c r="BT94" i="24"/>
  <c r="Y94" i="24"/>
  <c r="BU94" i="24"/>
  <c r="AJ94" i="24"/>
  <c r="M126" i="24"/>
  <c r="T126" i="24"/>
  <c r="AO126" i="24"/>
  <c r="AR126" i="24"/>
  <c r="BD126" i="24"/>
  <c r="AB126" i="24"/>
  <c r="R126" i="24"/>
  <c r="AV126" i="24"/>
  <c r="G126" i="24"/>
  <c r="G133" i="24" s="1"/>
  <c r="G128" i="24" s="1"/>
  <c r="P126" i="24"/>
  <c r="X126" i="24"/>
  <c r="U126" i="24"/>
  <c r="AD126" i="24"/>
  <c r="AK126" i="24"/>
  <c r="AG126" i="24"/>
  <c r="BI126" i="24"/>
  <c r="AH126" i="24"/>
  <c r="AA126" i="24"/>
  <c r="BC126" i="24"/>
  <c r="W190" i="24"/>
  <c r="AG190" i="24"/>
  <c r="AK190" i="24"/>
  <c r="R190" i="24"/>
  <c r="AB190" i="24"/>
  <c r="AF190" i="24"/>
  <c r="AU94" i="24"/>
  <c r="J94" i="24"/>
  <c r="M94" i="24"/>
  <c r="BB94" i="24"/>
  <c r="BE94" i="24"/>
  <c r="BK94" i="24"/>
  <c r="AQ94" i="24"/>
  <c r="G94" i="24"/>
  <c r="G101" i="24" s="1"/>
  <c r="G96" i="24" s="1"/>
  <c r="AI94" i="24"/>
  <c r="BJ94" i="24"/>
  <c r="AO94" i="24"/>
  <c r="AC94" i="24"/>
  <c r="L94" i="24"/>
  <c r="W94" i="24"/>
  <c r="AM190" i="24"/>
  <c r="BS190" i="24"/>
  <c r="AJ190" i="24"/>
  <c r="AN190" i="24"/>
  <c r="Y190" i="24"/>
  <c r="AC190" i="24"/>
  <c r="BO94" i="24"/>
  <c r="AD94" i="24"/>
  <c r="AB94" i="24"/>
  <c r="BL94" i="24"/>
  <c r="BD94" i="24"/>
  <c r="Z94" i="24"/>
  <c r="Q94" i="24"/>
  <c r="R94" i="24"/>
  <c r="BS94" i="24"/>
  <c r="T94" i="24"/>
  <c r="N94" i="24"/>
  <c r="AY94" i="24"/>
  <c r="BC94" i="24"/>
  <c r="BF94" i="24"/>
  <c r="H94" i="24"/>
  <c r="P94" i="24"/>
  <c r="BI94" i="24"/>
  <c r="AE94" i="24"/>
  <c r="AZ94" i="24"/>
  <c r="BN94" i="24"/>
  <c r="BM94" i="24"/>
  <c r="AA94" i="24"/>
  <c r="BP94" i="24"/>
  <c r="V94" i="24"/>
  <c r="AR94" i="24"/>
  <c r="I94" i="24"/>
  <c r="AJ126" i="24"/>
  <c r="BG126" i="24"/>
  <c r="AP126" i="24"/>
  <c r="BA126" i="24"/>
  <c r="N126" i="24"/>
  <c r="AQ126" i="24"/>
  <c r="AL126" i="24"/>
  <c r="BF126" i="24"/>
  <c r="AC126" i="24"/>
  <c r="Q126" i="24"/>
  <c r="O126" i="24"/>
  <c r="S126" i="24"/>
  <c r="W126" i="24"/>
  <c r="BM190" i="24"/>
  <c r="AX190" i="24"/>
  <c r="BJ190" i="24"/>
  <c r="BO190" i="24"/>
  <c r="BN190" i="24"/>
  <c r="AR190" i="24"/>
  <c r="AL190" i="24"/>
  <c r="AV190" i="24"/>
  <c r="AP190" i="24"/>
  <c r="N190" i="24"/>
  <c r="AI190" i="24"/>
  <c r="AA190" i="24"/>
  <c r="BK190" i="24"/>
  <c r="S190" i="24"/>
  <c r="BH190" i="24"/>
  <c r="BB190" i="24"/>
  <c r="BL190" i="24"/>
  <c r="BF190" i="24"/>
  <c r="AT190" i="24"/>
  <c r="AU190" i="24"/>
  <c r="AZ190" i="24"/>
  <c r="H190" i="24"/>
  <c r="AY190" i="24"/>
  <c r="I190" i="24"/>
  <c r="BR190" i="24"/>
  <c r="M190" i="24"/>
  <c r="BV190" i="24"/>
  <c r="BC190" i="24"/>
  <c r="BP190" i="24"/>
  <c r="G190" i="24"/>
  <c r="G197" i="24" s="1"/>
  <c r="G192" i="24" s="1"/>
  <c r="BT190" i="24"/>
  <c r="BG190" i="24"/>
  <c r="AO190" i="24"/>
  <c r="K190" i="24"/>
  <c r="AS190" i="24"/>
  <c r="AQ190" i="24"/>
  <c r="Q190" i="24"/>
  <c r="BD190" i="24"/>
  <c r="U190" i="24"/>
  <c r="O190" i="24"/>
  <c r="BE190" i="24"/>
  <c r="AE190" i="24"/>
  <c r="BI190" i="24"/>
  <c r="X190" i="24"/>
  <c r="AW190" i="24"/>
  <c r="BQ190" i="24"/>
  <c r="BA190" i="24"/>
  <c r="L190" i="24"/>
  <c r="BU190" i="24"/>
  <c r="P190" i="24"/>
  <c r="BQ126" i="24"/>
  <c r="BB126" i="24"/>
  <c r="BM126" i="24"/>
  <c r="AE126" i="24"/>
  <c r="AF126" i="24"/>
  <c r="BU126" i="24"/>
  <c r="BJ126" i="24"/>
  <c r="BH126" i="24"/>
  <c r="BP126" i="24"/>
  <c r="Z126" i="24"/>
  <c r="AZ126" i="24"/>
  <c r="H126" i="24"/>
  <c r="AW126" i="24"/>
  <c r="BN126" i="24"/>
  <c r="BR126" i="24"/>
  <c r="AY126" i="24"/>
  <c r="BN158" i="24"/>
  <c r="BQ158" i="24"/>
  <c r="BC158" i="24"/>
  <c r="BT158" i="24"/>
  <c r="AD158" i="24"/>
  <c r="AG158" i="24"/>
  <c r="Z158" i="24"/>
  <c r="AC158" i="24"/>
  <c r="G158" i="24"/>
  <c r="G165" i="24" s="1"/>
  <c r="G160" i="24" s="1"/>
  <c r="BR158" i="24"/>
  <c r="AZ158" i="24"/>
  <c r="AV158" i="24"/>
  <c r="AJ158" i="24"/>
  <c r="AQ158" i="24"/>
  <c r="AL158" i="24"/>
  <c r="V158" i="24"/>
  <c r="BD158" i="24"/>
  <c r="AX158" i="24"/>
  <c r="BA158" i="24"/>
  <c r="H158" i="24"/>
  <c r="N158" i="24"/>
  <c r="J158" i="24"/>
  <c r="BH158" i="24"/>
  <c r="X158" i="24"/>
  <c r="BO158" i="24"/>
  <c r="AE158" i="24"/>
  <c r="AI158" i="24"/>
  <c r="AH158" i="24"/>
  <c r="AK158" i="24"/>
  <c r="AR158" i="24"/>
  <c r="BJ158" i="24"/>
  <c r="BM158" i="24"/>
  <c r="BF158" i="24"/>
  <c r="BI158" i="24"/>
  <c r="BS158" i="24"/>
  <c r="AB158" i="24"/>
  <c r="I158" i="24"/>
  <c r="S158" i="24"/>
  <c r="AO158" i="24"/>
  <c r="AF158" i="24"/>
  <c r="AA158" i="24"/>
  <c r="AY158" i="24"/>
  <c r="O158" i="24"/>
  <c r="Y158" i="24"/>
  <c r="R158" i="24"/>
  <c r="U158" i="24"/>
  <c r="L158" i="24"/>
  <c r="AT158" i="24"/>
  <c r="AW158" i="24"/>
  <c r="AP158" i="24"/>
  <c r="AS158" i="24"/>
  <c r="AM158" i="24"/>
  <c r="AN158" i="24"/>
  <c r="BK158" i="24"/>
  <c r="BL158" i="24"/>
  <c r="AU158" i="24"/>
  <c r="P158" i="24"/>
  <c r="K158" i="24"/>
  <c r="T158" i="24"/>
  <c r="BP158" i="24"/>
  <c r="BG158" i="24"/>
  <c r="W158" i="24"/>
  <c r="BV158" i="24"/>
  <c r="M158" i="24"/>
  <c r="BE158" i="24"/>
  <c r="BB158" i="24"/>
  <c r="Q158" i="24"/>
  <c r="BU158" i="24"/>
  <c r="G13" i="25"/>
  <c r="M62" i="24"/>
  <c r="AC62" i="24"/>
  <c r="AS62" i="24"/>
  <c r="BI62" i="24"/>
  <c r="J62" i="24"/>
  <c r="Z62" i="24"/>
  <c r="AP62" i="24"/>
  <c r="BF62" i="24"/>
  <c r="BV62" i="24"/>
  <c r="S62" i="24"/>
  <c r="AI62" i="24"/>
  <c r="AY62" i="24"/>
  <c r="BO62" i="24"/>
  <c r="P62" i="24"/>
  <c r="AF62" i="24"/>
  <c r="AV62" i="24"/>
  <c r="BL62" i="24"/>
  <c r="C22" i="24"/>
  <c r="U62" i="24"/>
  <c r="BQ62" i="24"/>
  <c r="AH62" i="24"/>
  <c r="BN62" i="24"/>
  <c r="AA62" i="24"/>
  <c r="AQ62" i="24"/>
  <c r="H62" i="24"/>
  <c r="BD62" i="24"/>
  <c r="I62" i="24"/>
  <c r="Y62" i="24"/>
  <c r="AO62" i="24"/>
  <c r="BU62" i="24"/>
  <c r="AL62" i="24"/>
  <c r="AE62" i="24"/>
  <c r="BK62" i="24"/>
  <c r="AB62" i="24"/>
  <c r="BH62" i="24"/>
  <c r="Q62" i="24"/>
  <c r="AG62" i="24"/>
  <c r="AW62" i="24"/>
  <c r="BM62" i="24"/>
  <c r="N62" i="24"/>
  <c r="AD62" i="24"/>
  <c r="AT62" i="24"/>
  <c r="BJ62" i="24"/>
  <c r="G62" i="24"/>
  <c r="W62" i="24"/>
  <c r="AM62" i="24"/>
  <c r="BC62" i="24"/>
  <c r="BS62" i="24"/>
  <c r="T62" i="24"/>
  <c r="AJ62" i="24"/>
  <c r="AZ62" i="24"/>
  <c r="BP62" i="24"/>
  <c r="AK62" i="24"/>
  <c r="R62" i="24"/>
  <c r="AX62" i="24"/>
  <c r="K62" i="24"/>
  <c r="BG62" i="24"/>
  <c r="X62" i="24"/>
  <c r="AN62" i="24"/>
  <c r="BT62" i="24"/>
  <c r="BE62" i="24"/>
  <c r="V62" i="24"/>
  <c r="BB62" i="24"/>
  <c r="O62" i="24"/>
  <c r="AU62" i="24"/>
  <c r="L62" i="24"/>
  <c r="AR62" i="24"/>
  <c r="BA62" i="24"/>
  <c r="BR62" i="24"/>
  <c r="BU48" i="24"/>
  <c r="BU49" i="24" s="1"/>
  <c r="BV50" i="24"/>
  <c r="BV56" i="24" s="1"/>
  <c r="BV178" i="24"/>
  <c r="BV184" i="24" s="1"/>
  <c r="BW5" i="24"/>
  <c r="BW142" i="24" s="1"/>
  <c r="BW3" i="24"/>
  <c r="BW141" i="24"/>
  <c r="BW45" i="24"/>
  <c r="BW62" i="24" s="1"/>
  <c r="BW109" i="24"/>
  <c r="BW173" i="24"/>
  <c r="BW190" i="24" s="1"/>
  <c r="BW77" i="24"/>
  <c r="BW94" i="24" s="1"/>
  <c r="BU112" i="24"/>
  <c r="BU113" i="24" s="1"/>
  <c r="BV146" i="24"/>
  <c r="BV152" i="24" s="1"/>
  <c r="BV143" i="24"/>
  <c r="BU144" i="24"/>
  <c r="BU145" i="24" s="1"/>
  <c r="BV114" i="24"/>
  <c r="BV120" i="24" s="1"/>
  <c r="AD43" i="20"/>
  <c r="E15" i="9"/>
  <c r="L36" i="2" s="1"/>
  <c r="AV84" i="11"/>
  <c r="E19" i="11"/>
  <c r="AV48" i="10"/>
  <c r="AV83" i="23" s="1"/>
  <c r="E47" i="10"/>
  <c r="AO31" i="20" l="1"/>
  <c r="AP28" i="20" s="1"/>
  <c r="AP30" i="20" s="1"/>
  <c r="AP31" i="20" s="1"/>
  <c r="AQ28" i="20" s="1"/>
  <c r="AN21" i="11"/>
  <c r="G29" i="24"/>
  <c r="N29" i="24"/>
  <c r="BF29" i="24"/>
  <c r="BK29" i="24"/>
  <c r="BC29" i="24"/>
  <c r="BM29" i="24"/>
  <c r="AI29" i="24"/>
  <c r="AZ29" i="24"/>
  <c r="W29" i="24"/>
  <c r="AG29" i="24"/>
  <c r="J29" i="24"/>
  <c r="L29" i="24"/>
  <c r="AF29" i="24"/>
  <c r="BJ29" i="24"/>
  <c r="BH29" i="24"/>
  <c r="AL29" i="24"/>
  <c r="BR29" i="24"/>
  <c r="AR29" i="24"/>
  <c r="AX29" i="24"/>
  <c r="BE29" i="24"/>
  <c r="BG29" i="24"/>
  <c r="AK29" i="24"/>
  <c r="AD29" i="24"/>
  <c r="BO29" i="24"/>
  <c r="Z29" i="24"/>
  <c r="BQ29" i="24"/>
  <c r="AS29" i="24"/>
  <c r="BB29" i="24"/>
  <c r="AN29" i="24"/>
  <c r="I29" i="24"/>
  <c r="AA29" i="24"/>
  <c r="U29" i="24"/>
  <c r="AP29" i="24"/>
  <c r="R29" i="24"/>
  <c r="AJ29" i="24"/>
  <c r="AW29" i="24"/>
  <c r="BD29" i="24"/>
  <c r="BN29" i="24"/>
  <c r="P29" i="24"/>
  <c r="S29" i="24"/>
  <c r="T29" i="24"/>
  <c r="BA29" i="24"/>
  <c r="O29" i="24"/>
  <c r="K29" i="24"/>
  <c r="BS29" i="24"/>
  <c r="AE29" i="24"/>
  <c r="AQ29" i="24"/>
  <c r="AY29" i="24"/>
  <c r="BI29" i="24"/>
  <c r="AO29" i="24"/>
  <c r="BL29" i="24"/>
  <c r="BV29" i="24"/>
  <c r="Q29" i="24"/>
  <c r="V29" i="24"/>
  <c r="X29" i="24"/>
  <c r="AM29" i="24"/>
  <c r="AT29" i="24"/>
  <c r="AB29" i="24"/>
  <c r="BU29" i="24"/>
  <c r="AC29" i="24"/>
  <c r="AU29" i="24"/>
  <c r="H29" i="24"/>
  <c r="AH29" i="24"/>
  <c r="M29" i="24"/>
  <c r="BT29" i="24"/>
  <c r="BP29" i="24"/>
  <c r="Y29" i="24"/>
  <c r="AV29" i="24"/>
  <c r="G69" i="24"/>
  <c r="G37" i="24" s="1"/>
  <c r="BW110" i="24"/>
  <c r="BW111" i="24" s="1"/>
  <c r="BW174" i="24"/>
  <c r="BW178" i="24" s="1"/>
  <c r="BW184" i="24" s="1"/>
  <c r="BW78" i="24"/>
  <c r="BW79" i="24" s="1"/>
  <c r="BW143" i="24"/>
  <c r="BV144" i="24"/>
  <c r="BV145" i="24" s="1"/>
  <c r="BW146" i="24"/>
  <c r="BW152" i="24" s="1"/>
  <c r="BW158" i="24"/>
  <c r="BW126" i="24"/>
  <c r="BW46" i="24"/>
  <c r="BW6" i="24"/>
  <c r="BX4" i="24"/>
  <c r="AD16" i="13"/>
  <c r="AE40" i="20"/>
  <c r="E77" i="9"/>
  <c r="C85" i="9" s="1"/>
  <c r="E25" i="9"/>
  <c r="E48" i="10"/>
  <c r="AQ30" i="20" l="1"/>
  <c r="AQ42" i="20" s="1"/>
  <c r="AQ21" i="11" s="1"/>
  <c r="AP42" i="20"/>
  <c r="G64" i="24"/>
  <c r="G31" i="24" s="1"/>
  <c r="E27" i="9"/>
  <c r="BV80" i="24"/>
  <c r="BV81" i="24" s="1"/>
  <c r="BV176" i="24"/>
  <c r="BV177" i="24" s="1"/>
  <c r="BW114" i="24"/>
  <c r="BW120" i="24" s="1"/>
  <c r="BW175" i="24"/>
  <c r="BV112" i="24"/>
  <c r="BV113" i="24" s="1"/>
  <c r="BW82" i="24"/>
  <c r="BW88" i="24" s="1"/>
  <c r="BW29" i="24"/>
  <c r="BX5" i="24"/>
  <c r="BX110" i="24" s="1"/>
  <c r="BX3" i="24"/>
  <c r="BX45" i="24"/>
  <c r="BX62" i="24" s="1"/>
  <c r="BX141" i="24"/>
  <c r="BX173" i="24"/>
  <c r="BX109" i="24"/>
  <c r="BX126" i="24" s="1"/>
  <c r="BX77" i="24"/>
  <c r="BW50" i="24"/>
  <c r="BW56" i="24" s="1"/>
  <c r="BW47" i="24"/>
  <c r="BV48" i="24"/>
  <c r="BV49" i="24" s="1"/>
  <c r="AE43" i="20"/>
  <c r="AV31" i="11"/>
  <c r="AV233" i="23" s="1"/>
  <c r="E53" i="9"/>
  <c r="AQ31" i="20" l="1"/>
  <c r="AR28" i="20" s="1"/>
  <c r="AR30" i="20" s="1"/>
  <c r="AR42" i="20" s="1"/>
  <c r="AR21" i="11" s="1"/>
  <c r="AP21" i="11"/>
  <c r="BX142" i="24"/>
  <c r="BX146" i="24" s="1"/>
  <c r="BX152" i="24" s="1"/>
  <c r="BX78" i="24"/>
  <c r="BX79" i="24" s="1"/>
  <c r="BX174" i="24"/>
  <c r="BX178" i="24" s="1"/>
  <c r="BX184" i="24" s="1"/>
  <c r="BX114" i="24"/>
  <c r="BX120" i="24" s="1"/>
  <c r="BX111" i="24"/>
  <c r="BW112" i="24"/>
  <c r="BW113" i="24" s="1"/>
  <c r="BX158" i="24"/>
  <c r="BX94" i="24"/>
  <c r="BX190" i="24"/>
  <c r="BX46" i="24"/>
  <c r="BY4" i="24"/>
  <c r="BX6" i="24"/>
  <c r="L34" i="2"/>
  <c r="AE16" i="13"/>
  <c r="AF40" i="20"/>
  <c r="E31" i="11"/>
  <c r="AR31" i="20" l="1"/>
  <c r="AS28" i="20" s="1"/>
  <c r="BW144" i="24"/>
  <c r="BW145" i="24" s="1"/>
  <c r="BX143" i="24"/>
  <c r="BX29" i="24"/>
  <c r="BX82" i="24"/>
  <c r="BX88" i="24" s="1"/>
  <c r="BW80" i="24"/>
  <c r="BW81" i="24" s="1"/>
  <c r="BX175" i="24"/>
  <c r="BW176" i="24"/>
  <c r="BW177" i="24" s="1"/>
  <c r="BX50" i="24"/>
  <c r="BX56" i="24" s="1"/>
  <c r="BX47" i="24"/>
  <c r="BW48" i="24"/>
  <c r="BW49" i="24" s="1"/>
  <c r="BY5" i="24"/>
  <c r="BY142" i="24" s="1"/>
  <c r="BY3" i="24"/>
  <c r="BY45" i="24"/>
  <c r="BY62" i="24" s="1"/>
  <c r="BY141" i="24"/>
  <c r="BY173" i="24"/>
  <c r="BY190" i="24" s="1"/>
  <c r="BY109" i="24"/>
  <c r="BY77" i="24"/>
  <c r="AF43" i="20"/>
  <c r="AS30" i="20" l="1"/>
  <c r="AS42" i="20" s="1"/>
  <c r="AS21" i="11" s="1"/>
  <c r="BY110" i="24"/>
  <c r="BY111" i="24" s="1"/>
  <c r="BY143" i="24"/>
  <c r="BX144" i="24"/>
  <c r="BX145" i="24" s="1"/>
  <c r="BY94" i="24"/>
  <c r="BY174" i="24"/>
  <c r="BY126" i="24"/>
  <c r="BY46" i="24"/>
  <c r="BY6" i="24"/>
  <c r="BZ4" i="24"/>
  <c r="BY146" i="24"/>
  <c r="BY152" i="24" s="1"/>
  <c r="BY158" i="24"/>
  <c r="BY78" i="24"/>
  <c r="AF16" i="13"/>
  <c r="AG40" i="20"/>
  <c r="AS31" i="20" l="1"/>
  <c r="AT28" i="20" s="1"/>
  <c r="AT30" i="20" s="1"/>
  <c r="AT42" i="20" s="1"/>
  <c r="AT21" i="11" s="1"/>
  <c r="BX112" i="24"/>
  <c r="BX113" i="24" s="1"/>
  <c r="BY114" i="24"/>
  <c r="BY120" i="24" s="1"/>
  <c r="BY29" i="24"/>
  <c r="BY79" i="24"/>
  <c r="BX80" i="24"/>
  <c r="BX81" i="24" s="1"/>
  <c r="BZ5" i="24"/>
  <c r="BZ142" i="24" s="1"/>
  <c r="BZ3" i="24"/>
  <c r="BZ141" i="24"/>
  <c r="BZ45" i="24"/>
  <c r="BZ62" i="24" s="1"/>
  <c r="BZ109" i="24"/>
  <c r="BZ173" i="24"/>
  <c r="BZ77" i="24"/>
  <c r="BY82" i="24"/>
  <c r="BY88" i="24" s="1"/>
  <c r="BY50" i="24"/>
  <c r="BY56" i="24" s="1"/>
  <c r="BY47" i="24"/>
  <c r="BY178" i="24"/>
  <c r="BY184" i="24" s="1"/>
  <c r="BY175" i="24"/>
  <c r="BX176" i="24"/>
  <c r="BX177" i="24" s="1"/>
  <c r="BX48" i="24"/>
  <c r="BX49" i="24" s="1"/>
  <c r="AG43" i="20"/>
  <c r="AT31" i="20" l="1"/>
  <c r="AU28" i="20" s="1"/>
  <c r="BZ143" i="24"/>
  <c r="BY144" i="24"/>
  <c r="BY145" i="24" s="1"/>
  <c r="BZ78" i="24"/>
  <c r="BZ79" i="24" s="1"/>
  <c r="BZ190" i="24"/>
  <c r="BZ126" i="24"/>
  <c r="BZ46" i="24"/>
  <c r="CA4" i="24"/>
  <c r="BZ6" i="24"/>
  <c r="BZ174" i="24"/>
  <c r="BZ175" i="24" s="1"/>
  <c r="BZ94" i="24"/>
  <c r="BZ146" i="24"/>
  <c r="BZ152" i="24" s="1"/>
  <c r="BZ158" i="24"/>
  <c r="BZ110" i="24"/>
  <c r="AG16" i="13"/>
  <c r="AH40" i="20"/>
  <c r="AU30" i="20" l="1"/>
  <c r="AU42" i="20" s="1"/>
  <c r="AU21" i="11" s="1"/>
  <c r="BY80" i="24"/>
  <c r="BY81" i="24" s="1"/>
  <c r="BZ82" i="24"/>
  <c r="BZ88" i="24" s="1"/>
  <c r="BZ29" i="24"/>
  <c r="BY176" i="24"/>
  <c r="BY177" i="24" s="1"/>
  <c r="BZ50" i="24"/>
  <c r="BZ56" i="24" s="1"/>
  <c r="BZ47" i="24"/>
  <c r="BZ111" i="24"/>
  <c r="BY112" i="24"/>
  <c r="BY113" i="24" s="1"/>
  <c r="BZ178" i="24"/>
  <c r="BZ184" i="24" s="1"/>
  <c r="CA3" i="24"/>
  <c r="CA5" i="24"/>
  <c r="CA78" i="24" s="1"/>
  <c r="CA141" i="24"/>
  <c r="CA45" i="24"/>
  <c r="CA62" i="24" s="1"/>
  <c r="CA109" i="24"/>
  <c r="CA173" i="24"/>
  <c r="CA77" i="24"/>
  <c r="BZ114" i="24"/>
  <c r="BZ120" i="24" s="1"/>
  <c r="BY48" i="24"/>
  <c r="BY49" i="24" s="1"/>
  <c r="AH43" i="20"/>
  <c r="E21" i="12"/>
  <c r="AU31" i="20" l="1"/>
  <c r="AV28" i="20" s="1"/>
  <c r="CA190" i="24"/>
  <c r="CA79" i="24"/>
  <c r="BZ80" i="24"/>
  <c r="BZ81" i="24" s="1"/>
  <c r="CA46" i="24"/>
  <c r="BZ48" i="24" s="1"/>
  <c r="BZ49" i="24" s="1"/>
  <c r="CB4" i="24"/>
  <c r="CA6" i="24"/>
  <c r="CA126" i="24"/>
  <c r="CA142" i="24"/>
  <c r="CA146" i="24" s="1"/>
  <c r="CA152" i="24" s="1"/>
  <c r="CA110" i="24"/>
  <c r="CA111" i="24" s="1"/>
  <c r="CA82" i="24"/>
  <c r="CA88" i="24" s="1"/>
  <c r="CA94" i="24"/>
  <c r="CA158" i="24"/>
  <c r="CA174" i="24"/>
  <c r="AH16" i="13"/>
  <c r="AI40" i="20"/>
  <c r="AV30" i="20" l="1"/>
  <c r="CA29" i="24"/>
  <c r="CA114" i="24"/>
  <c r="CA120" i="24" s="1"/>
  <c r="CA175" i="24"/>
  <c r="BZ176" i="24"/>
  <c r="BZ177" i="24" s="1"/>
  <c r="BZ112" i="24"/>
  <c r="BZ113" i="24" s="1"/>
  <c r="CA143" i="24"/>
  <c r="BZ144" i="24"/>
  <c r="BZ145" i="24" s="1"/>
  <c r="CB3" i="24"/>
  <c r="CB5" i="24"/>
  <c r="CB174" i="24" s="1"/>
  <c r="CB45" i="24"/>
  <c r="CB62" i="24" s="1"/>
  <c r="CB141" i="24"/>
  <c r="CB158" i="24" s="1"/>
  <c r="CB173" i="24"/>
  <c r="CB109" i="24"/>
  <c r="CB126" i="24" s="1"/>
  <c r="CB77" i="24"/>
  <c r="CA50" i="24"/>
  <c r="CA56" i="24" s="1"/>
  <c r="CA47" i="24"/>
  <c r="CA178" i="24"/>
  <c r="CA184" i="24" s="1"/>
  <c r="AI43" i="20"/>
  <c r="AV42" i="20" l="1"/>
  <c r="E30" i="20"/>
  <c r="AV31" i="20"/>
  <c r="CB175" i="24"/>
  <c r="CB46" i="24"/>
  <c r="CB6" i="24"/>
  <c r="CC4" i="24"/>
  <c r="CB178" i="24"/>
  <c r="CB184" i="24" s="1"/>
  <c r="CB190" i="24"/>
  <c r="CB142" i="24"/>
  <c r="CA144" i="24" s="1"/>
  <c r="CA145" i="24" s="1"/>
  <c r="CB110" i="24"/>
  <c r="CB94" i="24"/>
  <c r="CB78" i="24"/>
  <c r="CB82" i="24" s="1"/>
  <c r="CB88" i="24" s="1"/>
  <c r="CA176" i="24"/>
  <c r="CA177" i="24" s="1"/>
  <c r="AJ40" i="20"/>
  <c r="AI16" i="13"/>
  <c r="AV21" i="11" l="1"/>
  <c r="E21" i="11" s="1"/>
  <c r="E42" i="20"/>
  <c r="C45" i="20" s="1"/>
  <c r="N35" i="2" s="1"/>
  <c r="CB29" i="24"/>
  <c r="CB146" i="24"/>
  <c r="CB152" i="24" s="1"/>
  <c r="CB143" i="24"/>
  <c r="CB50" i="24"/>
  <c r="CB56" i="24" s="1"/>
  <c r="CB47" i="24"/>
  <c r="CB79" i="24"/>
  <c r="CA80" i="24"/>
  <c r="CA81" i="24" s="1"/>
  <c r="CB114" i="24"/>
  <c r="CB120" i="24" s="1"/>
  <c r="CB111" i="24"/>
  <c r="CA112" i="24"/>
  <c r="CA113" i="24" s="1"/>
  <c r="CC5" i="24"/>
  <c r="CC78" i="24" s="1"/>
  <c r="CC3" i="24"/>
  <c r="CC45" i="24"/>
  <c r="CC62" i="24" s="1"/>
  <c r="CC141" i="24"/>
  <c r="CC173" i="24"/>
  <c r="CC190" i="24" s="1"/>
  <c r="CC109" i="24"/>
  <c r="CC77" i="24"/>
  <c r="CC94" i="24" s="1"/>
  <c r="CA48" i="24"/>
  <c r="CA49" i="24" s="1"/>
  <c r="AJ43" i="20"/>
  <c r="CC174" i="24" l="1"/>
  <c r="CC175" i="24" s="1"/>
  <c r="CC82" i="24"/>
  <c r="CC88" i="24" s="1"/>
  <c r="CC79" i="24"/>
  <c r="CC110" i="24"/>
  <c r="CC111" i="24" s="1"/>
  <c r="CC126" i="24"/>
  <c r="CC46" i="24"/>
  <c r="CD4" i="24"/>
  <c r="CC6" i="24"/>
  <c r="CC158" i="24"/>
  <c r="CC142" i="24"/>
  <c r="CC143" i="24" s="1"/>
  <c r="CB80" i="24"/>
  <c r="CB81" i="24" s="1"/>
  <c r="AJ16" i="13"/>
  <c r="AK40" i="20"/>
  <c r="CC178" i="24" l="1"/>
  <c r="CC184" i="24" s="1"/>
  <c r="CC29" i="24"/>
  <c r="CB176" i="24"/>
  <c r="CB177" i="24" s="1"/>
  <c r="CC146" i="24"/>
  <c r="CC152" i="24" s="1"/>
  <c r="CC50" i="24"/>
  <c r="CC56" i="24" s="1"/>
  <c r="CC47" i="24"/>
  <c r="CB144" i="24"/>
  <c r="CB145" i="24" s="1"/>
  <c r="CC114" i="24"/>
  <c r="CC120" i="24" s="1"/>
  <c r="CB48" i="24"/>
  <c r="CB49" i="24" s="1"/>
  <c r="CD5" i="24"/>
  <c r="CD110" i="24" s="1"/>
  <c r="CD111" i="24" s="1"/>
  <c r="CD3" i="24"/>
  <c r="CD141" i="24"/>
  <c r="CD158" i="24" s="1"/>
  <c r="CD45" i="24"/>
  <c r="CD62" i="24" s="1"/>
  <c r="CD109" i="24"/>
  <c r="CD173" i="24"/>
  <c r="CD77" i="24"/>
  <c r="CB112" i="24"/>
  <c r="CB113" i="24" s="1"/>
  <c r="AK43" i="20"/>
  <c r="CD78" i="24" l="1"/>
  <c r="CD79" i="24" s="1"/>
  <c r="CD142" i="24"/>
  <c r="CC144" i="24" s="1"/>
  <c r="CC145" i="24" s="1"/>
  <c r="CD174" i="24"/>
  <c r="CD175" i="24" s="1"/>
  <c r="CD190" i="24"/>
  <c r="CC112" i="24"/>
  <c r="CC113" i="24" s="1"/>
  <c r="CD114" i="24"/>
  <c r="CD120" i="24" s="1"/>
  <c r="CD126" i="24"/>
  <c r="CD46" i="24"/>
  <c r="CC48" i="24" s="1"/>
  <c r="CC49" i="24" s="1"/>
  <c r="CE4" i="24"/>
  <c r="CD6" i="24"/>
  <c r="CD94" i="24"/>
  <c r="AK16" i="13"/>
  <c r="AL40" i="20"/>
  <c r="CD82" i="24" l="1"/>
  <c r="CD88" i="24" s="1"/>
  <c r="CC80" i="24"/>
  <c r="CC81" i="24" s="1"/>
  <c r="CD143" i="24"/>
  <c r="CD29" i="24"/>
  <c r="CD146" i="24"/>
  <c r="CD152" i="24" s="1"/>
  <c r="CC176" i="24"/>
  <c r="CC177" i="24" s="1"/>
  <c r="CD178" i="24"/>
  <c r="CD184" i="24" s="1"/>
  <c r="CE3" i="24"/>
  <c r="CE5" i="24"/>
  <c r="CE78" i="24" s="1"/>
  <c r="CE141" i="24"/>
  <c r="CE45" i="24"/>
  <c r="CE62" i="24" s="1"/>
  <c r="CE109" i="24"/>
  <c r="CE173" i="24"/>
  <c r="CE190" i="24" s="1"/>
  <c r="CE77" i="24"/>
  <c r="CD50" i="24"/>
  <c r="CD56" i="24" s="1"/>
  <c r="CD47" i="24"/>
  <c r="AL43" i="20"/>
  <c r="CE174" i="24" l="1"/>
  <c r="CE178" i="24" s="1"/>
  <c r="CE184" i="24" s="1"/>
  <c r="CE79" i="24"/>
  <c r="CD80" i="24"/>
  <c r="CD81" i="24" s="1"/>
  <c r="CE82" i="24"/>
  <c r="CE88" i="24" s="1"/>
  <c r="CE94" i="24"/>
  <c r="CE158" i="24"/>
  <c r="CE46" i="24"/>
  <c r="CE6" i="24"/>
  <c r="CF4" i="24"/>
  <c r="CE126" i="24"/>
  <c r="CE110" i="24"/>
  <c r="CE142" i="24"/>
  <c r="AL16" i="13"/>
  <c r="AM40" i="20"/>
  <c r="CD176" i="24" l="1"/>
  <c r="CD177" i="24" s="1"/>
  <c r="CE29" i="24"/>
  <c r="CE175" i="24"/>
  <c r="CE111" i="24"/>
  <c r="CD112" i="24"/>
  <c r="CD113" i="24" s="1"/>
  <c r="CF5" i="24"/>
  <c r="CF174" i="24" s="1"/>
  <c r="CF3" i="24"/>
  <c r="CF45" i="24"/>
  <c r="CF62" i="24" s="1"/>
  <c r="CF141" i="24"/>
  <c r="CF158" i="24" s="1"/>
  <c r="CF173" i="24"/>
  <c r="CF109" i="24"/>
  <c r="CF126" i="24" s="1"/>
  <c r="CF77" i="24"/>
  <c r="CF94" i="24" s="1"/>
  <c r="CE143" i="24"/>
  <c r="CD144" i="24"/>
  <c r="CD145" i="24" s="1"/>
  <c r="CE114" i="24"/>
  <c r="CE120" i="24" s="1"/>
  <c r="CE50" i="24"/>
  <c r="CE56" i="24" s="1"/>
  <c r="CE47" i="24"/>
  <c r="CD48" i="24"/>
  <c r="CD49" i="24" s="1"/>
  <c r="CE146" i="24"/>
  <c r="CE152" i="24" s="1"/>
  <c r="AM43" i="20"/>
  <c r="CF110" i="24" l="1"/>
  <c r="CF111" i="24" s="1"/>
  <c r="CF175" i="24"/>
  <c r="CE176" i="24"/>
  <c r="CE177" i="24" s="1"/>
  <c r="CF78" i="24"/>
  <c r="CE80" i="24" s="1"/>
  <c r="CE81" i="24" s="1"/>
  <c r="CF178" i="24"/>
  <c r="CF184" i="24" s="1"/>
  <c r="CF190" i="24"/>
  <c r="CF29" i="24" s="1"/>
  <c r="CF46" i="24"/>
  <c r="CE48" i="24" s="1"/>
  <c r="CE49" i="24" s="1"/>
  <c r="CG4" i="24"/>
  <c r="CF6" i="24"/>
  <c r="CF142" i="24"/>
  <c r="CE144" i="24" s="1"/>
  <c r="CE145" i="24" s="1"/>
  <c r="AN40" i="20"/>
  <c r="AM16" i="13"/>
  <c r="CF114" i="24" l="1"/>
  <c r="CF120" i="24" s="1"/>
  <c r="CE112" i="24"/>
  <c r="CE113" i="24" s="1"/>
  <c r="CF82" i="24"/>
  <c r="CF88" i="24" s="1"/>
  <c r="CF79" i="24"/>
  <c r="CF146" i="24"/>
  <c r="CF152" i="24" s="1"/>
  <c r="CF143" i="24"/>
  <c r="CG3" i="24"/>
  <c r="CG5" i="24"/>
  <c r="CG78" i="24" s="1"/>
  <c r="CG45" i="24"/>
  <c r="CG141" i="24"/>
  <c r="CG173" i="24"/>
  <c r="CG190" i="24" s="1"/>
  <c r="CG109" i="24"/>
  <c r="CG77" i="24"/>
  <c r="CF50" i="24"/>
  <c r="CF56" i="24" s="1"/>
  <c r="CF47" i="24"/>
  <c r="AN43" i="20"/>
  <c r="CG142" i="24" l="1"/>
  <c r="CG143" i="24" s="1"/>
  <c r="CG174" i="24"/>
  <c r="CF176" i="24" s="1"/>
  <c r="CF177" i="24" s="1"/>
  <c r="CG79" i="24"/>
  <c r="CF80" i="24"/>
  <c r="CF81" i="24" s="1"/>
  <c r="CG110" i="24"/>
  <c r="CG158" i="24"/>
  <c r="CG82" i="24"/>
  <c r="CG88" i="24" s="1"/>
  <c r="CG94" i="24"/>
  <c r="CG62" i="24"/>
  <c r="CG126" i="24"/>
  <c r="CG46" i="24"/>
  <c r="CG47" i="24" s="1"/>
  <c r="CG6" i="24"/>
  <c r="CH4" i="24"/>
  <c r="AN16" i="13"/>
  <c r="AO40" i="20"/>
  <c r="CF144" i="24" l="1"/>
  <c r="CF145" i="24" s="1"/>
  <c r="CG146" i="24"/>
  <c r="CG152" i="24" s="1"/>
  <c r="CG175" i="24"/>
  <c r="CG178" i="24"/>
  <c r="CG184" i="24" s="1"/>
  <c r="CG29" i="24"/>
  <c r="CH3" i="24"/>
  <c r="CH5" i="24"/>
  <c r="CH110" i="24" s="1"/>
  <c r="CH141" i="24"/>
  <c r="CH158" i="24" s="1"/>
  <c r="CH45" i="24"/>
  <c r="CH62" i="24" s="1"/>
  <c r="CH109" i="24"/>
  <c r="CH126" i="24" s="1"/>
  <c r="CH173" i="24"/>
  <c r="CH77" i="24"/>
  <c r="CH94" i="24" s="1"/>
  <c r="CF48" i="24"/>
  <c r="CF49" i="24" s="1"/>
  <c r="CG111" i="24"/>
  <c r="CF112" i="24"/>
  <c r="CF113" i="24" s="1"/>
  <c r="CG114" i="24"/>
  <c r="CG120" i="24" s="1"/>
  <c r="CG50" i="24"/>
  <c r="CG56" i="24" s="1"/>
  <c r="AO43" i="20"/>
  <c r="CH78" i="24" l="1"/>
  <c r="CG80" i="24" s="1"/>
  <c r="CG81" i="24" s="1"/>
  <c r="CH114" i="24"/>
  <c r="CH120" i="24" s="1"/>
  <c r="CH111" i="24"/>
  <c r="CH174" i="24"/>
  <c r="CH178" i="24" s="1"/>
  <c r="CH184" i="24" s="1"/>
  <c r="CG112" i="24"/>
  <c r="CG113" i="24" s="1"/>
  <c r="CH190" i="24"/>
  <c r="CH29" i="24" s="1"/>
  <c r="CH46" i="24"/>
  <c r="CI4" i="24"/>
  <c r="CH6" i="24"/>
  <c r="CH142" i="24"/>
  <c r="AO16" i="13"/>
  <c r="AP40" i="20"/>
  <c r="CH79" i="24" l="1"/>
  <c r="CH82" i="24"/>
  <c r="CH88" i="24" s="1"/>
  <c r="CH175" i="24"/>
  <c r="CG176" i="24"/>
  <c r="CG177" i="24" s="1"/>
  <c r="CI3" i="24"/>
  <c r="CI5" i="24"/>
  <c r="CI110" i="24" s="1"/>
  <c r="CI111" i="24" s="1"/>
  <c r="CI141" i="24"/>
  <c r="CI45" i="24"/>
  <c r="CI109" i="24"/>
  <c r="CI173" i="24"/>
  <c r="CI190" i="24" s="1"/>
  <c r="CI77" i="24"/>
  <c r="CH50" i="24"/>
  <c r="CH56" i="24" s="1"/>
  <c r="CH47" i="24"/>
  <c r="CG48" i="24"/>
  <c r="CG49" i="24" s="1"/>
  <c r="CH146" i="24"/>
  <c r="CH152" i="24" s="1"/>
  <c r="CH143" i="24"/>
  <c r="CG144" i="24"/>
  <c r="CG145" i="24" s="1"/>
  <c r="AP43" i="20"/>
  <c r="CI46" i="24" l="1"/>
  <c r="CI47" i="24" s="1"/>
  <c r="CI6" i="24"/>
  <c r="CJ4" i="24"/>
  <c r="CI114" i="24"/>
  <c r="CI120" i="24" s="1"/>
  <c r="CI126" i="24"/>
  <c r="CI78" i="24"/>
  <c r="CI82" i="24" s="1"/>
  <c r="CI88" i="24" s="1"/>
  <c r="CI62" i="24"/>
  <c r="CI142" i="24"/>
  <c r="CI143" i="24" s="1"/>
  <c r="CH112" i="24"/>
  <c r="CH113" i="24" s="1"/>
  <c r="CI94" i="24"/>
  <c r="CI158" i="24"/>
  <c r="CI174" i="24"/>
  <c r="AQ40" i="20"/>
  <c r="AP16" i="13"/>
  <c r="CI146" i="24" l="1"/>
  <c r="CI152" i="24" s="1"/>
  <c r="CI50" i="24"/>
  <c r="CI56" i="24" s="1"/>
  <c r="CH48" i="24"/>
  <c r="CH49" i="24" s="1"/>
  <c r="CI178" i="24"/>
  <c r="CI184" i="24" s="1"/>
  <c r="CI175" i="24"/>
  <c r="CJ5" i="24"/>
  <c r="CJ174" i="24" s="1"/>
  <c r="CJ3" i="24"/>
  <c r="CJ45" i="24"/>
  <c r="CJ141" i="24"/>
  <c r="CJ158" i="24" s="1"/>
  <c r="CJ173" i="24"/>
  <c r="CJ109" i="24"/>
  <c r="CJ77" i="24"/>
  <c r="CJ94" i="24" s="1"/>
  <c r="CH176" i="24"/>
  <c r="CH177" i="24" s="1"/>
  <c r="CI29" i="24"/>
  <c r="CI79" i="24"/>
  <c r="CH80" i="24"/>
  <c r="CH81" i="24" s="1"/>
  <c r="CH144" i="24"/>
  <c r="CH145" i="24" s="1"/>
  <c r="AQ43" i="20"/>
  <c r="CJ175" i="24" l="1"/>
  <c r="CJ142" i="24"/>
  <c r="CJ143" i="24" s="1"/>
  <c r="CJ178" i="24"/>
  <c r="CJ184" i="24" s="1"/>
  <c r="CJ190" i="24"/>
  <c r="CJ46" i="24"/>
  <c r="CJ50" i="24" s="1"/>
  <c r="CJ56" i="24" s="1"/>
  <c r="CK4" i="24"/>
  <c r="CJ6" i="24"/>
  <c r="CJ110" i="24"/>
  <c r="CJ62" i="24"/>
  <c r="CJ78" i="24"/>
  <c r="CI80" i="24" s="1"/>
  <c r="CI81" i="24" s="1"/>
  <c r="CI176" i="24"/>
  <c r="CI177" i="24" s="1"/>
  <c r="CJ126" i="24"/>
  <c r="AQ16" i="13"/>
  <c r="AR40" i="20"/>
  <c r="CI144" i="24" l="1"/>
  <c r="CI145" i="24" s="1"/>
  <c r="CJ146" i="24"/>
  <c r="CJ152" i="24" s="1"/>
  <c r="CJ29" i="24"/>
  <c r="CJ111" i="24"/>
  <c r="CI112" i="24"/>
  <c r="CI113" i="24" s="1"/>
  <c r="CJ114" i="24"/>
  <c r="CJ120" i="24" s="1"/>
  <c r="CK5" i="24"/>
  <c r="CK142" i="24" s="1"/>
  <c r="CK3" i="24"/>
  <c r="CK45" i="24"/>
  <c r="CK62" i="24" s="1"/>
  <c r="CK141" i="24"/>
  <c r="CK173" i="24"/>
  <c r="CK109" i="24"/>
  <c r="CK77" i="24"/>
  <c r="CJ82" i="24"/>
  <c r="CJ88" i="24" s="1"/>
  <c r="CJ79" i="24"/>
  <c r="CJ47" i="24"/>
  <c r="CI48" i="24"/>
  <c r="CI49" i="24" s="1"/>
  <c r="AR43" i="20"/>
  <c r="CK78" i="24" l="1"/>
  <c r="CJ80" i="24" s="1"/>
  <c r="CJ81" i="24" s="1"/>
  <c r="CK110" i="24"/>
  <c r="CK111" i="24" s="1"/>
  <c r="CK143" i="24"/>
  <c r="CJ144" i="24"/>
  <c r="CJ145" i="24" s="1"/>
  <c r="CK94" i="24"/>
  <c r="CK126" i="24"/>
  <c r="CK190" i="24"/>
  <c r="CK46" i="24"/>
  <c r="CJ48" i="24" s="1"/>
  <c r="CJ49" i="24" s="1"/>
  <c r="CL4" i="24"/>
  <c r="CK6" i="24"/>
  <c r="CK146" i="24"/>
  <c r="CK152" i="24" s="1"/>
  <c r="CK158" i="24"/>
  <c r="CK174" i="24"/>
  <c r="AS40" i="20"/>
  <c r="AR16" i="13"/>
  <c r="CK114" i="24" l="1"/>
  <c r="CK120" i="24" s="1"/>
  <c r="CJ112" i="24"/>
  <c r="CJ113" i="24" s="1"/>
  <c r="CK79" i="24"/>
  <c r="CK29" i="24"/>
  <c r="CK82" i="24"/>
  <c r="CK88" i="24" s="1"/>
  <c r="CK175" i="24"/>
  <c r="CJ176" i="24"/>
  <c r="CJ177" i="24" s="1"/>
  <c r="CL3" i="24"/>
  <c r="CL5" i="24"/>
  <c r="CL174" i="24" s="1"/>
  <c r="CL141" i="24"/>
  <c r="CL158" i="24" s="1"/>
  <c r="CL45" i="24"/>
  <c r="CL62" i="24" s="1"/>
  <c r="CL109" i="24"/>
  <c r="CL173" i="24"/>
  <c r="CL77" i="24"/>
  <c r="CK178" i="24"/>
  <c r="CK184" i="24" s="1"/>
  <c r="CK50" i="24"/>
  <c r="CK56" i="24" s="1"/>
  <c r="CK47" i="24"/>
  <c r="AS43" i="20"/>
  <c r="CL175" i="24" l="1"/>
  <c r="CL78" i="24"/>
  <c r="CL82" i="24" s="1"/>
  <c r="CL88" i="24" s="1"/>
  <c r="CL178" i="24"/>
  <c r="CL184" i="24" s="1"/>
  <c r="CL190" i="24"/>
  <c r="CL46" i="24"/>
  <c r="CL6" i="24"/>
  <c r="CM4" i="24"/>
  <c r="CL126" i="24"/>
  <c r="CL142" i="24"/>
  <c r="CL94" i="24"/>
  <c r="CL110" i="24"/>
  <c r="CL114" i="24" s="1"/>
  <c r="CL120" i="24" s="1"/>
  <c r="CK176" i="24"/>
  <c r="CK177" i="24" s="1"/>
  <c r="AS16" i="13"/>
  <c r="AT40" i="20"/>
  <c r="CL29" i="24" l="1"/>
  <c r="CL79" i="24"/>
  <c r="CK80" i="24"/>
  <c r="CK81" i="24" s="1"/>
  <c r="CL111" i="24"/>
  <c r="CK112" i="24"/>
  <c r="CK113" i="24" s="1"/>
  <c r="CM3" i="24"/>
  <c r="CM5" i="24"/>
  <c r="CM110" i="24" s="1"/>
  <c r="CM141" i="24"/>
  <c r="CM45" i="24"/>
  <c r="CM109" i="24"/>
  <c r="CM126" i="24" s="1"/>
  <c r="CM173" i="24"/>
  <c r="CM190" i="24" s="1"/>
  <c r="CM77" i="24"/>
  <c r="CL146" i="24"/>
  <c r="CL152" i="24" s="1"/>
  <c r="CL143" i="24"/>
  <c r="CK144" i="24"/>
  <c r="CK145" i="24" s="1"/>
  <c r="CL50" i="24"/>
  <c r="CL56" i="24" s="1"/>
  <c r="CL47" i="24"/>
  <c r="CK48" i="24"/>
  <c r="CK49" i="24" s="1"/>
  <c r="AT43" i="20"/>
  <c r="CM114" i="24" l="1"/>
  <c r="CM120" i="24" s="1"/>
  <c r="CM111" i="24"/>
  <c r="CM46" i="24"/>
  <c r="CM47" i="24" s="1"/>
  <c r="CN4" i="24"/>
  <c r="CM6" i="24"/>
  <c r="CM78" i="24"/>
  <c r="CM82" i="24" s="1"/>
  <c r="CM88" i="24" s="1"/>
  <c r="CM62" i="24"/>
  <c r="CM174" i="24"/>
  <c r="CM94" i="24"/>
  <c r="CM158" i="24"/>
  <c r="CM142" i="24"/>
  <c r="CM143" i="24" s="1"/>
  <c r="CL112" i="24"/>
  <c r="CL113" i="24" s="1"/>
  <c r="AU40" i="20"/>
  <c r="AT16" i="13"/>
  <c r="CL48" i="24" l="1"/>
  <c r="CL49" i="24" s="1"/>
  <c r="CM50" i="24"/>
  <c r="CM56" i="24" s="1"/>
  <c r="CN5" i="24"/>
  <c r="CN110" i="24" s="1"/>
  <c r="CN3" i="24"/>
  <c r="CN45" i="24"/>
  <c r="CN141" i="24"/>
  <c r="CN173" i="24"/>
  <c r="CN109" i="24"/>
  <c r="CN77" i="24"/>
  <c r="CN94" i="24" s="1"/>
  <c r="CM178" i="24"/>
  <c r="CM184" i="24" s="1"/>
  <c r="CM175" i="24"/>
  <c r="CL176" i="24"/>
  <c r="CL177" i="24" s="1"/>
  <c r="CM79" i="24"/>
  <c r="CL80" i="24"/>
  <c r="CL81" i="24" s="1"/>
  <c r="CM146" i="24"/>
  <c r="CM152" i="24" s="1"/>
  <c r="CM29" i="24"/>
  <c r="CL144" i="24"/>
  <c r="CL145" i="24" s="1"/>
  <c r="AU43" i="20"/>
  <c r="CN78" i="24" l="1"/>
  <c r="CM80" i="24" s="1"/>
  <c r="CM81" i="24" s="1"/>
  <c r="CN111" i="24"/>
  <c r="CM112" i="24"/>
  <c r="CM113" i="24" s="1"/>
  <c r="CN62" i="24"/>
  <c r="CN142" i="24"/>
  <c r="CN146" i="24" s="1"/>
  <c r="CN152" i="24" s="1"/>
  <c r="CN114" i="24"/>
  <c r="CN120" i="24" s="1"/>
  <c r="CN126" i="24"/>
  <c r="CN190" i="24"/>
  <c r="CN46" i="24"/>
  <c r="CN50" i="24" s="1"/>
  <c r="CN56" i="24" s="1"/>
  <c r="CN6" i="24"/>
  <c r="CO4" i="24"/>
  <c r="CN158" i="24"/>
  <c r="CN174" i="24"/>
  <c r="CN175" i="24" s="1"/>
  <c r="AU16" i="13"/>
  <c r="AV40" i="20"/>
  <c r="CN82" i="24" l="1"/>
  <c r="CN88" i="24" s="1"/>
  <c r="CN79" i="24"/>
  <c r="CM176" i="24"/>
  <c r="CM177" i="24" s="1"/>
  <c r="CN29" i="24"/>
  <c r="CO5" i="24"/>
  <c r="CO110" i="24" s="1"/>
  <c r="CO111" i="24" s="1"/>
  <c r="CO3" i="24"/>
  <c r="CO45" i="24"/>
  <c r="CO141" i="24"/>
  <c r="CO173" i="24"/>
  <c r="CO109" i="24"/>
  <c r="CO77" i="24"/>
  <c r="CN47" i="24"/>
  <c r="CM48" i="24"/>
  <c r="CM49" i="24" s="1"/>
  <c r="CN178" i="24"/>
  <c r="CN184" i="24" s="1"/>
  <c r="CN143" i="24"/>
  <c r="CM144" i="24"/>
  <c r="CM145" i="24" s="1"/>
  <c r="AV43" i="20"/>
  <c r="AV16" i="13" s="1"/>
  <c r="CN112" i="24" l="1"/>
  <c r="CN113" i="24" s="1"/>
  <c r="CO190" i="24"/>
  <c r="CO46" i="24"/>
  <c r="CO47" i="24" s="1"/>
  <c r="CP4" i="24"/>
  <c r="CO6" i="24"/>
  <c r="CO158" i="24"/>
  <c r="CO78" i="24"/>
  <c r="CO82" i="24" s="1"/>
  <c r="CO88" i="24" s="1"/>
  <c r="CO94" i="24"/>
  <c r="CO62" i="24"/>
  <c r="CO174" i="24"/>
  <c r="CO114" i="24"/>
  <c r="CO120" i="24" s="1"/>
  <c r="CO126" i="24"/>
  <c r="CO142" i="24"/>
  <c r="CO143" i="24" s="1"/>
  <c r="CO50" i="24" l="1"/>
  <c r="CO56" i="24" s="1"/>
  <c r="CN144" i="24"/>
  <c r="CN145" i="24" s="1"/>
  <c r="CO175" i="24"/>
  <c r="CN176" i="24"/>
  <c r="CN177" i="24" s="1"/>
  <c r="CO29" i="24"/>
  <c r="CO79" i="24"/>
  <c r="CN80" i="24"/>
  <c r="CN81" i="24" s="1"/>
  <c r="CN48" i="24"/>
  <c r="CN49" i="24" s="1"/>
  <c r="CO146" i="24"/>
  <c r="CO152" i="24" s="1"/>
  <c r="CP3" i="24"/>
  <c r="CP5" i="24"/>
  <c r="CP110" i="24" s="1"/>
  <c r="CP141" i="24"/>
  <c r="CP45" i="24"/>
  <c r="CP109" i="24"/>
  <c r="CP173" i="24"/>
  <c r="CP77" i="24"/>
  <c r="CP94" i="24" s="1"/>
  <c r="CO178" i="24"/>
  <c r="CO184" i="24" s="1"/>
  <c r="CP111" i="24" l="1"/>
  <c r="CO112" i="24"/>
  <c r="CO113" i="24" s="1"/>
  <c r="CP158" i="24"/>
  <c r="CP46" i="24"/>
  <c r="CP50" i="24" s="1"/>
  <c r="CP56" i="24" s="1"/>
  <c r="CP6" i="24"/>
  <c r="CQ4" i="24"/>
  <c r="CP190" i="24"/>
  <c r="CP78" i="24"/>
  <c r="CO80" i="24" s="1"/>
  <c r="CO81" i="24" s="1"/>
  <c r="CP114" i="24"/>
  <c r="CP120" i="24" s="1"/>
  <c r="CP126" i="24"/>
  <c r="CP142" i="24"/>
  <c r="CP146" i="24" s="1"/>
  <c r="CP152" i="24" s="1"/>
  <c r="CP62" i="24"/>
  <c r="CP174" i="24"/>
  <c r="CP175" i="24" s="1"/>
  <c r="CP29" i="24" l="1"/>
  <c r="CP178" i="24"/>
  <c r="CP184" i="24" s="1"/>
  <c r="CO176" i="24"/>
  <c r="CO177" i="24" s="1"/>
  <c r="CQ5" i="24"/>
  <c r="CQ110" i="24" s="1"/>
  <c r="CQ3" i="24"/>
  <c r="CQ141" i="24"/>
  <c r="CQ45" i="24"/>
  <c r="CQ62" i="24" s="1"/>
  <c r="CQ109" i="24"/>
  <c r="CQ173" i="24"/>
  <c r="CQ190" i="24" s="1"/>
  <c r="CQ77" i="24"/>
  <c r="CP82" i="24"/>
  <c r="CP88" i="24" s="1"/>
  <c r="CP79" i="24"/>
  <c r="CP143" i="24"/>
  <c r="CO144" i="24"/>
  <c r="CO145" i="24" s="1"/>
  <c r="CP47" i="24"/>
  <c r="CO48" i="24"/>
  <c r="CO49" i="24" s="1"/>
  <c r="CQ78" i="24" l="1"/>
  <c r="CP80" i="24" s="1"/>
  <c r="CP81" i="24" s="1"/>
  <c r="CQ111" i="24"/>
  <c r="CP112" i="24"/>
  <c r="CP113" i="24" s="1"/>
  <c r="CQ142" i="24"/>
  <c r="CP144" i="24" s="1"/>
  <c r="CP145" i="24" s="1"/>
  <c r="CQ174" i="24"/>
  <c r="CP176" i="24" s="1"/>
  <c r="CP177" i="24" s="1"/>
  <c r="CQ114" i="24"/>
  <c r="CQ120" i="24" s="1"/>
  <c r="CQ126" i="24"/>
  <c r="CQ46" i="24"/>
  <c r="CQ6" i="24"/>
  <c r="CR4" i="24"/>
  <c r="CQ94" i="24"/>
  <c r="CQ158" i="24"/>
  <c r="CQ82" i="24" l="1"/>
  <c r="CQ88" i="24" s="1"/>
  <c r="CQ79" i="24"/>
  <c r="CQ175" i="24"/>
  <c r="CQ143" i="24"/>
  <c r="CQ146" i="24"/>
  <c r="CQ152" i="24" s="1"/>
  <c r="CQ178" i="24"/>
  <c r="CQ184" i="24" s="1"/>
  <c r="CQ29" i="24"/>
  <c r="CR5" i="24"/>
  <c r="CR174" i="24" s="1"/>
  <c r="CR3" i="24"/>
  <c r="CR45" i="24"/>
  <c r="CR141" i="24"/>
  <c r="CR173" i="24"/>
  <c r="CR109" i="24"/>
  <c r="CR77" i="24"/>
  <c r="CQ50" i="24"/>
  <c r="CQ56" i="24" s="1"/>
  <c r="CQ47" i="24"/>
  <c r="CP48" i="24"/>
  <c r="CP49" i="24" s="1"/>
  <c r="CR142" i="24" l="1"/>
  <c r="CQ144" i="24" s="1"/>
  <c r="CQ145" i="24" s="1"/>
  <c r="CR110" i="24"/>
  <c r="CQ112" i="24" s="1"/>
  <c r="CQ113" i="24" s="1"/>
  <c r="CR175" i="24"/>
  <c r="CQ176" i="24"/>
  <c r="CQ177" i="24" s="1"/>
  <c r="CR94" i="24"/>
  <c r="CR62" i="24"/>
  <c r="CR78" i="24"/>
  <c r="CR126" i="24"/>
  <c r="CR178" i="24"/>
  <c r="CR184" i="24" s="1"/>
  <c r="CR190" i="24"/>
  <c r="CR46" i="24"/>
  <c r="CR50" i="24" s="1"/>
  <c r="CR56" i="24" s="1"/>
  <c r="CR6" i="24"/>
  <c r="CS4" i="24"/>
  <c r="CR158" i="24"/>
  <c r="CR111" i="24" l="1"/>
  <c r="CR143" i="24"/>
  <c r="CR114" i="24"/>
  <c r="CR120" i="24" s="1"/>
  <c r="CR146" i="24"/>
  <c r="CR152" i="24" s="1"/>
  <c r="CR79" i="24"/>
  <c r="CQ80" i="24"/>
  <c r="CQ81" i="24" s="1"/>
  <c r="CR82" i="24"/>
  <c r="CR88" i="24" s="1"/>
  <c r="CS3" i="24"/>
  <c r="CS5" i="24"/>
  <c r="CS78" i="24" s="1"/>
  <c r="CS45" i="24"/>
  <c r="CS141" i="24"/>
  <c r="CS173" i="24"/>
  <c r="CS109" i="24"/>
  <c r="CS126" i="24" s="1"/>
  <c r="CS77" i="24"/>
  <c r="CR29" i="24"/>
  <c r="CR47" i="24"/>
  <c r="CQ48" i="24"/>
  <c r="CQ49" i="24" s="1"/>
  <c r="CS174" i="24" l="1"/>
  <c r="CR176" i="24" s="1"/>
  <c r="CR177" i="24" s="1"/>
  <c r="CS79" i="24"/>
  <c r="CS158" i="24"/>
  <c r="CS142" i="24"/>
  <c r="CS82" i="24"/>
  <c r="CS88" i="24" s="1"/>
  <c r="CS94" i="24"/>
  <c r="CS62" i="24"/>
  <c r="CS46" i="24"/>
  <c r="CR48" i="24" s="1"/>
  <c r="CR49" i="24" s="1"/>
  <c r="CS6" i="24"/>
  <c r="CT4" i="24"/>
  <c r="CS190" i="24"/>
  <c r="CS110" i="24"/>
  <c r="CR80" i="24"/>
  <c r="CR81" i="24" s="1"/>
  <c r="CS178" i="24" l="1"/>
  <c r="CS184" i="24" s="1"/>
  <c r="CS175" i="24"/>
  <c r="CS114" i="24"/>
  <c r="CS120" i="24" s="1"/>
  <c r="CS111" i="24"/>
  <c r="CR112" i="24"/>
  <c r="CR113" i="24" s="1"/>
  <c r="CS29" i="24"/>
  <c r="CS47" i="24"/>
  <c r="CS50" i="24"/>
  <c r="CS56" i="24" s="1"/>
  <c r="CR144" i="24"/>
  <c r="CR145" i="24" s="1"/>
  <c r="CS143" i="24"/>
  <c r="CT5" i="24"/>
  <c r="CT110" i="24" s="1"/>
  <c r="CT3" i="24"/>
  <c r="CT141" i="24"/>
  <c r="CT45" i="24"/>
  <c r="CT109" i="24"/>
  <c r="CT173" i="24"/>
  <c r="CT77" i="24"/>
  <c r="CS146" i="24"/>
  <c r="CS152" i="24" s="1"/>
  <c r="E9" i="8"/>
  <c r="CT174" i="24" l="1"/>
  <c r="CS176" i="24" s="1"/>
  <c r="CS177" i="24" s="1"/>
  <c r="CT78" i="24"/>
  <c r="CS80" i="24" s="1"/>
  <c r="CS81" i="24" s="1"/>
  <c r="CT111" i="24"/>
  <c r="CT62" i="24"/>
  <c r="CT94" i="24"/>
  <c r="CT158" i="24"/>
  <c r="CT142" i="24"/>
  <c r="CS144" i="24" s="1"/>
  <c r="CS145" i="24" s="1"/>
  <c r="CT190" i="24"/>
  <c r="CS112" i="24"/>
  <c r="CS113" i="24" s="1"/>
  <c r="CT114" i="24"/>
  <c r="CT120" i="24" s="1"/>
  <c r="CT126" i="24"/>
  <c r="CT46" i="24"/>
  <c r="CU4" i="24"/>
  <c r="CT6" i="24"/>
  <c r="CT178" i="24" l="1"/>
  <c r="CT184" i="24" s="1"/>
  <c r="CT175" i="24"/>
  <c r="CT79" i="24"/>
  <c r="CT82" i="24"/>
  <c r="CT88" i="24" s="1"/>
  <c r="CT29" i="24"/>
  <c r="CU5" i="24"/>
  <c r="CU110" i="24" s="1"/>
  <c r="CT112" i="24" s="1"/>
  <c r="CT113" i="24" s="1"/>
  <c r="CU3" i="24"/>
  <c r="CU141" i="24"/>
  <c r="CU45" i="24"/>
  <c r="CU109" i="24"/>
  <c r="CU173" i="24"/>
  <c r="CU190" i="24" s="1"/>
  <c r="CU77" i="24"/>
  <c r="CT47" i="24"/>
  <c r="CT143" i="24"/>
  <c r="CT50" i="24"/>
  <c r="CT56" i="24" s="1"/>
  <c r="CS48" i="24"/>
  <c r="CS49" i="24" s="1"/>
  <c r="CT146" i="24"/>
  <c r="CT152" i="24" s="1"/>
  <c r="CU78" i="24" l="1"/>
  <c r="CT80" i="24" s="1"/>
  <c r="CT81" i="24" s="1"/>
  <c r="CU114" i="24"/>
  <c r="CU120" i="24" s="1"/>
  <c r="CU126" i="24"/>
  <c r="CU46" i="24"/>
  <c r="CT48" i="24" s="1"/>
  <c r="CT49" i="24" s="1"/>
  <c r="CU6" i="24"/>
  <c r="CV4" i="24"/>
  <c r="CU111" i="24"/>
  <c r="CU62" i="24"/>
  <c r="CU142" i="24"/>
  <c r="CT144" i="24" s="1"/>
  <c r="CT145" i="24" s="1"/>
  <c r="CU94" i="24"/>
  <c r="CU158" i="24"/>
  <c r="CU174" i="24"/>
  <c r="CU82" i="24" l="1"/>
  <c r="CU88" i="24" s="1"/>
  <c r="CU79" i="24"/>
  <c r="CU143" i="24"/>
  <c r="CU29" i="24"/>
  <c r="CU146" i="24"/>
  <c r="CU152" i="24" s="1"/>
  <c r="CU47" i="24"/>
  <c r="CU178" i="24"/>
  <c r="CU184" i="24" s="1"/>
  <c r="CU175" i="24"/>
  <c r="CT176" i="24"/>
  <c r="CT177" i="24" s="1"/>
  <c r="CU50" i="24"/>
  <c r="CU56" i="24" s="1"/>
  <c r="CV3" i="24"/>
  <c r="CV5" i="24"/>
  <c r="CV78" i="24" s="1"/>
  <c r="CV45" i="24"/>
  <c r="CV141" i="24"/>
  <c r="CV173" i="24"/>
  <c r="CV109" i="24"/>
  <c r="CV77" i="24"/>
  <c r="CV174" i="24" l="1"/>
  <c r="CV175" i="24" s="1"/>
  <c r="CV79" i="24"/>
  <c r="CU80" i="24"/>
  <c r="CU81" i="24" s="1"/>
  <c r="CV82" i="24"/>
  <c r="CV88" i="24" s="1"/>
  <c r="CV94" i="24"/>
  <c r="CV62" i="24"/>
  <c r="CV46" i="24"/>
  <c r="CV50" i="24" s="1"/>
  <c r="CV56" i="24" s="1"/>
  <c r="CV6" i="24"/>
  <c r="CW4" i="24"/>
  <c r="CV126" i="24"/>
  <c r="CV190" i="24"/>
  <c r="CV110" i="24"/>
  <c r="CU176" i="24"/>
  <c r="CU177" i="24" s="1"/>
  <c r="CV158" i="24"/>
  <c r="CV142" i="24"/>
  <c r="CU144" i="24" s="1"/>
  <c r="CU145" i="24" s="1"/>
  <c r="CV146" i="24" l="1"/>
  <c r="CV152" i="24" s="1"/>
  <c r="CV178" i="24"/>
  <c r="CV184" i="24" s="1"/>
  <c r="CU48" i="24"/>
  <c r="CU49" i="24" s="1"/>
  <c r="CV143" i="24"/>
  <c r="CV111" i="24"/>
  <c r="CU112" i="24"/>
  <c r="CU113" i="24" s="1"/>
  <c r="CV114" i="24"/>
  <c r="CV120" i="24" s="1"/>
  <c r="CW5" i="24"/>
  <c r="CW78" i="24" s="1"/>
  <c r="CW3" i="24"/>
  <c r="CW45" i="24"/>
  <c r="CW141" i="24"/>
  <c r="CW173" i="24"/>
  <c r="CW109" i="24"/>
  <c r="CW126" i="24" s="1"/>
  <c r="CW77" i="24"/>
  <c r="CV29" i="24"/>
  <c r="CV47" i="24"/>
  <c r="CW79" i="24" l="1"/>
  <c r="CV80" i="24"/>
  <c r="CV81" i="24" s="1"/>
  <c r="CW174" i="24"/>
  <c r="CW178" i="24" s="1"/>
  <c r="CW184" i="24" s="1"/>
  <c r="CW110" i="24"/>
  <c r="CW114" i="24" s="1"/>
  <c r="CW120" i="24" s="1"/>
  <c r="CW190" i="24"/>
  <c r="CW46" i="24"/>
  <c r="CW47" i="24" s="1"/>
  <c r="CW6" i="24"/>
  <c r="CX4" i="24"/>
  <c r="CW158" i="24"/>
  <c r="CW82" i="24"/>
  <c r="CW88" i="24" s="1"/>
  <c r="CW94" i="24"/>
  <c r="CW62" i="24"/>
  <c r="CW142" i="24"/>
  <c r="CW143" i="24" s="1"/>
  <c r="CW175" i="24" l="1"/>
  <c r="CV144" i="24"/>
  <c r="CV145" i="24" s="1"/>
  <c r="CV112" i="24"/>
  <c r="CV113" i="24" s="1"/>
  <c r="CV176" i="24"/>
  <c r="CV177" i="24" s="1"/>
  <c r="CW111" i="24"/>
  <c r="CW29" i="24"/>
  <c r="CW50" i="24"/>
  <c r="CW56" i="24" s="1"/>
  <c r="CX5" i="24"/>
  <c r="CX142" i="24" s="1"/>
  <c r="CX3" i="24"/>
  <c r="CX141" i="24"/>
  <c r="CX45" i="24"/>
  <c r="CX109" i="24"/>
  <c r="CX173" i="24"/>
  <c r="CX190" i="24" s="1"/>
  <c r="CX77" i="24"/>
  <c r="CV48" i="24"/>
  <c r="CV49" i="24" s="1"/>
  <c r="CW146" i="24"/>
  <c r="CW152" i="24" s="1"/>
  <c r="CX174" i="24" l="1"/>
  <c r="CW176" i="24" s="1"/>
  <c r="CW177" i="24" s="1"/>
  <c r="CX143" i="24"/>
  <c r="CW144" i="24"/>
  <c r="CW145" i="24" s="1"/>
  <c r="CX62" i="24"/>
  <c r="CX78" i="24"/>
  <c r="CX82" i="24" s="1"/>
  <c r="CX88" i="24" s="1"/>
  <c r="CX94" i="24"/>
  <c r="CX146" i="24"/>
  <c r="CX152" i="24" s="1"/>
  <c r="CX158" i="24"/>
  <c r="CX110" i="24"/>
  <c r="CX114" i="24" s="1"/>
  <c r="CX120" i="24" s="1"/>
  <c r="CX126" i="24"/>
  <c r="CX46" i="24"/>
  <c r="CX50" i="24" s="1"/>
  <c r="CX56" i="24" s="1"/>
  <c r="CY4" i="24"/>
  <c r="CX6" i="24"/>
  <c r="CX175" i="24" l="1"/>
  <c r="CX178" i="24"/>
  <c r="CX184" i="24" s="1"/>
  <c r="CX29" i="24"/>
  <c r="CY3" i="24"/>
  <c r="CY5" i="24"/>
  <c r="CY142" i="24" s="1"/>
  <c r="CY141" i="24"/>
  <c r="CY45" i="24"/>
  <c r="CY109" i="24"/>
  <c r="CY173" i="24"/>
  <c r="CY77" i="24"/>
  <c r="CX47" i="24"/>
  <c r="CW48" i="24"/>
  <c r="CW49" i="24" s="1"/>
  <c r="CX111" i="24"/>
  <c r="CW112" i="24"/>
  <c r="CW113" i="24" s="1"/>
  <c r="CX79" i="24"/>
  <c r="CW80" i="24"/>
  <c r="CW81" i="24" s="1"/>
  <c r="CY143" i="24" l="1"/>
  <c r="CX144" i="24"/>
  <c r="CX145" i="24" s="1"/>
  <c r="CY190" i="24"/>
  <c r="CY46" i="24"/>
  <c r="CY47" i="24" s="1"/>
  <c r="CZ4" i="24"/>
  <c r="CY6" i="24"/>
  <c r="CY126" i="24"/>
  <c r="CY174" i="24"/>
  <c r="CY62" i="24"/>
  <c r="CY110" i="24"/>
  <c r="CY111" i="24" s="1"/>
  <c r="CY94" i="24"/>
  <c r="CY146" i="24"/>
  <c r="CY152" i="24" s="1"/>
  <c r="CY158" i="24"/>
  <c r="CY78" i="24"/>
  <c r="CY79" i="24" s="1"/>
  <c r="CY50" i="24" l="1"/>
  <c r="CY56" i="24" s="1"/>
  <c r="CX48" i="24"/>
  <c r="CX49" i="24" s="1"/>
  <c r="CY82" i="24"/>
  <c r="CY88" i="24" s="1"/>
  <c r="CY114" i="24"/>
  <c r="CY120" i="24" s="1"/>
  <c r="CX80" i="24"/>
  <c r="CX81" i="24" s="1"/>
  <c r="CY29" i="24"/>
  <c r="CY175" i="24"/>
  <c r="CX176" i="24"/>
  <c r="CX177" i="24" s="1"/>
  <c r="CZ5" i="24"/>
  <c r="CZ110" i="24" s="1"/>
  <c r="CZ3" i="24"/>
  <c r="CZ45" i="24"/>
  <c r="CZ141" i="24"/>
  <c r="CZ173" i="24"/>
  <c r="CZ109" i="24"/>
  <c r="CZ77" i="24"/>
  <c r="CY178" i="24"/>
  <c r="CY184" i="24" s="1"/>
  <c r="CX112" i="24"/>
  <c r="CX113" i="24" s="1"/>
  <c r="CZ78" i="24" l="1"/>
  <c r="CZ79" i="24" s="1"/>
  <c r="CZ174" i="24"/>
  <c r="CZ175" i="24" s="1"/>
  <c r="CZ111" i="24"/>
  <c r="CY112" i="24"/>
  <c r="CY113" i="24" s="1"/>
  <c r="CZ158" i="24"/>
  <c r="CZ142" i="24"/>
  <c r="CZ146" i="24" s="1"/>
  <c r="CZ152" i="24" s="1"/>
  <c r="CZ190" i="24"/>
  <c r="CZ94" i="24"/>
  <c r="CZ62" i="24"/>
  <c r="CZ114" i="24"/>
  <c r="CZ120" i="24" s="1"/>
  <c r="CZ126" i="24"/>
  <c r="CZ46" i="24"/>
  <c r="CZ50" i="24" s="1"/>
  <c r="CZ56" i="24" s="1"/>
  <c r="DA4" i="24"/>
  <c r="CZ6" i="24"/>
  <c r="CY80" i="24" l="1"/>
  <c r="CY81" i="24" s="1"/>
  <c r="CZ82" i="24"/>
  <c r="CZ88" i="24" s="1"/>
  <c r="CY176" i="24"/>
  <c r="CY177" i="24" s="1"/>
  <c r="CZ178" i="24"/>
  <c r="CZ184" i="24" s="1"/>
  <c r="CZ29" i="24"/>
  <c r="DA3" i="24"/>
  <c r="DA5" i="24"/>
  <c r="DA110" i="24" s="1"/>
  <c r="DA45" i="24"/>
  <c r="DA62" i="24" s="1"/>
  <c r="DA141" i="24"/>
  <c r="DA173" i="24"/>
  <c r="DA109" i="24"/>
  <c r="DA77" i="24"/>
  <c r="CZ47" i="24"/>
  <c r="CY48" i="24"/>
  <c r="CY49" i="24" s="1"/>
  <c r="CZ143" i="24"/>
  <c r="CY144" i="24"/>
  <c r="CY145" i="24" s="1"/>
  <c r="DA174" i="24" l="1"/>
  <c r="CZ176" i="24" s="1"/>
  <c r="CZ177" i="24" s="1"/>
  <c r="DA78" i="24"/>
  <c r="DA82" i="24" s="1"/>
  <c r="DA88" i="24" s="1"/>
  <c r="DA111" i="24"/>
  <c r="CZ112" i="24"/>
  <c r="CZ113" i="24" s="1"/>
  <c r="DA94" i="24"/>
  <c r="DA114" i="24"/>
  <c r="DA120" i="24" s="1"/>
  <c r="DA126" i="24"/>
  <c r="DA46" i="24"/>
  <c r="CZ48" i="24" s="1"/>
  <c r="CZ49" i="24" s="1"/>
  <c r="DB4" i="24"/>
  <c r="DA6" i="24"/>
  <c r="DA190" i="24"/>
  <c r="DA158" i="24"/>
  <c r="DA142" i="24"/>
  <c r="DA143" i="24" s="1"/>
  <c r="DA175" i="24" l="1"/>
  <c r="DA178" i="24"/>
  <c r="DA184" i="24" s="1"/>
  <c r="CZ80" i="24"/>
  <c r="CZ81" i="24" s="1"/>
  <c r="DA146" i="24"/>
  <c r="DA152" i="24" s="1"/>
  <c r="DA29" i="24"/>
  <c r="DA79" i="24"/>
  <c r="DB5" i="24"/>
  <c r="DB78" i="24" s="1"/>
  <c r="DB3" i="24"/>
  <c r="DB141" i="24"/>
  <c r="DB45" i="24"/>
  <c r="DB109" i="24"/>
  <c r="DB173" i="24"/>
  <c r="DB77" i="24"/>
  <c r="DB94" i="24" s="1"/>
  <c r="DA50" i="24"/>
  <c r="DA56" i="24" s="1"/>
  <c r="DA47" i="24"/>
  <c r="CZ144" i="24"/>
  <c r="CZ145" i="24" s="1"/>
  <c r="DB142" i="24" l="1"/>
  <c r="DB146" i="24" s="1"/>
  <c r="DB152" i="24" s="1"/>
  <c r="DB82" i="24"/>
  <c r="DB88" i="24" s="1"/>
  <c r="DB79" i="24"/>
  <c r="DA80" i="24"/>
  <c r="DA81" i="24" s="1"/>
  <c r="DB158" i="24"/>
  <c r="DB174" i="24"/>
  <c r="DB178" i="24" s="1"/>
  <c r="DB184" i="24" s="1"/>
  <c r="DB190" i="24"/>
  <c r="DB46" i="24"/>
  <c r="DB47" i="24" s="1"/>
  <c r="DC4" i="24"/>
  <c r="DB6" i="24"/>
  <c r="DB126" i="24"/>
  <c r="DB62" i="24"/>
  <c r="DB110" i="24"/>
  <c r="DB143" i="24" l="1"/>
  <c r="DA144" i="24"/>
  <c r="DA145" i="24" s="1"/>
  <c r="DB50" i="24"/>
  <c r="DB56" i="24" s="1"/>
  <c r="DC3" i="24"/>
  <c r="DC5" i="24"/>
  <c r="DC110" i="24" s="1"/>
  <c r="DC141" i="24"/>
  <c r="DC158" i="24" s="1"/>
  <c r="DC45" i="24"/>
  <c r="DC109" i="24"/>
  <c r="DC173" i="24"/>
  <c r="DC77" i="24"/>
  <c r="DB111" i="24"/>
  <c r="DA112" i="24"/>
  <c r="DA113" i="24" s="1"/>
  <c r="DB114" i="24"/>
  <c r="DB120" i="24" s="1"/>
  <c r="DB175" i="24"/>
  <c r="DA176" i="24"/>
  <c r="DA177" i="24" s="1"/>
  <c r="DB29" i="24"/>
  <c r="DA48" i="24"/>
  <c r="DA49" i="24" s="1"/>
  <c r="DC78" i="24" l="1"/>
  <c r="DC79" i="24" s="1"/>
  <c r="DC111" i="24"/>
  <c r="DC94" i="24"/>
  <c r="DC190" i="24"/>
  <c r="DC46" i="24"/>
  <c r="DC50" i="24" s="1"/>
  <c r="DC56" i="24" s="1"/>
  <c r="DD4" i="24"/>
  <c r="DC6" i="24"/>
  <c r="DB112" i="24"/>
  <c r="DB113" i="24" s="1"/>
  <c r="DC114" i="24"/>
  <c r="DC120" i="24" s="1"/>
  <c r="DC126" i="24"/>
  <c r="DC142" i="24"/>
  <c r="DC62" i="24"/>
  <c r="DC174" i="24"/>
  <c r="DC82" i="24" l="1"/>
  <c r="DC88" i="24" s="1"/>
  <c r="DB80" i="24"/>
  <c r="DB81" i="24" s="1"/>
  <c r="DC29" i="24"/>
  <c r="DB176" i="24"/>
  <c r="DB177" i="24" s="1"/>
  <c r="DC175" i="24"/>
  <c r="DD5" i="24"/>
  <c r="DD174" i="24" s="1"/>
  <c r="DD175" i="24" s="1"/>
  <c r="DD3" i="24"/>
  <c r="DD45" i="24"/>
  <c r="DD62" i="24" s="1"/>
  <c r="DD141" i="24"/>
  <c r="DD173" i="24"/>
  <c r="DD109" i="24"/>
  <c r="DD126" i="24" s="1"/>
  <c r="DD77" i="24"/>
  <c r="DD94" i="24" s="1"/>
  <c r="DC178" i="24"/>
  <c r="DC184" i="24" s="1"/>
  <c r="DC47" i="24"/>
  <c r="DB48" i="24"/>
  <c r="DB49" i="24" s="1"/>
  <c r="DC146" i="24"/>
  <c r="DC152" i="24" s="1"/>
  <c r="DC143" i="24"/>
  <c r="DB144" i="24"/>
  <c r="DB145" i="24" s="1"/>
  <c r="DD78" i="24" l="1"/>
  <c r="DD79" i="24" s="1"/>
  <c r="DD178" i="24"/>
  <c r="DD184" i="24" s="1"/>
  <c r="DD190" i="24"/>
  <c r="DD46" i="24"/>
  <c r="DD6" i="24"/>
  <c r="DE4" i="24"/>
  <c r="DD158" i="24"/>
  <c r="DD142" i="24"/>
  <c r="DD143" i="24" s="1"/>
  <c r="DC176" i="24"/>
  <c r="DC177" i="24" s="1"/>
  <c r="DD110" i="24"/>
  <c r="DC144" i="24" l="1"/>
  <c r="DC145" i="24" s="1"/>
  <c r="DD82" i="24"/>
  <c r="DD88" i="24" s="1"/>
  <c r="DC80" i="24"/>
  <c r="DC81" i="24" s="1"/>
  <c r="DD29" i="24"/>
  <c r="DD114" i="24"/>
  <c r="DD120" i="24" s="1"/>
  <c r="DD111" i="24"/>
  <c r="DC112" i="24"/>
  <c r="DC113" i="24" s="1"/>
  <c r="DD146" i="24"/>
  <c r="DD152" i="24" s="1"/>
  <c r="DD50" i="24"/>
  <c r="DD56" i="24" s="1"/>
  <c r="DD47" i="24"/>
  <c r="DC48" i="24"/>
  <c r="DC49" i="24" s="1"/>
  <c r="DE5" i="24"/>
  <c r="DE110" i="24" s="1"/>
  <c r="DE111" i="24" s="1"/>
  <c r="DE3" i="24"/>
  <c r="DE45" i="24"/>
  <c r="DE141" i="24"/>
  <c r="DE173" i="24"/>
  <c r="DE109" i="24"/>
  <c r="DE77" i="24"/>
  <c r="DE78" i="24" l="1"/>
  <c r="DE79" i="24" s="1"/>
  <c r="DE158" i="24"/>
  <c r="DE174" i="24"/>
  <c r="DE178" i="24" s="1"/>
  <c r="DE184" i="24" s="1"/>
  <c r="DE94" i="24"/>
  <c r="DE62" i="24"/>
  <c r="DE142" i="24"/>
  <c r="DE146" i="24" s="1"/>
  <c r="DE152" i="24" s="1"/>
  <c r="DE190" i="24"/>
  <c r="DE114" i="24"/>
  <c r="DE120" i="24" s="1"/>
  <c r="DE126" i="24"/>
  <c r="DD112" i="24"/>
  <c r="DD113" i="24" s="1"/>
  <c r="DE46" i="24"/>
  <c r="DE47" i="24" s="1"/>
  <c r="DF4" i="24"/>
  <c r="DE6" i="24"/>
  <c r="DD80" i="24" l="1"/>
  <c r="DD81" i="24" s="1"/>
  <c r="DE82" i="24"/>
  <c r="DE88" i="24" s="1"/>
  <c r="DE50" i="24"/>
  <c r="DE56" i="24" s="1"/>
  <c r="DF3" i="24"/>
  <c r="DF5" i="24"/>
  <c r="DF110" i="24" s="1"/>
  <c r="DF141" i="24"/>
  <c r="DF45" i="24"/>
  <c r="DF62" i="24" s="1"/>
  <c r="DF109" i="24"/>
  <c r="DF173" i="24"/>
  <c r="DF77" i="24"/>
  <c r="DF94" i="24" s="1"/>
  <c r="DD48" i="24"/>
  <c r="DD49" i="24" s="1"/>
  <c r="DE143" i="24"/>
  <c r="DD144" i="24"/>
  <c r="DD145" i="24" s="1"/>
  <c r="DE29" i="24"/>
  <c r="DE175" i="24"/>
  <c r="DD176" i="24"/>
  <c r="DD177" i="24" s="1"/>
  <c r="DF174" i="24" l="1"/>
  <c r="DF175" i="24" s="1"/>
  <c r="DF111" i="24"/>
  <c r="DE112" i="24"/>
  <c r="DE113" i="24" s="1"/>
  <c r="DF158" i="24"/>
  <c r="DF190" i="24"/>
  <c r="DF46" i="24"/>
  <c r="DG4" i="24"/>
  <c r="DF6" i="24"/>
  <c r="DF114" i="24"/>
  <c r="DF120" i="24" s="1"/>
  <c r="DF126" i="24"/>
  <c r="DF78" i="24"/>
  <c r="DF142" i="24"/>
  <c r="DF143" i="24" s="1"/>
  <c r="DF29" i="24" l="1"/>
  <c r="DF178" i="24"/>
  <c r="DF184" i="24" s="1"/>
  <c r="DE176" i="24"/>
  <c r="DE177" i="24" s="1"/>
  <c r="DF146" i="24"/>
  <c r="DF152" i="24" s="1"/>
  <c r="DG5" i="24"/>
  <c r="DG110" i="24" s="1"/>
  <c r="DG3" i="24"/>
  <c r="DG141" i="24"/>
  <c r="DG158" i="24" s="1"/>
  <c r="DG45" i="24"/>
  <c r="DG62" i="24" s="1"/>
  <c r="DG109" i="24"/>
  <c r="DG173" i="24"/>
  <c r="DG77" i="24"/>
  <c r="DF82" i="24"/>
  <c r="DF88" i="24" s="1"/>
  <c r="DF79" i="24"/>
  <c r="DE80" i="24"/>
  <c r="DE81" i="24" s="1"/>
  <c r="DF50" i="24"/>
  <c r="DF56" i="24" s="1"/>
  <c r="DF47" i="24"/>
  <c r="DE48" i="24"/>
  <c r="DE49" i="24" s="1"/>
  <c r="DE144" i="24"/>
  <c r="DE145" i="24" s="1"/>
  <c r="DG78" i="24" l="1"/>
  <c r="DF80" i="24" s="1"/>
  <c r="DF81" i="24" s="1"/>
  <c r="DG111" i="24"/>
  <c r="DF112" i="24"/>
  <c r="DF113" i="24" s="1"/>
  <c r="DG190" i="24"/>
  <c r="DG114" i="24"/>
  <c r="DG120" i="24" s="1"/>
  <c r="DG126" i="24"/>
  <c r="DG46" i="24"/>
  <c r="DH4" i="24"/>
  <c r="DG6" i="24"/>
  <c r="DG142" i="24"/>
  <c r="DG94" i="24"/>
  <c r="DG174" i="24"/>
  <c r="DG82" i="24" l="1"/>
  <c r="DG88" i="24" s="1"/>
  <c r="DG79" i="24"/>
  <c r="DG29" i="24"/>
  <c r="DG175" i="24"/>
  <c r="DF176" i="24"/>
  <c r="DF177" i="24" s="1"/>
  <c r="DG50" i="24"/>
  <c r="DG56" i="24" s="1"/>
  <c r="DG47" i="24"/>
  <c r="DF48" i="24"/>
  <c r="DF49" i="24" s="1"/>
  <c r="DG178" i="24"/>
  <c r="DG184" i="24" s="1"/>
  <c r="DG146" i="24"/>
  <c r="DG152" i="24" s="1"/>
  <c r="DG143" i="24"/>
  <c r="DF144" i="24"/>
  <c r="DF145" i="24" s="1"/>
  <c r="DH5" i="24"/>
  <c r="DH3" i="24"/>
  <c r="DH45" i="24"/>
  <c r="DH141" i="24"/>
  <c r="DH173" i="24"/>
  <c r="DH109" i="24"/>
  <c r="DH126" i="24" s="1"/>
  <c r="DH77" i="24"/>
  <c r="DH46" i="24" l="1"/>
  <c r="DH47" i="24" s="1"/>
  <c r="DH6" i="24"/>
  <c r="DI4" i="24"/>
  <c r="DH94" i="24"/>
  <c r="DH62" i="24"/>
  <c r="DH110" i="24"/>
  <c r="DH142" i="24"/>
  <c r="DH190" i="24"/>
  <c r="DH174" i="24"/>
  <c r="DH175" i="24" s="1"/>
  <c r="DH158" i="24"/>
  <c r="DH78" i="24"/>
  <c r="DH50" i="24" l="1"/>
  <c r="DH56" i="24" s="1"/>
  <c r="DH178" i="24"/>
  <c r="DH184" i="24" s="1"/>
  <c r="DH29" i="24"/>
  <c r="DI3" i="24"/>
  <c r="DI5" i="24"/>
  <c r="DI142" i="24" s="1"/>
  <c r="DI45" i="24"/>
  <c r="DI141" i="24"/>
  <c r="DI173" i="24"/>
  <c r="DI109" i="24"/>
  <c r="DI77" i="24"/>
  <c r="DG144" i="24"/>
  <c r="DG145" i="24" s="1"/>
  <c r="DH143" i="24"/>
  <c r="DG176" i="24"/>
  <c r="DG177" i="24" s="1"/>
  <c r="DH146" i="24"/>
  <c r="DH152" i="24" s="1"/>
  <c r="DH79" i="24"/>
  <c r="DG80" i="24"/>
  <c r="DG81" i="24" s="1"/>
  <c r="DH114" i="24"/>
  <c r="DH120" i="24" s="1"/>
  <c r="DH111" i="24"/>
  <c r="DG112" i="24"/>
  <c r="DG113" i="24" s="1"/>
  <c r="DH82" i="24"/>
  <c r="DH88" i="24" s="1"/>
  <c r="DG48" i="24"/>
  <c r="DG49" i="24" s="1"/>
  <c r="DI143" i="24" l="1"/>
  <c r="DI126" i="24"/>
  <c r="DI46" i="24"/>
  <c r="DI50" i="24" s="1"/>
  <c r="DI56" i="24" s="1"/>
  <c r="DI6" i="24"/>
  <c r="DJ4" i="24"/>
  <c r="DH144" i="24"/>
  <c r="DH145" i="24" s="1"/>
  <c r="DI190" i="24"/>
  <c r="DI174" i="24"/>
  <c r="DI146" i="24"/>
  <c r="DI152" i="24" s="1"/>
  <c r="DI158" i="24"/>
  <c r="DI110" i="24"/>
  <c r="DI111" i="24" s="1"/>
  <c r="DI94" i="24"/>
  <c r="DI62" i="24"/>
  <c r="DI78" i="24"/>
  <c r="DI79" i="24" s="1"/>
  <c r="DI82" i="24" l="1"/>
  <c r="DI88" i="24" s="1"/>
  <c r="DI175" i="24"/>
  <c r="DH176" i="24"/>
  <c r="DH177" i="24" s="1"/>
  <c r="DH112" i="24"/>
  <c r="DH113" i="24" s="1"/>
  <c r="DI29" i="24"/>
  <c r="DJ5" i="24"/>
  <c r="DJ110" i="24" s="1"/>
  <c r="DJ111" i="24" s="1"/>
  <c r="DJ3" i="24"/>
  <c r="DJ141" i="24"/>
  <c r="DJ45" i="24"/>
  <c r="DJ109" i="24"/>
  <c r="DJ173" i="24"/>
  <c r="DJ190" i="24" s="1"/>
  <c r="DJ77" i="24"/>
  <c r="DJ94" i="24" s="1"/>
  <c r="DI178" i="24"/>
  <c r="DI184" i="24" s="1"/>
  <c r="DI114" i="24"/>
  <c r="DI120" i="24" s="1"/>
  <c r="DI47" i="24"/>
  <c r="DH48" i="24"/>
  <c r="DH49" i="24" s="1"/>
  <c r="DH80" i="24"/>
  <c r="DH81" i="24" s="1"/>
  <c r="DJ78" i="24" l="1"/>
  <c r="DJ82" i="24" s="1"/>
  <c r="DJ88" i="24" s="1"/>
  <c r="DJ114" i="24"/>
  <c r="DJ120" i="24" s="1"/>
  <c r="DJ126" i="24"/>
  <c r="DJ46" i="24"/>
  <c r="DJ47" i="24" s="1"/>
  <c r="DK4" i="24"/>
  <c r="DJ6" i="24"/>
  <c r="DJ62" i="24"/>
  <c r="DJ174" i="24"/>
  <c r="DI176" i="24" s="1"/>
  <c r="DI177" i="24" s="1"/>
  <c r="DI112" i="24"/>
  <c r="DI113" i="24" s="1"/>
  <c r="DJ158" i="24"/>
  <c r="DJ142" i="24"/>
  <c r="DJ146" i="24" s="1"/>
  <c r="DJ152" i="24" s="1"/>
  <c r="DI80" i="24"/>
  <c r="DI81" i="24" s="1"/>
  <c r="DJ79" i="24" l="1"/>
  <c r="DI48" i="24"/>
  <c r="DI49" i="24" s="1"/>
  <c r="DJ29" i="24"/>
  <c r="DJ50" i="24"/>
  <c r="DJ56" i="24" s="1"/>
  <c r="DJ143" i="24"/>
  <c r="DI144" i="24"/>
  <c r="DI145" i="24" s="1"/>
  <c r="DJ178" i="24"/>
  <c r="DJ184" i="24" s="1"/>
  <c r="DJ175" i="24"/>
  <c r="DK5" i="24"/>
  <c r="DK142" i="24" s="1"/>
  <c r="DK143" i="24" s="1"/>
  <c r="DK3" i="24"/>
  <c r="DK141" i="24"/>
  <c r="DK45" i="24"/>
  <c r="DK62" i="24" s="1"/>
  <c r="DK109" i="24"/>
  <c r="DK173" i="24"/>
  <c r="DK77" i="24"/>
  <c r="DK94" i="24" s="1"/>
  <c r="DK174" i="24" l="1"/>
  <c r="DK175" i="24" s="1"/>
  <c r="DK78" i="24"/>
  <c r="DJ80" i="24" s="1"/>
  <c r="DJ81" i="24" s="1"/>
  <c r="DK110" i="24"/>
  <c r="DK111" i="24" s="1"/>
  <c r="DK146" i="24"/>
  <c r="DK152" i="24" s="1"/>
  <c r="DK158" i="24"/>
  <c r="DK190" i="24"/>
  <c r="DK126" i="24"/>
  <c r="DK46" i="24"/>
  <c r="DK6" i="24"/>
  <c r="DL4" i="24"/>
  <c r="DJ144" i="24"/>
  <c r="DJ145" i="24" s="1"/>
  <c r="DJ176" i="24" l="1"/>
  <c r="DJ177" i="24" s="1"/>
  <c r="DK178" i="24"/>
  <c r="DK184" i="24" s="1"/>
  <c r="DK79" i="24"/>
  <c r="DK82" i="24"/>
  <c r="DK88" i="24" s="1"/>
  <c r="DK29" i="24"/>
  <c r="DJ112" i="24"/>
  <c r="DJ113" i="24" s="1"/>
  <c r="DK114" i="24"/>
  <c r="DK120" i="24" s="1"/>
  <c r="DK50" i="24"/>
  <c r="DK56" i="24" s="1"/>
  <c r="DK47" i="24"/>
  <c r="DJ48" i="24"/>
  <c r="DJ49" i="24" s="1"/>
  <c r="DL3" i="24"/>
  <c r="DL5" i="24"/>
  <c r="DL78" i="24" s="1"/>
  <c r="DL45" i="24"/>
  <c r="DL62" i="24" s="1"/>
  <c r="DL141" i="24"/>
  <c r="DL173" i="24"/>
  <c r="DL109" i="24"/>
  <c r="DL77" i="24"/>
  <c r="DL110" i="24" l="1"/>
  <c r="DK112" i="24" s="1"/>
  <c r="DK113" i="24" s="1"/>
  <c r="DL79" i="24"/>
  <c r="DK80" i="24"/>
  <c r="DK81" i="24" s="1"/>
  <c r="DL158" i="24"/>
  <c r="DL174" i="24"/>
  <c r="DL82" i="24"/>
  <c r="DL88" i="24" s="1"/>
  <c r="DL94" i="24"/>
  <c r="DL126" i="24"/>
  <c r="DL46" i="24"/>
  <c r="DK48" i="24" s="1"/>
  <c r="DK49" i="24" s="1"/>
  <c r="DL6" i="24"/>
  <c r="DM4" i="24"/>
  <c r="DL190" i="24"/>
  <c r="DL142" i="24"/>
  <c r="DL114" i="24" l="1"/>
  <c r="DL120" i="24" s="1"/>
  <c r="DL111" i="24"/>
  <c r="DL29" i="24"/>
  <c r="DL175" i="24"/>
  <c r="DK176" i="24"/>
  <c r="DK177" i="24" s="1"/>
  <c r="DM5" i="24"/>
  <c r="DM110" i="24" s="1"/>
  <c r="DM111" i="24" s="1"/>
  <c r="DM3" i="24"/>
  <c r="DM45" i="24"/>
  <c r="DM62" i="24" s="1"/>
  <c r="DM141" i="24"/>
  <c r="DM158" i="24" s="1"/>
  <c r="DM173" i="24"/>
  <c r="DM190" i="24" s="1"/>
  <c r="DM109" i="24"/>
  <c r="DM77" i="24"/>
  <c r="DL143" i="24"/>
  <c r="DK144" i="24"/>
  <c r="DK145" i="24" s="1"/>
  <c r="DL50" i="24"/>
  <c r="DL56" i="24" s="1"/>
  <c r="DL47" i="24"/>
  <c r="DL178" i="24"/>
  <c r="DL184" i="24" s="1"/>
  <c r="DL146" i="24"/>
  <c r="DL152" i="24" s="1"/>
  <c r="DM46" i="24" l="1"/>
  <c r="DL48" i="24" s="1"/>
  <c r="DL49" i="24" s="1"/>
  <c r="DM6" i="24"/>
  <c r="DN4" i="24"/>
  <c r="DM174" i="24"/>
  <c r="DL176" i="24" s="1"/>
  <c r="DL177" i="24" s="1"/>
  <c r="DM94" i="24"/>
  <c r="DM78" i="24"/>
  <c r="DM82" i="24" s="1"/>
  <c r="DM88" i="24" s="1"/>
  <c r="DM114" i="24"/>
  <c r="DM120" i="24" s="1"/>
  <c r="DM126" i="24"/>
  <c r="DM142" i="24"/>
  <c r="DL112" i="24"/>
  <c r="DL113" i="24" s="1"/>
  <c r="DM29" i="24" l="1"/>
  <c r="DN5" i="24"/>
  <c r="DN174" i="24" s="1"/>
  <c r="DN3" i="24"/>
  <c r="DN141" i="24"/>
  <c r="DN45" i="24"/>
  <c r="DN62" i="24" s="1"/>
  <c r="DN109" i="24"/>
  <c r="DN173" i="24"/>
  <c r="DN77" i="24"/>
  <c r="DM146" i="24"/>
  <c r="DM152" i="24" s="1"/>
  <c r="DM143" i="24"/>
  <c r="DM79" i="24"/>
  <c r="DL80" i="24"/>
  <c r="DL81" i="24" s="1"/>
  <c r="DM178" i="24"/>
  <c r="DM184" i="24" s="1"/>
  <c r="DM175" i="24"/>
  <c r="DM50" i="24"/>
  <c r="DM56" i="24" s="1"/>
  <c r="DM47" i="24"/>
  <c r="DL144" i="24"/>
  <c r="DL145" i="24" s="1"/>
  <c r="DN175" i="24" l="1"/>
  <c r="DN142" i="24"/>
  <c r="DM144" i="24" s="1"/>
  <c r="DM145" i="24" s="1"/>
  <c r="DN78" i="24"/>
  <c r="DM80" i="24" s="1"/>
  <c r="DM81" i="24" s="1"/>
  <c r="DN94" i="24"/>
  <c r="DN158" i="24"/>
  <c r="DN110" i="24"/>
  <c r="DN114" i="24" s="1"/>
  <c r="DN120" i="24" s="1"/>
  <c r="DN178" i="24"/>
  <c r="DN184" i="24" s="1"/>
  <c r="DN190" i="24"/>
  <c r="DM176" i="24"/>
  <c r="DM177" i="24" s="1"/>
  <c r="DN126" i="24"/>
  <c r="DN46" i="24"/>
  <c r="DO4" i="24"/>
  <c r="DN6" i="24"/>
  <c r="DN143" i="24" l="1"/>
  <c r="DN82" i="24"/>
  <c r="DN88" i="24" s="1"/>
  <c r="DN146" i="24"/>
  <c r="DN152" i="24" s="1"/>
  <c r="DN29" i="24"/>
  <c r="DN79" i="24"/>
  <c r="DN50" i="24"/>
  <c r="DN56" i="24" s="1"/>
  <c r="DN47" i="24"/>
  <c r="DM48" i="24"/>
  <c r="DM49" i="24" s="1"/>
  <c r="DO3" i="24"/>
  <c r="DO5" i="24"/>
  <c r="DO78" i="24" s="1"/>
  <c r="DO141" i="24"/>
  <c r="DO45" i="24"/>
  <c r="DO109" i="24"/>
  <c r="DO126" i="24" s="1"/>
  <c r="DO173" i="24"/>
  <c r="DO77" i="24"/>
  <c r="DN111" i="24"/>
  <c r="DM112" i="24"/>
  <c r="DM113" i="24" s="1"/>
  <c r="DO174" i="24" l="1"/>
  <c r="DO178" i="24" s="1"/>
  <c r="DO184" i="24" s="1"/>
  <c r="DO79" i="24"/>
  <c r="DN80" i="24"/>
  <c r="DN81" i="24" s="1"/>
  <c r="DO190" i="24"/>
  <c r="DO82" i="24"/>
  <c r="DO88" i="24" s="1"/>
  <c r="DO94" i="24"/>
  <c r="DO158" i="24"/>
  <c r="DN176" i="24"/>
  <c r="DN177" i="24" s="1"/>
  <c r="DO46" i="24"/>
  <c r="DO47" i="24" s="1"/>
  <c r="DP4" i="24"/>
  <c r="DO6" i="24"/>
  <c r="DO110" i="24"/>
  <c r="DO62" i="24"/>
  <c r="DO142" i="24"/>
  <c r="DO175" i="24" l="1"/>
  <c r="DO29" i="24"/>
  <c r="DN48" i="24"/>
  <c r="DN49" i="24" s="1"/>
  <c r="DO143" i="24"/>
  <c r="DN144" i="24"/>
  <c r="DN145" i="24" s="1"/>
  <c r="DO114" i="24"/>
  <c r="DO120" i="24" s="1"/>
  <c r="DO111" i="24"/>
  <c r="DN112" i="24"/>
  <c r="DN113" i="24" s="1"/>
  <c r="DP5" i="24"/>
  <c r="DP142" i="24" s="1"/>
  <c r="DP143" i="24" s="1"/>
  <c r="DP3" i="24"/>
  <c r="DP45" i="24"/>
  <c r="DP141" i="24"/>
  <c r="DP173" i="24"/>
  <c r="DP109" i="24"/>
  <c r="DP77" i="24"/>
  <c r="DP94" i="24" s="1"/>
  <c r="DO146" i="24"/>
  <c r="DO152" i="24" s="1"/>
  <c r="DO50" i="24"/>
  <c r="DO56" i="24" s="1"/>
  <c r="DP62" i="24" l="1"/>
  <c r="DP110" i="24"/>
  <c r="DP111" i="24" s="1"/>
  <c r="DP126" i="24"/>
  <c r="DP46" i="24"/>
  <c r="DP6" i="24"/>
  <c r="DQ4" i="24"/>
  <c r="DP190" i="24"/>
  <c r="DP174" i="24"/>
  <c r="DP178" i="24" s="1"/>
  <c r="DP184" i="24" s="1"/>
  <c r="DP146" i="24"/>
  <c r="DP152" i="24" s="1"/>
  <c r="DP158" i="24"/>
  <c r="DP78" i="24"/>
  <c r="DO144" i="24"/>
  <c r="DO145" i="24" s="1"/>
  <c r="DP82" i="24" l="1"/>
  <c r="DP88" i="24" s="1"/>
  <c r="DP79" i="24"/>
  <c r="DO80" i="24"/>
  <c r="DO81" i="24" s="1"/>
  <c r="DP47" i="24"/>
  <c r="DO48" i="24"/>
  <c r="DO49" i="24" s="1"/>
  <c r="DP29" i="24"/>
  <c r="DQ5" i="24"/>
  <c r="DQ142" i="24" s="1"/>
  <c r="DQ3" i="24"/>
  <c r="DQ45" i="24"/>
  <c r="DQ141" i="24"/>
  <c r="DQ173" i="24"/>
  <c r="DQ109" i="24"/>
  <c r="DQ77" i="24"/>
  <c r="DP114" i="24"/>
  <c r="DP120" i="24" s="1"/>
  <c r="DP50" i="24"/>
  <c r="DP56" i="24" s="1"/>
  <c r="DP175" i="24"/>
  <c r="DO176" i="24"/>
  <c r="DO177" i="24" s="1"/>
  <c r="DO112" i="24"/>
  <c r="DO113" i="24" s="1"/>
  <c r="DQ110" i="24" l="1"/>
  <c r="DQ111" i="24" s="1"/>
  <c r="DQ190" i="24"/>
  <c r="DQ143" i="24"/>
  <c r="DP144" i="24"/>
  <c r="DP145" i="24" s="1"/>
  <c r="DQ46" i="24"/>
  <c r="DQ47" i="24" s="1"/>
  <c r="DR4" i="24"/>
  <c r="DQ6" i="24"/>
  <c r="DQ146" i="24"/>
  <c r="DQ152" i="24" s="1"/>
  <c r="DQ158" i="24"/>
  <c r="DQ174" i="24"/>
  <c r="DQ175" i="24" s="1"/>
  <c r="DQ94" i="24"/>
  <c r="DQ62" i="24"/>
  <c r="DQ78" i="24"/>
  <c r="DQ79" i="24" s="1"/>
  <c r="DQ126" i="24"/>
  <c r="DQ114" i="24" l="1"/>
  <c r="DQ120" i="24" s="1"/>
  <c r="DQ50" i="24"/>
  <c r="DQ56" i="24" s="1"/>
  <c r="DP48" i="24"/>
  <c r="DP49" i="24" s="1"/>
  <c r="DP112" i="24"/>
  <c r="DP113" i="24" s="1"/>
  <c r="DP176" i="24"/>
  <c r="DP177" i="24" s="1"/>
  <c r="DQ82" i="24"/>
  <c r="DQ88" i="24" s="1"/>
  <c r="DQ29" i="24"/>
  <c r="DP80" i="24"/>
  <c r="DP81" i="24" s="1"/>
  <c r="DR5" i="24"/>
  <c r="DR142" i="24" s="1"/>
  <c r="DR3" i="24"/>
  <c r="DR141" i="24"/>
  <c r="DR45" i="24"/>
  <c r="DR109" i="24"/>
  <c r="DR173" i="24"/>
  <c r="DR77" i="24"/>
  <c r="DR94" i="24" s="1"/>
  <c r="DQ178" i="24"/>
  <c r="DQ184" i="24" s="1"/>
  <c r="DR78" i="24" l="1"/>
  <c r="DQ80" i="24" s="1"/>
  <c r="DQ81" i="24" s="1"/>
  <c r="DR110" i="24"/>
  <c r="DR114" i="24" s="1"/>
  <c r="DR120" i="24" s="1"/>
  <c r="DR143" i="24"/>
  <c r="DQ144" i="24"/>
  <c r="DQ145" i="24" s="1"/>
  <c r="DR62" i="24"/>
  <c r="DR190" i="24"/>
  <c r="DR126" i="24"/>
  <c r="DR46" i="24"/>
  <c r="DS4" i="24"/>
  <c r="DR6" i="24"/>
  <c r="DR146" i="24"/>
  <c r="DR152" i="24" s="1"/>
  <c r="DR158" i="24"/>
  <c r="DR174" i="24"/>
  <c r="DR82" i="24" l="1"/>
  <c r="DR88" i="24" s="1"/>
  <c r="DR79" i="24"/>
  <c r="DR111" i="24"/>
  <c r="DQ112" i="24"/>
  <c r="DQ113" i="24" s="1"/>
  <c r="DS5" i="24"/>
  <c r="DS142" i="24" s="1"/>
  <c r="DS3" i="24"/>
  <c r="DS141" i="24"/>
  <c r="DS158" i="24" s="1"/>
  <c r="DS45" i="24"/>
  <c r="DS62" i="24" s="1"/>
  <c r="DS109" i="24"/>
  <c r="DS173" i="24"/>
  <c r="DS77" i="24"/>
  <c r="DR29" i="24"/>
  <c r="DR47" i="24"/>
  <c r="DQ48" i="24"/>
  <c r="DQ49" i="24" s="1"/>
  <c r="DR50" i="24"/>
  <c r="DR56" i="24" s="1"/>
  <c r="DR175" i="24"/>
  <c r="DQ176" i="24"/>
  <c r="DQ177" i="24" s="1"/>
  <c r="DR178" i="24"/>
  <c r="DR184" i="24" s="1"/>
  <c r="DS174" i="24" l="1"/>
  <c r="DR176" i="24" s="1"/>
  <c r="DR177" i="24" s="1"/>
  <c r="DS146" i="24"/>
  <c r="DS152" i="24" s="1"/>
  <c r="DS143" i="24"/>
  <c r="DR144" i="24"/>
  <c r="DR145" i="24" s="1"/>
  <c r="DS78" i="24"/>
  <c r="DS82" i="24" s="1"/>
  <c r="DS88" i="24" s="1"/>
  <c r="DS94" i="24"/>
  <c r="DS110" i="24"/>
  <c r="DS114" i="24" s="1"/>
  <c r="DS120" i="24" s="1"/>
  <c r="DS190" i="24"/>
  <c r="DS126" i="24"/>
  <c r="DS46" i="24"/>
  <c r="DT4" i="24"/>
  <c r="DS6" i="24"/>
  <c r="DS175" i="24" l="1"/>
  <c r="DS178" i="24"/>
  <c r="DS184" i="24" s="1"/>
  <c r="DS29" i="24"/>
  <c r="DT3" i="24"/>
  <c r="DT5" i="24"/>
  <c r="DT174" i="24" s="1"/>
  <c r="DT45" i="24"/>
  <c r="DT141" i="24"/>
  <c r="DT173" i="24"/>
  <c r="DT109" i="24"/>
  <c r="DT77" i="24"/>
  <c r="DS111" i="24"/>
  <c r="DR112" i="24"/>
  <c r="DR113" i="24" s="1"/>
  <c r="DS50" i="24"/>
  <c r="DS56" i="24" s="1"/>
  <c r="DS47" i="24"/>
  <c r="DR48" i="24"/>
  <c r="DR49" i="24" s="1"/>
  <c r="DS79" i="24"/>
  <c r="DR80" i="24"/>
  <c r="DR81" i="24" s="1"/>
  <c r="DT78" i="24" l="1"/>
  <c r="DS80" i="24" s="1"/>
  <c r="DS81" i="24" s="1"/>
  <c r="DT175" i="24"/>
  <c r="DS176" i="24"/>
  <c r="DS177" i="24" s="1"/>
  <c r="DT158" i="24"/>
  <c r="DT110" i="24"/>
  <c r="DT111" i="24" s="1"/>
  <c r="DT94" i="24"/>
  <c r="DT62" i="24"/>
  <c r="DT126" i="24"/>
  <c r="DT79" i="24"/>
  <c r="DT46" i="24"/>
  <c r="DT47" i="24" s="1"/>
  <c r="DT6" i="24"/>
  <c r="DU4" i="24"/>
  <c r="DT178" i="24"/>
  <c r="DT184" i="24" s="1"/>
  <c r="DT190" i="24"/>
  <c r="DT142" i="24"/>
  <c r="DT146" i="24" s="1"/>
  <c r="DT152" i="24" s="1"/>
  <c r="DT50" i="24" l="1"/>
  <c r="DT56" i="24" s="1"/>
  <c r="DT114" i="24"/>
  <c r="DT120" i="24" s="1"/>
  <c r="DT82" i="24"/>
  <c r="DT88" i="24" s="1"/>
  <c r="DT143" i="24"/>
  <c r="DS144" i="24"/>
  <c r="DS145" i="24" s="1"/>
  <c r="DT29" i="24"/>
  <c r="DS48" i="24"/>
  <c r="DS49" i="24" s="1"/>
  <c r="DS112" i="24"/>
  <c r="DS113" i="24" s="1"/>
  <c r="DU5" i="24"/>
  <c r="DU110" i="24" s="1"/>
  <c r="DU3" i="24"/>
  <c r="DU45" i="24"/>
  <c r="DU141" i="24"/>
  <c r="DU173" i="24"/>
  <c r="DU109" i="24"/>
  <c r="DU126" i="24" s="1"/>
  <c r="DU77" i="24"/>
  <c r="DU142" i="24" l="1"/>
  <c r="DU143" i="24" s="1"/>
  <c r="DU78" i="24"/>
  <c r="DU79" i="24" s="1"/>
  <c r="DU114" i="24"/>
  <c r="DU120" i="24" s="1"/>
  <c r="DU111" i="24"/>
  <c r="DT112" i="24"/>
  <c r="DT113" i="24" s="1"/>
  <c r="DU158" i="24"/>
  <c r="DU174" i="24"/>
  <c r="DU178" i="24" s="1"/>
  <c r="DU184" i="24" s="1"/>
  <c r="DU94" i="24"/>
  <c r="DU62" i="24"/>
  <c r="DU190" i="24"/>
  <c r="DU46" i="24"/>
  <c r="DV4" i="24"/>
  <c r="DU6" i="24"/>
  <c r="DU146" i="24" l="1"/>
  <c r="DU152" i="24" s="1"/>
  <c r="DU82" i="24"/>
  <c r="DU88" i="24" s="1"/>
  <c r="DT144" i="24"/>
  <c r="DT145" i="24" s="1"/>
  <c r="DT80" i="24"/>
  <c r="DT81" i="24" s="1"/>
  <c r="DU29" i="24"/>
  <c r="DU47" i="24"/>
  <c r="DT48" i="24"/>
  <c r="DT49" i="24" s="1"/>
  <c r="DU50" i="24"/>
  <c r="DU56" i="24" s="1"/>
  <c r="DU175" i="24"/>
  <c r="DT176" i="24"/>
  <c r="DT177" i="24" s="1"/>
  <c r="DV3" i="24"/>
  <c r="DV5" i="24"/>
  <c r="DV174" i="24" s="1"/>
  <c r="DV141" i="24"/>
  <c r="DV45" i="24"/>
  <c r="DV62" i="24" s="1"/>
  <c r="DV109" i="24"/>
  <c r="DV173" i="24"/>
  <c r="DV77" i="24"/>
  <c r="DV94" i="24" s="1"/>
  <c r="DV175" i="24" l="1"/>
  <c r="DV110" i="24"/>
  <c r="DV111" i="24" s="1"/>
  <c r="DV178" i="24"/>
  <c r="DV184" i="24" s="1"/>
  <c r="DV190" i="24"/>
  <c r="DV46" i="24"/>
  <c r="DU48" i="24" s="1"/>
  <c r="DU49" i="24" s="1"/>
  <c r="DV6" i="24"/>
  <c r="DW4" i="24"/>
  <c r="DU176" i="24"/>
  <c r="DU177" i="24" s="1"/>
  <c r="DV142" i="24"/>
  <c r="DV146" i="24" s="1"/>
  <c r="DV152" i="24" s="1"/>
  <c r="DV126" i="24"/>
  <c r="DV158" i="24"/>
  <c r="DV78" i="24"/>
  <c r="DV114" i="24" l="1"/>
  <c r="DV120" i="24" s="1"/>
  <c r="DU112" i="24"/>
  <c r="DU113" i="24" s="1"/>
  <c r="DV29" i="24"/>
  <c r="DV82" i="24"/>
  <c r="DV88" i="24" s="1"/>
  <c r="DV79" i="24"/>
  <c r="DU80" i="24"/>
  <c r="DU81" i="24" s="1"/>
  <c r="DV50" i="24"/>
  <c r="DV56" i="24" s="1"/>
  <c r="DV47" i="24"/>
  <c r="DV143" i="24"/>
  <c r="DU144" i="24"/>
  <c r="DU145" i="24" s="1"/>
  <c r="DW3" i="24"/>
  <c r="DW5" i="24"/>
  <c r="DW174" i="24" s="1"/>
  <c r="DW141" i="24"/>
  <c r="DW158" i="24" s="1"/>
  <c r="DW45" i="24"/>
  <c r="DW62" i="24" s="1"/>
  <c r="DW109" i="24"/>
  <c r="DW126" i="24" s="1"/>
  <c r="DW173" i="24"/>
  <c r="DW190" i="24" s="1"/>
  <c r="DW77" i="24"/>
  <c r="DW78" i="24" l="1"/>
  <c r="DW79" i="24" s="1"/>
  <c r="DW110" i="24"/>
  <c r="DW111" i="24" s="1"/>
  <c r="DW178" i="24"/>
  <c r="DW184" i="24" s="1"/>
  <c r="DW175" i="24"/>
  <c r="DV176" i="24"/>
  <c r="DV177" i="24" s="1"/>
  <c r="DW142" i="24"/>
  <c r="DW94" i="24"/>
  <c r="DW29" i="24" s="1"/>
  <c r="DW46" i="24"/>
  <c r="DV48" i="24" s="1"/>
  <c r="DV49" i="24" s="1"/>
  <c r="DW6" i="24"/>
  <c r="DX4" i="24"/>
  <c r="DW82" i="24" l="1"/>
  <c r="DW88" i="24" s="1"/>
  <c r="DW114" i="24"/>
  <c r="DW120" i="24" s="1"/>
  <c r="DV80" i="24"/>
  <c r="DV81" i="24" s="1"/>
  <c r="DV112" i="24"/>
  <c r="DV113" i="24" s="1"/>
  <c r="DX5" i="24"/>
  <c r="DX174" i="24" s="1"/>
  <c r="DX3" i="24"/>
  <c r="DX45" i="24"/>
  <c r="DX62" i="24" s="1"/>
  <c r="DX141" i="24"/>
  <c r="DX173" i="24"/>
  <c r="DX109" i="24"/>
  <c r="DX77" i="24"/>
  <c r="DX94" i="24" s="1"/>
  <c r="DW146" i="24"/>
  <c r="DW152" i="24" s="1"/>
  <c r="DW143" i="24"/>
  <c r="DV144" i="24"/>
  <c r="DV145" i="24" s="1"/>
  <c r="DW50" i="24"/>
  <c r="DW56" i="24" s="1"/>
  <c r="DW47" i="24"/>
  <c r="DX110" i="24" l="1"/>
  <c r="DX114" i="24" s="1"/>
  <c r="DX120" i="24" s="1"/>
  <c r="DX78" i="24"/>
  <c r="DX82" i="24" s="1"/>
  <c r="DX88" i="24" s="1"/>
  <c r="DX142" i="24"/>
  <c r="DX146" i="24" s="1"/>
  <c r="DX152" i="24" s="1"/>
  <c r="DX175" i="24"/>
  <c r="DW176" i="24"/>
  <c r="DW177" i="24" s="1"/>
  <c r="DX158" i="24"/>
  <c r="DX126" i="24"/>
  <c r="DX178" i="24"/>
  <c r="DX184" i="24" s="1"/>
  <c r="DX190" i="24"/>
  <c r="DX46" i="24"/>
  <c r="DX6" i="24"/>
  <c r="DY4" i="24"/>
  <c r="DW80" i="24" l="1"/>
  <c r="DW81" i="24" s="1"/>
  <c r="DX143" i="24"/>
  <c r="DX79" i="24"/>
  <c r="DW144" i="24"/>
  <c r="DW145" i="24" s="1"/>
  <c r="DX29" i="24"/>
  <c r="DX111" i="24"/>
  <c r="DW112" i="24"/>
  <c r="DW113" i="24" s="1"/>
  <c r="DX50" i="24"/>
  <c r="DX56" i="24" s="1"/>
  <c r="DX47" i="24"/>
  <c r="DW48" i="24"/>
  <c r="DW49" i="24" s="1"/>
  <c r="DY5" i="24"/>
  <c r="DY110" i="24" s="1"/>
  <c r="DY3" i="24"/>
  <c r="DY45" i="24"/>
  <c r="DY62" i="24" s="1"/>
  <c r="DY141" i="24"/>
  <c r="DY158" i="24" s="1"/>
  <c r="DY173" i="24"/>
  <c r="DY190" i="24" s="1"/>
  <c r="DY109" i="24"/>
  <c r="DY77" i="24"/>
  <c r="DY111" i="24" l="1"/>
  <c r="DX112" i="24"/>
  <c r="DX113" i="24" s="1"/>
  <c r="DY46" i="24"/>
  <c r="DX48" i="24" s="1"/>
  <c r="DX49" i="24" s="1"/>
  <c r="DY6" i="24"/>
  <c r="DZ4" i="24"/>
  <c r="DY174" i="24"/>
  <c r="DY94" i="24"/>
  <c r="DY142" i="24"/>
  <c r="DY114" i="24"/>
  <c r="DY120" i="24" s="1"/>
  <c r="DY126" i="24"/>
  <c r="DY78" i="24"/>
  <c r="DY82" i="24" s="1"/>
  <c r="DY88" i="24" s="1"/>
  <c r="DY29" i="24" l="1"/>
  <c r="DY50" i="24"/>
  <c r="DY56" i="24" s="1"/>
  <c r="DY47" i="24"/>
  <c r="DY79" i="24"/>
  <c r="DX80" i="24"/>
  <c r="DX81" i="24" s="1"/>
  <c r="DY146" i="24"/>
  <c r="DY152" i="24" s="1"/>
  <c r="DY143" i="24"/>
  <c r="DX144" i="24"/>
  <c r="DX145" i="24" s="1"/>
  <c r="DY178" i="24"/>
  <c r="DY184" i="24" s="1"/>
  <c r="DY175" i="24"/>
  <c r="DX176" i="24"/>
  <c r="DX177" i="24" s="1"/>
  <c r="DZ5" i="24"/>
  <c r="DZ174" i="24" s="1"/>
  <c r="DZ3" i="24"/>
  <c r="DZ141" i="24"/>
  <c r="DZ45" i="24"/>
  <c r="DZ62" i="24" s="1"/>
  <c r="DZ109" i="24"/>
  <c r="DZ173" i="24"/>
  <c r="DZ77" i="24"/>
  <c r="DZ142" i="24" l="1"/>
  <c r="DZ143" i="24" s="1"/>
  <c r="DZ175" i="24"/>
  <c r="DZ178" i="24"/>
  <c r="DZ184" i="24" s="1"/>
  <c r="DZ190" i="24"/>
  <c r="DZ126" i="24"/>
  <c r="DZ46" i="24"/>
  <c r="DZ6" i="24"/>
  <c r="EA4" i="24"/>
  <c r="DZ78" i="24"/>
  <c r="DZ79" i="24" s="1"/>
  <c r="DZ94" i="24"/>
  <c r="DZ158" i="24"/>
  <c r="DZ110" i="24"/>
  <c r="DZ114" i="24" s="1"/>
  <c r="DZ120" i="24" s="1"/>
  <c r="DY176" i="24"/>
  <c r="DY177" i="24" s="1"/>
  <c r="DY144" i="24" l="1"/>
  <c r="DY145" i="24" s="1"/>
  <c r="DZ146" i="24"/>
  <c r="DZ152" i="24" s="1"/>
  <c r="DZ29" i="24"/>
  <c r="DZ82" i="24"/>
  <c r="DZ88" i="24" s="1"/>
  <c r="DZ50" i="24"/>
  <c r="DZ56" i="24" s="1"/>
  <c r="DZ47" i="24"/>
  <c r="DZ111" i="24"/>
  <c r="DY112" i="24"/>
  <c r="DY113" i="24" s="1"/>
  <c r="DY48" i="24"/>
  <c r="DY49" i="24" s="1"/>
  <c r="DY80" i="24"/>
  <c r="DY81" i="24" s="1"/>
  <c r="EA5" i="24"/>
  <c r="EA110" i="24" s="1"/>
  <c r="EA111" i="24" s="1"/>
  <c r="EA3" i="24"/>
  <c r="EA141" i="24"/>
  <c r="EA45" i="24"/>
  <c r="EA62" i="24" s="1"/>
  <c r="EA109" i="24"/>
  <c r="EA173" i="24"/>
  <c r="EA77" i="24"/>
  <c r="EA78" i="24" l="1"/>
  <c r="EA79" i="24" s="1"/>
  <c r="EA114" i="24"/>
  <c r="EA120" i="24" s="1"/>
  <c r="EA126" i="24"/>
  <c r="EA46" i="24"/>
  <c r="DZ48" i="24" s="1"/>
  <c r="DZ49" i="24" s="1"/>
  <c r="EA6" i="24"/>
  <c r="EB4" i="24"/>
  <c r="DZ112" i="24"/>
  <c r="DZ113" i="24" s="1"/>
  <c r="EA174" i="24"/>
  <c r="EA178" i="24" s="1"/>
  <c r="EA184" i="24" s="1"/>
  <c r="EA82" i="24"/>
  <c r="EA88" i="24" s="1"/>
  <c r="EA94" i="24"/>
  <c r="EA158" i="24"/>
  <c r="EA190" i="24"/>
  <c r="EA142" i="24"/>
  <c r="DZ80" i="24" l="1"/>
  <c r="DZ81" i="24" s="1"/>
  <c r="EA29" i="24"/>
  <c r="EA50" i="24"/>
  <c r="EA56" i="24" s="1"/>
  <c r="EA47" i="24"/>
  <c r="EA143" i="24"/>
  <c r="DZ144" i="24"/>
  <c r="DZ145" i="24" s="1"/>
  <c r="EA146" i="24"/>
  <c r="EA152" i="24" s="1"/>
  <c r="EB3" i="24"/>
  <c r="EB5" i="24"/>
  <c r="EB78" i="24" s="1"/>
  <c r="EB45" i="24"/>
  <c r="EB141" i="24"/>
  <c r="EB173" i="24"/>
  <c r="EB109" i="24"/>
  <c r="EB126" i="24" s="1"/>
  <c r="EB77" i="24"/>
  <c r="EA175" i="24"/>
  <c r="DZ176" i="24"/>
  <c r="DZ177" i="24" s="1"/>
  <c r="EB174" i="24" l="1"/>
  <c r="EB175" i="24" s="1"/>
  <c r="EB79" i="24"/>
  <c r="EA80" i="24"/>
  <c r="EA81" i="24" s="1"/>
  <c r="EB82" i="24"/>
  <c r="EB88" i="24" s="1"/>
  <c r="EB94" i="24"/>
  <c r="EB62" i="24"/>
  <c r="EB46" i="24"/>
  <c r="EB47" i="24" s="1"/>
  <c r="EC4" i="24"/>
  <c r="EB6" i="24"/>
  <c r="EB190" i="24"/>
  <c r="EB110" i="24"/>
  <c r="EB158" i="24"/>
  <c r="EB142" i="24"/>
  <c r="EB143" i="24" s="1"/>
  <c r="EB178" i="24" l="1"/>
  <c r="EB184" i="24" s="1"/>
  <c r="EB29" i="24"/>
  <c r="EB146" i="24"/>
  <c r="EB152" i="24" s="1"/>
  <c r="EA48" i="24"/>
  <c r="EA49" i="24" s="1"/>
  <c r="EA176" i="24"/>
  <c r="EA177" i="24" s="1"/>
  <c r="EA144" i="24"/>
  <c r="EA145" i="24" s="1"/>
  <c r="EB114" i="24"/>
  <c r="EB120" i="24" s="1"/>
  <c r="EB111" i="24"/>
  <c r="EA112" i="24"/>
  <c r="EA113" i="24" s="1"/>
  <c r="EC5" i="24"/>
  <c r="EC142" i="24" s="1"/>
  <c r="EC3" i="24"/>
  <c r="EC45" i="24"/>
  <c r="EC62" i="24" s="1"/>
  <c r="EC141" i="24"/>
  <c r="EC173" i="24"/>
  <c r="EC109" i="24"/>
  <c r="EC126" i="24" s="1"/>
  <c r="EC77" i="24"/>
  <c r="EC94" i="24" s="1"/>
  <c r="EB50" i="24"/>
  <c r="EB56" i="24" s="1"/>
  <c r="EC174" i="24" l="1"/>
  <c r="EC175" i="24" s="1"/>
  <c r="EC143" i="24"/>
  <c r="EB144" i="24"/>
  <c r="EB145" i="24" s="1"/>
  <c r="EC190" i="24"/>
  <c r="EC46" i="24"/>
  <c r="EC6" i="24"/>
  <c r="ED4" i="24"/>
  <c r="EC146" i="24"/>
  <c r="EC152" i="24" s="1"/>
  <c r="EC158" i="24"/>
  <c r="EC110" i="24"/>
  <c r="EB112" i="24" s="1"/>
  <c r="EB113" i="24" s="1"/>
  <c r="EC78" i="24"/>
  <c r="EC178" i="24" l="1"/>
  <c r="EC184" i="24" s="1"/>
  <c r="EC29" i="24"/>
  <c r="EB176" i="24"/>
  <c r="EB177" i="24" s="1"/>
  <c r="EC50" i="24"/>
  <c r="EC56" i="24" s="1"/>
  <c r="EC47" i="24"/>
  <c r="EB48" i="24"/>
  <c r="EB49" i="24" s="1"/>
  <c r="ED3" i="24"/>
  <c r="ED5" i="24"/>
  <c r="ED142" i="24" s="1"/>
  <c r="ED141" i="24"/>
  <c r="ED45" i="24"/>
  <c r="ED62" i="24" s="1"/>
  <c r="ED109" i="24"/>
  <c r="ED173" i="24"/>
  <c r="ED77" i="24"/>
  <c r="EC82" i="24"/>
  <c r="EC88" i="24" s="1"/>
  <c r="EC79" i="24"/>
  <c r="EB80" i="24"/>
  <c r="EB81" i="24" s="1"/>
  <c r="EC114" i="24"/>
  <c r="EC120" i="24" s="1"/>
  <c r="EC111" i="24"/>
  <c r="ED110" i="24" l="1"/>
  <c r="ED111" i="24" s="1"/>
  <c r="ED143" i="24"/>
  <c r="EC144" i="24"/>
  <c r="EC145" i="24" s="1"/>
  <c r="ED126" i="24"/>
  <c r="ED78" i="24"/>
  <c r="ED79" i="24" s="1"/>
  <c r="ED174" i="24"/>
  <c r="ED178" i="24" s="1"/>
  <c r="ED184" i="24" s="1"/>
  <c r="ED94" i="24"/>
  <c r="ED146" i="24"/>
  <c r="ED152" i="24" s="1"/>
  <c r="ED158" i="24"/>
  <c r="ED190" i="24"/>
  <c r="ED46" i="24"/>
  <c r="EC48" i="24" s="1"/>
  <c r="EC49" i="24" s="1"/>
  <c r="ED6" i="24"/>
  <c r="EE4" i="24"/>
  <c r="EC80" i="24" l="1"/>
  <c r="EC81" i="24" s="1"/>
  <c r="ED82" i="24"/>
  <c r="ED88" i="24" s="1"/>
  <c r="ED29" i="24"/>
  <c r="ED114" i="24"/>
  <c r="ED120" i="24" s="1"/>
  <c r="EC112" i="24"/>
  <c r="EC113" i="24" s="1"/>
  <c r="EE3" i="24"/>
  <c r="EE5" i="24"/>
  <c r="EE78" i="24" s="1"/>
  <c r="EE141" i="24"/>
  <c r="EE158" i="24" s="1"/>
  <c r="EE45" i="24"/>
  <c r="EE109" i="24"/>
  <c r="EE126" i="24" s="1"/>
  <c r="EE173" i="24"/>
  <c r="EE190" i="24" s="1"/>
  <c r="EE77" i="24"/>
  <c r="ED175" i="24"/>
  <c r="EC176" i="24"/>
  <c r="EC177" i="24" s="1"/>
  <c r="ED50" i="24"/>
  <c r="ED56" i="24" s="1"/>
  <c r="ED47" i="24"/>
  <c r="EE174" i="24" l="1"/>
  <c r="EE178" i="24" s="1"/>
  <c r="EE184" i="24" s="1"/>
  <c r="EE79" i="24"/>
  <c r="ED80" i="24"/>
  <c r="ED81" i="24" s="1"/>
  <c r="EE82" i="24"/>
  <c r="EE88" i="24" s="1"/>
  <c r="EE94" i="24"/>
  <c r="EE46" i="24"/>
  <c r="EE47" i="24" s="1"/>
  <c r="EF4" i="24"/>
  <c r="EE6" i="24"/>
  <c r="EE142" i="24"/>
  <c r="EE62" i="24"/>
  <c r="EE110" i="24"/>
  <c r="ED176" i="24" l="1"/>
  <c r="ED177" i="24" s="1"/>
  <c r="EE175" i="24"/>
  <c r="EE29" i="24"/>
  <c r="EE114" i="24"/>
  <c r="EE120" i="24" s="1"/>
  <c r="EE111" i="24"/>
  <c r="ED112" i="24"/>
  <c r="ED113" i="24" s="1"/>
  <c r="EE146" i="24"/>
  <c r="EE152" i="24" s="1"/>
  <c r="EE143" i="24"/>
  <c r="ED144" i="24"/>
  <c r="ED145" i="24" s="1"/>
  <c r="ED48" i="24"/>
  <c r="ED49" i="24" s="1"/>
  <c r="EE50" i="24"/>
  <c r="EE56" i="24" s="1"/>
  <c r="EF3" i="24"/>
  <c r="EF5" i="24"/>
  <c r="EF110" i="24" s="1"/>
  <c r="EF111" i="24" s="1"/>
  <c r="EF45" i="24"/>
  <c r="EF62" i="24" s="1"/>
  <c r="EF141" i="24"/>
  <c r="EF173" i="24"/>
  <c r="EF109" i="24"/>
  <c r="EF77" i="24"/>
  <c r="EF142" i="24" l="1"/>
  <c r="EF143" i="24" s="1"/>
  <c r="EF114" i="24"/>
  <c r="EF120" i="24" s="1"/>
  <c r="EF126" i="24"/>
  <c r="EF46" i="24"/>
  <c r="EF6" i="24"/>
  <c r="EG4" i="24"/>
  <c r="EF190" i="24"/>
  <c r="EF78" i="24"/>
  <c r="EF82" i="24" s="1"/>
  <c r="EF88" i="24" s="1"/>
  <c r="EE112" i="24"/>
  <c r="EE113" i="24" s="1"/>
  <c r="EF158" i="24"/>
  <c r="EF94" i="24"/>
  <c r="EF174" i="24"/>
  <c r="EF178" i="24" s="1"/>
  <c r="EF184" i="24" s="1"/>
  <c r="EE144" i="24" l="1"/>
  <c r="EE145" i="24" s="1"/>
  <c r="EF29" i="24"/>
  <c r="EF146" i="24"/>
  <c r="EF152" i="24" s="1"/>
  <c r="EF50" i="24"/>
  <c r="EF56" i="24" s="1"/>
  <c r="EF47" i="24"/>
  <c r="EE48" i="24"/>
  <c r="EE49" i="24" s="1"/>
  <c r="EF175" i="24"/>
  <c r="EE176" i="24"/>
  <c r="EE177" i="24" s="1"/>
  <c r="EF79" i="24"/>
  <c r="EE80" i="24"/>
  <c r="EE81" i="24" s="1"/>
  <c r="EG3" i="24"/>
  <c r="EG5" i="24"/>
  <c r="EG110" i="24" s="1"/>
  <c r="EG45" i="24"/>
  <c r="EG141" i="24"/>
  <c r="EG158" i="24" s="1"/>
  <c r="EG173" i="24"/>
  <c r="EG109" i="24"/>
  <c r="EG126" i="24" s="1"/>
  <c r="EG77" i="24"/>
  <c r="EG174" i="24" l="1"/>
  <c r="EG175" i="24" s="1"/>
  <c r="EG114" i="24"/>
  <c r="EG120" i="24" s="1"/>
  <c r="EG111" i="24"/>
  <c r="EF112" i="24"/>
  <c r="EF113" i="24" s="1"/>
  <c r="EG190" i="24"/>
  <c r="EG78" i="24"/>
  <c r="EG79" i="24" s="1"/>
  <c r="EG142" i="24"/>
  <c r="EG94" i="24"/>
  <c r="EG62" i="24"/>
  <c r="EG46" i="24"/>
  <c r="EG47" i="24" s="1"/>
  <c r="EH4" i="24"/>
  <c r="EG6" i="24"/>
  <c r="EF176" i="24" l="1"/>
  <c r="EF177" i="24" s="1"/>
  <c r="EG178" i="24"/>
  <c r="EG184" i="24" s="1"/>
  <c r="EG29" i="24"/>
  <c r="EG82" i="24"/>
  <c r="EG88" i="24" s="1"/>
  <c r="EF80" i="24"/>
  <c r="EF81" i="24" s="1"/>
  <c r="EG146" i="24"/>
  <c r="EG152" i="24" s="1"/>
  <c r="EG143" i="24"/>
  <c r="EF144" i="24"/>
  <c r="EF145" i="24" s="1"/>
  <c r="EG50" i="24"/>
  <c r="EG56" i="24" s="1"/>
  <c r="EH3" i="24"/>
  <c r="EH5" i="24"/>
  <c r="EH110" i="24" s="1"/>
  <c r="EH78" i="24"/>
  <c r="EH79" i="24" s="1"/>
  <c r="EH141" i="24"/>
  <c r="EH158" i="24" s="1"/>
  <c r="EH45" i="24"/>
  <c r="EH62" i="24" s="1"/>
  <c r="EH109" i="24"/>
  <c r="EH173" i="24"/>
  <c r="EH77" i="24"/>
  <c r="EF48" i="24"/>
  <c r="EF49" i="24" s="1"/>
  <c r="EH142" i="24" l="1"/>
  <c r="EH146" i="24" s="1"/>
  <c r="EH152" i="24" s="1"/>
  <c r="EH111" i="24"/>
  <c r="EG112" i="24"/>
  <c r="EG113" i="24" s="1"/>
  <c r="EH82" i="24"/>
  <c r="EH88" i="24" s="1"/>
  <c r="EH94" i="24"/>
  <c r="EH190" i="24"/>
  <c r="EH46" i="24"/>
  <c r="EH6" i="24"/>
  <c r="EI4" i="24"/>
  <c r="EG80" i="24"/>
  <c r="EG81" i="24" s="1"/>
  <c r="EH114" i="24"/>
  <c r="EH120" i="24" s="1"/>
  <c r="EH126" i="24"/>
  <c r="EH174" i="24"/>
  <c r="EG144" i="24" l="1"/>
  <c r="EG145" i="24" s="1"/>
  <c r="EH143" i="24"/>
  <c r="EH29" i="24"/>
  <c r="EH175" i="24"/>
  <c r="EG176" i="24"/>
  <c r="EG177" i="24" s="1"/>
  <c r="EI5" i="24"/>
  <c r="EI174" i="24" s="1"/>
  <c r="EI3" i="24"/>
  <c r="EI141" i="24"/>
  <c r="EI45" i="24"/>
  <c r="EI109" i="24"/>
  <c r="EI126" i="24" s="1"/>
  <c r="EI173" i="24"/>
  <c r="EI77" i="24"/>
  <c r="EH50" i="24"/>
  <c r="EH56" i="24" s="1"/>
  <c r="EH47" i="24"/>
  <c r="EG48" i="24"/>
  <c r="EG49" i="24" s="1"/>
  <c r="EH178" i="24"/>
  <c r="EH184" i="24" s="1"/>
  <c r="EI175" i="24" l="1"/>
  <c r="EI46" i="24"/>
  <c r="EI47" i="24" s="1"/>
  <c r="EJ4" i="24"/>
  <c r="EI6" i="24"/>
  <c r="EI62" i="24"/>
  <c r="EI142" i="24"/>
  <c r="EI146" i="24" s="1"/>
  <c r="EI152" i="24" s="1"/>
  <c r="EI94" i="24"/>
  <c r="EI158" i="24"/>
  <c r="EI110" i="24"/>
  <c r="EH176" i="24"/>
  <c r="EH177" i="24" s="1"/>
  <c r="EI178" i="24"/>
  <c r="EI184" i="24" s="1"/>
  <c r="EI190" i="24"/>
  <c r="EI78" i="24"/>
  <c r="EI29" i="24" l="1"/>
  <c r="EI143" i="24"/>
  <c r="EH144" i="24"/>
  <c r="EH145" i="24" s="1"/>
  <c r="EJ5" i="24"/>
  <c r="EJ174" i="24" s="1"/>
  <c r="EJ3" i="24"/>
  <c r="EJ45" i="24"/>
  <c r="EJ141" i="24"/>
  <c r="EJ158" i="24" s="1"/>
  <c r="EJ173" i="24"/>
  <c r="EJ109" i="24"/>
  <c r="EJ77" i="24"/>
  <c r="EI50" i="24"/>
  <c r="EI56" i="24" s="1"/>
  <c r="EI79" i="24"/>
  <c r="EH80" i="24"/>
  <c r="EH81" i="24" s="1"/>
  <c r="EI114" i="24"/>
  <c r="EI120" i="24" s="1"/>
  <c r="EI111" i="24"/>
  <c r="EH112" i="24"/>
  <c r="EH113" i="24" s="1"/>
  <c r="EI82" i="24"/>
  <c r="EI88" i="24" s="1"/>
  <c r="EH48" i="24"/>
  <c r="EH49" i="24" s="1"/>
  <c r="EJ78" i="24" l="1"/>
  <c r="EI80" i="24" s="1"/>
  <c r="EI81" i="24" s="1"/>
  <c r="EJ126" i="24"/>
  <c r="EJ178" i="24"/>
  <c r="EJ184" i="24" s="1"/>
  <c r="EJ190" i="24"/>
  <c r="EJ175" i="24"/>
  <c r="EI176" i="24"/>
  <c r="EI177" i="24" s="1"/>
  <c r="EJ46" i="24"/>
  <c r="EJ6" i="24"/>
  <c r="EK4" i="24"/>
  <c r="EJ110" i="24"/>
  <c r="EJ111" i="24" s="1"/>
  <c r="EJ94" i="24"/>
  <c r="EJ62" i="24"/>
  <c r="EJ142" i="24"/>
  <c r="EI144" i="24" s="1"/>
  <c r="EI145" i="24" s="1"/>
  <c r="EJ82" i="24" l="1"/>
  <c r="EJ88" i="24" s="1"/>
  <c r="EI112" i="24"/>
  <c r="EI113" i="24" s="1"/>
  <c r="EJ29" i="24"/>
  <c r="EJ79" i="24"/>
  <c r="EJ47" i="24"/>
  <c r="EI48" i="24"/>
  <c r="EI49" i="24" s="1"/>
  <c r="EJ50" i="24"/>
  <c r="EJ56" i="24" s="1"/>
  <c r="EK5" i="24"/>
  <c r="EK78" i="24" s="1"/>
  <c r="EK3" i="24"/>
  <c r="EK45" i="24"/>
  <c r="EK141" i="24"/>
  <c r="EK173" i="24"/>
  <c r="EK109" i="24"/>
  <c r="EK77" i="24"/>
  <c r="EJ146" i="24"/>
  <c r="EJ152" i="24" s="1"/>
  <c r="EJ143" i="24"/>
  <c r="EJ114" i="24"/>
  <c r="EJ120" i="24" s="1"/>
  <c r="EK142" i="24" l="1"/>
  <c r="EJ144" i="24" s="1"/>
  <c r="EJ145" i="24" s="1"/>
  <c r="EK110" i="24"/>
  <c r="EK111" i="24" s="1"/>
  <c r="EK79" i="24"/>
  <c r="EJ80" i="24"/>
  <c r="EJ81" i="24" s="1"/>
  <c r="EK82" i="24"/>
  <c r="EK88" i="24" s="1"/>
  <c r="EK94" i="24"/>
  <c r="EK62" i="24"/>
  <c r="EK126" i="24"/>
  <c r="EK46" i="24"/>
  <c r="EK47" i="24" s="1"/>
  <c r="EK6" i="24"/>
  <c r="EL4" i="24"/>
  <c r="EK190" i="24"/>
  <c r="EK158" i="24"/>
  <c r="EK174" i="24"/>
  <c r="EJ112" i="24" l="1"/>
  <c r="EJ113" i="24" s="1"/>
  <c r="EK114" i="24"/>
  <c r="EK120" i="24" s="1"/>
  <c r="EJ48" i="24"/>
  <c r="EJ49" i="24" s="1"/>
  <c r="EK143" i="24"/>
  <c r="EK146" i="24"/>
  <c r="EK152" i="24" s="1"/>
  <c r="EK175" i="24"/>
  <c r="EJ176" i="24"/>
  <c r="EJ177" i="24" s="1"/>
  <c r="EK178" i="24"/>
  <c r="EK184" i="24" s="1"/>
  <c r="EL5" i="24"/>
  <c r="EL110" i="24" s="1"/>
  <c r="EL3" i="24"/>
  <c r="EL141" i="24"/>
  <c r="EL45" i="24"/>
  <c r="EL109" i="24"/>
  <c r="EL126" i="24" s="1"/>
  <c r="EL173" i="24"/>
  <c r="EL77" i="24"/>
  <c r="EK29" i="24"/>
  <c r="EK50" i="24"/>
  <c r="EK56" i="24" s="1"/>
  <c r="EL142" i="24" l="1"/>
  <c r="EL143" i="24" s="1"/>
  <c r="EL174" i="24"/>
  <c r="EL175" i="24" s="1"/>
  <c r="EL78" i="24"/>
  <c r="EL79" i="24" s="1"/>
  <c r="EL62" i="24"/>
  <c r="EL94" i="24"/>
  <c r="EL158" i="24"/>
  <c r="EL114" i="24"/>
  <c r="EL120" i="24" s="1"/>
  <c r="EL111" i="24"/>
  <c r="EK112" i="24"/>
  <c r="EK113" i="24" s="1"/>
  <c r="EL190" i="24"/>
  <c r="EL46" i="24"/>
  <c r="EL50" i="24" s="1"/>
  <c r="EL56" i="24" s="1"/>
  <c r="EM4" i="24"/>
  <c r="EL6" i="24"/>
  <c r="EK176" i="24" l="1"/>
  <c r="EK177" i="24" s="1"/>
  <c r="EL146" i="24"/>
  <c r="EL152" i="24" s="1"/>
  <c r="EK144" i="24"/>
  <c r="EK145" i="24" s="1"/>
  <c r="EL82" i="24"/>
  <c r="EL88" i="24" s="1"/>
  <c r="EL178" i="24"/>
  <c r="EL184" i="24" s="1"/>
  <c r="EK80" i="24"/>
  <c r="EK81" i="24" s="1"/>
  <c r="EL29" i="24"/>
  <c r="EM5" i="24"/>
  <c r="EM110" i="24" s="1"/>
  <c r="EM3" i="24"/>
  <c r="EM141" i="24"/>
  <c r="EM45" i="24"/>
  <c r="EM62" i="24" s="1"/>
  <c r="EM109" i="24"/>
  <c r="EM173" i="24"/>
  <c r="EM190" i="24" s="1"/>
  <c r="EM77" i="24"/>
  <c r="EL47" i="24"/>
  <c r="EK48" i="24"/>
  <c r="EK49" i="24" s="1"/>
  <c r="EM174" i="24" l="1"/>
  <c r="EM175" i="24" s="1"/>
  <c r="EL112" i="24"/>
  <c r="EL113" i="24" s="1"/>
  <c r="EM111" i="24"/>
  <c r="EM94" i="24"/>
  <c r="EM158" i="24"/>
  <c r="EM142" i="24"/>
  <c r="EM114" i="24"/>
  <c r="EM120" i="24" s="1"/>
  <c r="EM126" i="24"/>
  <c r="EM46" i="24"/>
  <c r="EL48" i="24" s="1"/>
  <c r="EL49" i="24" s="1"/>
  <c r="EN4" i="24"/>
  <c r="EM6" i="24"/>
  <c r="EM78" i="24"/>
  <c r="EM82" i="24" s="1"/>
  <c r="EM88" i="24" s="1"/>
  <c r="EL176" i="24" l="1"/>
  <c r="EL177" i="24" s="1"/>
  <c r="EM178" i="24"/>
  <c r="EM184" i="24" s="1"/>
  <c r="EM29" i="24"/>
  <c r="EM143" i="24"/>
  <c r="EL144" i="24"/>
  <c r="EL145" i="24" s="1"/>
  <c r="EM79" i="24"/>
  <c r="EL80" i="24"/>
  <c r="EL81" i="24" s="1"/>
  <c r="EN3" i="24"/>
  <c r="EN5" i="24"/>
  <c r="EN110" i="24" s="1"/>
  <c r="EN45" i="24"/>
  <c r="EN141" i="24"/>
  <c r="EN173" i="24"/>
  <c r="EN109" i="24"/>
  <c r="EN126" i="24" s="1"/>
  <c r="EN77" i="24"/>
  <c r="EN94" i="24" s="1"/>
  <c r="EM50" i="24"/>
  <c r="EM56" i="24" s="1"/>
  <c r="EM47" i="24"/>
  <c r="EM146" i="24"/>
  <c r="EM152" i="24" s="1"/>
  <c r="EN114" i="24" l="1"/>
  <c r="EN120" i="24" s="1"/>
  <c r="EN111" i="24"/>
  <c r="EN46" i="24"/>
  <c r="EN47" i="24" s="1"/>
  <c r="EO4" i="24"/>
  <c r="EN6" i="24"/>
  <c r="EM112" i="24"/>
  <c r="EM113" i="24" s="1"/>
  <c r="EN190" i="24"/>
  <c r="EN78" i="24"/>
  <c r="EM80" i="24" s="1"/>
  <c r="EM81" i="24" s="1"/>
  <c r="EN158" i="24"/>
  <c r="EN174" i="24"/>
  <c r="EN178" i="24" s="1"/>
  <c r="EN184" i="24" s="1"/>
  <c r="EN62" i="24"/>
  <c r="EN142" i="24"/>
  <c r="EN143" i="24" s="1"/>
  <c r="EN50" i="24" l="1"/>
  <c r="EN56" i="24" s="1"/>
  <c r="EM48" i="24"/>
  <c r="EM49" i="24" s="1"/>
  <c r="EN29" i="24"/>
  <c r="EM144" i="24"/>
  <c r="EM145" i="24" s="1"/>
  <c r="EO5" i="24"/>
  <c r="EO174" i="24" s="1"/>
  <c r="EO3" i="24"/>
  <c r="EO45" i="24"/>
  <c r="EO62" i="24" s="1"/>
  <c r="EO141" i="24"/>
  <c r="EO173" i="24"/>
  <c r="EO190" i="24" s="1"/>
  <c r="EO109" i="24"/>
  <c r="EO77" i="24"/>
  <c r="EN146" i="24"/>
  <c r="EN152" i="24" s="1"/>
  <c r="EN82" i="24"/>
  <c r="EN88" i="24" s="1"/>
  <c r="EN79" i="24"/>
  <c r="EN175" i="24"/>
  <c r="EM176" i="24"/>
  <c r="EM177" i="24" s="1"/>
  <c r="EO78" i="24" l="1"/>
  <c r="EO79" i="24" s="1"/>
  <c r="EO110" i="24"/>
  <c r="EO114" i="24" s="1"/>
  <c r="EO120" i="24" s="1"/>
  <c r="EO178" i="24"/>
  <c r="EO184" i="24" s="1"/>
  <c r="EO175" i="24"/>
  <c r="EO158" i="24"/>
  <c r="EO142" i="24"/>
  <c r="EO146" i="24" s="1"/>
  <c r="EO152" i="24" s="1"/>
  <c r="EO94" i="24"/>
  <c r="EN176" i="24"/>
  <c r="EN177" i="24" s="1"/>
  <c r="EO126" i="24"/>
  <c r="EO46" i="24"/>
  <c r="EP4" i="24"/>
  <c r="EO6" i="24"/>
  <c r="EO82" i="24" l="1"/>
  <c r="EO88" i="24" s="1"/>
  <c r="EO29" i="24"/>
  <c r="EO111" i="24"/>
  <c r="EN112" i="24"/>
  <c r="EN113" i="24" s="1"/>
  <c r="EN80" i="24"/>
  <c r="EN81" i="24" s="1"/>
  <c r="EO50" i="24"/>
  <c r="EO56" i="24" s="1"/>
  <c r="EO47" i="24"/>
  <c r="EN48" i="24"/>
  <c r="EN49" i="24" s="1"/>
  <c r="EP3" i="24"/>
  <c r="EP5" i="24"/>
  <c r="EP110" i="24" s="1"/>
  <c r="EP141" i="24"/>
  <c r="EP158" i="24" s="1"/>
  <c r="EP45" i="24"/>
  <c r="EP62" i="24" s="1"/>
  <c r="EP109" i="24"/>
  <c r="EP126" i="24" s="1"/>
  <c r="EP173" i="24"/>
  <c r="EP77" i="24"/>
  <c r="EO143" i="24"/>
  <c r="EN144" i="24"/>
  <c r="EN145" i="24" s="1"/>
  <c r="EP114" i="24" l="1"/>
  <c r="EP120" i="24" s="1"/>
  <c r="EP111" i="24"/>
  <c r="EO112" i="24"/>
  <c r="EO113" i="24" s="1"/>
  <c r="EP190" i="24"/>
  <c r="EP174" i="24"/>
  <c r="EP178" i="24" s="1"/>
  <c r="EP184" i="24" s="1"/>
  <c r="EP142" i="24"/>
  <c r="EP78" i="24"/>
  <c r="EP94" i="24"/>
  <c r="EP46" i="24"/>
  <c r="EQ4" i="24"/>
  <c r="EP6" i="24"/>
  <c r="EP29" i="24" l="1"/>
  <c r="EP50" i="24"/>
  <c r="EP56" i="24" s="1"/>
  <c r="EP47" i="24"/>
  <c r="EO48" i="24"/>
  <c r="EO49" i="24" s="1"/>
  <c r="EP146" i="24"/>
  <c r="EP152" i="24" s="1"/>
  <c r="EP143" i="24"/>
  <c r="EP79" i="24"/>
  <c r="EO80" i="24"/>
  <c r="EO81" i="24" s="1"/>
  <c r="EQ5" i="24"/>
  <c r="EQ174" i="24" s="1"/>
  <c r="EQ3" i="24"/>
  <c r="EQ141" i="24"/>
  <c r="EQ45" i="24"/>
  <c r="EQ62" i="24" s="1"/>
  <c r="EQ109" i="24"/>
  <c r="EQ173" i="24"/>
  <c r="EQ77" i="24"/>
  <c r="EP82" i="24"/>
  <c r="EP88" i="24" s="1"/>
  <c r="EO144" i="24"/>
  <c r="EO145" i="24" s="1"/>
  <c r="EP175" i="24"/>
  <c r="EO176" i="24"/>
  <c r="EO177" i="24" s="1"/>
  <c r="EQ175" i="24" l="1"/>
  <c r="EQ126" i="24"/>
  <c r="EQ46" i="24"/>
  <c r="EQ6" i="24"/>
  <c r="ER4" i="24"/>
  <c r="EQ110" i="24"/>
  <c r="EQ94" i="24"/>
  <c r="EQ158" i="24"/>
  <c r="EQ78" i="24"/>
  <c r="EQ79" i="24" s="1"/>
  <c r="EP176" i="24"/>
  <c r="EP177" i="24" s="1"/>
  <c r="EQ178" i="24"/>
  <c r="EQ184" i="24" s="1"/>
  <c r="EQ190" i="24"/>
  <c r="EQ142" i="24"/>
  <c r="EQ143" i="24" s="1"/>
  <c r="EP144" i="24" l="1"/>
  <c r="EP145" i="24" s="1"/>
  <c r="EQ29" i="24"/>
  <c r="EP80" i="24"/>
  <c r="EP81" i="24" s="1"/>
  <c r="EQ111" i="24"/>
  <c r="EP112" i="24"/>
  <c r="EP113" i="24" s="1"/>
  <c r="EQ50" i="24"/>
  <c r="EQ56" i="24" s="1"/>
  <c r="EQ47" i="24"/>
  <c r="EP48" i="24"/>
  <c r="EP49" i="24" s="1"/>
  <c r="EQ146" i="24"/>
  <c r="EQ152" i="24" s="1"/>
  <c r="ER5" i="24"/>
  <c r="ER110" i="24" s="1"/>
  <c r="ER3" i="24"/>
  <c r="ER45" i="24"/>
  <c r="ER62" i="24" s="1"/>
  <c r="ER141" i="24"/>
  <c r="ER158" i="24" s="1"/>
  <c r="ER173" i="24"/>
  <c r="ER109" i="24"/>
  <c r="ER126" i="24" s="1"/>
  <c r="ER77" i="24"/>
  <c r="EQ82" i="24"/>
  <c r="EQ88" i="24" s="1"/>
  <c r="EQ114" i="24"/>
  <c r="EQ120" i="24" s="1"/>
  <c r="ER174" i="24" l="1"/>
  <c r="ER178" i="24" s="1"/>
  <c r="ER184" i="24" s="1"/>
  <c r="ER190" i="24"/>
  <c r="ER46" i="24"/>
  <c r="EQ48" i="24" s="1"/>
  <c r="EQ49" i="24" s="1"/>
  <c r="ES4" i="24"/>
  <c r="ER6" i="24"/>
  <c r="ER114" i="24"/>
  <c r="ER120" i="24" s="1"/>
  <c r="ER111" i="24"/>
  <c r="ER94" i="24"/>
  <c r="ER142" i="24"/>
  <c r="ER78" i="24"/>
  <c r="EQ112" i="24"/>
  <c r="EQ113" i="24" s="1"/>
  <c r="ER29" i="24" l="1"/>
  <c r="EQ176" i="24"/>
  <c r="EQ177" i="24" s="1"/>
  <c r="ER175" i="24"/>
  <c r="ER79" i="24"/>
  <c r="EQ80" i="24"/>
  <c r="EQ81" i="24" s="1"/>
  <c r="ER82" i="24"/>
  <c r="ER88" i="24" s="1"/>
  <c r="ER146" i="24"/>
  <c r="ER152" i="24" s="1"/>
  <c r="ER143" i="24"/>
  <c r="EQ144" i="24"/>
  <c r="EQ145" i="24" s="1"/>
  <c r="ES5" i="24"/>
  <c r="ES142" i="24" s="1"/>
  <c r="ES3" i="24"/>
  <c r="ES45" i="24"/>
  <c r="ES62" i="24" s="1"/>
  <c r="ES141" i="24"/>
  <c r="ES173" i="24"/>
  <c r="ES190" i="24" s="1"/>
  <c r="ES109" i="24"/>
  <c r="ES77" i="24"/>
  <c r="ER50" i="24"/>
  <c r="ER56" i="24" s="1"/>
  <c r="ER47" i="24"/>
  <c r="ES143" i="24" l="1"/>
  <c r="ES78" i="24"/>
  <c r="ES79" i="24" s="1"/>
  <c r="ES146" i="24"/>
  <c r="ES152" i="24" s="1"/>
  <c r="ES158" i="24"/>
  <c r="ES174" i="24"/>
  <c r="ES94" i="24"/>
  <c r="ES110" i="24"/>
  <c r="ES114" i="24" s="1"/>
  <c r="ES120" i="24" s="1"/>
  <c r="ES126" i="24"/>
  <c r="ER144" i="24"/>
  <c r="ER145" i="24" s="1"/>
  <c r="ES46" i="24"/>
  <c r="ET4" i="24"/>
  <c r="ES6" i="24"/>
  <c r="ER80" i="24" l="1"/>
  <c r="ER81" i="24" s="1"/>
  <c r="ES29" i="24"/>
  <c r="ES82" i="24"/>
  <c r="ES88" i="24" s="1"/>
  <c r="ES50" i="24"/>
  <c r="ES56" i="24" s="1"/>
  <c r="ES47" i="24"/>
  <c r="ET5" i="24"/>
  <c r="ET142" i="24" s="1"/>
  <c r="ET3" i="24"/>
  <c r="ET141" i="24"/>
  <c r="ET45" i="24"/>
  <c r="ET62" i="24" s="1"/>
  <c r="ET109" i="24"/>
  <c r="ET173" i="24"/>
  <c r="ET77" i="24"/>
  <c r="ER48" i="24"/>
  <c r="ER49" i="24" s="1"/>
  <c r="ES111" i="24"/>
  <c r="ER112" i="24"/>
  <c r="ER113" i="24" s="1"/>
  <c r="ES178" i="24"/>
  <c r="ES184" i="24" s="1"/>
  <c r="ES175" i="24"/>
  <c r="ER176" i="24"/>
  <c r="ER177" i="24" s="1"/>
  <c r="ET110" i="24" l="1"/>
  <c r="ES112" i="24" s="1"/>
  <c r="ES113" i="24" s="1"/>
  <c r="ET190" i="24"/>
  <c r="ET143" i="24"/>
  <c r="ES144" i="24"/>
  <c r="ES145" i="24" s="1"/>
  <c r="ET126" i="24"/>
  <c r="ET46" i="24"/>
  <c r="EU4" i="24"/>
  <c r="ET6" i="24"/>
  <c r="ET174" i="24"/>
  <c r="ET175" i="24" s="1"/>
  <c r="ET94" i="24"/>
  <c r="ET146" i="24"/>
  <c r="ET152" i="24" s="1"/>
  <c r="ET158" i="24"/>
  <c r="ET78" i="24"/>
  <c r="ET114" i="24" l="1"/>
  <c r="ET120" i="24" s="1"/>
  <c r="ET29" i="24"/>
  <c r="ET111" i="24"/>
  <c r="ET50" i="24"/>
  <c r="ET56" i="24" s="1"/>
  <c r="ET47" i="24"/>
  <c r="ET79" i="24"/>
  <c r="ES80" i="24"/>
  <c r="ES81" i="24" s="1"/>
  <c r="ET82" i="24"/>
  <c r="ET88" i="24" s="1"/>
  <c r="ES176" i="24"/>
  <c r="ES177" i="24" s="1"/>
  <c r="ES48" i="24"/>
  <c r="ES49" i="24" s="1"/>
  <c r="EU5" i="24"/>
  <c r="EU142" i="24" s="1"/>
  <c r="EU143" i="24" s="1"/>
  <c r="EU3" i="24"/>
  <c r="EU141" i="24"/>
  <c r="EU45" i="24"/>
  <c r="EU62" i="24" s="1"/>
  <c r="EU109" i="24"/>
  <c r="EU173" i="24"/>
  <c r="EU190" i="24" s="1"/>
  <c r="EU77" i="24"/>
  <c r="EU94" i="24" s="1"/>
  <c r="ET178" i="24"/>
  <c r="ET184" i="24" s="1"/>
  <c r="EU174" i="24" l="1"/>
  <c r="EU178" i="24" s="1"/>
  <c r="EU184" i="24" s="1"/>
  <c r="EU78" i="24"/>
  <c r="EU82" i="24" s="1"/>
  <c r="EU88" i="24" s="1"/>
  <c r="EU110" i="24"/>
  <c r="EU111" i="24" s="1"/>
  <c r="ET144" i="24"/>
  <c r="ET145" i="24" s="1"/>
  <c r="EU126" i="24"/>
  <c r="EU46" i="24"/>
  <c r="ET48" i="24" s="1"/>
  <c r="ET49" i="24" s="1"/>
  <c r="EV4" i="24"/>
  <c r="EU6" i="24"/>
  <c r="EU146" i="24"/>
  <c r="EU152" i="24" s="1"/>
  <c r="EU158" i="24"/>
  <c r="ET176" i="24" l="1"/>
  <c r="ET177" i="24" s="1"/>
  <c r="EU114" i="24"/>
  <c r="EU120" i="24" s="1"/>
  <c r="EU175" i="24"/>
  <c r="ET80" i="24"/>
  <c r="ET81" i="24" s="1"/>
  <c r="ET112" i="24"/>
  <c r="ET113" i="24" s="1"/>
  <c r="EU79" i="24"/>
  <c r="EU29" i="24"/>
  <c r="EU50" i="24"/>
  <c r="EU56" i="24" s="1"/>
  <c r="EU47" i="24"/>
  <c r="EV5" i="24"/>
  <c r="EV142" i="24" s="1"/>
  <c r="EV3" i="24"/>
  <c r="EV45" i="24"/>
  <c r="EV141" i="24"/>
  <c r="EV173" i="24"/>
  <c r="EV109" i="24"/>
  <c r="EV126" i="24" s="1"/>
  <c r="EV77" i="24"/>
  <c r="EV110" i="24" l="1"/>
  <c r="EV114" i="24" s="1"/>
  <c r="EV120" i="24" s="1"/>
  <c r="EV143" i="24"/>
  <c r="EU144" i="24"/>
  <c r="EU145" i="24" s="1"/>
  <c r="EV190" i="24"/>
  <c r="EV146" i="24"/>
  <c r="EV152" i="24" s="1"/>
  <c r="EV158" i="24"/>
  <c r="EV78" i="24"/>
  <c r="EV82" i="24" s="1"/>
  <c r="EV88" i="24" s="1"/>
  <c r="EV94" i="24"/>
  <c r="EV62" i="24"/>
  <c r="EV174" i="24"/>
  <c r="EV46" i="24"/>
  <c r="EV47" i="24" s="1"/>
  <c r="EV6" i="24"/>
  <c r="EW4" i="24"/>
  <c r="EU112" i="24" l="1"/>
  <c r="EU113" i="24" s="1"/>
  <c r="EV111" i="24"/>
  <c r="EU48" i="24"/>
  <c r="EU49" i="24" s="1"/>
  <c r="EW5" i="24"/>
  <c r="EW142" i="24" s="1"/>
  <c r="EW3" i="24"/>
  <c r="EW45" i="24"/>
  <c r="EW62" i="24" s="1"/>
  <c r="EW141" i="24"/>
  <c r="EW173" i="24"/>
  <c r="EW109" i="24"/>
  <c r="EW77" i="24"/>
  <c r="EW94" i="24" s="1"/>
  <c r="EV175" i="24"/>
  <c r="EU176" i="24"/>
  <c r="EU177" i="24" s="1"/>
  <c r="EV79" i="24"/>
  <c r="EU80" i="24"/>
  <c r="EU81" i="24" s="1"/>
  <c r="EV178" i="24"/>
  <c r="EV184" i="24" s="1"/>
  <c r="EV29" i="24"/>
  <c r="EV50" i="24"/>
  <c r="EV56" i="24" s="1"/>
  <c r="EW174" i="24" l="1"/>
  <c r="EW178" i="24" s="1"/>
  <c r="EW184" i="24" s="1"/>
  <c r="EW110" i="24"/>
  <c r="EW114" i="24" s="1"/>
  <c r="EW120" i="24" s="1"/>
  <c r="EW143" i="24"/>
  <c r="EV144" i="24"/>
  <c r="EV145" i="24" s="1"/>
  <c r="EW78" i="24"/>
  <c r="EW79" i="24" s="1"/>
  <c r="EW146" i="24"/>
  <c r="EW152" i="24" s="1"/>
  <c r="EW158" i="24"/>
  <c r="EW126" i="24"/>
  <c r="EW190" i="24"/>
  <c r="EW46" i="24"/>
  <c r="EW6" i="24"/>
  <c r="EX4" i="24"/>
  <c r="EV176" i="24" l="1"/>
  <c r="EV177" i="24" s="1"/>
  <c r="EW29" i="24"/>
  <c r="EW175" i="24"/>
  <c r="EW111" i="24"/>
  <c r="EV112" i="24"/>
  <c r="EV113" i="24" s="1"/>
  <c r="EW82" i="24"/>
  <c r="EW88" i="24" s="1"/>
  <c r="EV80" i="24"/>
  <c r="EV81" i="24" s="1"/>
  <c r="EX5" i="24"/>
  <c r="EX174" i="24" s="1"/>
  <c r="EX3" i="24"/>
  <c r="EX141" i="24"/>
  <c r="EX45" i="24"/>
  <c r="EX62" i="24" s="1"/>
  <c r="EX109" i="24"/>
  <c r="EX173" i="24"/>
  <c r="EX77" i="24"/>
  <c r="EW50" i="24"/>
  <c r="EW56" i="24" s="1"/>
  <c r="EW47" i="24"/>
  <c r="EV48" i="24"/>
  <c r="EV49" i="24" s="1"/>
  <c r="EX175" i="24" l="1"/>
  <c r="EW176" i="24"/>
  <c r="EW177" i="24" s="1"/>
  <c r="EX142" i="24"/>
  <c r="EX146" i="24" s="1"/>
  <c r="EX152" i="24" s="1"/>
  <c r="EX94" i="24"/>
  <c r="EX158" i="24"/>
  <c r="EX78" i="24"/>
  <c r="EX126" i="24"/>
  <c r="EX110" i="24"/>
  <c r="EX178" i="24"/>
  <c r="EX184" i="24" s="1"/>
  <c r="EX190" i="24"/>
  <c r="EX46" i="24"/>
  <c r="EW48" i="24" s="1"/>
  <c r="EW49" i="24" s="1"/>
  <c r="EY4" i="24"/>
  <c r="EX6" i="24"/>
  <c r="EX29" i="24" l="1"/>
  <c r="EY3" i="24"/>
  <c r="EY5" i="24"/>
  <c r="EY78" i="24" s="1"/>
  <c r="EY141" i="24"/>
  <c r="EY45" i="24"/>
  <c r="EY173" i="24"/>
  <c r="EY109" i="24"/>
  <c r="EY77" i="24"/>
  <c r="EX79" i="24"/>
  <c r="EW80" i="24"/>
  <c r="EW81" i="24" s="1"/>
  <c r="EX82" i="24"/>
  <c r="EX88" i="24" s="1"/>
  <c r="EX50" i="24"/>
  <c r="EX56" i="24" s="1"/>
  <c r="EX47" i="24"/>
  <c r="EX111" i="24"/>
  <c r="EW112" i="24"/>
  <c r="EW113" i="24" s="1"/>
  <c r="EX143" i="24"/>
  <c r="EW144" i="24"/>
  <c r="EW145" i="24" s="1"/>
  <c r="EX114" i="24"/>
  <c r="EX120" i="24" s="1"/>
  <c r="EY79" i="24" l="1"/>
  <c r="EY142" i="24"/>
  <c r="EX144" i="24" s="1"/>
  <c r="EX145" i="24" s="1"/>
  <c r="EX80" i="24"/>
  <c r="EX81" i="24" s="1"/>
  <c r="EY62" i="24"/>
  <c r="EY174" i="24"/>
  <c r="EY178" i="24" s="1"/>
  <c r="EY184" i="24" s="1"/>
  <c r="EY82" i="24"/>
  <c r="EY88" i="24" s="1"/>
  <c r="EY94" i="24"/>
  <c r="EY158" i="24"/>
  <c r="EY126" i="24"/>
  <c r="EY46" i="24"/>
  <c r="EY47" i="24" s="1"/>
  <c r="EY6" i="24"/>
  <c r="EZ4" i="24"/>
  <c r="EY190" i="24"/>
  <c r="EY110" i="24"/>
  <c r="EY111" i="24" s="1"/>
  <c r="EY143" i="24" l="1"/>
  <c r="EY146" i="24"/>
  <c r="EY152" i="24" s="1"/>
  <c r="EX112" i="24"/>
  <c r="EX113" i="24" s="1"/>
  <c r="EY114" i="24"/>
  <c r="EY120" i="24" s="1"/>
  <c r="EZ5" i="24"/>
  <c r="EZ110" i="24" s="1"/>
  <c r="EZ3" i="24"/>
  <c r="EZ45" i="24"/>
  <c r="EZ62" i="24" s="1"/>
  <c r="EZ141" i="24"/>
  <c r="EZ173" i="24"/>
  <c r="EZ109" i="24"/>
  <c r="EZ126" i="24" s="1"/>
  <c r="EZ77" i="24"/>
  <c r="EY50" i="24"/>
  <c r="EY56" i="24" s="1"/>
  <c r="EY175" i="24"/>
  <c r="EX176" i="24"/>
  <c r="EX177" i="24" s="1"/>
  <c r="EX48" i="24"/>
  <c r="EX49" i="24" s="1"/>
  <c r="EY29" i="24"/>
  <c r="EZ78" i="24" l="1"/>
  <c r="EZ82" i="24" s="1"/>
  <c r="EZ88" i="24" s="1"/>
  <c r="EZ114" i="24"/>
  <c r="EZ120" i="24" s="1"/>
  <c r="EZ111" i="24"/>
  <c r="EY112" i="24"/>
  <c r="EY113" i="24" s="1"/>
  <c r="EZ94" i="24"/>
  <c r="EZ142" i="24"/>
  <c r="EZ146" i="24" s="1"/>
  <c r="EZ152" i="24" s="1"/>
  <c r="EZ190" i="24"/>
  <c r="EZ46" i="24"/>
  <c r="EZ6" i="24"/>
  <c r="FA4" i="24"/>
  <c r="EZ158" i="24"/>
  <c r="EZ174" i="24"/>
  <c r="EZ175" i="24" s="1"/>
  <c r="EY80" i="24" l="1"/>
  <c r="EY81" i="24" s="1"/>
  <c r="EZ79" i="24"/>
  <c r="EZ29" i="24"/>
  <c r="EY176" i="24"/>
  <c r="EY177" i="24" s="1"/>
  <c r="FA5" i="24"/>
  <c r="FA110" i="24" s="1"/>
  <c r="FA3" i="24"/>
  <c r="FA45" i="24"/>
  <c r="FA141" i="24"/>
  <c r="FA173" i="24"/>
  <c r="FA190" i="24" s="1"/>
  <c r="FA109" i="24"/>
  <c r="FA77" i="24"/>
  <c r="EZ143" i="24"/>
  <c r="EY144" i="24"/>
  <c r="EY145" i="24" s="1"/>
  <c r="EZ50" i="24"/>
  <c r="EZ56" i="24" s="1"/>
  <c r="EZ47" i="24"/>
  <c r="EY48" i="24"/>
  <c r="EY49" i="24" s="1"/>
  <c r="EZ178" i="24"/>
  <c r="EZ184" i="24" s="1"/>
  <c r="FA142" i="24" l="1"/>
  <c r="EZ144" i="24" s="1"/>
  <c r="EZ145" i="24" s="1"/>
  <c r="FA111" i="24"/>
  <c r="EZ112" i="24"/>
  <c r="EZ113" i="24" s="1"/>
  <c r="FA94" i="24"/>
  <c r="FA62" i="24"/>
  <c r="FA78" i="24"/>
  <c r="FA114" i="24"/>
  <c r="FA120" i="24" s="1"/>
  <c r="FA126" i="24"/>
  <c r="FA46" i="24"/>
  <c r="FA47" i="24" s="1"/>
  <c r="FB4" i="24"/>
  <c r="FA6" i="24"/>
  <c r="FA158" i="24"/>
  <c r="FA174" i="24"/>
  <c r="FA146" i="24" l="1"/>
  <c r="FA152" i="24" s="1"/>
  <c r="FA143" i="24"/>
  <c r="EZ48" i="24"/>
  <c r="EZ49" i="24" s="1"/>
  <c r="FA79" i="24"/>
  <c r="EZ80" i="24"/>
  <c r="EZ81" i="24" s="1"/>
  <c r="FA82" i="24"/>
  <c r="FA88" i="24" s="1"/>
  <c r="FA29" i="24"/>
  <c r="FA178" i="24"/>
  <c r="FA184" i="24" s="1"/>
  <c r="FA175" i="24"/>
  <c r="EZ176" i="24"/>
  <c r="EZ177" i="24" s="1"/>
  <c r="FB5" i="24"/>
  <c r="FB174" i="24" s="1"/>
  <c r="FB3" i="24"/>
  <c r="FB141" i="24"/>
  <c r="FB158" i="24" s="1"/>
  <c r="FB45" i="24"/>
  <c r="FB109" i="24"/>
  <c r="FB126" i="24" s="1"/>
  <c r="FB173" i="24"/>
  <c r="FB77" i="24"/>
  <c r="FA50" i="24"/>
  <c r="FA56" i="24" s="1"/>
  <c r="FB110" i="24" l="1"/>
  <c r="FA112" i="24" s="1"/>
  <c r="FA113" i="24" s="1"/>
  <c r="FB175" i="24"/>
  <c r="FB78" i="24"/>
  <c r="FB79" i="24" s="1"/>
  <c r="FB178" i="24"/>
  <c r="FB184" i="24" s="1"/>
  <c r="FB190" i="24"/>
  <c r="FB46" i="24"/>
  <c r="FB50" i="24" s="1"/>
  <c r="FB56" i="24" s="1"/>
  <c r="FC4" i="24"/>
  <c r="FB6" i="24"/>
  <c r="FB62" i="24"/>
  <c r="FB94" i="24"/>
  <c r="FB142" i="24"/>
  <c r="FA176" i="24"/>
  <c r="FA177" i="24" s="1"/>
  <c r="FA80" i="24" l="1"/>
  <c r="FA81" i="24" s="1"/>
  <c r="FB111" i="24"/>
  <c r="FB82" i="24"/>
  <c r="FB88" i="24" s="1"/>
  <c r="FB114" i="24"/>
  <c r="FB120" i="24" s="1"/>
  <c r="FB29" i="24"/>
  <c r="FC5" i="24"/>
  <c r="FC78" i="24" s="1"/>
  <c r="FC3" i="24"/>
  <c r="FC141" i="24"/>
  <c r="FC45" i="24"/>
  <c r="FC62" i="24" s="1"/>
  <c r="FC173" i="24"/>
  <c r="FC190" i="24" s="1"/>
  <c r="FC77" i="24"/>
  <c r="FC109" i="24"/>
  <c r="FB47" i="24"/>
  <c r="FA48" i="24"/>
  <c r="FA49" i="24" s="1"/>
  <c r="FB146" i="24"/>
  <c r="FB152" i="24" s="1"/>
  <c r="FB143" i="24"/>
  <c r="FA144" i="24"/>
  <c r="FA145" i="24" s="1"/>
  <c r="FC174" i="24" l="1"/>
  <c r="FC178" i="24" s="1"/>
  <c r="FC184" i="24" s="1"/>
  <c r="FC142" i="24"/>
  <c r="FB144" i="24" s="1"/>
  <c r="FB145" i="24" s="1"/>
  <c r="FC110" i="24"/>
  <c r="FC114" i="24" s="1"/>
  <c r="FC120" i="24" s="1"/>
  <c r="FC79" i="24"/>
  <c r="FB80" i="24"/>
  <c r="FB81" i="24" s="1"/>
  <c r="FC126" i="24"/>
  <c r="FC158" i="24"/>
  <c r="FC82" i="24"/>
  <c r="FC88" i="24" s="1"/>
  <c r="FC94" i="24"/>
  <c r="FC46" i="24"/>
  <c r="FD4" i="24"/>
  <c r="FC6" i="24"/>
  <c r="FB176" i="24" l="1"/>
  <c r="FB177" i="24" s="1"/>
  <c r="FC143" i="24"/>
  <c r="FC146" i="24"/>
  <c r="FC152" i="24" s="1"/>
  <c r="FC175" i="24"/>
  <c r="FC111" i="24"/>
  <c r="FB112" i="24"/>
  <c r="FB113" i="24" s="1"/>
  <c r="FC29" i="24"/>
  <c r="FC50" i="24"/>
  <c r="FC56" i="24" s="1"/>
  <c r="FC47" i="24"/>
  <c r="FB48" i="24"/>
  <c r="FB49" i="24" s="1"/>
  <c r="FD5" i="24"/>
  <c r="FD142" i="24" s="1"/>
  <c r="FD3" i="24"/>
  <c r="FD45" i="24"/>
  <c r="FD62" i="24" s="1"/>
  <c r="FD141" i="24"/>
  <c r="FD173" i="24"/>
  <c r="FD77" i="24"/>
  <c r="FD109" i="24"/>
  <c r="FD126" i="24" s="1"/>
  <c r="FD143" i="24" l="1"/>
  <c r="FD46" i="24"/>
  <c r="FC48" i="24" s="1"/>
  <c r="FC49" i="24" s="1"/>
  <c r="FD6" i="24"/>
  <c r="FE4" i="24"/>
  <c r="FD190" i="24"/>
  <c r="FC144" i="24"/>
  <c r="FC145" i="24" s="1"/>
  <c r="FD146" i="24"/>
  <c r="FD152" i="24" s="1"/>
  <c r="FD158" i="24"/>
  <c r="FD174" i="24"/>
  <c r="FD110" i="24"/>
  <c r="FD94" i="24"/>
  <c r="FD78" i="24"/>
  <c r="FD29" i="24" l="1"/>
  <c r="FD114" i="24"/>
  <c r="FD120" i="24" s="1"/>
  <c r="FD111" i="24"/>
  <c r="FC112" i="24"/>
  <c r="FC113" i="24" s="1"/>
  <c r="FE5" i="24"/>
  <c r="FE110" i="24" s="1"/>
  <c r="FE3" i="24"/>
  <c r="FE45" i="24"/>
  <c r="FE141" i="24"/>
  <c r="FE173" i="24"/>
  <c r="FE109" i="24"/>
  <c r="FE77" i="24"/>
  <c r="FD79" i="24"/>
  <c r="FC80" i="24"/>
  <c r="FC81" i="24" s="1"/>
  <c r="FD82" i="24"/>
  <c r="FD88" i="24" s="1"/>
  <c r="FD175" i="24"/>
  <c r="FC176" i="24"/>
  <c r="FC177" i="24" s="1"/>
  <c r="FD50" i="24"/>
  <c r="FD56" i="24" s="1"/>
  <c r="FD47" i="24"/>
  <c r="FD178" i="24"/>
  <c r="FD184" i="24" s="1"/>
  <c r="FE111" i="24" l="1"/>
  <c r="FE190" i="24"/>
  <c r="FE46" i="24"/>
  <c r="FE47" i="24" s="1"/>
  <c r="FF4" i="24"/>
  <c r="FE6" i="24"/>
  <c r="FE158" i="24"/>
  <c r="FE78" i="24"/>
  <c r="FE79" i="24" s="1"/>
  <c r="FE94" i="24"/>
  <c r="FE62" i="24"/>
  <c r="FE142" i="24"/>
  <c r="FD112" i="24"/>
  <c r="FD113" i="24" s="1"/>
  <c r="FE114" i="24"/>
  <c r="FE120" i="24" s="1"/>
  <c r="FE126" i="24"/>
  <c r="FE174" i="24"/>
  <c r="FE175" i="24" s="1"/>
  <c r="FD48" i="24" l="1"/>
  <c r="FD49" i="24" s="1"/>
  <c r="FE82" i="24"/>
  <c r="FE88" i="24" s="1"/>
  <c r="FE50" i="24"/>
  <c r="FE56" i="24" s="1"/>
  <c r="FE143" i="24"/>
  <c r="FD144" i="24"/>
  <c r="FD145" i="24" s="1"/>
  <c r="FE146" i="24"/>
  <c r="FE152" i="24" s="1"/>
  <c r="FE29" i="24"/>
  <c r="FD176" i="24"/>
  <c r="FD177" i="24" s="1"/>
  <c r="FD80" i="24"/>
  <c r="FD81" i="24" s="1"/>
  <c r="FF5" i="24"/>
  <c r="FF78" i="24" s="1"/>
  <c r="FF3" i="24"/>
  <c r="FF141" i="24"/>
  <c r="FF158" i="24" s="1"/>
  <c r="FF45" i="24"/>
  <c r="FF109" i="24"/>
  <c r="FF126" i="24" s="1"/>
  <c r="FF173" i="24"/>
  <c r="FF77" i="24"/>
  <c r="FF94" i="24" s="1"/>
  <c r="FE178" i="24"/>
  <c r="FE184" i="24" s="1"/>
  <c r="FF174" i="24" l="1"/>
  <c r="FF175" i="24" s="1"/>
  <c r="FF110" i="24"/>
  <c r="FF111" i="24" s="1"/>
  <c r="FF82" i="24"/>
  <c r="FF88" i="24" s="1"/>
  <c r="FF79" i="24"/>
  <c r="FE80" i="24"/>
  <c r="FE81" i="24" s="1"/>
  <c r="FF46" i="24"/>
  <c r="FF50" i="24" s="1"/>
  <c r="FF56" i="24" s="1"/>
  <c r="FG4" i="24"/>
  <c r="FF6" i="24"/>
  <c r="FF190" i="24"/>
  <c r="FF62" i="24"/>
  <c r="FF142" i="24"/>
  <c r="FE144" i="24" s="1"/>
  <c r="FE145" i="24" s="1"/>
  <c r="FE176" i="24" l="1"/>
  <c r="FE177" i="24" s="1"/>
  <c r="FF114" i="24"/>
  <c r="FF120" i="24" s="1"/>
  <c r="FF178" i="24"/>
  <c r="FF184" i="24" s="1"/>
  <c r="FE112" i="24"/>
  <c r="FE113" i="24" s="1"/>
  <c r="FF47" i="24"/>
  <c r="FE48" i="24"/>
  <c r="FE49" i="24" s="1"/>
  <c r="FF146" i="24"/>
  <c r="FF152" i="24" s="1"/>
  <c r="FF143" i="24"/>
  <c r="FF29" i="24"/>
  <c r="FG5" i="24"/>
  <c r="FG142" i="24" s="1"/>
  <c r="FG3" i="24"/>
  <c r="FG141" i="24"/>
  <c r="FG45" i="24"/>
  <c r="FG62" i="24" s="1"/>
  <c r="FG173" i="24"/>
  <c r="FG109" i="24"/>
  <c r="FG77" i="24"/>
  <c r="FG94" i="24" s="1"/>
  <c r="FG143" i="24" l="1"/>
  <c r="FG110" i="24"/>
  <c r="FG111" i="24" s="1"/>
  <c r="FG174" i="24"/>
  <c r="FG178" i="24" s="1"/>
  <c r="FG184" i="24" s="1"/>
  <c r="FG190" i="24"/>
  <c r="FG46" i="24"/>
  <c r="FH4" i="24"/>
  <c r="FG6" i="24"/>
  <c r="FF144" i="24"/>
  <c r="FF145" i="24" s="1"/>
  <c r="FG146" i="24"/>
  <c r="FG152" i="24" s="1"/>
  <c r="FG158" i="24"/>
  <c r="FG126" i="24"/>
  <c r="FG78" i="24"/>
  <c r="FG114" i="24" l="1"/>
  <c r="FG120" i="24" s="1"/>
  <c r="FG175" i="24"/>
  <c r="FF112" i="24"/>
  <c r="FF113" i="24" s="1"/>
  <c r="FF176" i="24"/>
  <c r="FF177" i="24" s="1"/>
  <c r="FG29" i="24"/>
  <c r="FG50" i="24"/>
  <c r="FG56" i="24" s="1"/>
  <c r="FG47" i="24"/>
  <c r="FF48" i="24"/>
  <c r="FF49" i="24" s="1"/>
  <c r="FG82" i="24"/>
  <c r="FG88" i="24" s="1"/>
  <c r="FG79" i="24"/>
  <c r="FF80" i="24"/>
  <c r="FF81" i="24" s="1"/>
  <c r="FH5" i="24"/>
  <c r="FH110" i="24" s="1"/>
  <c r="FH3" i="24"/>
  <c r="FH45" i="24"/>
  <c r="FH62" i="24" s="1"/>
  <c r="FH141" i="24"/>
  <c r="FH173" i="24"/>
  <c r="FH109" i="24"/>
  <c r="FH77" i="24"/>
  <c r="FH111" i="24" l="1"/>
  <c r="FG112" i="24"/>
  <c r="FG113" i="24" s="1"/>
  <c r="FH190" i="24"/>
  <c r="FH78" i="24"/>
  <c r="FH79" i="24" s="1"/>
  <c r="FH158" i="24"/>
  <c r="FH46" i="24"/>
  <c r="FG48" i="24" s="1"/>
  <c r="FG49" i="24" s="1"/>
  <c r="FH6" i="24"/>
  <c r="FI4" i="24"/>
  <c r="FH94" i="24"/>
  <c r="FH174" i="24"/>
  <c r="FH178" i="24" s="1"/>
  <c r="FH184" i="24" s="1"/>
  <c r="FH114" i="24"/>
  <c r="FH120" i="24" s="1"/>
  <c r="FH126" i="24"/>
  <c r="FH142" i="24"/>
  <c r="FH29" i="24" l="1"/>
  <c r="FH82" i="24"/>
  <c r="FH88" i="24" s="1"/>
  <c r="FG80" i="24"/>
  <c r="FG81" i="24" s="1"/>
  <c r="FH143" i="24"/>
  <c r="FG144" i="24"/>
  <c r="FG145" i="24" s="1"/>
  <c r="FI5" i="24"/>
  <c r="FI142" i="24" s="1"/>
  <c r="FI3" i="24"/>
  <c r="FI45" i="24"/>
  <c r="FI141" i="24"/>
  <c r="FI173" i="24"/>
  <c r="FI109" i="24"/>
  <c r="FI77" i="24"/>
  <c r="FH175" i="24"/>
  <c r="FG176" i="24"/>
  <c r="FG177" i="24" s="1"/>
  <c r="FH146" i="24"/>
  <c r="FH152" i="24" s="1"/>
  <c r="FH50" i="24"/>
  <c r="FH56" i="24" s="1"/>
  <c r="FH47" i="24"/>
  <c r="FI143" i="24" l="1"/>
  <c r="FI110" i="24"/>
  <c r="FI114" i="24" s="1"/>
  <c r="FI120" i="24" s="1"/>
  <c r="FI46" i="24"/>
  <c r="FI47" i="24" s="1"/>
  <c r="FI6" i="24"/>
  <c r="FJ4" i="24"/>
  <c r="FI126" i="24"/>
  <c r="FI190" i="24"/>
  <c r="FI146" i="24"/>
  <c r="FI152" i="24" s="1"/>
  <c r="FI158" i="24"/>
  <c r="FI174" i="24"/>
  <c r="FI175" i="24" s="1"/>
  <c r="FI94" i="24"/>
  <c r="FI62" i="24"/>
  <c r="FI78" i="24"/>
  <c r="FH144" i="24"/>
  <c r="FH145" i="24" s="1"/>
  <c r="FH48" i="24" l="1"/>
  <c r="FH49" i="24" s="1"/>
  <c r="FI50" i="24"/>
  <c r="FI56" i="24" s="1"/>
  <c r="FI111" i="24"/>
  <c r="FH112" i="24"/>
  <c r="FH113" i="24" s="1"/>
  <c r="FI178" i="24"/>
  <c r="FI184" i="24" s="1"/>
  <c r="FJ3" i="24"/>
  <c r="FJ5" i="24"/>
  <c r="FJ78" i="24" s="1"/>
  <c r="FJ141" i="24"/>
  <c r="FJ45" i="24"/>
  <c r="FJ62" i="24" s="1"/>
  <c r="FJ109" i="24"/>
  <c r="FJ173" i="24"/>
  <c r="FJ77" i="24"/>
  <c r="FI79" i="24"/>
  <c r="FH80" i="24"/>
  <c r="FH81" i="24" s="1"/>
  <c r="FI82" i="24"/>
  <c r="FI88" i="24" s="1"/>
  <c r="FI29" i="24"/>
  <c r="FH176" i="24"/>
  <c r="FH177" i="24" s="1"/>
  <c r="FJ110" i="24" l="1"/>
  <c r="FJ114" i="24" s="1"/>
  <c r="FJ120" i="24" s="1"/>
  <c r="FJ79" i="24"/>
  <c r="FJ158" i="24"/>
  <c r="FJ46" i="24"/>
  <c r="FK4" i="24"/>
  <c r="FJ6" i="24"/>
  <c r="FJ190" i="24"/>
  <c r="FJ126" i="24"/>
  <c r="FJ174" i="24"/>
  <c r="FJ82" i="24"/>
  <c r="FJ88" i="24" s="1"/>
  <c r="FJ94" i="24"/>
  <c r="FI80" i="24"/>
  <c r="FI81" i="24" s="1"/>
  <c r="FJ142" i="24"/>
  <c r="FI112" i="24" l="1"/>
  <c r="FI113" i="24" s="1"/>
  <c r="FJ111" i="24"/>
  <c r="FJ29" i="24"/>
  <c r="FJ50" i="24"/>
  <c r="FJ56" i="24" s="1"/>
  <c r="FJ47" i="24"/>
  <c r="FI48" i="24"/>
  <c r="FI49" i="24" s="1"/>
  <c r="FJ175" i="24"/>
  <c r="FI176" i="24"/>
  <c r="FI177" i="24" s="1"/>
  <c r="FJ178" i="24"/>
  <c r="FJ184" i="24" s="1"/>
  <c r="FJ143" i="24"/>
  <c r="FI144" i="24"/>
  <c r="FI145" i="24" s="1"/>
  <c r="FK5" i="24"/>
  <c r="FK78" i="24" s="1"/>
  <c r="FK3" i="24"/>
  <c r="FK45" i="24"/>
  <c r="FK141" i="24"/>
  <c r="FK173" i="24"/>
  <c r="FK77" i="24"/>
  <c r="FK109" i="24"/>
  <c r="FJ146" i="24"/>
  <c r="FJ152" i="24" s="1"/>
  <c r="FK174" i="24" l="1"/>
  <c r="FK175" i="24" s="1"/>
  <c r="FK79" i="24"/>
  <c r="FJ80" i="24"/>
  <c r="FJ81" i="24" s="1"/>
  <c r="FK190" i="24"/>
  <c r="FK110" i="24"/>
  <c r="FK114" i="24" s="1"/>
  <c r="FK120" i="24" s="1"/>
  <c r="FK126" i="24"/>
  <c r="FK62" i="24"/>
  <c r="FK82" i="24"/>
  <c r="FK88" i="24" s="1"/>
  <c r="FK94" i="24"/>
  <c r="FK46" i="24"/>
  <c r="FK47" i="24" s="1"/>
  <c r="FK6" i="24"/>
  <c r="FL4" i="24"/>
  <c r="FK158" i="24"/>
  <c r="FK142" i="24"/>
  <c r="FK143" i="24" s="1"/>
  <c r="FJ176" i="24" l="1"/>
  <c r="FJ177" i="24" s="1"/>
  <c r="FK178" i="24"/>
  <c r="FK184" i="24" s="1"/>
  <c r="FK146" i="24"/>
  <c r="FK152" i="24" s="1"/>
  <c r="FJ144" i="24"/>
  <c r="FJ145" i="24" s="1"/>
  <c r="FK29" i="24"/>
  <c r="FJ48" i="24"/>
  <c r="FJ49" i="24" s="1"/>
  <c r="FL3" i="24"/>
  <c r="FL5" i="24"/>
  <c r="FL110" i="24" s="1"/>
  <c r="FL45" i="24"/>
  <c r="FL173" i="24"/>
  <c r="FL141" i="24"/>
  <c r="FL158" i="24" s="1"/>
  <c r="FL77" i="24"/>
  <c r="FL109" i="24"/>
  <c r="FK50" i="24"/>
  <c r="FK56" i="24" s="1"/>
  <c r="FK111" i="24"/>
  <c r="FJ112" i="24"/>
  <c r="FJ113" i="24" s="1"/>
  <c r="FL78" i="24" l="1"/>
  <c r="FL79" i="24" s="1"/>
  <c r="FK112" i="24"/>
  <c r="FK113" i="24" s="1"/>
  <c r="FL62" i="24"/>
  <c r="FL94" i="24"/>
  <c r="FL111" i="24"/>
  <c r="FL46" i="24"/>
  <c r="FL6" i="24"/>
  <c r="FM4" i="24"/>
  <c r="FL174" i="24"/>
  <c r="FL178" i="24" s="1"/>
  <c r="FL184" i="24" s="1"/>
  <c r="FL114" i="24"/>
  <c r="FL120" i="24" s="1"/>
  <c r="FL126" i="24"/>
  <c r="FL190" i="24"/>
  <c r="FL142" i="24"/>
  <c r="FK80" i="24" l="1"/>
  <c r="FK81" i="24" s="1"/>
  <c r="FL82" i="24"/>
  <c r="FL88" i="24" s="1"/>
  <c r="FL146" i="24"/>
  <c r="FL152" i="24" s="1"/>
  <c r="FL143" i="24"/>
  <c r="FK144" i="24"/>
  <c r="FK145" i="24" s="1"/>
  <c r="FL175" i="24"/>
  <c r="FK176" i="24"/>
  <c r="FK177" i="24" s="1"/>
  <c r="FL47" i="24"/>
  <c r="FK48" i="24"/>
  <c r="FK49" i="24" s="1"/>
  <c r="FL29" i="24"/>
  <c r="FM5" i="24"/>
  <c r="FM142" i="24" s="1"/>
  <c r="FM3" i="24"/>
  <c r="FM45" i="24"/>
  <c r="FM141" i="24"/>
  <c r="FM173" i="24"/>
  <c r="FM109" i="24"/>
  <c r="FM77" i="24"/>
  <c r="FM94" i="24" s="1"/>
  <c r="FL50" i="24"/>
  <c r="FL56" i="24" s="1"/>
  <c r="FM143" i="24" l="1"/>
  <c r="FM146" i="24"/>
  <c r="FM152" i="24" s="1"/>
  <c r="FM158" i="24"/>
  <c r="FM78" i="24"/>
  <c r="FM190" i="24"/>
  <c r="FM62" i="24"/>
  <c r="FM110" i="24"/>
  <c r="FM114" i="24" s="1"/>
  <c r="FM120" i="24" s="1"/>
  <c r="FM174" i="24"/>
  <c r="FM175" i="24" s="1"/>
  <c r="FM126" i="24"/>
  <c r="FL144" i="24"/>
  <c r="FL145" i="24" s="1"/>
  <c r="FM46" i="24"/>
  <c r="FM47" i="24" s="1"/>
  <c r="FM6" i="24"/>
  <c r="FN4" i="24"/>
  <c r="FL48" i="24" l="1"/>
  <c r="FL49" i="24" s="1"/>
  <c r="FM178" i="24"/>
  <c r="FM184" i="24" s="1"/>
  <c r="FN5" i="24"/>
  <c r="FN78" i="24" s="1"/>
  <c r="FN3" i="24"/>
  <c r="FN141" i="24"/>
  <c r="FN45" i="24"/>
  <c r="FN62" i="24" s="1"/>
  <c r="FN109" i="24"/>
  <c r="FN126" i="24" s="1"/>
  <c r="FN173" i="24"/>
  <c r="FN77" i="24"/>
  <c r="FM50" i="24"/>
  <c r="FM56" i="24" s="1"/>
  <c r="FM82" i="24"/>
  <c r="FM88" i="24" s="1"/>
  <c r="FM79" i="24"/>
  <c r="FL80" i="24"/>
  <c r="FL81" i="24" s="1"/>
  <c r="FM111" i="24"/>
  <c r="FL112" i="24"/>
  <c r="FL113" i="24" s="1"/>
  <c r="FM29" i="24"/>
  <c r="FL176" i="24"/>
  <c r="FL177" i="24" s="1"/>
  <c r="FN142" i="24" l="1"/>
  <c r="FN146" i="24" s="1"/>
  <c r="FN152" i="24" s="1"/>
  <c r="FN110" i="24"/>
  <c r="FM112" i="24" s="1"/>
  <c r="FM113" i="24" s="1"/>
  <c r="FN174" i="24"/>
  <c r="FN178" i="24" s="1"/>
  <c r="FN184" i="24" s="1"/>
  <c r="FN79" i="24"/>
  <c r="FM80" i="24"/>
  <c r="FM81" i="24" s="1"/>
  <c r="FN82" i="24"/>
  <c r="FN88" i="24" s="1"/>
  <c r="FN94" i="24"/>
  <c r="FN158" i="24"/>
  <c r="FN190" i="24"/>
  <c r="FN46" i="24"/>
  <c r="FO4" i="24"/>
  <c r="FN6" i="24"/>
  <c r="FN143" i="24" l="1"/>
  <c r="FN114" i="24"/>
  <c r="FN120" i="24" s="1"/>
  <c r="FM144" i="24"/>
  <c r="FM145" i="24" s="1"/>
  <c r="FN111" i="24"/>
  <c r="FN175" i="24"/>
  <c r="FM176" i="24"/>
  <c r="FM177" i="24" s="1"/>
  <c r="FN29" i="24"/>
  <c r="FO5" i="24"/>
  <c r="FO110" i="24" s="1"/>
  <c r="FO3" i="24"/>
  <c r="FO45" i="24"/>
  <c r="FO141" i="24"/>
  <c r="FO173" i="24"/>
  <c r="FO109" i="24"/>
  <c r="FO77" i="24"/>
  <c r="FN50" i="24"/>
  <c r="FN56" i="24" s="1"/>
  <c r="FN47" i="24"/>
  <c r="FM48" i="24"/>
  <c r="FM49" i="24" s="1"/>
  <c r="FO142" i="24" l="1"/>
  <c r="FO143" i="24" s="1"/>
  <c r="FO174" i="24"/>
  <c r="FO178" i="24" s="1"/>
  <c r="FO184" i="24" s="1"/>
  <c r="FO78" i="24"/>
  <c r="FO79" i="24" s="1"/>
  <c r="FO111" i="24"/>
  <c r="FN112" i="24"/>
  <c r="FN113" i="24" s="1"/>
  <c r="FO158" i="24"/>
  <c r="FO94" i="24"/>
  <c r="FO62" i="24"/>
  <c r="FO114" i="24"/>
  <c r="FO120" i="24" s="1"/>
  <c r="FO126" i="24"/>
  <c r="FO190" i="24"/>
  <c r="FO46" i="24"/>
  <c r="FO47" i="24" s="1"/>
  <c r="FP4" i="24"/>
  <c r="FO6" i="24"/>
  <c r="FO146" i="24" l="1"/>
  <c r="FO152" i="24" s="1"/>
  <c r="FO175" i="24"/>
  <c r="FN80" i="24"/>
  <c r="FN81" i="24" s="1"/>
  <c r="FN176" i="24"/>
  <c r="FN177" i="24" s="1"/>
  <c r="FN144" i="24"/>
  <c r="FN145" i="24" s="1"/>
  <c r="FO82" i="24"/>
  <c r="FO88" i="24" s="1"/>
  <c r="FO29" i="24"/>
  <c r="FN48" i="24"/>
  <c r="FN49" i="24" s="1"/>
  <c r="FP3" i="24"/>
  <c r="FP5" i="24"/>
  <c r="FP142" i="24" s="1"/>
  <c r="FP45" i="24"/>
  <c r="FP62" i="24" s="1"/>
  <c r="FP173" i="24"/>
  <c r="FP141" i="24"/>
  <c r="FP109" i="24"/>
  <c r="FP126" i="24" s="1"/>
  <c r="FP77" i="24"/>
  <c r="FO50" i="24"/>
  <c r="FO56" i="24" s="1"/>
  <c r="FP174" i="24" l="1"/>
  <c r="FP175" i="24" s="1"/>
  <c r="FP143" i="24"/>
  <c r="FO144" i="24"/>
  <c r="FO145" i="24" s="1"/>
  <c r="FP190" i="24"/>
  <c r="FP110" i="24"/>
  <c r="FP94" i="24"/>
  <c r="FP46" i="24"/>
  <c r="FP6" i="24"/>
  <c r="FQ4" i="24"/>
  <c r="FP146" i="24"/>
  <c r="FP152" i="24" s="1"/>
  <c r="FP158" i="24"/>
  <c r="FP78" i="24"/>
  <c r="FP178" i="24" l="1"/>
  <c r="FP184" i="24" s="1"/>
  <c r="FO176" i="24"/>
  <c r="FO177" i="24" s="1"/>
  <c r="FP29" i="24"/>
  <c r="FP79" i="24"/>
  <c r="FO80" i="24"/>
  <c r="FO81" i="24" s="1"/>
  <c r="FP50" i="24"/>
  <c r="FP56" i="24" s="1"/>
  <c r="FP47" i="24"/>
  <c r="FO48" i="24"/>
  <c r="FO49" i="24" s="1"/>
  <c r="FP82" i="24"/>
  <c r="FP88" i="24" s="1"/>
  <c r="FP114" i="24"/>
  <c r="FP120" i="24" s="1"/>
  <c r="FP111" i="24"/>
  <c r="FO112" i="24"/>
  <c r="FO113" i="24" s="1"/>
  <c r="FQ5" i="24"/>
  <c r="FQ78" i="24" s="1"/>
  <c r="FQ3" i="24"/>
  <c r="FQ45" i="24"/>
  <c r="FQ141" i="24"/>
  <c r="FQ173" i="24"/>
  <c r="FQ190" i="24" s="1"/>
  <c r="FQ109" i="24"/>
  <c r="FQ77" i="24"/>
  <c r="FQ79" i="24" l="1"/>
  <c r="FQ82" i="24"/>
  <c r="FQ88" i="24" s="1"/>
  <c r="FQ94" i="24"/>
  <c r="FQ62" i="24"/>
  <c r="FQ110" i="24"/>
  <c r="FQ111" i="24" s="1"/>
  <c r="FQ126" i="24"/>
  <c r="FQ174" i="24"/>
  <c r="FQ46" i="24"/>
  <c r="FQ47" i="24" s="1"/>
  <c r="FR4" i="24"/>
  <c r="FQ6" i="24"/>
  <c r="FQ158" i="24"/>
  <c r="FQ142" i="24"/>
  <c r="FQ146" i="24" s="1"/>
  <c r="FQ152" i="24" s="1"/>
  <c r="FP80" i="24"/>
  <c r="FP81" i="24" s="1"/>
  <c r="FP48" i="24" l="1"/>
  <c r="FP49" i="24" s="1"/>
  <c r="FQ50" i="24"/>
  <c r="FQ56" i="24" s="1"/>
  <c r="FQ178" i="24"/>
  <c r="FQ184" i="24" s="1"/>
  <c r="FQ175" i="24"/>
  <c r="FP176" i="24"/>
  <c r="FP177" i="24" s="1"/>
  <c r="FP112" i="24"/>
  <c r="FP113" i="24" s="1"/>
  <c r="FQ143" i="24"/>
  <c r="FP144" i="24"/>
  <c r="FP145" i="24" s="1"/>
  <c r="FR3" i="24"/>
  <c r="FR5" i="24"/>
  <c r="FR142" i="24" s="1"/>
  <c r="FR141" i="24"/>
  <c r="FR158" i="24" s="1"/>
  <c r="FR45" i="24"/>
  <c r="FR109" i="24"/>
  <c r="FR126" i="24" s="1"/>
  <c r="FR173" i="24"/>
  <c r="FR77" i="24"/>
  <c r="FQ114" i="24"/>
  <c r="FQ120" i="24" s="1"/>
  <c r="FQ29" i="24"/>
  <c r="FR190" i="24" l="1"/>
  <c r="FR146" i="24"/>
  <c r="FR152" i="24" s="1"/>
  <c r="FR143" i="24"/>
  <c r="FR46" i="24"/>
  <c r="FR50" i="24" s="1"/>
  <c r="FR56" i="24" s="1"/>
  <c r="FR6" i="24"/>
  <c r="FS4" i="24"/>
  <c r="FR78" i="24"/>
  <c r="FR82" i="24" s="1"/>
  <c r="FR88" i="24" s="1"/>
  <c r="FR62" i="24"/>
  <c r="FR110" i="24"/>
  <c r="FR94" i="24"/>
  <c r="FR174" i="24"/>
  <c r="FR175" i="24" s="1"/>
  <c r="FQ144" i="24"/>
  <c r="FQ145" i="24" s="1"/>
  <c r="FQ176" i="24" l="1"/>
  <c r="FQ177" i="24" s="1"/>
  <c r="FR79" i="24"/>
  <c r="FQ80" i="24"/>
  <c r="FQ81" i="24" s="1"/>
  <c r="FR114" i="24"/>
  <c r="FR120" i="24" s="1"/>
  <c r="FR111" i="24"/>
  <c r="FQ112" i="24"/>
  <c r="FQ113" i="24" s="1"/>
  <c r="FS3" i="24"/>
  <c r="FS5" i="24"/>
  <c r="FS45" i="24"/>
  <c r="FS62" i="24" s="1"/>
  <c r="FS141" i="24"/>
  <c r="FS173" i="24"/>
  <c r="FS190" i="24" s="1"/>
  <c r="FS77" i="24"/>
  <c r="FS109" i="24"/>
  <c r="FR29" i="24"/>
  <c r="FR47" i="24"/>
  <c r="FQ48" i="24"/>
  <c r="FQ49" i="24" s="1"/>
  <c r="FR178" i="24"/>
  <c r="FR184" i="24" s="1"/>
  <c r="FS46" i="24" l="1"/>
  <c r="FR48" i="24" s="1"/>
  <c r="FR49" i="24" s="1"/>
  <c r="FS6" i="24"/>
  <c r="FT4" i="24"/>
  <c r="FS94" i="24"/>
  <c r="FS78" i="24"/>
  <c r="FS79" i="24" s="1"/>
  <c r="FS174" i="24"/>
  <c r="FS158" i="24"/>
  <c r="FS142" i="24"/>
  <c r="FS126" i="24"/>
  <c r="FS110" i="24"/>
  <c r="FS111" i="24" s="1"/>
  <c r="FR80" i="24" l="1"/>
  <c r="FR81" i="24" s="1"/>
  <c r="FR112" i="24"/>
  <c r="FR113" i="24" s="1"/>
  <c r="FS114" i="24"/>
  <c r="FS120" i="24" s="1"/>
  <c r="FS29" i="24"/>
  <c r="FS178" i="24"/>
  <c r="FS184" i="24" s="1"/>
  <c r="FS175" i="24"/>
  <c r="FR176" i="24"/>
  <c r="FR177" i="24" s="1"/>
  <c r="FS143" i="24"/>
  <c r="FR144" i="24"/>
  <c r="FR145" i="24" s="1"/>
  <c r="FT5" i="24"/>
  <c r="FT78" i="24" s="1"/>
  <c r="FS80" i="24" s="1"/>
  <c r="FS81" i="24" s="1"/>
  <c r="FT3" i="24"/>
  <c r="FT45" i="24"/>
  <c r="FT173" i="24"/>
  <c r="FT141" i="24"/>
  <c r="FT77" i="24"/>
  <c r="FT94" i="24" s="1"/>
  <c r="FT109" i="24"/>
  <c r="FS146" i="24"/>
  <c r="FS152" i="24" s="1"/>
  <c r="FS82" i="24"/>
  <c r="FS88" i="24" s="1"/>
  <c r="FS50" i="24"/>
  <c r="FS56" i="24" s="1"/>
  <c r="FS47" i="24"/>
  <c r="FT174" i="24" l="1"/>
  <c r="FT175" i="24" s="1"/>
  <c r="FT158" i="24"/>
  <c r="FT46" i="24"/>
  <c r="FT47" i="24" s="1"/>
  <c r="FU4" i="24"/>
  <c r="FT6" i="24"/>
  <c r="FT190" i="24"/>
  <c r="FT110" i="24"/>
  <c r="FT114" i="24" s="1"/>
  <c r="FT120" i="24" s="1"/>
  <c r="FT126" i="24"/>
  <c r="FT62" i="24"/>
  <c r="FT142" i="24"/>
  <c r="FT143" i="24" s="1"/>
  <c r="FT82" i="24"/>
  <c r="FT88" i="24" s="1"/>
  <c r="FT79" i="24"/>
  <c r="FT178" i="24" l="1"/>
  <c r="FT184" i="24" s="1"/>
  <c r="FS144" i="24"/>
  <c r="FS145" i="24" s="1"/>
  <c r="FS176" i="24"/>
  <c r="FS177" i="24" s="1"/>
  <c r="FT29" i="24"/>
  <c r="FS48" i="24"/>
  <c r="FS49" i="24" s="1"/>
  <c r="FT50" i="24"/>
  <c r="FT56" i="24" s="1"/>
  <c r="FT111" i="24"/>
  <c r="FS112" i="24"/>
  <c r="FS113" i="24" s="1"/>
  <c r="FU3" i="24"/>
  <c r="FU5" i="24"/>
  <c r="FU142" i="24" s="1"/>
  <c r="FU45" i="24"/>
  <c r="FU62" i="24" s="1"/>
  <c r="FU173" i="24"/>
  <c r="FU190" i="24" s="1"/>
  <c r="FU141" i="24"/>
  <c r="FU109" i="24"/>
  <c r="FU77" i="24"/>
  <c r="FT146" i="24"/>
  <c r="FT152" i="24" s="1"/>
  <c r="FU143" i="24" l="1"/>
  <c r="FT144" i="24"/>
  <c r="FT145" i="24" s="1"/>
  <c r="FU78" i="24"/>
  <c r="FU82" i="24" s="1"/>
  <c r="FU88" i="24" s="1"/>
  <c r="FU94" i="24"/>
  <c r="FU174" i="24"/>
  <c r="FU126" i="24"/>
  <c r="FU46" i="24"/>
  <c r="FU6" i="24"/>
  <c r="FV4" i="24"/>
  <c r="FU146" i="24"/>
  <c r="FU152" i="24" s="1"/>
  <c r="FU158" i="24"/>
  <c r="FU110" i="24"/>
  <c r="FU111" i="24" s="1"/>
  <c r="FU29" i="24" l="1"/>
  <c r="FT112" i="24"/>
  <c r="FT113" i="24" s="1"/>
  <c r="FU50" i="24"/>
  <c r="FU56" i="24" s="1"/>
  <c r="FU47" i="24"/>
  <c r="FT48" i="24"/>
  <c r="FT49" i="24" s="1"/>
  <c r="FU178" i="24"/>
  <c r="FU184" i="24" s="1"/>
  <c r="FU175" i="24"/>
  <c r="FT176" i="24"/>
  <c r="FT177" i="24" s="1"/>
  <c r="FU79" i="24"/>
  <c r="FT80" i="24"/>
  <c r="FT81" i="24" s="1"/>
  <c r="FV5" i="24"/>
  <c r="FV174" i="24" s="1"/>
  <c r="FV175" i="24" s="1"/>
  <c r="FV3" i="24"/>
  <c r="FV45" i="24"/>
  <c r="FV141" i="24"/>
  <c r="FV109" i="24"/>
  <c r="FV126" i="24" s="1"/>
  <c r="FV173" i="24"/>
  <c r="FV77" i="24"/>
  <c r="FV94" i="24" s="1"/>
  <c r="FU114" i="24"/>
  <c r="FU120" i="24" s="1"/>
  <c r="FV78" i="24" l="1"/>
  <c r="FV82" i="24" s="1"/>
  <c r="FV88" i="24" s="1"/>
  <c r="FV178" i="24"/>
  <c r="FV184" i="24" s="1"/>
  <c r="FV190" i="24"/>
  <c r="FV46" i="24"/>
  <c r="FV47" i="24" s="1"/>
  <c r="FV6" i="24"/>
  <c r="FW4" i="24"/>
  <c r="FU176" i="24"/>
  <c r="FU177" i="24" s="1"/>
  <c r="FV158" i="24"/>
  <c r="FV142" i="24"/>
  <c r="FV146" i="24" s="1"/>
  <c r="FV152" i="24" s="1"/>
  <c r="FV62" i="24"/>
  <c r="FV110" i="24"/>
  <c r="FU80" i="24" l="1"/>
  <c r="FU81" i="24" s="1"/>
  <c r="FV79" i="24"/>
  <c r="FV50" i="24"/>
  <c r="FV56" i="24" s="1"/>
  <c r="FV29" i="24"/>
  <c r="FV114" i="24"/>
  <c r="FV120" i="24" s="1"/>
  <c r="FV111" i="24"/>
  <c r="FU112" i="24"/>
  <c r="FU113" i="24" s="1"/>
  <c r="FU48" i="24"/>
  <c r="FU49" i="24" s="1"/>
  <c r="FV143" i="24"/>
  <c r="FU144" i="24"/>
  <c r="FU145" i="24" s="1"/>
  <c r="FW5" i="24"/>
  <c r="FW78" i="24" s="1"/>
  <c r="FW3" i="24"/>
  <c r="FW45" i="24"/>
  <c r="FW62" i="24" s="1"/>
  <c r="FW141" i="24"/>
  <c r="FW173" i="24"/>
  <c r="FW190" i="24" s="1"/>
  <c r="FW109" i="24"/>
  <c r="FW77" i="24"/>
  <c r="FW174" i="24" l="1"/>
  <c r="FV176" i="24" s="1"/>
  <c r="FV177" i="24" s="1"/>
  <c r="FW79" i="24"/>
  <c r="FV80" i="24"/>
  <c r="FV81" i="24" s="1"/>
  <c r="FW158" i="24"/>
  <c r="FW110" i="24"/>
  <c r="FW111" i="24" s="1"/>
  <c r="FW142" i="24"/>
  <c r="FW143" i="24" s="1"/>
  <c r="FW82" i="24"/>
  <c r="FW88" i="24" s="1"/>
  <c r="FW94" i="24"/>
  <c r="FW126" i="24"/>
  <c r="FW46" i="24"/>
  <c r="FX4" i="24"/>
  <c r="FW6" i="24"/>
  <c r="FW175" i="24" l="1"/>
  <c r="FW178" i="24"/>
  <c r="FW184" i="24" s="1"/>
  <c r="FV112" i="24"/>
  <c r="FV113" i="24" s="1"/>
  <c r="FV144" i="24"/>
  <c r="FV145" i="24" s="1"/>
  <c r="FW114" i="24"/>
  <c r="FW120" i="24" s="1"/>
  <c r="FW29" i="24"/>
  <c r="FW50" i="24"/>
  <c r="FW56" i="24" s="1"/>
  <c r="FW47" i="24"/>
  <c r="FV48" i="24"/>
  <c r="FV49" i="24" s="1"/>
  <c r="FW146" i="24"/>
  <c r="FW152" i="24" s="1"/>
  <c r="FX5" i="24"/>
  <c r="FX78" i="24" s="1"/>
  <c r="FX3" i="24"/>
  <c r="FX45" i="24"/>
  <c r="FX173" i="24"/>
  <c r="FX141" i="24"/>
  <c r="FX109" i="24"/>
  <c r="FX77" i="24"/>
  <c r="FX174" i="24" l="1"/>
  <c r="FX175" i="24" s="1"/>
  <c r="FX79" i="24"/>
  <c r="FW80" i="24"/>
  <c r="FW81" i="24" s="1"/>
  <c r="FX158" i="24"/>
  <c r="FX126" i="24"/>
  <c r="FX46" i="24"/>
  <c r="FX47" i="24" s="1"/>
  <c r="FY4" i="24"/>
  <c r="FX6" i="24"/>
  <c r="FX190" i="24"/>
  <c r="FX142" i="24"/>
  <c r="FX82" i="24"/>
  <c r="FX88" i="24" s="1"/>
  <c r="FX94" i="24"/>
  <c r="FX62" i="24"/>
  <c r="FX110" i="24"/>
  <c r="FX178" i="24" l="1"/>
  <c r="FX184" i="24" s="1"/>
  <c r="FX50" i="24"/>
  <c r="FX56" i="24" s="1"/>
  <c r="FW48" i="24"/>
  <c r="FW49" i="24" s="1"/>
  <c r="FW176" i="24"/>
  <c r="FW177" i="24" s="1"/>
  <c r="FX29" i="24"/>
  <c r="FX143" i="24"/>
  <c r="FW144" i="24"/>
  <c r="FW145" i="24" s="1"/>
  <c r="FX146" i="24"/>
  <c r="FX152" i="24" s="1"/>
  <c r="FX111" i="24"/>
  <c r="FW112" i="24"/>
  <c r="FW113" i="24" s="1"/>
  <c r="FY5" i="24"/>
  <c r="FY174" i="24" s="1"/>
  <c r="FY3" i="24"/>
  <c r="FY45" i="24"/>
  <c r="FY62" i="24" s="1"/>
  <c r="FY173" i="24"/>
  <c r="FY141" i="24"/>
  <c r="FY109" i="24"/>
  <c r="FY77" i="24"/>
  <c r="FX114" i="24"/>
  <c r="FX120" i="24" s="1"/>
  <c r="FY142" i="24" l="1"/>
  <c r="FY143" i="24" s="1"/>
  <c r="FY175" i="24"/>
  <c r="FX176" i="24"/>
  <c r="FX177" i="24" s="1"/>
  <c r="FY126" i="24"/>
  <c r="FY94" i="24"/>
  <c r="FY46" i="24"/>
  <c r="FZ4" i="24"/>
  <c r="FY6" i="24"/>
  <c r="FY158" i="24"/>
  <c r="FY78" i="24"/>
  <c r="FY178" i="24"/>
  <c r="FY184" i="24" s="1"/>
  <c r="FY190" i="24"/>
  <c r="FY110" i="24"/>
  <c r="FY111" i="24" s="1"/>
  <c r="FY146" i="24" l="1"/>
  <c r="FY152" i="24" s="1"/>
  <c r="FX144" i="24"/>
  <c r="FX145" i="24" s="1"/>
  <c r="FY29" i="24"/>
  <c r="FX112" i="24"/>
  <c r="FX113" i="24" s="1"/>
  <c r="FY79" i="24"/>
  <c r="FX80" i="24"/>
  <c r="FX81" i="24" s="1"/>
  <c r="FZ3" i="24"/>
  <c r="FZ5" i="24"/>
  <c r="FZ110" i="24" s="1"/>
  <c r="FZ45" i="24"/>
  <c r="FZ62" i="24" s="1"/>
  <c r="FZ141" i="24"/>
  <c r="FZ158" i="24" s="1"/>
  <c r="FZ109" i="24"/>
  <c r="FZ173" i="24"/>
  <c r="FZ77" i="24"/>
  <c r="FY114" i="24"/>
  <c r="FY120" i="24" s="1"/>
  <c r="FY50" i="24"/>
  <c r="FY56" i="24" s="1"/>
  <c r="FY47" i="24"/>
  <c r="FX48" i="24"/>
  <c r="FX49" i="24" s="1"/>
  <c r="FY82" i="24"/>
  <c r="FY88" i="24" s="1"/>
  <c r="FZ142" i="24" l="1"/>
  <c r="FZ143" i="24" s="1"/>
  <c r="FZ111" i="24"/>
  <c r="FY112" i="24"/>
  <c r="FY113" i="24" s="1"/>
  <c r="FZ114" i="24"/>
  <c r="FZ120" i="24" s="1"/>
  <c r="FZ126" i="24"/>
  <c r="FZ174" i="24"/>
  <c r="FZ178" i="24" s="1"/>
  <c r="FZ184" i="24" s="1"/>
  <c r="FZ78" i="24"/>
  <c r="FZ79" i="24" s="1"/>
  <c r="FZ94" i="24"/>
  <c r="FZ190" i="24"/>
  <c r="FZ46" i="24"/>
  <c r="FY48" i="24" s="1"/>
  <c r="FY49" i="24" s="1"/>
  <c r="GA4" i="24"/>
  <c r="FZ6" i="24"/>
  <c r="FZ146" i="24" l="1"/>
  <c r="FZ152" i="24" s="1"/>
  <c r="FZ29" i="24"/>
  <c r="FY144" i="24"/>
  <c r="FY145" i="24" s="1"/>
  <c r="FY80" i="24"/>
  <c r="FY81" i="24" s="1"/>
  <c r="FZ82" i="24"/>
  <c r="FZ88" i="24" s="1"/>
  <c r="GA5" i="24"/>
  <c r="GA174" i="24" s="1"/>
  <c r="GA3" i="24"/>
  <c r="GA45" i="24"/>
  <c r="GA62" i="24" s="1"/>
  <c r="GA141" i="24"/>
  <c r="GA173" i="24"/>
  <c r="GA77" i="24"/>
  <c r="GA109" i="24"/>
  <c r="FZ50" i="24"/>
  <c r="FZ56" i="24" s="1"/>
  <c r="FZ47" i="24"/>
  <c r="FZ175" i="24"/>
  <c r="FY176" i="24"/>
  <c r="FY177" i="24" s="1"/>
  <c r="GA78" i="24" l="1"/>
  <c r="GA79" i="24" s="1"/>
  <c r="FZ176" i="24"/>
  <c r="FZ177" i="24" s="1"/>
  <c r="GA178" i="24"/>
  <c r="GA184" i="24" s="1"/>
  <c r="GA190" i="24"/>
  <c r="GA175" i="24"/>
  <c r="GA46" i="24"/>
  <c r="GA6" i="24"/>
  <c r="GB4" i="24"/>
  <c r="GA158" i="24"/>
  <c r="GA110" i="24"/>
  <c r="GA114" i="24" s="1"/>
  <c r="GA120" i="24" s="1"/>
  <c r="GA126" i="24"/>
  <c r="GA142" i="24"/>
  <c r="GA146" i="24" s="1"/>
  <c r="GA152" i="24" s="1"/>
  <c r="FZ80" i="24"/>
  <c r="FZ81" i="24" s="1"/>
  <c r="GA94" i="24"/>
  <c r="GA82" i="24" l="1"/>
  <c r="GA88" i="24" s="1"/>
  <c r="GA29" i="24"/>
  <c r="GB3" i="24"/>
  <c r="GB5" i="24"/>
  <c r="GB110" i="24" s="1"/>
  <c r="GB45" i="24"/>
  <c r="GB173" i="24"/>
  <c r="GB141" i="24"/>
  <c r="GB158" i="24" s="1"/>
  <c r="GB77" i="24"/>
  <c r="GB94" i="24" s="1"/>
  <c r="GB109" i="24"/>
  <c r="GA111" i="24"/>
  <c r="FZ112" i="24"/>
  <c r="FZ113" i="24" s="1"/>
  <c r="GA143" i="24"/>
  <c r="FZ144" i="24"/>
  <c r="FZ145" i="24" s="1"/>
  <c r="GA50" i="24"/>
  <c r="GA56" i="24" s="1"/>
  <c r="GA47" i="24"/>
  <c r="FZ48" i="24"/>
  <c r="FZ49" i="24" s="1"/>
  <c r="GB111" i="24" l="1"/>
  <c r="GB174" i="24"/>
  <c r="GB175" i="24" s="1"/>
  <c r="GB114" i="24"/>
  <c r="GB120" i="24" s="1"/>
  <c r="GB126" i="24"/>
  <c r="GB62" i="24"/>
  <c r="GB46" i="24"/>
  <c r="GB47" i="24" s="1"/>
  <c r="GB6" i="24"/>
  <c r="GC4" i="24"/>
  <c r="GB142" i="24"/>
  <c r="GA112" i="24"/>
  <c r="GA113" i="24" s="1"/>
  <c r="GB190" i="24"/>
  <c r="GB78" i="24"/>
  <c r="GA176" i="24" l="1"/>
  <c r="GA177" i="24" s="1"/>
  <c r="GB178" i="24"/>
  <c r="GB184" i="24" s="1"/>
  <c r="GB82" i="24"/>
  <c r="GB88" i="24" s="1"/>
  <c r="GB79" i="24"/>
  <c r="GA80" i="24"/>
  <c r="GA81" i="24" s="1"/>
  <c r="GB146" i="24"/>
  <c r="GB152" i="24" s="1"/>
  <c r="GB143" i="24"/>
  <c r="GB50" i="24"/>
  <c r="GB56" i="24" s="1"/>
  <c r="GA48" i="24"/>
  <c r="GA49" i="24" s="1"/>
  <c r="GC173" i="24"/>
  <c r="GC190" i="24" s="1"/>
  <c r="GC141" i="24"/>
  <c r="GC5" i="24"/>
  <c r="GC174" i="24" s="1"/>
  <c r="GC109" i="24"/>
  <c r="GC3" i="24"/>
  <c r="GC45" i="24"/>
  <c r="GC62" i="24" s="1"/>
  <c r="GC77" i="24"/>
  <c r="GA144" i="24"/>
  <c r="GA145" i="24" s="1"/>
  <c r="GB29" i="24"/>
  <c r="GC178" i="24" l="1"/>
  <c r="GC184" i="24" s="1"/>
  <c r="GC175" i="24"/>
  <c r="GB176" i="24"/>
  <c r="GB177" i="24" s="1"/>
  <c r="GC142" i="24"/>
  <c r="GC143" i="24" s="1"/>
  <c r="GC126" i="24"/>
  <c r="GC94" i="24"/>
  <c r="GC46" i="24"/>
  <c r="GC6" i="24"/>
  <c r="GD4" i="24"/>
  <c r="GC110" i="24"/>
  <c r="GC158" i="24"/>
  <c r="GC78" i="24"/>
  <c r="GC79" i="24" s="1"/>
  <c r="GC29" i="24" l="1"/>
  <c r="GC146" i="24"/>
  <c r="GC152" i="24" s="1"/>
  <c r="GB144" i="24"/>
  <c r="GB145" i="24" s="1"/>
  <c r="GB80" i="24"/>
  <c r="GB81" i="24" s="1"/>
  <c r="GC111" i="24"/>
  <c r="GB112" i="24"/>
  <c r="GB113" i="24" s="1"/>
  <c r="GD109" i="24"/>
  <c r="GD141" i="24"/>
  <c r="GD173" i="24"/>
  <c r="GD3" i="24"/>
  <c r="GD5" i="24"/>
  <c r="GD142" i="24" s="1"/>
  <c r="GD45" i="24"/>
  <c r="GD77" i="24"/>
  <c r="GC82" i="24"/>
  <c r="GC88" i="24" s="1"/>
  <c r="GC50" i="24"/>
  <c r="GC56" i="24" s="1"/>
  <c r="GC47" i="24"/>
  <c r="GB48" i="24"/>
  <c r="GB49" i="24" s="1"/>
  <c r="GC114" i="24"/>
  <c r="GC120" i="24" s="1"/>
  <c r="GD110" i="24" l="1"/>
  <c r="GD111" i="24" s="1"/>
  <c r="GD143" i="24"/>
  <c r="GC144" i="24"/>
  <c r="GC145" i="24" s="1"/>
  <c r="GD78" i="24"/>
  <c r="GD174" i="24"/>
  <c r="GD178" i="24" s="1"/>
  <c r="GD184" i="24" s="1"/>
  <c r="GD94" i="24"/>
  <c r="GD190" i="24"/>
  <c r="GD62" i="24"/>
  <c r="GD146" i="24"/>
  <c r="GD152" i="24" s="1"/>
  <c r="GD158" i="24"/>
  <c r="GD46" i="24"/>
  <c r="GD47" i="24" s="1"/>
  <c r="GE4" i="24"/>
  <c r="GD6" i="24"/>
  <c r="GD126" i="24"/>
  <c r="GD114" i="24" l="1"/>
  <c r="GD120" i="24" s="1"/>
  <c r="GC112" i="24"/>
  <c r="GC113" i="24" s="1"/>
  <c r="GD79" i="24"/>
  <c r="GC80" i="24"/>
  <c r="GC81" i="24" s="1"/>
  <c r="GD29" i="24"/>
  <c r="GC48" i="24"/>
  <c r="GC49" i="24" s="1"/>
  <c r="GD50" i="24"/>
  <c r="GD56" i="24" s="1"/>
  <c r="GD82" i="24"/>
  <c r="GD88" i="24" s="1"/>
  <c r="GE173" i="24"/>
  <c r="GE109" i="24"/>
  <c r="GE45" i="24"/>
  <c r="GE62" i="24" s="1"/>
  <c r="GE141" i="24"/>
  <c r="GE5" i="24"/>
  <c r="GE142" i="24" s="1"/>
  <c r="GE77" i="24"/>
  <c r="GE94" i="24" s="1"/>
  <c r="GE3" i="24"/>
  <c r="GD175" i="24"/>
  <c r="GC176" i="24"/>
  <c r="GC177" i="24" s="1"/>
  <c r="GE46" i="24" l="1"/>
  <c r="GE50" i="24" s="1"/>
  <c r="GE56" i="24" s="1"/>
  <c r="GE78" i="24"/>
  <c r="GE82" i="24" s="1"/>
  <c r="GE88" i="24" s="1"/>
  <c r="GF4" i="24"/>
  <c r="GE6" i="24"/>
  <c r="GE190" i="24"/>
  <c r="GD144" i="24"/>
  <c r="GD145" i="24" s="1"/>
  <c r="GE143" i="24"/>
  <c r="GE110" i="24"/>
  <c r="GE146" i="24"/>
  <c r="GE152" i="24" s="1"/>
  <c r="GE158" i="24"/>
  <c r="GE174" i="24"/>
  <c r="GE175" i="24" s="1"/>
  <c r="GE126" i="24"/>
  <c r="GD80" i="24" l="1"/>
  <c r="GD81" i="24" s="1"/>
  <c r="GD48" i="24"/>
  <c r="GD49" i="24" s="1"/>
  <c r="GE47" i="24"/>
  <c r="GE79" i="24"/>
  <c r="GE29" i="24"/>
  <c r="GF45" i="24"/>
  <c r="GF62" i="24" s="1"/>
  <c r="GF141" i="24"/>
  <c r="GF158" i="24" s="1"/>
  <c r="GF3" i="24"/>
  <c r="GF109" i="24"/>
  <c r="GF173" i="24"/>
  <c r="GF77" i="24"/>
  <c r="GF5" i="24"/>
  <c r="GF142" i="24" s="1"/>
  <c r="GE111" i="24"/>
  <c r="GD112" i="24"/>
  <c r="GD113" i="24" s="1"/>
  <c r="GE178" i="24"/>
  <c r="GE184" i="24" s="1"/>
  <c r="GE114" i="24"/>
  <c r="GE120" i="24" s="1"/>
  <c r="GD176" i="24"/>
  <c r="GD177" i="24" s="1"/>
  <c r="GF146" i="24" l="1"/>
  <c r="GF152" i="24" s="1"/>
  <c r="GF143" i="24"/>
  <c r="GF46" i="24"/>
  <c r="GG4" i="24"/>
  <c r="GF6" i="24"/>
  <c r="GE144" i="24"/>
  <c r="GE145" i="24" s="1"/>
  <c r="GF110" i="24"/>
  <c r="GF111" i="24" s="1"/>
  <c r="GF94" i="24"/>
  <c r="GF174" i="24"/>
  <c r="GF178" i="24" s="1"/>
  <c r="GF184" i="24" s="1"/>
  <c r="GF190" i="24"/>
  <c r="GF78" i="24"/>
  <c r="GF126" i="24"/>
  <c r="GF29" i="24" l="1"/>
  <c r="GF114" i="24"/>
  <c r="GF120" i="24" s="1"/>
  <c r="GG77" i="24"/>
  <c r="GG109" i="24"/>
  <c r="GG45" i="24"/>
  <c r="GG173" i="24"/>
  <c r="GG5" i="24"/>
  <c r="GG110" i="24" s="1"/>
  <c r="GG141" i="24"/>
  <c r="GG158" i="24" s="1"/>
  <c r="GG3" i="24"/>
  <c r="GF79" i="24"/>
  <c r="GE80" i="24"/>
  <c r="GE81" i="24" s="1"/>
  <c r="GF175" i="24"/>
  <c r="GE176" i="24"/>
  <c r="GE177" i="24" s="1"/>
  <c r="GE112" i="24"/>
  <c r="GE113" i="24" s="1"/>
  <c r="GF50" i="24"/>
  <c r="GF56" i="24" s="1"/>
  <c r="GF47" i="24"/>
  <c r="GE48" i="24"/>
  <c r="GE49" i="24" s="1"/>
  <c r="GF82" i="24"/>
  <c r="GF88" i="24" s="1"/>
  <c r="GG174" i="24" l="1"/>
  <c r="GF176" i="24" s="1"/>
  <c r="GF177" i="24" s="1"/>
  <c r="GG142" i="24"/>
  <c r="GF144" i="24" s="1"/>
  <c r="GF145" i="24" s="1"/>
  <c r="GG78" i="24"/>
  <c r="GG79" i="24" s="1"/>
  <c r="GG190" i="24"/>
  <c r="GF112" i="24"/>
  <c r="GF113" i="24" s="1"/>
  <c r="GG111" i="24"/>
  <c r="GG62" i="24"/>
  <c r="GG114" i="24"/>
  <c r="GG120" i="24" s="1"/>
  <c r="GG126" i="24"/>
  <c r="GG46" i="24"/>
  <c r="GG47" i="24" s="1"/>
  <c r="GG6" i="24"/>
  <c r="GH4" i="24"/>
  <c r="GG94" i="24"/>
  <c r="GG175" i="24" l="1"/>
  <c r="GG146" i="24"/>
  <c r="GG152" i="24" s="1"/>
  <c r="GG178" i="24"/>
  <c r="GG184" i="24" s="1"/>
  <c r="GG82" i="24"/>
  <c r="GG88" i="24" s="1"/>
  <c r="GG143" i="24"/>
  <c r="GF80" i="24"/>
  <c r="GF81" i="24" s="1"/>
  <c r="GH109" i="24"/>
  <c r="GH77" i="24"/>
  <c r="GH5" i="24"/>
  <c r="GH174" i="24" s="1"/>
  <c r="GH173" i="24"/>
  <c r="GH3" i="24"/>
  <c r="GH45" i="24"/>
  <c r="GH141" i="24"/>
  <c r="GG29" i="24"/>
  <c r="GG50" i="24"/>
  <c r="GG56" i="24" s="1"/>
  <c r="GF48" i="24"/>
  <c r="GF49" i="24" s="1"/>
  <c r="GH142" i="24" l="1"/>
  <c r="GG144" i="24" s="1"/>
  <c r="GG145" i="24" s="1"/>
  <c r="GH175" i="24"/>
  <c r="GG176" i="24"/>
  <c r="GG177" i="24" s="1"/>
  <c r="GH178" i="24"/>
  <c r="GH184" i="24" s="1"/>
  <c r="GH190" i="24"/>
  <c r="GH158" i="24"/>
  <c r="GH46" i="24"/>
  <c r="GH50" i="24" s="1"/>
  <c r="GH56" i="24" s="1"/>
  <c r="GH6" i="24"/>
  <c r="GI4" i="24"/>
  <c r="GH78" i="24"/>
  <c r="GH82" i="24" s="1"/>
  <c r="GH88" i="24" s="1"/>
  <c r="GH62" i="24"/>
  <c r="GH94" i="24"/>
  <c r="GH110" i="24"/>
  <c r="GH114" i="24" s="1"/>
  <c r="GH120" i="24" s="1"/>
  <c r="GH126" i="24"/>
  <c r="GH143" i="24" l="1"/>
  <c r="GH146" i="24"/>
  <c r="GH152" i="24" s="1"/>
  <c r="GH79" i="24"/>
  <c r="GG80" i="24"/>
  <c r="GG81" i="24" s="1"/>
  <c r="GI45" i="24"/>
  <c r="GI62" i="24" s="1"/>
  <c r="GI109" i="24"/>
  <c r="GI5" i="24"/>
  <c r="GI174" i="24" s="1"/>
  <c r="GI77" i="24"/>
  <c r="GI3" i="24"/>
  <c r="GI173" i="24"/>
  <c r="GI141" i="24"/>
  <c r="GH29" i="24"/>
  <c r="GH111" i="24"/>
  <c r="GG112" i="24"/>
  <c r="GG113" i="24" s="1"/>
  <c r="GH47" i="24"/>
  <c r="GG48" i="24"/>
  <c r="GG49" i="24" s="1"/>
  <c r="GI142" i="24" l="1"/>
  <c r="GI143" i="24" s="1"/>
  <c r="GI78" i="24"/>
  <c r="GI79" i="24" s="1"/>
  <c r="GI110" i="24"/>
  <c r="GH112" i="24" s="1"/>
  <c r="GH113" i="24" s="1"/>
  <c r="GH176" i="24"/>
  <c r="GH177" i="24" s="1"/>
  <c r="GI175" i="24"/>
  <c r="GI178" i="24"/>
  <c r="GI184" i="24" s="1"/>
  <c r="GI190" i="24"/>
  <c r="GI126" i="24"/>
  <c r="GI94" i="24"/>
  <c r="GI158" i="24"/>
  <c r="GI46" i="24"/>
  <c r="GI6" i="24"/>
  <c r="GJ4" i="24"/>
  <c r="GH80" i="24"/>
  <c r="GH81" i="24" s="1"/>
  <c r="GI82" i="24" l="1"/>
  <c r="GI88" i="24" s="1"/>
  <c r="GH144" i="24"/>
  <c r="GH145" i="24" s="1"/>
  <c r="GI146" i="24"/>
  <c r="GI152" i="24" s="1"/>
  <c r="GI29" i="24"/>
  <c r="GI111" i="24"/>
  <c r="GI114" i="24"/>
  <c r="GI120" i="24" s="1"/>
  <c r="GJ5" i="24"/>
  <c r="GJ142" i="24" s="1"/>
  <c r="GJ141" i="24"/>
  <c r="GJ3" i="24"/>
  <c r="GJ45" i="24"/>
  <c r="GJ77" i="24"/>
  <c r="GJ109" i="24"/>
  <c r="GJ173" i="24"/>
  <c r="GI50" i="24"/>
  <c r="GI56" i="24" s="1"/>
  <c r="GI47" i="24"/>
  <c r="GH48" i="24"/>
  <c r="GH49" i="24" s="1"/>
  <c r="GJ110" i="24" l="1"/>
  <c r="GJ111" i="24" s="1"/>
  <c r="GJ78" i="24"/>
  <c r="GI80" i="24" s="1"/>
  <c r="GI81" i="24" s="1"/>
  <c r="GJ174" i="24"/>
  <c r="GJ178" i="24" s="1"/>
  <c r="GJ184" i="24" s="1"/>
  <c r="GJ143" i="24"/>
  <c r="GI144" i="24"/>
  <c r="GI145" i="24" s="1"/>
  <c r="GJ62" i="24"/>
  <c r="GJ190" i="24"/>
  <c r="GJ114" i="24"/>
  <c r="GJ120" i="24" s="1"/>
  <c r="GJ126" i="24"/>
  <c r="GJ146" i="24"/>
  <c r="GJ152" i="24" s="1"/>
  <c r="GJ158" i="24"/>
  <c r="GJ94" i="24"/>
  <c r="GJ46" i="24"/>
  <c r="GJ47" i="24" s="1"/>
  <c r="GJ6" i="24"/>
  <c r="GK4" i="24"/>
  <c r="GJ79" i="24" l="1"/>
  <c r="GJ82" i="24"/>
  <c r="GJ88" i="24" s="1"/>
  <c r="GI112" i="24"/>
  <c r="GI113" i="24" s="1"/>
  <c r="GJ175" i="24"/>
  <c r="GI176" i="24"/>
  <c r="GI177" i="24" s="1"/>
  <c r="GI48" i="24"/>
  <c r="GI49" i="24" s="1"/>
  <c r="GJ29" i="24"/>
  <c r="GK77" i="24"/>
  <c r="GK109" i="24"/>
  <c r="GK126" i="24" s="1"/>
  <c r="GK5" i="24"/>
  <c r="GK174" i="24" s="1"/>
  <c r="GK173" i="24"/>
  <c r="GK190" i="24" s="1"/>
  <c r="GK3" i="24"/>
  <c r="GK45" i="24"/>
  <c r="GK141" i="24"/>
  <c r="GK158" i="24" s="1"/>
  <c r="GJ50" i="24"/>
  <c r="GJ56" i="24" s="1"/>
  <c r="GK78" i="24" l="1"/>
  <c r="GK79" i="24" s="1"/>
  <c r="GK178" i="24"/>
  <c r="GK184" i="24" s="1"/>
  <c r="GK175" i="24"/>
  <c r="GJ176" i="24"/>
  <c r="GJ177" i="24" s="1"/>
  <c r="GK46" i="24"/>
  <c r="GK50" i="24" s="1"/>
  <c r="GK56" i="24" s="1"/>
  <c r="GK6" i="24"/>
  <c r="GL4" i="24"/>
  <c r="GK142" i="24"/>
  <c r="GK62" i="24"/>
  <c r="GK110" i="24"/>
  <c r="GK94" i="24"/>
  <c r="GK82" i="24" l="1"/>
  <c r="GK88" i="24" s="1"/>
  <c r="GJ80" i="24"/>
  <c r="GJ81" i="24" s="1"/>
  <c r="GK114" i="24"/>
  <c r="GK120" i="24" s="1"/>
  <c r="GK111" i="24"/>
  <c r="GJ112" i="24"/>
  <c r="GJ113" i="24" s="1"/>
  <c r="GK146" i="24"/>
  <c r="GK152" i="24" s="1"/>
  <c r="GK143" i="24"/>
  <c r="GJ144" i="24"/>
  <c r="GJ145" i="24" s="1"/>
  <c r="GK47" i="24"/>
  <c r="GJ48" i="24"/>
  <c r="GJ49" i="24" s="1"/>
  <c r="GK29" i="24"/>
  <c r="GL77" i="24"/>
  <c r="GL45" i="24"/>
  <c r="GL62" i="24" s="1"/>
  <c r="GL173" i="24"/>
  <c r="GL141" i="24"/>
  <c r="GL5" i="24"/>
  <c r="GL78" i="24" s="1"/>
  <c r="GL109" i="24"/>
  <c r="GL3" i="24"/>
  <c r="GL174" i="24" l="1"/>
  <c r="GL175" i="24" s="1"/>
  <c r="GL79" i="24"/>
  <c r="GK80" i="24"/>
  <c r="GK81" i="24" s="1"/>
  <c r="GL190" i="24"/>
  <c r="GL126" i="24"/>
  <c r="GL46" i="24"/>
  <c r="GK48" i="24" s="1"/>
  <c r="GK49" i="24" s="1"/>
  <c r="GL6" i="24"/>
  <c r="GM4" i="24"/>
  <c r="GL82" i="24"/>
  <c r="GL88" i="24" s="1"/>
  <c r="GL94" i="24"/>
  <c r="GL110" i="24"/>
  <c r="GL111" i="24" s="1"/>
  <c r="GL142" i="24"/>
  <c r="GL143" i="24" s="1"/>
  <c r="GL158" i="24"/>
  <c r="GK176" i="24" l="1"/>
  <c r="GK177" i="24" s="1"/>
  <c r="GL178" i="24"/>
  <c r="GL184" i="24" s="1"/>
  <c r="GL146" i="24"/>
  <c r="GL152" i="24" s="1"/>
  <c r="GL29" i="24"/>
  <c r="GM45" i="24"/>
  <c r="GM141" i="24"/>
  <c r="GM5" i="24"/>
  <c r="GM78" i="24" s="1"/>
  <c r="GM77" i="24"/>
  <c r="GM3" i="24"/>
  <c r="GM109" i="24"/>
  <c r="GM126" i="24" s="1"/>
  <c r="GM173" i="24"/>
  <c r="GK112" i="24"/>
  <c r="GK113" i="24" s="1"/>
  <c r="GK144" i="24"/>
  <c r="GK145" i="24" s="1"/>
  <c r="GL50" i="24"/>
  <c r="GL56" i="24" s="1"/>
  <c r="GL47" i="24"/>
  <c r="GL114" i="24"/>
  <c r="GL120" i="24" s="1"/>
  <c r="GM79" i="24" l="1"/>
  <c r="GL80" i="24"/>
  <c r="GL81" i="24" s="1"/>
  <c r="GM142" i="24"/>
  <c r="GM146" i="24" s="1"/>
  <c r="GM152" i="24" s="1"/>
  <c r="GM174" i="24"/>
  <c r="GL176" i="24" s="1"/>
  <c r="GL177" i="24" s="1"/>
  <c r="GM82" i="24"/>
  <c r="GM88" i="24" s="1"/>
  <c r="GM94" i="24"/>
  <c r="GM190" i="24"/>
  <c r="GM46" i="24"/>
  <c r="GM47" i="24" s="1"/>
  <c r="GN4" i="24"/>
  <c r="GM6" i="24"/>
  <c r="GM158" i="24"/>
  <c r="GM110" i="24"/>
  <c r="GM62" i="24"/>
  <c r="GM175" i="24" l="1"/>
  <c r="GM178" i="24"/>
  <c r="GM184" i="24" s="1"/>
  <c r="GM50" i="24"/>
  <c r="GM56" i="24" s="1"/>
  <c r="GM29" i="24"/>
  <c r="GL48" i="24"/>
  <c r="GL49" i="24" s="1"/>
  <c r="GM143" i="24"/>
  <c r="GL144" i="24"/>
  <c r="GL145" i="24" s="1"/>
  <c r="GN77" i="24"/>
  <c r="GN141" i="24"/>
  <c r="GN109" i="24"/>
  <c r="GN5" i="24"/>
  <c r="GN78" i="24" s="1"/>
  <c r="GN45" i="24"/>
  <c r="GN173" i="24"/>
  <c r="GN3" i="24"/>
  <c r="GM114" i="24"/>
  <c r="GM120" i="24" s="1"/>
  <c r="GM111" i="24"/>
  <c r="GL112" i="24"/>
  <c r="GL113" i="24" s="1"/>
  <c r="GM80" i="24" l="1"/>
  <c r="GM81" i="24" s="1"/>
  <c r="GN79" i="24"/>
  <c r="GN46" i="24"/>
  <c r="GN50" i="24" s="1"/>
  <c r="GN56" i="24" s="1"/>
  <c r="GO4" i="24"/>
  <c r="GN6" i="24"/>
  <c r="GN110" i="24"/>
  <c r="GN111" i="24" s="1"/>
  <c r="GN126" i="24"/>
  <c r="GN174" i="24"/>
  <c r="GN178" i="24" s="1"/>
  <c r="GN184" i="24" s="1"/>
  <c r="GN190" i="24"/>
  <c r="GN158" i="24"/>
  <c r="GN142" i="24"/>
  <c r="GN146" i="24" s="1"/>
  <c r="GN152" i="24" s="1"/>
  <c r="GN62" i="24"/>
  <c r="GN82" i="24"/>
  <c r="GN88" i="24" s="1"/>
  <c r="GN94" i="24"/>
  <c r="GM112" i="24" l="1"/>
  <c r="GM113" i="24" s="1"/>
  <c r="GO45" i="24"/>
  <c r="GO173" i="24"/>
  <c r="GO77" i="24"/>
  <c r="GO94" i="24" s="1"/>
  <c r="GO5" i="24"/>
  <c r="GO110" i="24" s="1"/>
  <c r="GO109" i="24"/>
  <c r="GO126" i="24" s="1"/>
  <c r="GO3" i="24"/>
  <c r="GO141" i="24"/>
  <c r="GN143" i="24"/>
  <c r="GM144" i="24"/>
  <c r="GM145" i="24" s="1"/>
  <c r="GN114" i="24"/>
  <c r="GN120" i="24" s="1"/>
  <c r="GN47" i="24"/>
  <c r="GM48" i="24"/>
  <c r="GM49" i="24" s="1"/>
  <c r="GN29" i="24"/>
  <c r="GN175" i="24"/>
  <c r="GM176" i="24"/>
  <c r="GM177" i="24" s="1"/>
  <c r="GO114" i="24" l="1"/>
  <c r="GO120" i="24" s="1"/>
  <c r="GO111" i="24"/>
  <c r="GO46" i="24"/>
  <c r="GO47" i="24" s="1"/>
  <c r="GP4" i="24"/>
  <c r="GO6" i="24"/>
  <c r="GO78" i="24"/>
  <c r="GO158" i="24"/>
  <c r="GO142" i="24"/>
  <c r="GO143" i="24" s="1"/>
  <c r="GO190" i="24"/>
  <c r="GN112" i="24"/>
  <c r="GN113" i="24" s="1"/>
  <c r="GO174" i="24"/>
  <c r="GO175" i="24" s="1"/>
  <c r="GO62" i="24"/>
  <c r="GO29" i="24" l="1"/>
  <c r="GN48" i="24"/>
  <c r="GN49" i="24" s="1"/>
  <c r="GN176" i="24"/>
  <c r="GN177" i="24" s="1"/>
  <c r="GO146" i="24"/>
  <c r="GO152" i="24" s="1"/>
  <c r="GO50" i="24"/>
  <c r="GO56" i="24" s="1"/>
  <c r="GO178" i="24"/>
  <c r="GO184" i="24" s="1"/>
  <c r="GO82" i="24"/>
  <c r="GO88" i="24" s="1"/>
  <c r="GO79" i="24"/>
  <c r="GN80" i="24"/>
  <c r="GN81" i="24" s="1"/>
  <c r="GP109" i="24"/>
  <c r="GP141" i="24"/>
  <c r="GP5" i="24"/>
  <c r="GP110" i="24" s="1"/>
  <c r="GP45" i="24"/>
  <c r="GP62" i="24" s="1"/>
  <c r="GP77" i="24"/>
  <c r="GP3" i="24"/>
  <c r="GP173" i="24"/>
  <c r="GN144" i="24"/>
  <c r="GN145" i="24" s="1"/>
  <c r="GP78" i="24" l="1"/>
  <c r="GP79" i="24" s="1"/>
  <c r="GP111" i="24"/>
  <c r="GO112" i="24"/>
  <c r="GO113" i="24" s="1"/>
  <c r="GP94" i="24"/>
  <c r="GP114" i="24"/>
  <c r="GP120" i="24" s="1"/>
  <c r="GP126" i="24"/>
  <c r="GP46" i="24"/>
  <c r="GP6" i="24"/>
  <c r="GQ4" i="24"/>
  <c r="GP174" i="24"/>
  <c r="GP178" i="24" s="1"/>
  <c r="GP184" i="24" s="1"/>
  <c r="GP190" i="24"/>
  <c r="GP142" i="24"/>
  <c r="GP146" i="24" s="1"/>
  <c r="GP152" i="24" s="1"/>
  <c r="GP158" i="24"/>
  <c r="GP82" i="24" l="1"/>
  <c r="GP88" i="24" s="1"/>
  <c r="GO80" i="24"/>
  <c r="GO81" i="24" s="1"/>
  <c r="GP29" i="24"/>
  <c r="GP143" i="24"/>
  <c r="GO144" i="24"/>
  <c r="GO145" i="24" s="1"/>
  <c r="GQ173" i="24"/>
  <c r="GQ190" i="24" s="1"/>
  <c r="GQ3" i="24"/>
  <c r="GQ141" i="24"/>
  <c r="GQ45" i="24"/>
  <c r="GQ109" i="24"/>
  <c r="GQ126" i="24" s="1"/>
  <c r="GQ77" i="24"/>
  <c r="GQ5" i="24"/>
  <c r="GQ174" i="24" s="1"/>
  <c r="GP175" i="24"/>
  <c r="GO176" i="24"/>
  <c r="GO177" i="24" s="1"/>
  <c r="GP50" i="24"/>
  <c r="GP56" i="24" s="1"/>
  <c r="GP47" i="24"/>
  <c r="GO48" i="24"/>
  <c r="GO49" i="24" s="1"/>
  <c r="GQ142" i="24" l="1"/>
  <c r="GQ143" i="24" s="1"/>
  <c r="GQ110" i="24"/>
  <c r="GP112" i="24" s="1"/>
  <c r="GP113" i="24" s="1"/>
  <c r="GQ178" i="24"/>
  <c r="GQ184" i="24" s="1"/>
  <c r="GQ175" i="24"/>
  <c r="GQ94" i="24"/>
  <c r="GQ78" i="24"/>
  <c r="GP176" i="24"/>
  <c r="GP177" i="24" s="1"/>
  <c r="GQ62" i="24"/>
  <c r="GQ46" i="24"/>
  <c r="GQ47" i="24" s="1"/>
  <c r="GR4" i="24"/>
  <c r="GQ6" i="24"/>
  <c r="GQ158" i="24"/>
  <c r="GP144" i="24" l="1"/>
  <c r="GP145" i="24" s="1"/>
  <c r="GQ146" i="24"/>
  <c r="GQ152" i="24" s="1"/>
  <c r="GP48" i="24"/>
  <c r="GP49" i="24" s="1"/>
  <c r="GQ111" i="24"/>
  <c r="GQ114" i="24"/>
  <c r="GQ120" i="24" s="1"/>
  <c r="GQ79" i="24"/>
  <c r="GP80" i="24"/>
  <c r="GP81" i="24" s="1"/>
  <c r="GR109" i="24"/>
  <c r="GR173" i="24"/>
  <c r="GR5" i="24"/>
  <c r="GR78" i="24" s="1"/>
  <c r="GR79" i="24" s="1"/>
  <c r="GR141" i="24"/>
  <c r="GR3" i="24"/>
  <c r="GR45" i="24"/>
  <c r="GR62" i="24" s="1"/>
  <c r="GR77" i="24"/>
  <c r="GQ29" i="24"/>
  <c r="GQ50" i="24"/>
  <c r="GQ56" i="24" s="1"/>
  <c r="GQ82" i="24"/>
  <c r="GQ88" i="24" s="1"/>
  <c r="GR142" i="24" l="1"/>
  <c r="GR146" i="24" s="1"/>
  <c r="GR152" i="24" s="1"/>
  <c r="GR174" i="24"/>
  <c r="GR178" i="24" s="1"/>
  <c r="GR184" i="24" s="1"/>
  <c r="GR126" i="24"/>
  <c r="GR158" i="24"/>
  <c r="GR82" i="24"/>
  <c r="GR88" i="24" s="1"/>
  <c r="GR94" i="24"/>
  <c r="GR46" i="24"/>
  <c r="GR6" i="24"/>
  <c r="GS4" i="24"/>
  <c r="GQ80" i="24"/>
  <c r="GQ81" i="24" s="1"/>
  <c r="GR110" i="24"/>
  <c r="GR190" i="24"/>
  <c r="GQ144" i="24" l="1"/>
  <c r="GQ145" i="24" s="1"/>
  <c r="GR29" i="24"/>
  <c r="GR143" i="24"/>
  <c r="GR111" i="24"/>
  <c r="GQ112" i="24"/>
  <c r="GQ113" i="24" s="1"/>
  <c r="GS141" i="24"/>
  <c r="GS158" i="24" s="1"/>
  <c r="GS5" i="24"/>
  <c r="GS110" i="24" s="1"/>
  <c r="GS45" i="24"/>
  <c r="GS62" i="24" s="1"/>
  <c r="GS77" i="24"/>
  <c r="GS94" i="24" s="1"/>
  <c r="GS3" i="24"/>
  <c r="GS109" i="24"/>
  <c r="GS173" i="24"/>
  <c r="GS190" i="24" s="1"/>
  <c r="GR114" i="24"/>
  <c r="GR120" i="24" s="1"/>
  <c r="GR175" i="24"/>
  <c r="GQ176" i="24"/>
  <c r="GQ177" i="24" s="1"/>
  <c r="GR50" i="24"/>
  <c r="GR56" i="24" s="1"/>
  <c r="GR47" i="24"/>
  <c r="GQ48" i="24"/>
  <c r="GQ49" i="24" s="1"/>
  <c r="GS111" i="24" l="1"/>
  <c r="GS78" i="24"/>
  <c r="GS82" i="24" s="1"/>
  <c r="GS88" i="24" s="1"/>
  <c r="GS114" i="24"/>
  <c r="GS120" i="24" s="1"/>
  <c r="GS126" i="24"/>
  <c r="GS29" i="24" s="1"/>
  <c r="GS46" i="24"/>
  <c r="GS6" i="24"/>
  <c r="GT4" i="24"/>
  <c r="GS142" i="24"/>
  <c r="GS174" i="24"/>
  <c r="GR112" i="24"/>
  <c r="GR113" i="24" s="1"/>
  <c r="GR80" i="24" l="1"/>
  <c r="GR81" i="24" s="1"/>
  <c r="GS79" i="24"/>
  <c r="GS178" i="24"/>
  <c r="GS184" i="24" s="1"/>
  <c r="GS175" i="24"/>
  <c r="GS146" i="24"/>
  <c r="GS152" i="24" s="1"/>
  <c r="GS143" i="24"/>
  <c r="GR144" i="24"/>
  <c r="GR145" i="24" s="1"/>
  <c r="GR176" i="24"/>
  <c r="GR177" i="24" s="1"/>
  <c r="GS50" i="24"/>
  <c r="GS56" i="24" s="1"/>
  <c r="GS47" i="24"/>
  <c r="GR48" i="24"/>
  <c r="GR49" i="24" s="1"/>
  <c r="GT77" i="24"/>
  <c r="GT3" i="24"/>
  <c r="GT45" i="24"/>
  <c r="GT173" i="24"/>
  <c r="GT141" i="24"/>
  <c r="GT109" i="24"/>
  <c r="GT5" i="24"/>
  <c r="GT46" i="24" l="1"/>
  <c r="GT47" i="24" s="1"/>
  <c r="GU4" i="24"/>
  <c r="GT6" i="24"/>
  <c r="GT78" i="24"/>
  <c r="GT82" i="24" s="1"/>
  <c r="GT88" i="24" s="1"/>
  <c r="GT126" i="24"/>
  <c r="GT142" i="24"/>
  <c r="GT143" i="24" s="1"/>
  <c r="GT158" i="24"/>
  <c r="GT94" i="24"/>
  <c r="GT110" i="24"/>
  <c r="GT190" i="24"/>
  <c r="GT174" i="24"/>
  <c r="GT175" i="24" s="1"/>
  <c r="GT62" i="24"/>
  <c r="GT29" i="24" l="1"/>
  <c r="GT146" i="24"/>
  <c r="GT152" i="24" s="1"/>
  <c r="GT50" i="24"/>
  <c r="GT56" i="24" s="1"/>
  <c r="GS144" i="24"/>
  <c r="GS145" i="24" s="1"/>
  <c r="GS48" i="24"/>
  <c r="GS49" i="24" s="1"/>
  <c r="GT79" i="24"/>
  <c r="GS80" i="24"/>
  <c r="GS81" i="24" s="1"/>
  <c r="GT178" i="24"/>
  <c r="GT184" i="24" s="1"/>
  <c r="GU77" i="24"/>
  <c r="GU3" i="24"/>
  <c r="GU109" i="24"/>
  <c r="GU173" i="24"/>
  <c r="GU45" i="24"/>
  <c r="GU141" i="24"/>
  <c r="GU5" i="24"/>
  <c r="GU174" i="24" s="1"/>
  <c r="GS112" i="24"/>
  <c r="GS113" i="24" s="1"/>
  <c r="GT111" i="24"/>
  <c r="GS176" i="24"/>
  <c r="GS177" i="24" s="1"/>
  <c r="GT114" i="24"/>
  <c r="GT120" i="24" s="1"/>
  <c r="GU110" i="24" l="1"/>
  <c r="GU111" i="24" s="1"/>
  <c r="GU175" i="24"/>
  <c r="GT176" i="24"/>
  <c r="GT177" i="24" s="1"/>
  <c r="GU78" i="24"/>
  <c r="GU79" i="24" s="1"/>
  <c r="GU62" i="24"/>
  <c r="GU94" i="24"/>
  <c r="GU178" i="24"/>
  <c r="GU184" i="24" s="1"/>
  <c r="GU190" i="24"/>
  <c r="GU46" i="24"/>
  <c r="GU50" i="24" s="1"/>
  <c r="GU56" i="24" s="1"/>
  <c r="GV4" i="24"/>
  <c r="GU6" i="24"/>
  <c r="GU126" i="24"/>
  <c r="GU142" i="24"/>
  <c r="GU146" i="24" s="1"/>
  <c r="GU152" i="24" s="1"/>
  <c r="GU158" i="24"/>
  <c r="GT112" i="24" l="1"/>
  <c r="GT113" i="24" s="1"/>
  <c r="GT80" i="24"/>
  <c r="GT81" i="24" s="1"/>
  <c r="GU114" i="24"/>
  <c r="GU120" i="24" s="1"/>
  <c r="GU82" i="24"/>
  <c r="GU88" i="24" s="1"/>
  <c r="GV141" i="24"/>
  <c r="GV5" i="24"/>
  <c r="GV174" i="24" s="1"/>
  <c r="GV109" i="24"/>
  <c r="GV3" i="24"/>
  <c r="GV45" i="24"/>
  <c r="GV77" i="24"/>
  <c r="GV173" i="24"/>
  <c r="GU47" i="24"/>
  <c r="GT48" i="24"/>
  <c r="GT49" i="24" s="1"/>
  <c r="GU143" i="24"/>
  <c r="GT144" i="24"/>
  <c r="GT145" i="24" s="1"/>
  <c r="GU29" i="24"/>
  <c r="GV142" i="24" l="1"/>
  <c r="GV143" i="24" s="1"/>
  <c r="GV175" i="24"/>
  <c r="GU176" i="24"/>
  <c r="GU177" i="24" s="1"/>
  <c r="GV110" i="24"/>
  <c r="GV111" i="24" s="1"/>
  <c r="GV178" i="24"/>
  <c r="GV184" i="24" s="1"/>
  <c r="GV190" i="24"/>
  <c r="GV126" i="24"/>
  <c r="GV94" i="24"/>
  <c r="GV46" i="24"/>
  <c r="GV47" i="24" s="1"/>
  <c r="GW4" i="24"/>
  <c r="GV6" i="24"/>
  <c r="GV78" i="24"/>
  <c r="GV62" i="24"/>
  <c r="GV158" i="24"/>
  <c r="GU144" i="24" l="1"/>
  <c r="GU145" i="24" s="1"/>
  <c r="GV146" i="24"/>
  <c r="GV152" i="24" s="1"/>
  <c r="GV50" i="24"/>
  <c r="GV56" i="24" s="1"/>
  <c r="GU112" i="24"/>
  <c r="GU113" i="24" s="1"/>
  <c r="GV114" i="24"/>
  <c r="GV120" i="24" s="1"/>
  <c r="GV79" i="24"/>
  <c r="GU80" i="24"/>
  <c r="GU81" i="24" s="1"/>
  <c r="GV82" i="24"/>
  <c r="GV88" i="24" s="1"/>
  <c r="GV29" i="24"/>
  <c r="GW45" i="24"/>
  <c r="GW173" i="24"/>
  <c r="GW190" i="24" s="1"/>
  <c r="GW141" i="24"/>
  <c r="GW109" i="24"/>
  <c r="GW5" i="24"/>
  <c r="GW174" i="24" s="1"/>
  <c r="GW77" i="24"/>
  <c r="GW94" i="24" s="1"/>
  <c r="GW3" i="24"/>
  <c r="GU48" i="24"/>
  <c r="GU49" i="24" s="1"/>
  <c r="GW142" i="24" l="1"/>
  <c r="GW146" i="24" s="1"/>
  <c r="GW152" i="24" s="1"/>
  <c r="GW178" i="24"/>
  <c r="GW184" i="24" s="1"/>
  <c r="GW175" i="24"/>
  <c r="GV176" i="24"/>
  <c r="GV177" i="24" s="1"/>
  <c r="GW158" i="24"/>
  <c r="GW46" i="24"/>
  <c r="GW50" i="24" s="1"/>
  <c r="GW56" i="24" s="1"/>
  <c r="GX4" i="24"/>
  <c r="GW6" i="24"/>
  <c r="GW62" i="24"/>
  <c r="GW110" i="24"/>
  <c r="GW114" i="24" s="1"/>
  <c r="GW120" i="24" s="1"/>
  <c r="GW78" i="24"/>
  <c r="GW126" i="24"/>
  <c r="GV144" i="24" l="1"/>
  <c r="GV145" i="24" s="1"/>
  <c r="GW143" i="24"/>
  <c r="GW29" i="24"/>
  <c r="GW47" i="24"/>
  <c r="GV48" i="24"/>
  <c r="GV49" i="24" s="1"/>
  <c r="GW82" i="24"/>
  <c r="GW88" i="24" s="1"/>
  <c r="GW79" i="24"/>
  <c r="GV80" i="24"/>
  <c r="GV81" i="24" s="1"/>
  <c r="GW111" i="24"/>
  <c r="GV112" i="24"/>
  <c r="GV113" i="24" s="1"/>
  <c r="GX109" i="24"/>
  <c r="GX77" i="24"/>
  <c r="GX5" i="24"/>
  <c r="GX142" i="24" s="1"/>
  <c r="GX45" i="24"/>
  <c r="GX141" i="24"/>
  <c r="GX158" i="24" s="1"/>
  <c r="GX3" i="24"/>
  <c r="GX173" i="24"/>
  <c r="GW144" i="24" l="1"/>
  <c r="GW145" i="24" s="1"/>
  <c r="GX174" i="24"/>
  <c r="GX175" i="24" s="1"/>
  <c r="GX110" i="24"/>
  <c r="GX111" i="24" s="1"/>
  <c r="GX78" i="24"/>
  <c r="GX79" i="24" s="1"/>
  <c r="GX94" i="24"/>
  <c r="GX146" i="24"/>
  <c r="GX152" i="24" s="1"/>
  <c r="GX143" i="24"/>
  <c r="GX126" i="24"/>
  <c r="GX62" i="24"/>
  <c r="GX190" i="24"/>
  <c r="GX46" i="24"/>
  <c r="GX47" i="24" s="1"/>
  <c r="GY4" i="24"/>
  <c r="GX6" i="24"/>
  <c r="GW176" i="24" l="1"/>
  <c r="GW177" i="24" s="1"/>
  <c r="GW80" i="24"/>
  <c r="GW81" i="24" s="1"/>
  <c r="GW112" i="24"/>
  <c r="GW113" i="24" s="1"/>
  <c r="GX178" i="24"/>
  <c r="GX184" i="24" s="1"/>
  <c r="GX114" i="24"/>
  <c r="GX120" i="24" s="1"/>
  <c r="GX82" i="24"/>
  <c r="GX88" i="24" s="1"/>
  <c r="GW48" i="24"/>
  <c r="GW49" i="24" s="1"/>
  <c r="GX29" i="24"/>
  <c r="GX50" i="24"/>
  <c r="GX56" i="24" s="1"/>
  <c r="GY45" i="24"/>
  <c r="GY77" i="24"/>
  <c r="GY94" i="24" s="1"/>
  <c r="GY173" i="24"/>
  <c r="GY3" i="24"/>
  <c r="GY141" i="24"/>
  <c r="GY109" i="24"/>
  <c r="GY5" i="24"/>
  <c r="GY46" i="24" l="1"/>
  <c r="GY50" i="24" s="1"/>
  <c r="GY56" i="24" s="1"/>
  <c r="GZ4" i="24"/>
  <c r="GY6" i="24"/>
  <c r="GY190" i="24"/>
  <c r="GY78" i="24"/>
  <c r="GY126" i="24"/>
  <c r="GY110" i="24"/>
  <c r="GY114" i="24" s="1"/>
  <c r="GY120" i="24" s="1"/>
  <c r="GY142" i="24"/>
  <c r="GY146" i="24" s="1"/>
  <c r="GY152" i="24" s="1"/>
  <c r="GY174" i="24"/>
  <c r="GY178" i="24" s="1"/>
  <c r="GY184" i="24" s="1"/>
  <c r="GY158" i="24"/>
  <c r="GY62" i="24"/>
  <c r="GY29" i="24" l="1"/>
  <c r="GY175" i="24"/>
  <c r="GX176" i="24"/>
  <c r="GX177" i="24" s="1"/>
  <c r="GY143" i="24"/>
  <c r="GX144" i="24"/>
  <c r="GX145" i="24" s="1"/>
  <c r="GY82" i="24"/>
  <c r="GY88" i="24" s="1"/>
  <c r="GY79" i="24"/>
  <c r="GX80" i="24"/>
  <c r="GX81" i="24" s="1"/>
  <c r="GZ173" i="24"/>
  <c r="GZ190" i="24" s="1"/>
  <c r="GZ5" i="24"/>
  <c r="GZ110" i="24" s="1"/>
  <c r="GZ109" i="24"/>
  <c r="GZ77" i="24"/>
  <c r="GZ45" i="24"/>
  <c r="GZ62" i="24" s="1"/>
  <c r="GZ141" i="24"/>
  <c r="GZ3" i="24"/>
  <c r="GY111" i="24"/>
  <c r="GX112" i="24"/>
  <c r="GX113" i="24" s="1"/>
  <c r="GY47" i="24"/>
  <c r="GX48" i="24"/>
  <c r="GX49" i="24" s="1"/>
  <c r="GZ174" i="24" l="1"/>
  <c r="GZ178" i="24" s="1"/>
  <c r="GZ184" i="24" s="1"/>
  <c r="GZ142" i="24"/>
  <c r="GZ143" i="24" s="1"/>
  <c r="GZ111" i="24"/>
  <c r="GY112" i="24"/>
  <c r="GY113" i="24" s="1"/>
  <c r="GZ78" i="24"/>
  <c r="GZ79" i="24" s="1"/>
  <c r="GZ94" i="24"/>
  <c r="GZ114" i="24"/>
  <c r="GZ120" i="24" s="1"/>
  <c r="GZ126" i="24"/>
  <c r="GZ158" i="24"/>
  <c r="GZ46" i="24"/>
  <c r="GZ6" i="24"/>
  <c r="HA4" i="24"/>
  <c r="GY176" i="24" l="1"/>
  <c r="GY177" i="24" s="1"/>
  <c r="GY80" i="24"/>
  <c r="GY81" i="24" s="1"/>
  <c r="GZ146" i="24"/>
  <c r="GZ152" i="24" s="1"/>
  <c r="GZ175" i="24"/>
  <c r="GY144" i="24"/>
  <c r="GY145" i="24" s="1"/>
  <c r="GZ29" i="24"/>
  <c r="HA45" i="24"/>
  <c r="HA173" i="24"/>
  <c r="HA141" i="24"/>
  <c r="HA109" i="24"/>
  <c r="HA126" i="24" s="1"/>
  <c r="HA77" i="24"/>
  <c r="HA94" i="24" s="1"/>
  <c r="HA5" i="24"/>
  <c r="HA110" i="24" s="1"/>
  <c r="HA3" i="24"/>
  <c r="GZ82" i="24"/>
  <c r="GZ88" i="24" s="1"/>
  <c r="GZ50" i="24"/>
  <c r="GZ56" i="24" s="1"/>
  <c r="GZ47" i="24"/>
  <c r="GY48" i="24"/>
  <c r="GY49" i="24" s="1"/>
  <c r="HA174" i="24" l="1"/>
  <c r="HA175" i="24" s="1"/>
  <c r="HA142" i="24"/>
  <c r="HA146" i="24" s="1"/>
  <c r="HA152" i="24" s="1"/>
  <c r="HA114" i="24"/>
  <c r="HA120" i="24" s="1"/>
  <c r="HA111" i="24"/>
  <c r="GZ112" i="24"/>
  <c r="GZ113" i="24" s="1"/>
  <c r="HA158" i="24"/>
  <c r="HA46" i="24"/>
  <c r="HA47" i="24" s="1"/>
  <c r="HA6" i="24"/>
  <c r="HB4" i="24"/>
  <c r="HA190" i="24"/>
  <c r="HA78" i="24"/>
  <c r="HA62" i="24"/>
  <c r="GZ176" i="24" l="1"/>
  <c r="GZ177" i="24" s="1"/>
  <c r="HA178" i="24"/>
  <c r="HA184" i="24" s="1"/>
  <c r="HA143" i="24"/>
  <c r="GZ144" i="24"/>
  <c r="GZ145" i="24" s="1"/>
  <c r="HA29" i="24"/>
  <c r="HA50" i="24"/>
  <c r="HA56" i="24" s="1"/>
  <c r="HA82" i="24"/>
  <c r="HA88" i="24" s="1"/>
  <c r="HA79" i="24"/>
  <c r="GZ80" i="24"/>
  <c r="GZ81" i="24" s="1"/>
  <c r="GZ48" i="24"/>
  <c r="GZ49" i="24" s="1"/>
  <c r="HB109" i="24"/>
  <c r="HB45" i="24"/>
  <c r="HB173" i="24"/>
  <c r="HB190" i="24" s="1"/>
  <c r="HB5" i="24"/>
  <c r="HB142" i="24" s="1"/>
  <c r="HB141" i="24"/>
  <c r="HB3" i="24"/>
  <c r="HB77" i="24"/>
  <c r="HB174" i="24" l="1"/>
  <c r="HB178" i="24" s="1"/>
  <c r="HB184" i="24" s="1"/>
  <c r="HB78" i="24"/>
  <c r="HB79" i="24" s="1"/>
  <c r="HB143" i="24"/>
  <c r="HA144" i="24"/>
  <c r="HA145" i="24" s="1"/>
  <c r="HB94" i="24"/>
  <c r="HB110" i="24"/>
  <c r="HB114" i="24" s="1"/>
  <c r="HB120" i="24" s="1"/>
  <c r="HB62" i="24"/>
  <c r="HB146" i="24"/>
  <c r="HB152" i="24" s="1"/>
  <c r="HB158" i="24"/>
  <c r="HB126" i="24"/>
  <c r="HB46" i="24"/>
  <c r="HB50" i="24" s="1"/>
  <c r="HB56" i="24" s="1"/>
  <c r="HC4" i="24"/>
  <c r="HB6" i="24"/>
  <c r="HA176" i="24" l="1"/>
  <c r="HA177" i="24" s="1"/>
  <c r="HB175" i="24"/>
  <c r="HB82" i="24"/>
  <c r="HB88" i="24" s="1"/>
  <c r="HA80" i="24"/>
  <c r="HA81" i="24" s="1"/>
  <c r="HB29" i="24"/>
  <c r="HC77" i="24"/>
  <c r="HC94" i="24" s="1"/>
  <c r="HC5" i="24"/>
  <c r="HC142" i="24" s="1"/>
  <c r="HC143" i="24" s="1"/>
  <c r="HC141" i="24"/>
  <c r="HC3" i="24"/>
  <c r="HC173" i="24"/>
  <c r="HC109" i="24"/>
  <c r="HC126" i="24" s="1"/>
  <c r="HC45" i="24"/>
  <c r="HB47" i="24"/>
  <c r="HA48" i="24"/>
  <c r="HA49" i="24" s="1"/>
  <c r="HB111" i="24"/>
  <c r="HA112" i="24"/>
  <c r="HA113" i="24" s="1"/>
  <c r="HC46" i="24" l="1"/>
  <c r="HC47" i="24" s="1"/>
  <c r="HD4" i="24"/>
  <c r="HC6" i="24"/>
  <c r="HC78" i="24"/>
  <c r="HC190" i="24"/>
  <c r="HB144" i="24"/>
  <c r="HB145" i="24" s="1"/>
  <c r="HC174" i="24"/>
  <c r="HC110" i="24"/>
  <c r="HC50" i="24"/>
  <c r="HC56" i="24" s="1"/>
  <c r="HC62" i="24"/>
  <c r="HC146" i="24"/>
  <c r="HC152" i="24" s="1"/>
  <c r="HC158" i="24"/>
  <c r="HB48" i="24" l="1"/>
  <c r="HB49" i="24" s="1"/>
  <c r="HC114" i="24"/>
  <c r="HC120" i="24" s="1"/>
  <c r="HC111" i="24"/>
  <c r="HB112" i="24"/>
  <c r="HB113" i="24" s="1"/>
  <c r="HC29" i="24"/>
  <c r="HC175" i="24"/>
  <c r="HB176" i="24"/>
  <c r="HB177" i="24" s="1"/>
  <c r="HC178" i="24"/>
  <c r="HC184" i="24" s="1"/>
  <c r="HD45" i="24"/>
  <c r="HD3" i="24"/>
  <c r="HD173" i="24"/>
  <c r="HD141" i="24"/>
  <c r="HD109" i="24"/>
  <c r="HD77" i="24"/>
  <c r="HD5" i="24"/>
  <c r="HD110" i="24" s="1"/>
  <c r="HD111" i="24" s="1"/>
  <c r="HC82" i="24"/>
  <c r="HC88" i="24" s="1"/>
  <c r="HC79" i="24"/>
  <c r="HB80" i="24"/>
  <c r="HB81" i="24" s="1"/>
  <c r="HD174" i="24" l="1"/>
  <c r="HD175" i="24" s="1"/>
  <c r="HD142" i="24"/>
  <c r="HC144" i="24" s="1"/>
  <c r="HC145" i="24" s="1"/>
  <c r="HD78" i="24"/>
  <c r="HD79" i="24" s="1"/>
  <c r="HD94" i="24"/>
  <c r="HD114" i="24"/>
  <c r="HD120" i="24" s="1"/>
  <c r="HD126" i="24"/>
  <c r="HD62" i="24"/>
  <c r="HD158" i="24"/>
  <c r="HD46" i="24"/>
  <c r="HD50" i="24" s="1"/>
  <c r="HD56" i="24" s="1"/>
  <c r="HE4" i="24"/>
  <c r="HD6" i="24"/>
  <c r="HD190" i="24"/>
  <c r="HC112" i="24"/>
  <c r="HC113" i="24" s="1"/>
  <c r="HD178" i="24" l="1"/>
  <c r="HD184" i="24" s="1"/>
  <c r="HD143" i="24"/>
  <c r="HC176" i="24"/>
  <c r="HC177" i="24" s="1"/>
  <c r="HD146" i="24"/>
  <c r="HD152" i="24" s="1"/>
  <c r="HD82" i="24"/>
  <c r="HD88" i="24" s="1"/>
  <c r="HC80" i="24"/>
  <c r="HC81" i="24" s="1"/>
  <c r="HD29" i="24"/>
  <c r="HE173" i="24"/>
  <c r="HE5" i="24"/>
  <c r="HE78" i="24" s="1"/>
  <c r="HE3" i="24"/>
  <c r="HE77" i="24"/>
  <c r="HE141" i="24"/>
  <c r="HE109" i="24"/>
  <c r="HE126" i="24" s="1"/>
  <c r="HE45" i="24"/>
  <c r="HE62" i="24" s="1"/>
  <c r="HD47" i="24"/>
  <c r="HC48" i="24"/>
  <c r="HC49" i="24" s="1"/>
  <c r="HE46" i="24" l="1"/>
  <c r="HD48" i="24" s="1"/>
  <c r="HD49" i="24" s="1"/>
  <c r="HE6" i="24"/>
  <c r="HF4" i="24"/>
  <c r="HE174" i="24"/>
  <c r="HE178" i="24" s="1"/>
  <c r="HE184" i="24" s="1"/>
  <c r="HE158" i="24"/>
  <c r="HE190" i="24"/>
  <c r="HE110" i="24"/>
  <c r="HE82" i="24"/>
  <c r="HE88" i="24" s="1"/>
  <c r="HE94" i="24"/>
  <c r="HE79" i="24"/>
  <c r="HD80" i="24"/>
  <c r="HD81" i="24" s="1"/>
  <c r="HE142" i="24"/>
  <c r="HE29" i="24" l="1"/>
  <c r="HE143" i="24"/>
  <c r="HD144" i="24"/>
  <c r="HD145" i="24" s="1"/>
  <c r="HE175" i="24"/>
  <c r="HD176" i="24"/>
  <c r="HD177" i="24" s="1"/>
  <c r="HF173" i="24"/>
  <c r="HF109" i="24"/>
  <c r="HF5" i="24"/>
  <c r="HF142" i="24" s="1"/>
  <c r="HF141" i="24"/>
  <c r="HF3" i="24"/>
  <c r="HF45" i="24"/>
  <c r="HF62" i="24" s="1"/>
  <c r="HF77" i="24"/>
  <c r="HF94" i="24" s="1"/>
  <c r="HE114" i="24"/>
  <c r="HE120" i="24" s="1"/>
  <c r="HE111" i="24"/>
  <c r="HD112" i="24"/>
  <c r="HD113" i="24" s="1"/>
  <c r="HE146" i="24"/>
  <c r="HE152" i="24" s="1"/>
  <c r="HE50" i="24"/>
  <c r="HE56" i="24" s="1"/>
  <c r="HE47" i="24"/>
  <c r="HF143" i="24" l="1"/>
  <c r="HF46" i="24"/>
  <c r="HE48" i="24" s="1"/>
  <c r="HE49" i="24" s="1"/>
  <c r="HF6" i="24"/>
  <c r="HG4" i="24"/>
  <c r="HF174" i="24"/>
  <c r="HF175" i="24" s="1"/>
  <c r="HF126" i="24"/>
  <c r="HF78" i="24"/>
  <c r="HF190" i="24"/>
  <c r="HF110" i="24"/>
  <c r="HF146" i="24"/>
  <c r="HF152" i="24" s="1"/>
  <c r="HF158" i="24"/>
  <c r="HE144" i="24"/>
  <c r="HE145" i="24" s="1"/>
  <c r="HF29" i="24" l="1"/>
  <c r="HE112" i="24"/>
  <c r="HE113" i="24" s="1"/>
  <c r="HF111" i="24"/>
  <c r="HF178" i="24"/>
  <c r="HF184" i="24" s="1"/>
  <c r="HF114" i="24"/>
  <c r="HF120" i="24" s="1"/>
  <c r="HG77" i="24"/>
  <c r="HG5" i="24"/>
  <c r="HG142" i="24" s="1"/>
  <c r="HG109" i="24"/>
  <c r="HG141" i="24"/>
  <c r="HG173" i="24"/>
  <c r="HG45" i="24"/>
  <c r="HG62" i="24" s="1"/>
  <c r="HG3" i="24"/>
  <c r="HF82" i="24"/>
  <c r="HF88" i="24" s="1"/>
  <c r="HF79" i="24"/>
  <c r="HE80" i="24"/>
  <c r="HE81" i="24" s="1"/>
  <c r="HF50" i="24"/>
  <c r="HF56" i="24" s="1"/>
  <c r="HF47" i="24"/>
  <c r="HE176" i="24"/>
  <c r="HE177" i="24" s="1"/>
  <c r="HG110" i="24" l="1"/>
  <c r="HG111" i="24" s="1"/>
  <c r="HG78" i="24"/>
  <c r="HG79" i="24" s="1"/>
  <c r="HG143" i="24"/>
  <c r="HF144" i="24"/>
  <c r="HF145" i="24" s="1"/>
  <c r="HG146" i="24"/>
  <c r="HG152" i="24" s="1"/>
  <c r="HG158" i="24"/>
  <c r="HG126" i="24"/>
  <c r="HG46" i="24"/>
  <c r="HF48" i="24" s="1"/>
  <c r="HF49" i="24" s="1"/>
  <c r="HH4" i="24"/>
  <c r="HG6" i="24"/>
  <c r="HG174" i="24"/>
  <c r="HG190" i="24"/>
  <c r="HG94" i="24"/>
  <c r="HF80" i="24" l="1"/>
  <c r="HF81" i="24" s="1"/>
  <c r="HG82" i="24"/>
  <c r="HG88" i="24" s="1"/>
  <c r="HF112" i="24"/>
  <c r="HF113" i="24" s="1"/>
  <c r="HG114" i="24"/>
  <c r="HG120" i="24" s="1"/>
  <c r="HG29" i="24"/>
  <c r="HG175" i="24"/>
  <c r="HF176" i="24"/>
  <c r="HF177" i="24" s="1"/>
  <c r="HH141" i="24"/>
  <c r="HH158" i="24" s="1"/>
  <c r="HH5" i="24"/>
  <c r="HH174" i="24" s="1"/>
  <c r="HH3" i="24"/>
  <c r="HH173" i="24"/>
  <c r="HH190" i="24" s="1"/>
  <c r="HH77" i="24"/>
  <c r="HH94" i="24" s="1"/>
  <c r="HH109" i="24"/>
  <c r="HH45" i="24"/>
  <c r="HH62" i="24" s="1"/>
  <c r="HG50" i="24"/>
  <c r="HG56" i="24" s="1"/>
  <c r="HG47" i="24"/>
  <c r="HG178" i="24"/>
  <c r="HG184" i="24" s="1"/>
  <c r="HH110" i="24" l="1"/>
  <c r="HH111" i="24" s="1"/>
  <c r="HH142" i="24"/>
  <c r="HG144" i="24" s="1"/>
  <c r="HG145" i="24" s="1"/>
  <c r="HH78" i="24"/>
  <c r="HH82" i="24" s="1"/>
  <c r="HH88" i="24" s="1"/>
  <c r="HH126" i="24"/>
  <c r="HH29" i="24" s="1"/>
  <c r="HH46" i="24"/>
  <c r="HG48" i="24" s="1"/>
  <c r="HG49" i="24" s="1"/>
  <c r="HH6" i="24"/>
  <c r="HI4" i="24"/>
  <c r="HH178" i="24"/>
  <c r="HH184" i="24" s="1"/>
  <c r="HH175" i="24"/>
  <c r="HG176" i="24"/>
  <c r="HG177" i="24" s="1"/>
  <c r="HH114" i="24" l="1"/>
  <c r="HH120" i="24" s="1"/>
  <c r="HH143" i="24"/>
  <c r="HH146" i="24"/>
  <c r="HH152" i="24" s="1"/>
  <c r="HG112" i="24"/>
  <c r="HG113" i="24" s="1"/>
  <c r="HG80" i="24"/>
  <c r="HG81" i="24" s="1"/>
  <c r="HH79" i="24"/>
  <c r="HI109" i="24"/>
  <c r="HI126" i="24" s="1"/>
  <c r="HI3" i="24"/>
  <c r="HI173" i="24"/>
  <c r="HI77" i="24"/>
  <c r="HI141" i="24"/>
  <c r="HI5" i="24"/>
  <c r="HI142" i="24" s="1"/>
  <c r="HI45" i="24"/>
  <c r="HI62" i="24" s="1"/>
  <c r="HH50" i="24"/>
  <c r="HH56" i="24" s="1"/>
  <c r="HH47" i="24"/>
  <c r="HI143" i="24" l="1"/>
  <c r="HI110" i="24"/>
  <c r="HH112" i="24" s="1"/>
  <c r="HH113" i="24" s="1"/>
  <c r="HI190" i="24"/>
  <c r="HI46" i="24"/>
  <c r="HH48" i="24" s="1"/>
  <c r="HH49" i="24" s="1"/>
  <c r="HJ4" i="24"/>
  <c r="HI6" i="24"/>
  <c r="HI78" i="24"/>
  <c r="HI82" i="24" s="1"/>
  <c r="HI88" i="24" s="1"/>
  <c r="HI146" i="24"/>
  <c r="HI152" i="24" s="1"/>
  <c r="HI158" i="24"/>
  <c r="HH144" i="24"/>
  <c r="HH145" i="24" s="1"/>
  <c r="HI174" i="24"/>
  <c r="HI178" i="24" s="1"/>
  <c r="HI184" i="24" s="1"/>
  <c r="HI94" i="24"/>
  <c r="HI29" i="24" l="1"/>
  <c r="HI111" i="24"/>
  <c r="HI114" i="24"/>
  <c r="HI120" i="24" s="1"/>
  <c r="HJ173" i="24"/>
  <c r="HJ45" i="24"/>
  <c r="HJ77" i="24"/>
  <c r="HJ94" i="24" s="1"/>
  <c r="HJ141" i="24"/>
  <c r="HJ158" i="24" s="1"/>
  <c r="HJ109" i="24"/>
  <c r="HJ3" i="24"/>
  <c r="HJ5" i="24"/>
  <c r="HJ78" i="24" s="1"/>
  <c r="HI50" i="24"/>
  <c r="HI56" i="24" s="1"/>
  <c r="HI47" i="24"/>
  <c r="HH176" i="24"/>
  <c r="HH177" i="24" s="1"/>
  <c r="HI175" i="24"/>
  <c r="HI79" i="24"/>
  <c r="HH80" i="24"/>
  <c r="HH81" i="24" s="1"/>
  <c r="HJ174" i="24" l="1"/>
  <c r="HI176" i="24" s="1"/>
  <c r="HI177" i="24" s="1"/>
  <c r="HI80" i="24"/>
  <c r="HI81" i="24" s="1"/>
  <c r="HJ82" i="24"/>
  <c r="HJ88" i="24" s="1"/>
  <c r="HJ79" i="24"/>
  <c r="HJ46" i="24"/>
  <c r="HJ47" i="24" s="1"/>
  <c r="HJ6" i="24"/>
  <c r="HK4" i="24"/>
  <c r="HJ142" i="24"/>
  <c r="HJ62" i="24"/>
  <c r="HJ110" i="24"/>
  <c r="HJ114" i="24" s="1"/>
  <c r="HJ120" i="24" s="1"/>
  <c r="HJ126" i="24"/>
  <c r="HJ190" i="24"/>
  <c r="HJ178" i="24" l="1"/>
  <c r="HJ184" i="24" s="1"/>
  <c r="HJ175" i="24"/>
  <c r="HJ50" i="24"/>
  <c r="HJ56" i="24" s="1"/>
  <c r="HI48" i="24"/>
  <c r="HI49" i="24" s="1"/>
  <c r="HJ111" i="24"/>
  <c r="HI112" i="24"/>
  <c r="HI113" i="24" s="1"/>
  <c r="HJ146" i="24"/>
  <c r="HJ152" i="24" s="1"/>
  <c r="HJ143" i="24"/>
  <c r="HI144" i="24"/>
  <c r="HI145" i="24" s="1"/>
  <c r="HK173" i="24"/>
  <c r="HK45" i="24"/>
  <c r="HK62" i="24" s="1"/>
  <c r="HK141" i="24"/>
  <c r="HK5" i="24"/>
  <c r="HK3" i="24"/>
  <c r="HK109" i="24"/>
  <c r="HK126" i="24" s="1"/>
  <c r="HK77" i="24"/>
  <c r="HJ29" i="24"/>
  <c r="HK190" i="24" l="1"/>
  <c r="HK46" i="24"/>
  <c r="HL4" i="24"/>
  <c r="HK6" i="24"/>
  <c r="HK142" i="24"/>
  <c r="HK143" i="24" s="1"/>
  <c r="HK78" i="24"/>
  <c r="HK82" i="24" s="1"/>
  <c r="HK88" i="24" s="1"/>
  <c r="HK94" i="24"/>
  <c r="HK158" i="24"/>
  <c r="HK110" i="24"/>
  <c r="HJ112" i="24" s="1"/>
  <c r="HJ113" i="24" s="1"/>
  <c r="HK174" i="24"/>
  <c r="HJ144" i="24" l="1"/>
  <c r="HJ145" i="24" s="1"/>
  <c r="HK29" i="24"/>
  <c r="HK146" i="24"/>
  <c r="HK152" i="24" s="1"/>
  <c r="HL77" i="24"/>
  <c r="HL94" i="24" s="1"/>
  <c r="HL173" i="24"/>
  <c r="HL45" i="24"/>
  <c r="HL62" i="24" s="1"/>
  <c r="HL141" i="24"/>
  <c r="HL5" i="24"/>
  <c r="HL46" i="24" s="1"/>
  <c r="HL109" i="24"/>
  <c r="HL3" i="24"/>
  <c r="HK79" i="24"/>
  <c r="HJ80" i="24"/>
  <c r="HJ81" i="24" s="1"/>
  <c r="HK50" i="24"/>
  <c r="HK56" i="24" s="1"/>
  <c r="HK47" i="24"/>
  <c r="HJ48" i="24"/>
  <c r="HJ49" i="24" s="1"/>
  <c r="HK175" i="24"/>
  <c r="HJ176" i="24"/>
  <c r="HJ177" i="24" s="1"/>
  <c r="HK114" i="24"/>
  <c r="HK120" i="24" s="1"/>
  <c r="HK111" i="24"/>
  <c r="HK178" i="24"/>
  <c r="HK184" i="24" s="1"/>
  <c r="HL142" i="24" l="1"/>
  <c r="HL146" i="24" s="1"/>
  <c r="HL152" i="24" s="1"/>
  <c r="HL78" i="24"/>
  <c r="HL79" i="24" s="1"/>
  <c r="HL50" i="24"/>
  <c r="HL56" i="24" s="1"/>
  <c r="HL47" i="24"/>
  <c r="HL174" i="24"/>
  <c r="HL175" i="24" s="1"/>
  <c r="HL158" i="24"/>
  <c r="HK48" i="24"/>
  <c r="HK49" i="24" s="1"/>
  <c r="HL126" i="24"/>
  <c r="HL190" i="24"/>
  <c r="HL110" i="24"/>
  <c r="HL111" i="24" s="1"/>
  <c r="HL6" i="24"/>
  <c r="HM4" i="24"/>
  <c r="HL29" i="24" l="1"/>
  <c r="HL82" i="24"/>
  <c r="HL88" i="24" s="1"/>
  <c r="HK80" i="24"/>
  <c r="HK81" i="24" s="1"/>
  <c r="HL178" i="24"/>
  <c r="HL184" i="24" s="1"/>
  <c r="HK176" i="24"/>
  <c r="HK177" i="24" s="1"/>
  <c r="HL143" i="24"/>
  <c r="HK144" i="24"/>
  <c r="HK145" i="24" s="1"/>
  <c r="HM141" i="24"/>
  <c r="HM45" i="24"/>
  <c r="HM77" i="24"/>
  <c r="HM5" i="24"/>
  <c r="HM174" i="24" s="1"/>
  <c r="HM109" i="24"/>
  <c r="HM126" i="24" s="1"/>
  <c r="HM3" i="24"/>
  <c r="HM173" i="24"/>
  <c r="HL114" i="24"/>
  <c r="HL120" i="24" s="1"/>
  <c r="HK112" i="24"/>
  <c r="HK113" i="24" s="1"/>
  <c r="HM175" i="24" l="1"/>
  <c r="HL176" i="24"/>
  <c r="HL177" i="24" s="1"/>
  <c r="HM78" i="24"/>
  <c r="HM82" i="24" s="1"/>
  <c r="HM88" i="24" s="1"/>
  <c r="HM46" i="24"/>
  <c r="HM50" i="24" s="1"/>
  <c r="HM56" i="24" s="1"/>
  <c r="HM6" i="24"/>
  <c r="HN4" i="24"/>
  <c r="HM142" i="24"/>
  <c r="HM146" i="24" s="1"/>
  <c r="HM152" i="24" s="1"/>
  <c r="HM110" i="24"/>
  <c r="HM178" i="24"/>
  <c r="HM184" i="24" s="1"/>
  <c r="HM190" i="24"/>
  <c r="HM94" i="24"/>
  <c r="HM62" i="24"/>
  <c r="HM158" i="24"/>
  <c r="HM29" i="24" l="1"/>
  <c r="HM79" i="24"/>
  <c r="HL80" i="24"/>
  <c r="HL81" i="24" s="1"/>
  <c r="HM143" i="24"/>
  <c r="HL144" i="24"/>
  <c r="HL145" i="24" s="1"/>
  <c r="HN45" i="24"/>
  <c r="HN62" i="24" s="1"/>
  <c r="HN141" i="24"/>
  <c r="HN77" i="24"/>
  <c r="HN173" i="24"/>
  <c r="HN5" i="24"/>
  <c r="HN142" i="24" s="1"/>
  <c r="HN109" i="24"/>
  <c r="HN3" i="24"/>
  <c r="HM114" i="24"/>
  <c r="HM120" i="24" s="1"/>
  <c r="HM111" i="24"/>
  <c r="HL112" i="24"/>
  <c r="HL113" i="24" s="1"/>
  <c r="HM47" i="24"/>
  <c r="HL48" i="24"/>
  <c r="HL49" i="24" s="1"/>
  <c r="HN143" i="24" l="1"/>
  <c r="HN110" i="24"/>
  <c r="HM112" i="24" s="1"/>
  <c r="HM113" i="24" s="1"/>
  <c r="HN126" i="24"/>
  <c r="HN146" i="24"/>
  <c r="HN152" i="24" s="1"/>
  <c r="HN158" i="24"/>
  <c r="HN174" i="24"/>
  <c r="HN178" i="24" s="1"/>
  <c r="HN184" i="24" s="1"/>
  <c r="HN6" i="24"/>
  <c r="HO4" i="24"/>
  <c r="HN78" i="24"/>
  <c r="HN82" i="24" s="1"/>
  <c r="HN88" i="24" s="1"/>
  <c r="HN190" i="24"/>
  <c r="HN46" i="24"/>
  <c r="HM48" i="24" s="1"/>
  <c r="HM49" i="24" s="1"/>
  <c r="HN94" i="24"/>
  <c r="HM144" i="24"/>
  <c r="HM145" i="24" s="1"/>
  <c r="HN29" i="24" l="1"/>
  <c r="HN111" i="24"/>
  <c r="HN114" i="24"/>
  <c r="HN120" i="24" s="1"/>
  <c r="HN50" i="24"/>
  <c r="HN56" i="24" s="1"/>
  <c r="HN47" i="24"/>
  <c r="HN79" i="24"/>
  <c r="HM80" i="24"/>
  <c r="HM81" i="24" s="1"/>
  <c r="HN175" i="24"/>
  <c r="HM176" i="24"/>
  <c r="HM177" i="24" s="1"/>
  <c r="HO45" i="24"/>
  <c r="HO109" i="24"/>
  <c r="HO77" i="24"/>
  <c r="HO3" i="24"/>
  <c r="HO173" i="24"/>
  <c r="HO5" i="24"/>
  <c r="HO110" i="24" s="1"/>
  <c r="HO141" i="24"/>
  <c r="HO142" i="24" l="1"/>
  <c r="HO146" i="24" s="1"/>
  <c r="HO152" i="24" s="1"/>
  <c r="HO78" i="24"/>
  <c r="HO79" i="24" s="1"/>
  <c r="HO111" i="24"/>
  <c r="HN112" i="24"/>
  <c r="HN113" i="24" s="1"/>
  <c r="HO174" i="24"/>
  <c r="HO175" i="24" s="1"/>
  <c r="HO190" i="24"/>
  <c r="HO62" i="24"/>
  <c r="HO158" i="24"/>
  <c r="HO94" i="24"/>
  <c r="HO46" i="24"/>
  <c r="HO47" i="24" s="1"/>
  <c r="HP4" i="24"/>
  <c r="HO6" i="24"/>
  <c r="HO114" i="24"/>
  <c r="HO120" i="24" s="1"/>
  <c r="HO126" i="24"/>
  <c r="HN144" i="24" l="1"/>
  <c r="HN145" i="24" s="1"/>
  <c r="HN176" i="24"/>
  <c r="HN177" i="24" s="1"/>
  <c r="HO178" i="24"/>
  <c r="HO184" i="24" s="1"/>
  <c r="HO143" i="24"/>
  <c r="HO82" i="24"/>
  <c r="HO88" i="24" s="1"/>
  <c r="HN48" i="24"/>
  <c r="HN49" i="24" s="1"/>
  <c r="HN80" i="24"/>
  <c r="HN81" i="24" s="1"/>
  <c r="HO50" i="24"/>
  <c r="HO56" i="24" s="1"/>
  <c r="HP109" i="24"/>
  <c r="HP45" i="24"/>
  <c r="HP62" i="24" s="1"/>
  <c r="HP173" i="24"/>
  <c r="HP141" i="24"/>
  <c r="HP5" i="24"/>
  <c r="HP46" i="24" s="1"/>
  <c r="HO48" i="24" s="1"/>
  <c r="HO49" i="24" s="1"/>
  <c r="HP77" i="24"/>
  <c r="HP3" i="24"/>
  <c r="HO29" i="24"/>
  <c r="HP142" i="24" l="1"/>
  <c r="HP143" i="24" s="1"/>
  <c r="HP78" i="24"/>
  <c r="HP79" i="24" s="1"/>
  <c r="HP110" i="24"/>
  <c r="HP111" i="24" s="1"/>
  <c r="HP50" i="24"/>
  <c r="HP56" i="24" s="1"/>
  <c r="HP47" i="24"/>
  <c r="HP94" i="24"/>
  <c r="HP190" i="24"/>
  <c r="HP174" i="24"/>
  <c r="HP6" i="24"/>
  <c r="HQ4" i="24"/>
  <c r="HP126" i="24"/>
  <c r="HP158" i="24"/>
  <c r="HP114" i="24" l="1"/>
  <c r="HP120" i="24" s="1"/>
  <c r="HO80" i="24"/>
  <c r="HO81" i="24" s="1"/>
  <c r="HO144" i="24"/>
  <c r="HO145" i="24" s="1"/>
  <c r="HP82" i="24"/>
  <c r="HP88" i="24" s="1"/>
  <c r="HP146" i="24"/>
  <c r="HP152" i="24" s="1"/>
  <c r="HO112" i="24"/>
  <c r="HO113" i="24" s="1"/>
  <c r="HP29" i="24"/>
  <c r="HP175" i="24"/>
  <c r="HO176" i="24"/>
  <c r="HO177" i="24" s="1"/>
  <c r="HP178" i="24"/>
  <c r="HP184" i="24" s="1"/>
  <c r="HQ141" i="24"/>
  <c r="HQ158" i="24" s="1"/>
  <c r="HQ5" i="24"/>
  <c r="HQ78" i="24" s="1"/>
  <c r="HQ173" i="24"/>
  <c r="HQ3" i="24"/>
  <c r="HQ45" i="24"/>
  <c r="HQ109" i="24"/>
  <c r="HQ77" i="24"/>
  <c r="HQ79" i="24" l="1"/>
  <c r="HP80" i="24"/>
  <c r="HP81" i="24" s="1"/>
  <c r="HQ190" i="24"/>
  <c r="HQ174" i="24"/>
  <c r="HQ175" i="24" s="1"/>
  <c r="HQ110" i="24"/>
  <c r="HQ114" i="24" s="1"/>
  <c r="HQ120" i="24" s="1"/>
  <c r="HQ46" i="24"/>
  <c r="HQ50" i="24" s="1"/>
  <c r="HQ56" i="24" s="1"/>
  <c r="HR4" i="24"/>
  <c r="HQ6" i="24"/>
  <c r="HQ82" i="24"/>
  <c r="HQ88" i="24" s="1"/>
  <c r="HQ94" i="24"/>
  <c r="HQ126" i="24"/>
  <c r="HQ142" i="24"/>
  <c r="HQ62" i="24"/>
  <c r="HP176" i="24" l="1"/>
  <c r="HP177" i="24" s="1"/>
  <c r="HQ29" i="24"/>
  <c r="HR45" i="24"/>
  <c r="HR62" i="24" s="1"/>
  <c r="HR109" i="24"/>
  <c r="HR126" i="24" s="1"/>
  <c r="HR3" i="24"/>
  <c r="HR5" i="24"/>
  <c r="HR46" i="24" s="1"/>
  <c r="HR173" i="24"/>
  <c r="HR77" i="24"/>
  <c r="HR141" i="24"/>
  <c r="HQ47" i="24"/>
  <c r="HP48" i="24"/>
  <c r="HP49" i="24" s="1"/>
  <c r="HQ178" i="24"/>
  <c r="HQ184" i="24" s="1"/>
  <c r="HQ111" i="24"/>
  <c r="HP112" i="24"/>
  <c r="HP113" i="24" s="1"/>
  <c r="HQ146" i="24"/>
  <c r="HQ152" i="24" s="1"/>
  <c r="HQ143" i="24"/>
  <c r="HP144" i="24"/>
  <c r="HP145" i="24" s="1"/>
  <c r="HQ48" i="24" l="1"/>
  <c r="HQ49" i="24" s="1"/>
  <c r="HR50" i="24"/>
  <c r="HR56" i="24" s="1"/>
  <c r="HR47" i="24"/>
  <c r="HR78" i="24"/>
  <c r="HR82" i="24" s="1"/>
  <c r="HR88" i="24" s="1"/>
  <c r="HR6" i="24"/>
  <c r="HS4" i="24"/>
  <c r="HR142" i="24"/>
  <c r="HR143" i="24" s="1"/>
  <c r="HR158" i="24"/>
  <c r="HR174" i="24"/>
  <c r="HR178" i="24" s="1"/>
  <c r="HR184" i="24" s="1"/>
  <c r="HR94" i="24"/>
  <c r="HR110" i="24"/>
  <c r="HR190" i="24"/>
  <c r="HR29" i="24" l="1"/>
  <c r="HR146" i="24"/>
  <c r="HR152" i="24" s="1"/>
  <c r="HQ144" i="24"/>
  <c r="HQ145" i="24" s="1"/>
  <c r="HR175" i="24"/>
  <c r="HQ176" i="24"/>
  <c r="HQ177" i="24" s="1"/>
  <c r="HR79" i="24"/>
  <c r="HQ80" i="24"/>
  <c r="HQ81" i="24" s="1"/>
  <c r="HR114" i="24"/>
  <c r="HR120" i="24" s="1"/>
  <c r="HR111" i="24"/>
  <c r="HQ112" i="24"/>
  <c r="HQ113" i="24" s="1"/>
  <c r="HS77" i="24"/>
  <c r="HS3" i="24"/>
  <c r="HS109" i="24"/>
  <c r="HS141" i="24"/>
  <c r="HS173" i="24"/>
  <c r="HS45" i="24"/>
  <c r="HS5" i="24"/>
  <c r="HS142" i="24" l="1"/>
  <c r="HS146" i="24" s="1"/>
  <c r="HS152" i="24" s="1"/>
  <c r="HS6" i="24"/>
  <c r="HT4" i="24"/>
  <c r="HS126" i="24"/>
  <c r="HS190" i="24"/>
  <c r="HS46" i="24"/>
  <c r="HS50" i="24" s="1"/>
  <c r="HS56" i="24" s="1"/>
  <c r="HS174" i="24"/>
  <c r="HS175" i="24" s="1"/>
  <c r="HS62" i="24"/>
  <c r="HS110" i="24"/>
  <c r="HS111" i="24" s="1"/>
  <c r="HS94" i="24"/>
  <c r="HS78" i="24"/>
  <c r="HS79" i="24" s="1"/>
  <c r="HS158" i="24"/>
  <c r="HR176" i="24" l="1"/>
  <c r="HR177" i="24" s="1"/>
  <c r="HS29" i="24"/>
  <c r="HS114" i="24"/>
  <c r="HS120" i="24" s="1"/>
  <c r="HS82" i="24"/>
  <c r="HS88" i="24" s="1"/>
  <c r="HS178" i="24"/>
  <c r="HS184" i="24" s="1"/>
  <c r="HT173" i="24"/>
  <c r="HT141" i="24"/>
  <c r="HT158" i="24" s="1"/>
  <c r="HT45" i="24"/>
  <c r="HT62" i="24" s="1"/>
  <c r="HT109" i="24"/>
  <c r="HT5" i="24"/>
  <c r="HT174" i="24" s="1"/>
  <c r="HT175" i="24" s="1"/>
  <c r="HT77" i="24"/>
  <c r="HT3" i="24"/>
  <c r="HR80" i="24"/>
  <c r="HR81" i="24" s="1"/>
  <c r="HR112" i="24"/>
  <c r="HR113" i="24" s="1"/>
  <c r="HS47" i="24"/>
  <c r="HR48" i="24"/>
  <c r="HR49" i="24" s="1"/>
  <c r="HS143" i="24"/>
  <c r="HR144" i="24"/>
  <c r="HR145" i="24" s="1"/>
  <c r="HT110" i="24" l="1"/>
  <c r="HT111" i="24" s="1"/>
  <c r="HT142" i="24"/>
  <c r="HS144" i="24" s="1"/>
  <c r="HS145" i="24" s="1"/>
  <c r="HT46" i="24"/>
  <c r="HT47" i="24" s="1"/>
  <c r="HT126" i="24"/>
  <c r="HT94" i="24"/>
  <c r="HS176" i="24"/>
  <c r="HS177" i="24" s="1"/>
  <c r="HT78" i="24"/>
  <c r="HT6" i="24"/>
  <c r="HU4" i="24"/>
  <c r="HT178" i="24"/>
  <c r="HT184" i="24" s="1"/>
  <c r="HT190" i="24"/>
  <c r="HS112" i="24" l="1"/>
  <c r="HS113" i="24" s="1"/>
  <c r="HT50" i="24"/>
  <c r="HT56" i="24" s="1"/>
  <c r="HS48" i="24"/>
  <c r="HS49" i="24" s="1"/>
  <c r="HT143" i="24"/>
  <c r="HT146" i="24"/>
  <c r="HT152" i="24" s="1"/>
  <c r="HT114" i="24"/>
  <c r="HT120" i="24" s="1"/>
  <c r="HT29" i="24"/>
  <c r="HU173" i="24"/>
  <c r="HU3" i="24"/>
  <c r="HU45" i="24"/>
  <c r="HU141" i="24"/>
  <c r="HU77" i="24"/>
  <c r="HU94" i="24" s="1"/>
  <c r="HU109" i="24"/>
  <c r="HU126" i="24" s="1"/>
  <c r="HU5" i="24"/>
  <c r="HU142" i="24" s="1"/>
  <c r="HT79" i="24"/>
  <c r="HS80" i="24"/>
  <c r="HS81" i="24" s="1"/>
  <c r="HT82" i="24"/>
  <c r="HT88" i="24" s="1"/>
  <c r="HU110" i="24" l="1"/>
  <c r="HT112" i="24" s="1"/>
  <c r="HT113" i="24" s="1"/>
  <c r="HU78" i="24"/>
  <c r="HT80" i="24" s="1"/>
  <c r="HT81" i="24" s="1"/>
  <c r="HU46" i="24"/>
  <c r="HU47" i="24" s="1"/>
  <c r="HU143" i="24"/>
  <c r="HT144" i="24"/>
  <c r="HT145" i="24" s="1"/>
  <c r="HU146" i="24"/>
  <c r="HU152" i="24" s="1"/>
  <c r="HU158" i="24"/>
  <c r="HU174" i="24"/>
  <c r="HU6" i="24"/>
  <c r="HV4" i="24"/>
  <c r="HU62" i="24"/>
  <c r="HU190" i="24"/>
  <c r="HU79" i="24" l="1"/>
  <c r="HT48" i="24"/>
  <c r="HT49" i="24" s="1"/>
  <c r="HU50" i="24"/>
  <c r="HU56" i="24" s="1"/>
  <c r="HU82" i="24"/>
  <c r="HU88" i="24" s="1"/>
  <c r="HU111" i="24"/>
  <c r="HU114" i="24"/>
  <c r="HU120" i="24" s="1"/>
  <c r="HU29" i="24"/>
  <c r="HU175" i="24"/>
  <c r="HT176" i="24"/>
  <c r="HT177" i="24" s="1"/>
  <c r="HV173" i="24"/>
  <c r="HV141" i="24"/>
  <c r="HV109" i="24"/>
  <c r="HV45" i="24"/>
  <c r="HV62" i="24" s="1"/>
  <c r="HV77" i="24"/>
  <c r="HV5" i="24"/>
  <c r="HV110" i="24" s="1"/>
  <c r="HV3" i="24"/>
  <c r="HU178" i="24"/>
  <c r="HU184" i="24" s="1"/>
  <c r="HV111" i="24" l="1"/>
  <c r="HU112" i="24"/>
  <c r="HU113" i="24" s="1"/>
  <c r="HV78" i="24"/>
  <c r="HV82" i="24" s="1"/>
  <c r="HV88" i="24" s="1"/>
  <c r="HV114" i="24"/>
  <c r="HV120" i="24" s="1"/>
  <c r="HV126" i="24"/>
  <c r="HV142" i="24"/>
  <c r="HV146" i="24" s="1"/>
  <c r="HV152" i="24" s="1"/>
  <c r="HV6" i="24"/>
  <c r="HW4" i="24"/>
  <c r="HV158" i="24"/>
  <c r="HV46" i="24"/>
  <c r="HV174" i="24"/>
  <c r="HV175" i="24" s="1"/>
  <c r="HV94" i="24"/>
  <c r="HV190" i="24"/>
  <c r="HU176" i="24" l="1"/>
  <c r="HU177" i="24" s="1"/>
  <c r="HV29" i="24"/>
  <c r="HV178" i="24"/>
  <c r="HV184" i="24" s="1"/>
  <c r="HV50" i="24"/>
  <c r="HV56" i="24" s="1"/>
  <c r="HV47" i="24"/>
  <c r="HU48" i="24"/>
  <c r="HU49" i="24" s="1"/>
  <c r="HV143" i="24"/>
  <c r="HU144" i="24"/>
  <c r="HU145" i="24" s="1"/>
  <c r="HV79" i="24"/>
  <c r="HU80" i="24"/>
  <c r="HU81" i="24" s="1"/>
  <c r="HW77" i="24"/>
  <c r="HW94" i="24" s="1"/>
  <c r="HW109" i="24"/>
  <c r="HW141" i="24"/>
  <c r="HW5" i="24"/>
  <c r="HW142" i="24" s="1"/>
  <c r="HW45" i="24"/>
  <c r="HW173" i="24"/>
  <c r="HW3" i="24"/>
  <c r="HW143" i="24" l="1"/>
  <c r="HW78" i="24"/>
  <c r="HW79" i="24" s="1"/>
  <c r="HW174" i="24"/>
  <c r="HW178" i="24" s="1"/>
  <c r="HW184" i="24" s="1"/>
  <c r="HW146" i="24"/>
  <c r="HW152" i="24" s="1"/>
  <c r="HW158" i="24"/>
  <c r="HW46" i="24"/>
  <c r="HW47" i="24" s="1"/>
  <c r="HW190" i="24"/>
  <c r="HW126" i="24"/>
  <c r="HW62" i="24"/>
  <c r="HW110" i="24"/>
  <c r="HW6" i="24"/>
  <c r="HX4" i="24"/>
  <c r="HV144" i="24"/>
  <c r="HV145" i="24" s="1"/>
  <c r="HV48" i="24" l="1"/>
  <c r="HV49" i="24" s="1"/>
  <c r="HW50" i="24"/>
  <c r="HW56" i="24" s="1"/>
  <c r="HW82" i="24"/>
  <c r="HW88" i="24" s="1"/>
  <c r="HV80" i="24"/>
  <c r="HV81" i="24" s="1"/>
  <c r="HW175" i="24"/>
  <c r="HV176" i="24"/>
  <c r="HV177" i="24" s="1"/>
  <c r="HW111" i="24"/>
  <c r="HV112" i="24"/>
  <c r="HV113" i="24" s="1"/>
  <c r="HW29" i="24"/>
  <c r="HW114" i="24"/>
  <c r="HW120" i="24" s="1"/>
  <c r="HX45" i="24"/>
  <c r="HX62" i="24" s="1"/>
  <c r="HX173" i="24"/>
  <c r="HX3" i="24"/>
  <c r="HX141" i="24"/>
  <c r="HX77" i="24"/>
  <c r="HX109" i="24"/>
  <c r="HX5" i="24"/>
  <c r="HX174" i="24" s="1"/>
  <c r="HX175" i="24" s="1"/>
  <c r="HX142" i="24" l="1"/>
  <c r="HX146" i="24" s="1"/>
  <c r="HX152" i="24" s="1"/>
  <c r="HX6" i="24"/>
  <c r="HY4" i="24"/>
  <c r="HX78" i="24"/>
  <c r="HX82" i="24" s="1"/>
  <c r="HX88" i="24" s="1"/>
  <c r="HX46" i="24"/>
  <c r="HX126" i="24"/>
  <c r="HX178" i="24"/>
  <c r="HX184" i="24" s="1"/>
  <c r="HX190" i="24"/>
  <c r="HX158" i="24"/>
  <c r="HX110" i="24"/>
  <c r="HX111" i="24" s="1"/>
  <c r="HX94" i="24"/>
  <c r="HW176" i="24"/>
  <c r="HW177" i="24" s="1"/>
  <c r="HX29" i="24" l="1"/>
  <c r="HX114" i="24"/>
  <c r="HX120" i="24" s="1"/>
  <c r="HW112" i="24"/>
  <c r="HW113" i="24" s="1"/>
  <c r="HX50" i="24"/>
  <c r="HX56" i="24" s="1"/>
  <c r="HX47" i="24"/>
  <c r="HW48" i="24"/>
  <c r="HW49" i="24" s="1"/>
  <c r="HY109" i="24"/>
  <c r="HY173" i="24"/>
  <c r="HY141" i="24"/>
  <c r="HY3" i="24"/>
  <c r="HY45" i="24"/>
  <c r="HY77" i="24"/>
  <c r="HY94" i="24" s="1"/>
  <c r="HY5" i="24"/>
  <c r="HY110" i="24" s="1"/>
  <c r="HY111" i="24" s="1"/>
  <c r="HX79" i="24"/>
  <c r="HW80" i="24"/>
  <c r="HW81" i="24" s="1"/>
  <c r="HX143" i="24"/>
  <c r="HW144" i="24"/>
  <c r="HW145" i="24" s="1"/>
  <c r="HY46" i="24" l="1"/>
  <c r="HY47" i="24" s="1"/>
  <c r="HY6" i="24"/>
  <c r="HZ4" i="24"/>
  <c r="HY158" i="24"/>
  <c r="HX112" i="24"/>
  <c r="HX113" i="24" s="1"/>
  <c r="HY142" i="24"/>
  <c r="HY143" i="24" s="1"/>
  <c r="HY190" i="24"/>
  <c r="HY78" i="24"/>
  <c r="HX80" i="24" s="1"/>
  <c r="HX81" i="24" s="1"/>
  <c r="HY62" i="24"/>
  <c r="HY114" i="24"/>
  <c r="HY120" i="24" s="1"/>
  <c r="HY126" i="24"/>
  <c r="HY174" i="24"/>
  <c r="HY50" i="24" l="1"/>
  <c r="HY56" i="24" s="1"/>
  <c r="HX144" i="24"/>
  <c r="HX145" i="24" s="1"/>
  <c r="HZ45" i="24"/>
  <c r="HZ62" i="24" s="1"/>
  <c r="HZ77" i="24"/>
  <c r="HZ94" i="24" s="1"/>
  <c r="HZ141" i="24"/>
  <c r="HZ109" i="24"/>
  <c r="HZ5" i="24"/>
  <c r="HZ46" i="24" s="1"/>
  <c r="HZ173" i="24"/>
  <c r="HZ3" i="24"/>
  <c r="HY175" i="24"/>
  <c r="HX176" i="24"/>
  <c r="HX177" i="24" s="1"/>
  <c r="HY29" i="24"/>
  <c r="HY178" i="24"/>
  <c r="HY184" i="24" s="1"/>
  <c r="HX48" i="24"/>
  <c r="HX49" i="24" s="1"/>
  <c r="HY82" i="24"/>
  <c r="HY88" i="24" s="1"/>
  <c r="HY79" i="24"/>
  <c r="HY146" i="24"/>
  <c r="HY152" i="24" s="1"/>
  <c r="HZ78" i="24" l="1"/>
  <c r="HZ82" i="24" s="1"/>
  <c r="HZ88" i="24" s="1"/>
  <c r="HZ50" i="24"/>
  <c r="HZ56" i="24" s="1"/>
  <c r="HZ47" i="24"/>
  <c r="HY48" i="24"/>
  <c r="HY49" i="24" s="1"/>
  <c r="HZ142" i="24"/>
  <c r="HZ158" i="24"/>
  <c r="HZ190" i="24"/>
  <c r="HZ110" i="24"/>
  <c r="IA4" i="24"/>
  <c r="HZ6" i="24"/>
  <c r="HZ174" i="24"/>
  <c r="HZ175" i="24" s="1"/>
  <c r="HZ126" i="24"/>
  <c r="HY80" i="24" l="1"/>
  <c r="HY81" i="24" s="1"/>
  <c r="HZ79" i="24"/>
  <c r="HZ29" i="24"/>
  <c r="HY176" i="24"/>
  <c r="HY177" i="24" s="1"/>
  <c r="IA141" i="24"/>
  <c r="IA109" i="24"/>
  <c r="IA126" i="24" s="1"/>
  <c r="IA5" i="24"/>
  <c r="IA110" i="24" s="1"/>
  <c r="IA45" i="24"/>
  <c r="IA173" i="24"/>
  <c r="IA190" i="24" s="1"/>
  <c r="IA3" i="24"/>
  <c r="IA77" i="24"/>
  <c r="HZ143" i="24"/>
  <c r="HY144" i="24"/>
  <c r="HY145" i="24" s="1"/>
  <c r="HZ111" i="24"/>
  <c r="HY112" i="24"/>
  <c r="HY113" i="24" s="1"/>
  <c r="HZ178" i="24"/>
  <c r="HZ184" i="24" s="1"/>
  <c r="HZ114" i="24"/>
  <c r="HZ120" i="24" s="1"/>
  <c r="HZ146" i="24"/>
  <c r="HZ152" i="24" s="1"/>
  <c r="HZ112" i="24" l="1"/>
  <c r="HZ113" i="24" s="1"/>
  <c r="IA114" i="24"/>
  <c r="IA120" i="24" s="1"/>
  <c r="IA111" i="24"/>
  <c r="IA94" i="24"/>
  <c r="IA46" i="24"/>
  <c r="IA50" i="24" s="1"/>
  <c r="IA56" i="24" s="1"/>
  <c r="IB4" i="24"/>
  <c r="IA6" i="24"/>
  <c r="IA78" i="24"/>
  <c r="IA174" i="24"/>
  <c r="IA158" i="24"/>
  <c r="IA142" i="24"/>
  <c r="IA143" i="24" s="1"/>
  <c r="IA62" i="24"/>
  <c r="IA29" i="24" l="1"/>
  <c r="IA178" i="24"/>
  <c r="IA184" i="24" s="1"/>
  <c r="IA175" i="24"/>
  <c r="HZ176" i="24"/>
  <c r="HZ177" i="24" s="1"/>
  <c r="HZ144" i="24"/>
  <c r="HZ145" i="24" s="1"/>
  <c r="IA79" i="24"/>
  <c r="HZ80" i="24"/>
  <c r="HZ81" i="24" s="1"/>
  <c r="IA82" i="24"/>
  <c r="IA88" i="24" s="1"/>
  <c r="IA146" i="24"/>
  <c r="IA152" i="24" s="1"/>
  <c r="IB45" i="24"/>
  <c r="IB62" i="24" s="1"/>
  <c r="IB141" i="24"/>
  <c r="IB5" i="24"/>
  <c r="IB174" i="24" s="1"/>
  <c r="IB175" i="24" s="1"/>
  <c r="IB109" i="24"/>
  <c r="IB3" i="24"/>
  <c r="IB77" i="24"/>
  <c r="IB173" i="24"/>
  <c r="IA47" i="24"/>
  <c r="HZ48" i="24"/>
  <c r="HZ49" i="24" s="1"/>
  <c r="IB78" i="24" l="1"/>
  <c r="IB79" i="24" s="1"/>
  <c r="IB46" i="24"/>
  <c r="IA48" i="24" s="1"/>
  <c r="IA49" i="24" s="1"/>
  <c r="IB142" i="24"/>
  <c r="IB143" i="24" s="1"/>
  <c r="IB178" i="24"/>
  <c r="IB184" i="24" s="1"/>
  <c r="IB190" i="24"/>
  <c r="IB110" i="24"/>
  <c r="IB114" i="24" s="1"/>
  <c r="IB120" i="24" s="1"/>
  <c r="IB6" i="24"/>
  <c r="IC4" i="24"/>
  <c r="IB94" i="24"/>
  <c r="IB158" i="24"/>
  <c r="IA176" i="24"/>
  <c r="IA177" i="24" s="1"/>
  <c r="IB126" i="24"/>
  <c r="IB146" i="24" l="1"/>
  <c r="IB152" i="24" s="1"/>
  <c r="IA80" i="24"/>
  <c r="IA81" i="24" s="1"/>
  <c r="IB82" i="24"/>
  <c r="IB88" i="24" s="1"/>
  <c r="IB50" i="24"/>
  <c r="IB56" i="24" s="1"/>
  <c r="IB29" i="24"/>
  <c r="IA144" i="24"/>
  <c r="IA145" i="24" s="1"/>
  <c r="IB47" i="24"/>
  <c r="IB111" i="24"/>
  <c r="IA112" i="24"/>
  <c r="IA113" i="24" s="1"/>
  <c r="IC109" i="24"/>
  <c r="IC126" i="24" s="1"/>
  <c r="IC77" i="24"/>
  <c r="IC94" i="24" s="1"/>
  <c r="IC3" i="24"/>
  <c r="IC45" i="24"/>
  <c r="IC173" i="24"/>
  <c r="IC5" i="24"/>
  <c r="IC174" i="24" s="1"/>
  <c r="IC141" i="24"/>
  <c r="IC158" i="24" s="1"/>
  <c r="IC175" i="24" l="1"/>
  <c r="IB176" i="24"/>
  <c r="IB177" i="24" s="1"/>
  <c r="IC46" i="24"/>
  <c r="IC50" i="24" s="1"/>
  <c r="IC56" i="24" s="1"/>
  <c r="ID4" i="24"/>
  <c r="IC6" i="24"/>
  <c r="IC78" i="24"/>
  <c r="IC178" i="24"/>
  <c r="IC184" i="24" s="1"/>
  <c r="IC190" i="24"/>
  <c r="IC110" i="24"/>
  <c r="IB112" i="24" s="1"/>
  <c r="IB113" i="24" s="1"/>
  <c r="IC62" i="24"/>
  <c r="IC142" i="24"/>
  <c r="IC29" i="24" l="1"/>
  <c r="IC146" i="24"/>
  <c r="IC152" i="24" s="1"/>
  <c r="IC143" i="24"/>
  <c r="IB144" i="24"/>
  <c r="IB145" i="24" s="1"/>
  <c r="ID141" i="24"/>
  <c r="ID3" i="24"/>
  <c r="ID173" i="24"/>
  <c r="ID190" i="24" s="1"/>
  <c r="ID45" i="24"/>
  <c r="ID62" i="24" s="1"/>
  <c r="ID109" i="24"/>
  <c r="ID77" i="24"/>
  <c r="ID5" i="24"/>
  <c r="ID142" i="24" s="1"/>
  <c r="ID143" i="24" s="1"/>
  <c r="IC47" i="24"/>
  <c r="IB48" i="24"/>
  <c r="IB49" i="24" s="1"/>
  <c r="IC82" i="24"/>
  <c r="IC88" i="24" s="1"/>
  <c r="IC79" i="24"/>
  <c r="IB80" i="24"/>
  <c r="IB81" i="24" s="1"/>
  <c r="IC114" i="24"/>
  <c r="IC120" i="24" s="1"/>
  <c r="IC111" i="24"/>
  <c r="ID78" i="24" l="1"/>
  <c r="IC80" i="24" s="1"/>
  <c r="IC81" i="24" s="1"/>
  <c r="ID174" i="24"/>
  <c r="ID126" i="24"/>
  <c r="ID146" i="24"/>
  <c r="ID152" i="24" s="1"/>
  <c r="ID158" i="24"/>
  <c r="ID110" i="24"/>
  <c r="ID111" i="24" s="1"/>
  <c r="ID6" i="24"/>
  <c r="IE4" i="24"/>
  <c r="IC144" i="24"/>
  <c r="IC145" i="24" s="1"/>
  <c r="ID46" i="24"/>
  <c r="ID94" i="24"/>
  <c r="ID82" i="24" l="1"/>
  <c r="ID88" i="24" s="1"/>
  <c r="ID79" i="24"/>
  <c r="IC112" i="24"/>
  <c r="IC113" i="24" s="1"/>
  <c r="ID29" i="24"/>
  <c r="IE109" i="24"/>
  <c r="IE5" i="24"/>
  <c r="IE142" i="24" s="1"/>
  <c r="IE45" i="24"/>
  <c r="IE141" i="24"/>
  <c r="IE3" i="24"/>
  <c r="IE77" i="24"/>
  <c r="IE94" i="24" s="1"/>
  <c r="IE173" i="24"/>
  <c r="ID50" i="24"/>
  <c r="ID56" i="24" s="1"/>
  <c r="ID47" i="24"/>
  <c r="IC48" i="24"/>
  <c r="IC49" i="24" s="1"/>
  <c r="ID114" i="24"/>
  <c r="ID120" i="24" s="1"/>
  <c r="ID178" i="24"/>
  <c r="ID184" i="24" s="1"/>
  <c r="ID175" i="24"/>
  <c r="IC176" i="24"/>
  <c r="IC177" i="24" s="1"/>
  <c r="IE110" i="24" l="1"/>
  <c r="IE111" i="24" s="1"/>
  <c r="IE143" i="24"/>
  <c r="ID144" i="24"/>
  <c r="ID145" i="24" s="1"/>
  <c r="IE78" i="24"/>
  <c r="IE146" i="24"/>
  <c r="IE152" i="24" s="1"/>
  <c r="IE158" i="24"/>
  <c r="IE190" i="24"/>
  <c r="IE62" i="24"/>
  <c r="IE46" i="24"/>
  <c r="IE47" i="24" s="1"/>
  <c r="IE6" i="24"/>
  <c r="IF4" i="24"/>
  <c r="IE174" i="24"/>
  <c r="IE175" i="24" s="1"/>
  <c r="IE126" i="24"/>
  <c r="IE114" i="24" l="1"/>
  <c r="IE120" i="24" s="1"/>
  <c r="ID112" i="24"/>
  <c r="ID113" i="24" s="1"/>
  <c r="IE50" i="24"/>
  <c r="IE56" i="24" s="1"/>
  <c r="ID48" i="24"/>
  <c r="ID49" i="24" s="1"/>
  <c r="IE82" i="24"/>
  <c r="IE88" i="24" s="1"/>
  <c r="IE79" i="24"/>
  <c r="ID80" i="24"/>
  <c r="ID81" i="24" s="1"/>
  <c r="ID176" i="24"/>
  <c r="ID177" i="24" s="1"/>
  <c r="IE178" i="24"/>
  <c r="IE184" i="24" s="1"/>
  <c r="IF109" i="24"/>
  <c r="IF173" i="24"/>
  <c r="IF190" i="24" s="1"/>
  <c r="IF77" i="24"/>
  <c r="IF5" i="24"/>
  <c r="IF45" i="24"/>
  <c r="IF62" i="24" s="1"/>
  <c r="IF141" i="24"/>
  <c r="IF3" i="24"/>
  <c r="IE29" i="24"/>
  <c r="IF110" i="24" l="1"/>
  <c r="IF114" i="24" s="1"/>
  <c r="IF120" i="24" s="1"/>
  <c r="IF6" i="24"/>
  <c r="IG4" i="24"/>
  <c r="IF46" i="24"/>
  <c r="IF126" i="24"/>
  <c r="IF94" i="24"/>
  <c r="IF174" i="24"/>
  <c r="IF78" i="24"/>
  <c r="IF79" i="24" s="1"/>
  <c r="IF142" i="24"/>
  <c r="IF146" i="24" s="1"/>
  <c r="IF152" i="24" s="1"/>
  <c r="IF158" i="24"/>
  <c r="IF29" i="24" l="1"/>
  <c r="IE80" i="24"/>
  <c r="IE81" i="24" s="1"/>
  <c r="IF50" i="24"/>
  <c r="IF56" i="24" s="1"/>
  <c r="IF47" i="24"/>
  <c r="IE48" i="24"/>
  <c r="IE49" i="24" s="1"/>
  <c r="IF178" i="24"/>
  <c r="IF184" i="24" s="1"/>
  <c r="IF175" i="24"/>
  <c r="IE176" i="24"/>
  <c r="IE177" i="24" s="1"/>
  <c r="IG45" i="24"/>
  <c r="IG109" i="24"/>
  <c r="IG77" i="24"/>
  <c r="IG5" i="24"/>
  <c r="IG46" i="24" s="1"/>
  <c r="IG47" i="24" s="1"/>
  <c r="IG141" i="24"/>
  <c r="IG3" i="24"/>
  <c r="IG173" i="24"/>
  <c r="IF143" i="24"/>
  <c r="IE144" i="24"/>
  <c r="IE145" i="24" s="1"/>
  <c r="IF82" i="24"/>
  <c r="IF88" i="24" s="1"/>
  <c r="IF111" i="24"/>
  <c r="IE112" i="24"/>
  <c r="IE113" i="24" s="1"/>
  <c r="IG174" i="24" l="1"/>
  <c r="IG175" i="24" s="1"/>
  <c r="IG190" i="24"/>
  <c r="IG94" i="24"/>
  <c r="IG110" i="24"/>
  <c r="IG111" i="24" s="1"/>
  <c r="IH4" i="24"/>
  <c r="IG6" i="24"/>
  <c r="IF48" i="24"/>
  <c r="IF49" i="24" s="1"/>
  <c r="IG78" i="24"/>
  <c r="IG82" i="24" s="1"/>
  <c r="IG88" i="24" s="1"/>
  <c r="IG126" i="24"/>
  <c r="IG142" i="24"/>
  <c r="IG143" i="24" s="1"/>
  <c r="IG158" i="24"/>
  <c r="IG50" i="24"/>
  <c r="IG56" i="24" s="1"/>
  <c r="IG62" i="24"/>
  <c r="IG146" i="24" l="1"/>
  <c r="IG152" i="24" s="1"/>
  <c r="IG114" i="24"/>
  <c r="IG120" i="24" s="1"/>
  <c r="IF112" i="24"/>
  <c r="IF113" i="24" s="1"/>
  <c r="IH141" i="24"/>
  <c r="IH109" i="24"/>
  <c r="IH5" i="24"/>
  <c r="IH46" i="24" s="1"/>
  <c r="IH45" i="24"/>
  <c r="IH62" i="24" s="1"/>
  <c r="IH173" i="24"/>
  <c r="IH3" i="24"/>
  <c r="IH77" i="24"/>
  <c r="IG79" i="24"/>
  <c r="IF80" i="24"/>
  <c r="IF81" i="24" s="1"/>
  <c r="IF144" i="24"/>
  <c r="IF145" i="24" s="1"/>
  <c r="IG29" i="24"/>
  <c r="IF176" i="24"/>
  <c r="IF177" i="24" s="1"/>
  <c r="IG178" i="24"/>
  <c r="IG184" i="24" s="1"/>
  <c r="IH142" i="24" l="1"/>
  <c r="IH143" i="24" s="1"/>
  <c r="IH50" i="24"/>
  <c r="IH56" i="24" s="1"/>
  <c r="IH47" i="24"/>
  <c r="IG48" i="24"/>
  <c r="IG49" i="24" s="1"/>
  <c r="IH94" i="24"/>
  <c r="IH78" i="24"/>
  <c r="IH79" i="24" s="1"/>
  <c r="IH6" i="24"/>
  <c r="II4" i="24"/>
  <c r="IH174" i="24"/>
  <c r="IH126" i="24"/>
  <c r="IH110" i="24"/>
  <c r="IH190" i="24"/>
  <c r="IH158" i="24"/>
  <c r="IH146" i="24" l="1"/>
  <c r="IH152" i="24" s="1"/>
  <c r="IH29" i="24"/>
  <c r="IG144" i="24"/>
  <c r="IG145" i="24" s="1"/>
  <c r="IG80" i="24"/>
  <c r="IG81" i="24" s="1"/>
  <c r="IH175" i="24"/>
  <c r="IG176" i="24"/>
  <c r="IG177" i="24" s="1"/>
  <c r="IH111" i="24"/>
  <c r="IG112" i="24"/>
  <c r="IG113" i="24" s="1"/>
  <c r="IH114" i="24"/>
  <c r="IH120" i="24" s="1"/>
  <c r="IH178" i="24"/>
  <c r="IH184" i="24" s="1"/>
  <c r="II45" i="24"/>
  <c r="II141" i="24"/>
  <c r="II3" i="24"/>
  <c r="II77" i="24"/>
  <c r="II173" i="24"/>
  <c r="II109" i="24"/>
  <c r="II5" i="24"/>
  <c r="II174" i="24" s="1"/>
  <c r="II175" i="24" s="1"/>
  <c r="IH82" i="24"/>
  <c r="IH88" i="24" s="1"/>
  <c r="II110" i="24" l="1"/>
  <c r="II111" i="24" s="1"/>
  <c r="II6" i="24"/>
  <c r="IJ4" i="24"/>
  <c r="II142" i="24"/>
  <c r="II146" i="24" s="1"/>
  <c r="II152" i="24" s="1"/>
  <c r="II126" i="24"/>
  <c r="II158" i="24"/>
  <c r="II94" i="24"/>
  <c r="II46" i="24"/>
  <c r="II50" i="24" s="1"/>
  <c r="II56" i="24" s="1"/>
  <c r="II78" i="24"/>
  <c r="II82" i="24" s="1"/>
  <c r="II88" i="24" s="1"/>
  <c r="II178" i="24"/>
  <c r="II184" i="24" s="1"/>
  <c r="II190" i="24"/>
  <c r="II62" i="24"/>
  <c r="IH176" i="24"/>
  <c r="IH177" i="24" s="1"/>
  <c r="II114" i="24" l="1"/>
  <c r="II120" i="24" s="1"/>
  <c r="IH112" i="24"/>
  <c r="IH113" i="24" s="1"/>
  <c r="IJ141" i="24"/>
  <c r="IJ158" i="24" s="1"/>
  <c r="IJ45" i="24"/>
  <c r="IJ62" i="24" s="1"/>
  <c r="IJ173" i="24"/>
  <c r="IJ190" i="24" s="1"/>
  <c r="IJ5" i="24"/>
  <c r="IJ110" i="24" s="1"/>
  <c r="IJ77" i="24"/>
  <c r="IJ3" i="24"/>
  <c r="IJ109" i="24"/>
  <c r="IJ126" i="24" s="1"/>
  <c r="II47" i="24"/>
  <c r="IH48" i="24"/>
  <c r="IH49" i="24" s="1"/>
  <c r="II143" i="24"/>
  <c r="IH144" i="24"/>
  <c r="IH145" i="24" s="1"/>
  <c r="II29" i="24"/>
  <c r="II79" i="24"/>
  <c r="IH80" i="24"/>
  <c r="IH81" i="24" s="1"/>
  <c r="IJ114" i="24" l="1"/>
  <c r="IJ120" i="24" s="1"/>
  <c r="IJ111" i="24"/>
  <c r="II112" i="24"/>
  <c r="II113" i="24" s="1"/>
  <c r="IJ78" i="24"/>
  <c r="IJ79" i="24" s="1"/>
  <c r="IJ6" i="24"/>
  <c r="IK4" i="24"/>
  <c r="IJ174" i="24"/>
  <c r="IJ142" i="24"/>
  <c r="II144" i="24" s="1"/>
  <c r="II145" i="24" s="1"/>
  <c r="IJ46" i="24"/>
  <c r="IJ94" i="24"/>
  <c r="IJ29" i="24" s="1"/>
  <c r="II80" i="24" l="1"/>
  <c r="II81" i="24" s="1"/>
  <c r="IJ50" i="24"/>
  <c r="IJ56" i="24" s="1"/>
  <c r="IJ47" i="24"/>
  <c r="II48" i="24"/>
  <c r="II49" i="24" s="1"/>
  <c r="IJ146" i="24"/>
  <c r="IJ152" i="24" s="1"/>
  <c r="IJ143" i="24"/>
  <c r="IK77" i="24"/>
  <c r="IK94" i="24" s="1"/>
  <c r="IK5" i="24"/>
  <c r="IK110" i="24" s="1"/>
  <c r="IK111" i="24" s="1"/>
  <c r="IK109" i="24"/>
  <c r="IK3" i="24"/>
  <c r="IK173" i="24"/>
  <c r="IK45" i="24"/>
  <c r="IK141" i="24"/>
  <c r="IJ82" i="24"/>
  <c r="IJ88" i="24" s="1"/>
  <c r="IJ178" i="24"/>
  <c r="IJ184" i="24" s="1"/>
  <c r="IJ175" i="24"/>
  <c r="II176" i="24"/>
  <c r="II177" i="24" s="1"/>
  <c r="IK78" i="24" l="1"/>
  <c r="IK82" i="24" s="1"/>
  <c r="IK88" i="24" s="1"/>
  <c r="IK46" i="24"/>
  <c r="IK47" i="24" s="1"/>
  <c r="IK158" i="24"/>
  <c r="IK114" i="24"/>
  <c r="IK120" i="24" s="1"/>
  <c r="IK126" i="24"/>
  <c r="IK62" i="24"/>
  <c r="IK174" i="24"/>
  <c r="IK175" i="24" s="1"/>
  <c r="IL4" i="24"/>
  <c r="IK6" i="24"/>
  <c r="IJ112" i="24"/>
  <c r="IJ113" i="24" s="1"/>
  <c r="IK142" i="24"/>
  <c r="IK143" i="24" s="1"/>
  <c r="IK190" i="24"/>
  <c r="IJ80" i="24" l="1"/>
  <c r="IJ81" i="24" s="1"/>
  <c r="IK79" i="24"/>
  <c r="IJ48" i="24"/>
  <c r="IJ49" i="24" s="1"/>
  <c r="IK50" i="24"/>
  <c r="IK56" i="24" s="1"/>
  <c r="IK146" i="24"/>
  <c r="IK152" i="24" s="1"/>
  <c r="IL77" i="24"/>
  <c r="IL45" i="24"/>
  <c r="IL62" i="24" s="1"/>
  <c r="IL141" i="24"/>
  <c r="IL5" i="24"/>
  <c r="IL174" i="24" s="1"/>
  <c r="IL109" i="24"/>
  <c r="IL3" i="24"/>
  <c r="IL173" i="24"/>
  <c r="IL190" i="24" s="1"/>
  <c r="IJ144" i="24"/>
  <c r="IJ145" i="24" s="1"/>
  <c r="IK178" i="24"/>
  <c r="IK184" i="24" s="1"/>
  <c r="IK29" i="24"/>
  <c r="IJ176" i="24"/>
  <c r="IJ177" i="24" s="1"/>
  <c r="IL46" i="24" l="1"/>
  <c r="IL47" i="24" s="1"/>
  <c r="IL178" i="24"/>
  <c r="IL184" i="24" s="1"/>
  <c r="IL175" i="24"/>
  <c r="IK176" i="24"/>
  <c r="IK177" i="24" s="1"/>
  <c r="IL110" i="24"/>
  <c r="IL114" i="24" s="1"/>
  <c r="IL120" i="24" s="1"/>
  <c r="IL126" i="24"/>
  <c r="IL94" i="24"/>
  <c r="IL142" i="24"/>
  <c r="IL6" i="24"/>
  <c r="IM4" i="24"/>
  <c r="IL78" i="24"/>
  <c r="IL158" i="24"/>
  <c r="IL50" i="24" l="1"/>
  <c r="IL56" i="24" s="1"/>
  <c r="IK48" i="24"/>
  <c r="IK49" i="24" s="1"/>
  <c r="IL29" i="24"/>
  <c r="IL79" i="24"/>
  <c r="IK80" i="24"/>
  <c r="IK81" i="24" s="1"/>
  <c r="IL111" i="24"/>
  <c r="IK112" i="24"/>
  <c r="IK113" i="24" s="1"/>
  <c r="IL143" i="24"/>
  <c r="IK144" i="24"/>
  <c r="IK145" i="24" s="1"/>
  <c r="IM141" i="24"/>
  <c r="IM158" i="24" s="1"/>
  <c r="IM45" i="24"/>
  <c r="IM173" i="24"/>
  <c r="IM5" i="24"/>
  <c r="IM46" i="24" s="1"/>
  <c r="IM77" i="24"/>
  <c r="IM3" i="24"/>
  <c r="IM109" i="24"/>
  <c r="IL82" i="24"/>
  <c r="IL88" i="24" s="1"/>
  <c r="IL146" i="24"/>
  <c r="IL152" i="24" s="1"/>
  <c r="IM174" i="24" l="1"/>
  <c r="IM175" i="24" s="1"/>
  <c r="IM47" i="24"/>
  <c r="IL48" i="24"/>
  <c r="IL49" i="24" s="1"/>
  <c r="IM78" i="24"/>
  <c r="IM79" i="24" s="1"/>
  <c r="IM50" i="24"/>
  <c r="IM56" i="24" s="1"/>
  <c r="IM62" i="24"/>
  <c r="IM94" i="24"/>
  <c r="IM110" i="24"/>
  <c r="IM111" i="24" s="1"/>
  <c r="IN4" i="24"/>
  <c r="IM6" i="24"/>
  <c r="IM142" i="24"/>
  <c r="IL144" i="24" s="1"/>
  <c r="IL145" i="24" s="1"/>
  <c r="IM126" i="24"/>
  <c r="IM190" i="24"/>
  <c r="IL80" i="24" l="1"/>
  <c r="IL81" i="24" s="1"/>
  <c r="IM114" i="24"/>
  <c r="IM120" i="24" s="1"/>
  <c r="IL176" i="24"/>
  <c r="IL177" i="24" s="1"/>
  <c r="IM178" i="24"/>
  <c r="IM184" i="24" s="1"/>
  <c r="IN45" i="24"/>
  <c r="IN62" i="24" s="1"/>
  <c r="IN173" i="24"/>
  <c r="IN190" i="24" s="1"/>
  <c r="IN3" i="24"/>
  <c r="IN141" i="24"/>
  <c r="IN77" i="24"/>
  <c r="IN109" i="24"/>
  <c r="IN126" i="24" s="1"/>
  <c r="IN5" i="24"/>
  <c r="IN174" i="24" s="1"/>
  <c r="IM82" i="24"/>
  <c r="IM88" i="24" s="1"/>
  <c r="IM146" i="24"/>
  <c r="IM152" i="24" s="1"/>
  <c r="IM143" i="24"/>
  <c r="IM29" i="24"/>
  <c r="IL112" i="24"/>
  <c r="IL113" i="24" s="1"/>
  <c r="IN46" i="24" l="1"/>
  <c r="IM48" i="24" s="1"/>
  <c r="IM49" i="24" s="1"/>
  <c r="IN178" i="24"/>
  <c r="IN184" i="24" s="1"/>
  <c r="IN175" i="24"/>
  <c r="IM176" i="24"/>
  <c r="IM177" i="24" s="1"/>
  <c r="IN158" i="24"/>
  <c r="IN142" i="24"/>
  <c r="IN143" i="24" s="1"/>
  <c r="IO4" i="24"/>
  <c r="IN6" i="24"/>
  <c r="IN110" i="24"/>
  <c r="IN78" i="24"/>
  <c r="IN94" i="24"/>
  <c r="IN50" i="24" l="1"/>
  <c r="IN56" i="24" s="1"/>
  <c r="IN29" i="24"/>
  <c r="IN47" i="24"/>
  <c r="IN79" i="24"/>
  <c r="IM80" i="24"/>
  <c r="IM81" i="24" s="1"/>
  <c r="IN114" i="24"/>
  <c r="IN120" i="24" s="1"/>
  <c r="IN111" i="24"/>
  <c r="IM112" i="24"/>
  <c r="IM113" i="24" s="1"/>
  <c r="IM144" i="24"/>
  <c r="IM145" i="24" s="1"/>
  <c r="IN82" i="24"/>
  <c r="IN88" i="24" s="1"/>
  <c r="IO141" i="24"/>
  <c r="IO5" i="24"/>
  <c r="IO174" i="24" s="1"/>
  <c r="IO45" i="24"/>
  <c r="IO77" i="24"/>
  <c r="IO94" i="24" s="1"/>
  <c r="IO3" i="24"/>
  <c r="IO109" i="24"/>
  <c r="IO173" i="24"/>
  <c r="IN146" i="24"/>
  <c r="IN152" i="24" s="1"/>
  <c r="IO142" i="24" l="1"/>
  <c r="IO143" i="24" s="1"/>
  <c r="IO175" i="24"/>
  <c r="IN176" i="24"/>
  <c r="IN177" i="24" s="1"/>
  <c r="IO78" i="24"/>
  <c r="IO82" i="24" s="1"/>
  <c r="IO88" i="24" s="1"/>
  <c r="IO178" i="24"/>
  <c r="IO184" i="24" s="1"/>
  <c r="IO190" i="24"/>
  <c r="IO62" i="24"/>
  <c r="IO126" i="24"/>
  <c r="IO46" i="24"/>
  <c r="IP4" i="24"/>
  <c r="IO6" i="24"/>
  <c r="IO110" i="24"/>
  <c r="IO111" i="24" s="1"/>
  <c r="IO158" i="24"/>
  <c r="IO146" i="24" l="1"/>
  <c r="IO152" i="24" s="1"/>
  <c r="IN80" i="24"/>
  <c r="IN81" i="24" s="1"/>
  <c r="IN144" i="24"/>
  <c r="IN145" i="24" s="1"/>
  <c r="IO79" i="24"/>
  <c r="IO47" i="24"/>
  <c r="IN48" i="24"/>
  <c r="IN49" i="24" s="1"/>
  <c r="IO29" i="24"/>
  <c r="IO50" i="24"/>
  <c r="IO56" i="24" s="1"/>
  <c r="IO114" i="24"/>
  <c r="IO120" i="24" s="1"/>
  <c r="IN112" i="24"/>
  <c r="IN113" i="24" s="1"/>
  <c r="IP173" i="24"/>
  <c r="IP45" i="24"/>
  <c r="IP62" i="24" s="1"/>
  <c r="IP77" i="24"/>
  <c r="IP5" i="24"/>
  <c r="IP110" i="24" s="1"/>
  <c r="IP141" i="24"/>
  <c r="IP3" i="24"/>
  <c r="IP109" i="24"/>
  <c r="IP126" i="24" s="1"/>
  <c r="IP78" i="24" l="1"/>
  <c r="IP79" i="24" s="1"/>
  <c r="IP114" i="24"/>
  <c r="IP120" i="24" s="1"/>
  <c r="IP111" i="24"/>
  <c r="IP174" i="24"/>
  <c r="IP178" i="24" s="1"/>
  <c r="IP184" i="24" s="1"/>
  <c r="IP6" i="24"/>
  <c r="IQ4" i="24"/>
  <c r="IP94" i="24"/>
  <c r="IP46" i="24"/>
  <c r="IO48" i="24" s="1"/>
  <c r="IO49" i="24" s="1"/>
  <c r="IP142" i="24"/>
  <c r="IP158" i="24"/>
  <c r="IP190" i="24"/>
  <c r="IO112" i="24"/>
  <c r="IO113" i="24" s="1"/>
  <c r="IO80" i="24" l="1"/>
  <c r="IO81" i="24" s="1"/>
  <c r="IP82" i="24"/>
  <c r="IP88" i="24" s="1"/>
  <c r="IP29" i="24"/>
  <c r="IP143" i="24"/>
  <c r="IO144" i="24"/>
  <c r="IO145" i="24" s="1"/>
  <c r="IP175" i="24"/>
  <c r="IO176" i="24"/>
  <c r="IO177" i="24" s="1"/>
  <c r="IP50" i="24"/>
  <c r="IP56" i="24" s="1"/>
  <c r="IP47" i="24"/>
  <c r="IP146" i="24"/>
  <c r="IP152" i="24" s="1"/>
  <c r="IQ77" i="24"/>
  <c r="IQ109" i="24"/>
  <c r="IQ141" i="24"/>
  <c r="IQ5" i="24"/>
  <c r="IQ45" i="24"/>
  <c r="IQ173" i="24"/>
  <c r="IQ190" i="24" s="1"/>
  <c r="IQ3" i="24"/>
  <c r="IQ142" i="24" l="1"/>
  <c r="IQ143" i="24" s="1"/>
  <c r="IR4" i="24"/>
  <c r="IQ6" i="24"/>
  <c r="IQ174" i="24"/>
  <c r="IQ158" i="24"/>
  <c r="IQ78" i="24"/>
  <c r="IQ82" i="24" s="1"/>
  <c r="IQ88" i="24" s="1"/>
  <c r="IQ126" i="24"/>
  <c r="IQ110" i="24"/>
  <c r="IQ114" i="24" s="1"/>
  <c r="IQ120" i="24" s="1"/>
  <c r="IQ46" i="24"/>
  <c r="IQ47" i="24" s="1"/>
  <c r="IQ62" i="24"/>
  <c r="IQ94" i="24"/>
  <c r="IQ146" i="24" l="1"/>
  <c r="IQ152" i="24" s="1"/>
  <c r="IP144" i="24"/>
  <c r="IP145" i="24" s="1"/>
  <c r="IQ111" i="24"/>
  <c r="IP112" i="24"/>
  <c r="IP113" i="24" s="1"/>
  <c r="IQ79" i="24"/>
  <c r="IP80" i="24"/>
  <c r="IP81" i="24" s="1"/>
  <c r="IQ178" i="24"/>
  <c r="IQ184" i="24" s="1"/>
  <c r="IQ175" i="24"/>
  <c r="IQ29" i="24"/>
  <c r="IP48" i="24"/>
  <c r="IP49" i="24" s="1"/>
  <c r="IP176" i="24"/>
  <c r="IP177" i="24" s="1"/>
  <c r="IQ50" i="24"/>
  <c r="IQ56" i="24" s="1"/>
  <c r="IR77" i="24"/>
  <c r="IR45" i="24"/>
  <c r="IR62" i="24" s="1"/>
  <c r="IR141" i="24"/>
  <c r="IR109" i="24"/>
  <c r="IR126" i="24" s="1"/>
  <c r="IR5" i="24"/>
  <c r="IR110" i="24" s="1"/>
  <c r="IR173" i="24"/>
  <c r="IR3" i="24"/>
  <c r="IR78" i="24" l="1"/>
  <c r="IR79" i="24" s="1"/>
  <c r="IR142" i="24"/>
  <c r="IR143" i="24" s="1"/>
  <c r="IR46" i="24"/>
  <c r="IR47" i="24" s="1"/>
  <c r="IR174" i="24"/>
  <c r="IR175" i="24" s="1"/>
  <c r="IR6" i="24"/>
  <c r="IS4" i="24"/>
  <c r="IR94" i="24"/>
  <c r="IR114" i="24"/>
  <c r="IR120" i="24" s="1"/>
  <c r="IR111" i="24"/>
  <c r="IR158" i="24"/>
  <c r="IR190" i="24"/>
  <c r="IQ112" i="24"/>
  <c r="IQ113" i="24" s="1"/>
  <c r="IQ176" i="24" l="1"/>
  <c r="IQ177" i="24" s="1"/>
  <c r="IR178" i="24"/>
  <c r="IR184" i="24" s="1"/>
  <c r="IQ80" i="24"/>
  <c r="IQ81" i="24" s="1"/>
  <c r="IR146" i="24"/>
  <c r="IR152" i="24" s="1"/>
  <c r="IR82" i="24"/>
  <c r="IR88" i="24" s="1"/>
  <c r="IQ48" i="24"/>
  <c r="IQ49" i="24" s="1"/>
  <c r="IR50" i="24"/>
  <c r="IR56" i="24" s="1"/>
  <c r="IQ144" i="24"/>
  <c r="IQ145" i="24" s="1"/>
  <c r="IR29" i="24"/>
  <c r="IS173" i="24"/>
  <c r="IS190" i="24" s="1"/>
  <c r="IS45" i="24"/>
  <c r="IS109" i="24"/>
  <c r="IS141" i="24"/>
  <c r="IS3" i="24"/>
  <c r="IS77" i="24"/>
  <c r="IS94" i="24" s="1"/>
  <c r="IS5" i="24"/>
  <c r="IS78" i="24" s="1"/>
  <c r="IS82" i="24" l="1"/>
  <c r="IS88" i="24" s="1"/>
  <c r="IS79" i="24"/>
  <c r="IR80" i="24"/>
  <c r="IR81" i="24" s="1"/>
  <c r="IS174" i="24"/>
  <c r="IS158" i="24"/>
  <c r="IS46" i="24"/>
  <c r="IS6" i="24"/>
  <c r="IT4" i="24"/>
  <c r="IS126" i="24"/>
  <c r="IS142" i="24"/>
  <c r="IS110" i="24"/>
  <c r="IS114" i="24" s="1"/>
  <c r="IS120" i="24" s="1"/>
  <c r="IS62" i="24"/>
  <c r="IS29" i="24" l="1"/>
  <c r="IS143" i="24"/>
  <c r="IR144" i="24"/>
  <c r="IR145" i="24" s="1"/>
  <c r="IS178" i="24"/>
  <c r="IS184" i="24" s="1"/>
  <c r="IS175" i="24"/>
  <c r="IR176" i="24"/>
  <c r="IR177" i="24" s="1"/>
  <c r="IS47" i="24"/>
  <c r="IR48" i="24"/>
  <c r="IR49" i="24" s="1"/>
  <c r="IS50" i="24"/>
  <c r="IS56" i="24" s="1"/>
  <c r="IS146" i="24"/>
  <c r="IS152" i="24" s="1"/>
  <c r="IS111" i="24"/>
  <c r="IR112" i="24"/>
  <c r="IR113" i="24" s="1"/>
  <c r="IT45" i="24"/>
  <c r="IT62" i="24" s="1"/>
  <c r="IT173" i="24"/>
  <c r="IT77" i="24"/>
  <c r="IT5" i="24"/>
  <c r="IT141" i="24"/>
  <c r="IT109" i="24"/>
  <c r="IT126" i="24" s="1"/>
  <c r="IT3" i="24"/>
  <c r="IT78" i="24" l="1"/>
  <c r="IT82" i="24" s="1"/>
  <c r="IT88" i="24" s="1"/>
  <c r="IT6" i="24"/>
  <c r="IU4" i="24"/>
  <c r="IT46" i="24"/>
  <c r="IS48" i="24" s="1"/>
  <c r="IS49" i="24" s="1"/>
  <c r="IT94" i="24"/>
  <c r="IT142" i="24"/>
  <c r="IT143" i="24" s="1"/>
  <c r="IT174" i="24"/>
  <c r="IT175" i="24" s="1"/>
  <c r="IT190" i="24"/>
  <c r="IT110" i="24"/>
  <c r="IS112" i="24" s="1"/>
  <c r="IS113" i="24" s="1"/>
  <c r="IT158" i="24"/>
  <c r="IT146" i="24" l="1"/>
  <c r="IT152" i="24" s="1"/>
  <c r="IS144" i="24"/>
  <c r="IS145" i="24" s="1"/>
  <c r="IT29" i="24"/>
  <c r="IT178" i="24"/>
  <c r="IT184" i="24" s="1"/>
  <c r="IS176" i="24"/>
  <c r="IS177" i="24" s="1"/>
  <c r="IU141" i="24"/>
  <c r="IU45" i="24"/>
  <c r="IU109" i="24"/>
  <c r="IU3" i="24"/>
  <c r="IU77" i="24"/>
  <c r="IU173" i="24"/>
  <c r="IU190" i="24" s="1"/>
  <c r="IU5" i="24"/>
  <c r="IU174" i="24" s="1"/>
  <c r="IT114" i="24"/>
  <c r="IT120" i="24" s="1"/>
  <c r="IT111" i="24"/>
  <c r="IT50" i="24"/>
  <c r="IT56" i="24" s="1"/>
  <c r="IT47" i="24"/>
  <c r="IT79" i="24"/>
  <c r="IS80" i="24"/>
  <c r="IS81" i="24" s="1"/>
  <c r="IU110" i="24" l="1"/>
  <c r="IU111" i="24" s="1"/>
  <c r="IU178" i="24"/>
  <c r="IU184" i="24" s="1"/>
  <c r="IU175" i="24"/>
  <c r="IT176" i="24"/>
  <c r="IT177" i="24" s="1"/>
  <c r="IU62" i="24"/>
  <c r="IU142" i="24"/>
  <c r="IU146" i="24" s="1"/>
  <c r="IU152" i="24" s="1"/>
  <c r="IU46" i="24"/>
  <c r="IU47" i="24" s="1"/>
  <c r="IU94" i="24"/>
  <c r="IU158" i="24"/>
  <c r="IU78" i="24"/>
  <c r="IU79" i="24" s="1"/>
  <c r="IV4" i="24"/>
  <c r="IU6" i="24"/>
  <c r="IU114" i="24"/>
  <c r="IU120" i="24" s="1"/>
  <c r="IU126" i="24"/>
  <c r="IT112" i="24" l="1"/>
  <c r="IT113" i="24" s="1"/>
  <c r="IT48" i="24"/>
  <c r="IT49" i="24" s="1"/>
  <c r="IV45" i="24"/>
  <c r="IV62" i="24" s="1"/>
  <c r="IV77" i="24"/>
  <c r="IV109" i="24"/>
  <c r="IV5" i="24"/>
  <c r="IV110" i="24" s="1"/>
  <c r="IV173" i="24"/>
  <c r="IV3" i="24"/>
  <c r="IV141" i="24"/>
  <c r="IU82" i="24"/>
  <c r="IU88" i="24" s="1"/>
  <c r="IU143" i="24"/>
  <c r="IT144" i="24"/>
  <c r="IT145" i="24" s="1"/>
  <c r="IT80" i="24"/>
  <c r="IT81" i="24" s="1"/>
  <c r="IU50" i="24"/>
  <c r="IU56" i="24" s="1"/>
  <c r="IU29" i="24"/>
  <c r="IV111" i="24" l="1"/>
  <c r="IU112" i="24"/>
  <c r="IU113" i="24" s="1"/>
  <c r="IV174" i="24"/>
  <c r="IV178" i="24" s="1"/>
  <c r="IV184" i="24" s="1"/>
  <c r="IW4" i="24"/>
  <c r="IV6" i="24"/>
  <c r="IV78" i="24"/>
  <c r="IV82" i="24" s="1"/>
  <c r="IV88" i="24" s="1"/>
  <c r="IV158" i="24"/>
  <c r="IV114" i="24"/>
  <c r="IV120" i="24" s="1"/>
  <c r="IV126" i="24"/>
  <c r="IV46" i="24"/>
  <c r="IV94" i="24"/>
  <c r="IV142" i="24"/>
  <c r="IV143" i="24" s="1"/>
  <c r="IV190" i="24"/>
  <c r="IV29" i="24" l="1"/>
  <c r="IV50" i="24"/>
  <c r="IV56" i="24" s="1"/>
  <c r="IV47" i="24"/>
  <c r="IU48" i="24"/>
  <c r="IU49" i="24" s="1"/>
  <c r="IV146" i="24"/>
  <c r="IV152" i="24" s="1"/>
  <c r="IW173" i="24"/>
  <c r="IW5" i="24"/>
  <c r="IW110" i="24" s="1"/>
  <c r="IW45" i="24"/>
  <c r="IW3" i="24"/>
  <c r="IW77" i="24"/>
  <c r="IW109" i="24"/>
  <c r="IW141" i="24"/>
  <c r="IU144" i="24"/>
  <c r="IU145" i="24" s="1"/>
  <c r="IV175" i="24"/>
  <c r="IU176" i="24"/>
  <c r="IU177" i="24" s="1"/>
  <c r="IV79" i="24"/>
  <c r="IU80" i="24"/>
  <c r="IU81" i="24" s="1"/>
  <c r="IW174" i="24" l="1"/>
  <c r="IW178" i="24" s="1"/>
  <c r="IW184" i="24" s="1"/>
  <c r="IW78" i="24"/>
  <c r="IW79" i="24" s="1"/>
  <c r="IW46" i="24"/>
  <c r="IW47" i="24" s="1"/>
  <c r="IW111" i="24"/>
  <c r="IV112" i="24"/>
  <c r="IV113" i="24" s="1"/>
  <c r="IW158" i="24"/>
  <c r="IW62" i="24"/>
  <c r="IW126" i="24"/>
  <c r="IW114" i="24"/>
  <c r="IW120" i="24" s="1"/>
  <c r="IW142" i="24"/>
  <c r="IW146" i="24" s="1"/>
  <c r="IW152" i="24" s="1"/>
  <c r="IX4" i="24"/>
  <c r="IW6" i="24"/>
  <c r="IW94" i="24"/>
  <c r="IW190" i="24"/>
  <c r="IV48" i="24" l="1"/>
  <c r="IV49" i="24" s="1"/>
  <c r="IW82" i="24"/>
  <c r="IW88" i="24" s="1"/>
  <c r="IV176" i="24"/>
  <c r="IV177" i="24" s="1"/>
  <c r="IW175" i="24"/>
  <c r="IW50" i="24"/>
  <c r="IW56" i="24" s="1"/>
  <c r="IV80" i="24"/>
  <c r="IV81" i="24" s="1"/>
  <c r="IX109" i="24"/>
  <c r="IX45" i="24"/>
  <c r="IX62" i="24" s="1"/>
  <c r="IX141" i="24"/>
  <c r="IX5" i="24"/>
  <c r="IX77" i="24"/>
  <c r="IX3" i="24"/>
  <c r="IX173" i="24"/>
  <c r="IW143" i="24"/>
  <c r="IV144" i="24"/>
  <c r="IV145" i="24" s="1"/>
  <c r="IW29" i="24"/>
  <c r="IX78" i="24" l="1"/>
  <c r="IX82" i="24" s="1"/>
  <c r="IX88" i="24" s="1"/>
  <c r="IX6" i="24"/>
  <c r="IY4" i="24"/>
  <c r="IX142" i="24"/>
  <c r="IX143" i="24" s="1"/>
  <c r="IX174" i="24"/>
  <c r="IX178" i="24" s="1"/>
  <c r="IX184" i="24" s="1"/>
  <c r="IX190" i="24"/>
  <c r="IX158" i="24"/>
  <c r="IX110" i="24"/>
  <c r="IX46" i="24"/>
  <c r="IX94" i="24"/>
  <c r="IX126" i="24"/>
  <c r="IW144" i="24" l="1"/>
  <c r="IW145" i="24" s="1"/>
  <c r="IX29" i="24"/>
  <c r="IX146" i="24"/>
  <c r="IX152" i="24" s="1"/>
  <c r="IY173" i="24"/>
  <c r="IY45" i="24"/>
  <c r="IY141" i="24"/>
  <c r="IY77" i="24"/>
  <c r="IY5" i="24"/>
  <c r="IY110" i="24" s="1"/>
  <c r="IY109" i="24"/>
  <c r="IY3" i="24"/>
  <c r="IX111" i="24"/>
  <c r="IW112" i="24"/>
  <c r="IW113" i="24" s="1"/>
  <c r="IX114" i="24"/>
  <c r="IX120" i="24" s="1"/>
  <c r="IX50" i="24"/>
  <c r="IX56" i="24" s="1"/>
  <c r="IX47" i="24"/>
  <c r="IW48" i="24"/>
  <c r="IW49" i="24" s="1"/>
  <c r="IX175" i="24"/>
  <c r="IW176" i="24"/>
  <c r="IW177" i="24" s="1"/>
  <c r="IX79" i="24"/>
  <c r="IW80" i="24"/>
  <c r="IW81" i="24" s="1"/>
  <c r="IY111" i="24" l="1"/>
  <c r="IY46" i="24"/>
  <c r="IY47" i="24" s="1"/>
  <c r="IY174" i="24"/>
  <c r="IY175" i="24" s="1"/>
  <c r="IY158" i="24"/>
  <c r="IY126" i="24"/>
  <c r="IY114" i="24"/>
  <c r="IY120" i="24" s="1"/>
  <c r="IY62" i="24"/>
  <c r="IY142" i="24"/>
  <c r="IZ4" i="24"/>
  <c r="IY6" i="24"/>
  <c r="IY190" i="24"/>
  <c r="IX112" i="24"/>
  <c r="IX113" i="24" s="1"/>
  <c r="IY78" i="24"/>
  <c r="IY79" i="24" s="1"/>
  <c r="IY94" i="24"/>
  <c r="IY178" i="24" l="1"/>
  <c r="IY184" i="24" s="1"/>
  <c r="IX80" i="24"/>
  <c r="IX81" i="24" s="1"/>
  <c r="IY50" i="24"/>
  <c r="IY56" i="24" s="1"/>
  <c r="IX48" i="24"/>
  <c r="IX49" i="24" s="1"/>
  <c r="IZ109" i="24"/>
  <c r="IZ3" i="24"/>
  <c r="IZ141" i="24"/>
  <c r="IZ45" i="24"/>
  <c r="IZ62" i="24" s="1"/>
  <c r="IZ173" i="24"/>
  <c r="IZ190" i="24" s="1"/>
  <c r="IZ77" i="24"/>
  <c r="IZ5" i="24"/>
  <c r="IZ46" i="24" s="1"/>
  <c r="IY143" i="24"/>
  <c r="IX144" i="24"/>
  <c r="IX145" i="24" s="1"/>
  <c r="IY146" i="24"/>
  <c r="IY152" i="24" s="1"/>
  <c r="IY29" i="24"/>
  <c r="IY82" i="24"/>
  <c r="IY88" i="24" s="1"/>
  <c r="IX176" i="24"/>
  <c r="IX177" i="24" s="1"/>
  <c r="IZ174" i="24" l="1"/>
  <c r="IY176" i="24" s="1"/>
  <c r="IY177" i="24" s="1"/>
  <c r="IZ50" i="24"/>
  <c r="IZ56" i="24" s="1"/>
  <c r="IZ47" i="24"/>
  <c r="IY48" i="24"/>
  <c r="IY49" i="24" s="1"/>
  <c r="IZ142" i="24"/>
  <c r="IZ143" i="24" s="1"/>
  <c r="JA4" i="24"/>
  <c r="IZ6" i="24"/>
  <c r="IZ158" i="24"/>
  <c r="IZ78" i="24"/>
  <c r="IZ82" i="24" s="1"/>
  <c r="IZ88" i="24" s="1"/>
  <c r="IZ94" i="24"/>
  <c r="IZ110" i="24"/>
  <c r="IZ114" i="24" s="1"/>
  <c r="IZ120" i="24" s="1"/>
  <c r="IZ126" i="24"/>
  <c r="IZ146" i="24" l="1"/>
  <c r="IZ152" i="24" s="1"/>
  <c r="IZ29" i="24"/>
  <c r="IZ175" i="24"/>
  <c r="IZ178" i="24"/>
  <c r="IZ184" i="24" s="1"/>
  <c r="IZ111" i="24"/>
  <c r="IY112" i="24"/>
  <c r="IY113" i="24" s="1"/>
  <c r="IZ79" i="24"/>
  <c r="IY80" i="24"/>
  <c r="IY81" i="24" s="1"/>
  <c r="JA45" i="24"/>
  <c r="JA141" i="24"/>
  <c r="JA5" i="24"/>
  <c r="JA142" i="24" s="1"/>
  <c r="JA143" i="24" s="1"/>
  <c r="JA77" i="24"/>
  <c r="JA3" i="24"/>
  <c r="JA109" i="24"/>
  <c r="JA126" i="24" s="1"/>
  <c r="JA173" i="24"/>
  <c r="IY144" i="24"/>
  <c r="IY145" i="24" s="1"/>
  <c r="JA110" i="24" l="1"/>
  <c r="JA114" i="24" s="1"/>
  <c r="JA120" i="24" s="1"/>
  <c r="JA174" i="24"/>
  <c r="JA175" i="24" s="1"/>
  <c r="JA62" i="24"/>
  <c r="JA94" i="24"/>
  <c r="JA78" i="24"/>
  <c r="JA79" i="24" s="1"/>
  <c r="JA6" i="24"/>
  <c r="JB4" i="24"/>
  <c r="JA190" i="24"/>
  <c r="JA46" i="24"/>
  <c r="JA50" i="24" s="1"/>
  <c r="JA56" i="24" s="1"/>
  <c r="JA158" i="24"/>
  <c r="JA146" i="24"/>
  <c r="JA152" i="24" s="1"/>
  <c r="IZ144" i="24"/>
  <c r="IZ145" i="24" s="1"/>
  <c r="IZ112" i="24" l="1"/>
  <c r="IZ113" i="24" s="1"/>
  <c r="JA111" i="24"/>
  <c r="JA178" i="24"/>
  <c r="JA184" i="24" s="1"/>
  <c r="IZ176" i="24"/>
  <c r="IZ177" i="24" s="1"/>
  <c r="IZ80" i="24"/>
  <c r="IZ81" i="24" s="1"/>
  <c r="JB141" i="24"/>
  <c r="JB109" i="24"/>
  <c r="JB77" i="24"/>
  <c r="JB94" i="24" s="1"/>
  <c r="JB5" i="24"/>
  <c r="JB110" i="24" s="1"/>
  <c r="JB3" i="24"/>
  <c r="JB173" i="24"/>
  <c r="JB45" i="24"/>
  <c r="JB62" i="24" s="1"/>
  <c r="JA82" i="24"/>
  <c r="JA88" i="24" s="1"/>
  <c r="JA29" i="24"/>
  <c r="JA47" i="24"/>
  <c r="IZ48" i="24"/>
  <c r="IZ49" i="24" s="1"/>
  <c r="JB111" i="24" l="1"/>
  <c r="JB174" i="24"/>
  <c r="JB178" i="24" s="1"/>
  <c r="JB184" i="24" s="1"/>
  <c r="JC4" i="24"/>
  <c r="JB6" i="24"/>
  <c r="JB78" i="24"/>
  <c r="JB46" i="24"/>
  <c r="JA48" i="24" s="1"/>
  <c r="JA49" i="24" s="1"/>
  <c r="JB190" i="24"/>
  <c r="JB126" i="24"/>
  <c r="JB114" i="24"/>
  <c r="JB120" i="24" s="1"/>
  <c r="JA112" i="24"/>
  <c r="JA113" i="24" s="1"/>
  <c r="JB142" i="24"/>
  <c r="JB146" i="24" s="1"/>
  <c r="JB152" i="24" s="1"/>
  <c r="JB158" i="24"/>
  <c r="JB29" i="24" l="1"/>
  <c r="JB143" i="24"/>
  <c r="JA144" i="24"/>
  <c r="JA145" i="24" s="1"/>
  <c r="JB50" i="24"/>
  <c r="JB56" i="24" s="1"/>
  <c r="JB47" i="24"/>
  <c r="JC109" i="24"/>
  <c r="JC126" i="24" s="1"/>
  <c r="JC5" i="24"/>
  <c r="JC78" i="24" s="1"/>
  <c r="JC173" i="24"/>
  <c r="JC141" i="24"/>
  <c r="JC3" i="24"/>
  <c r="JC45" i="24"/>
  <c r="JC77" i="24"/>
  <c r="JB82" i="24"/>
  <c r="JB88" i="24" s="1"/>
  <c r="JB79" i="24"/>
  <c r="JA80" i="24"/>
  <c r="JA81" i="24" s="1"/>
  <c r="JB175" i="24"/>
  <c r="JA176" i="24"/>
  <c r="JA177" i="24" s="1"/>
  <c r="JC46" i="24" l="1"/>
  <c r="JC47" i="24" s="1"/>
  <c r="JC110" i="24"/>
  <c r="JB112" i="24" s="1"/>
  <c r="JB113" i="24" s="1"/>
  <c r="JB80" i="24"/>
  <c r="JB81" i="24" s="1"/>
  <c r="JC79" i="24"/>
  <c r="JC158" i="24"/>
  <c r="JC82" i="24"/>
  <c r="JC88" i="24" s="1"/>
  <c r="JC94" i="24"/>
  <c r="JC190" i="24"/>
  <c r="JC142" i="24"/>
  <c r="JC143" i="24" s="1"/>
  <c r="JD4" i="24"/>
  <c r="JC6" i="24"/>
  <c r="JC62" i="24"/>
  <c r="JC174" i="24"/>
  <c r="JC175" i="24" s="1"/>
  <c r="JB48" i="24" l="1"/>
  <c r="JB49" i="24" s="1"/>
  <c r="JC50" i="24"/>
  <c r="JC56" i="24" s="1"/>
  <c r="JC111" i="24"/>
  <c r="JC114" i="24"/>
  <c r="JC120" i="24" s="1"/>
  <c r="JC29" i="24"/>
  <c r="JD77" i="24"/>
  <c r="JD5" i="24"/>
  <c r="JD78" i="24" s="1"/>
  <c r="JD79" i="24" s="1"/>
  <c r="JD3" i="24"/>
  <c r="JD45" i="24"/>
  <c r="JD62" i="24" s="1"/>
  <c r="JD109" i="24"/>
  <c r="JD173" i="24"/>
  <c r="JD141" i="24"/>
  <c r="JC146" i="24"/>
  <c r="JC152" i="24" s="1"/>
  <c r="JB176" i="24"/>
  <c r="JB177" i="24" s="1"/>
  <c r="JB144" i="24"/>
  <c r="JB145" i="24" s="1"/>
  <c r="JC178" i="24"/>
  <c r="JC184" i="24" s="1"/>
  <c r="JD174" i="24" l="1"/>
  <c r="JD175" i="24" s="1"/>
  <c r="JD158" i="24"/>
  <c r="JD190" i="24"/>
  <c r="JD142" i="24"/>
  <c r="JD6" i="24"/>
  <c r="JE4" i="24"/>
  <c r="JD46" i="24"/>
  <c r="JD126" i="24"/>
  <c r="JD94" i="24"/>
  <c r="JD82" i="24"/>
  <c r="JD88" i="24" s="1"/>
  <c r="JC80" i="24"/>
  <c r="JC81" i="24" s="1"/>
  <c r="JD110" i="24"/>
  <c r="JC176" i="24" l="1"/>
  <c r="JC177" i="24" s="1"/>
  <c r="JD29" i="24"/>
  <c r="JD178" i="24"/>
  <c r="JD184" i="24" s="1"/>
  <c r="JD111" i="24"/>
  <c r="JC112" i="24"/>
  <c r="JC113" i="24" s="1"/>
  <c r="JD114" i="24"/>
  <c r="JD120" i="24" s="1"/>
  <c r="JD143" i="24"/>
  <c r="JC144" i="24"/>
  <c r="JC145" i="24" s="1"/>
  <c r="JD146" i="24"/>
  <c r="JD152" i="24" s="1"/>
  <c r="JD50" i="24"/>
  <c r="JD56" i="24" s="1"/>
  <c r="JD47" i="24"/>
  <c r="JC48" i="24"/>
  <c r="JC49" i="24" s="1"/>
  <c r="JE77" i="24"/>
  <c r="JE3" i="24"/>
  <c r="JE141" i="24"/>
  <c r="JE5" i="24"/>
  <c r="JE78" i="24" s="1"/>
  <c r="JE45" i="24"/>
  <c r="JE109" i="24"/>
  <c r="JE126" i="24" s="1"/>
  <c r="JE173" i="24"/>
  <c r="JE190" i="24" s="1"/>
  <c r="JE174" i="24" l="1"/>
  <c r="JE175" i="24" s="1"/>
  <c r="JE79" i="24"/>
  <c r="JD80" i="24"/>
  <c r="JD81" i="24" s="1"/>
  <c r="JE110" i="24"/>
  <c r="JD112" i="24" s="1"/>
  <c r="JD113" i="24" s="1"/>
  <c r="JE94" i="24"/>
  <c r="JE82" i="24"/>
  <c r="JE88" i="24" s="1"/>
  <c r="JE142" i="24"/>
  <c r="JE143" i="24" s="1"/>
  <c r="JE158" i="24"/>
  <c r="JE178" i="24"/>
  <c r="JE184" i="24" s="1"/>
  <c r="JE62" i="24"/>
  <c r="JE46" i="24"/>
  <c r="JE47" i="24" s="1"/>
  <c r="JE6" i="24"/>
  <c r="JF4" i="24"/>
  <c r="JD176" i="24" l="1"/>
  <c r="JD177" i="24" s="1"/>
  <c r="JD144" i="24"/>
  <c r="JD145" i="24" s="1"/>
  <c r="JE29" i="24"/>
  <c r="JE146" i="24"/>
  <c r="JE152" i="24" s="1"/>
  <c r="JE50" i="24"/>
  <c r="JE56" i="24" s="1"/>
  <c r="JE114" i="24"/>
  <c r="JE120" i="24" s="1"/>
  <c r="JE111" i="24"/>
  <c r="JF77" i="24"/>
  <c r="JF94" i="24" s="1"/>
  <c r="JF5" i="24"/>
  <c r="JF46" i="24" s="1"/>
  <c r="JF45" i="24"/>
  <c r="JF62" i="24" s="1"/>
  <c r="JF173" i="24"/>
  <c r="JF3" i="24"/>
  <c r="JF109" i="24"/>
  <c r="JF141" i="24"/>
  <c r="JD48" i="24"/>
  <c r="JD49" i="24" s="1"/>
  <c r="JF50" i="24" l="1"/>
  <c r="JF56" i="24" s="1"/>
  <c r="JF47" i="24"/>
  <c r="JF142" i="24"/>
  <c r="JF146" i="24" s="1"/>
  <c r="JF152" i="24" s="1"/>
  <c r="JF6" i="24"/>
  <c r="JG4" i="24"/>
  <c r="JF78" i="24"/>
  <c r="JF158" i="24"/>
  <c r="JF110" i="24"/>
  <c r="JF111" i="24" s="1"/>
  <c r="JF126" i="24"/>
  <c r="JF174" i="24"/>
  <c r="JF190" i="24"/>
  <c r="JE48" i="24"/>
  <c r="JE49" i="24" s="1"/>
  <c r="JE112" i="24" l="1"/>
  <c r="JE113" i="24" s="1"/>
  <c r="JF114" i="24"/>
  <c r="JF120" i="24" s="1"/>
  <c r="JF29" i="24"/>
  <c r="JF143" i="24"/>
  <c r="JE144" i="24"/>
  <c r="JE145" i="24" s="1"/>
  <c r="JF82" i="24"/>
  <c r="JF88" i="24" s="1"/>
  <c r="JF79" i="24"/>
  <c r="JE80" i="24"/>
  <c r="JE81" i="24" s="1"/>
  <c r="JF175" i="24"/>
  <c r="JE176" i="24"/>
  <c r="JE177" i="24" s="1"/>
  <c r="JF178" i="24"/>
  <c r="JF184" i="24" s="1"/>
  <c r="JG173" i="24"/>
  <c r="JG190" i="24" s="1"/>
  <c r="JG5" i="24"/>
  <c r="JG46" i="24" s="1"/>
  <c r="JG45" i="24"/>
  <c r="JG3" i="24"/>
  <c r="JG141" i="24"/>
  <c r="JG77" i="24"/>
  <c r="JG109" i="24"/>
  <c r="JG47" i="24" l="1"/>
  <c r="JF48" i="24"/>
  <c r="JF49" i="24" s="1"/>
  <c r="JG94" i="24"/>
  <c r="JG78" i="24"/>
  <c r="JG79" i="24" s="1"/>
  <c r="JG126" i="24"/>
  <c r="JG62" i="24"/>
  <c r="JG50" i="24"/>
  <c r="JG56" i="24" s="1"/>
  <c r="JG158" i="24"/>
  <c r="JG142" i="24"/>
  <c r="JG143" i="24" s="1"/>
  <c r="JH4" i="24"/>
  <c r="JG6" i="24"/>
  <c r="JG110" i="24"/>
  <c r="JG174" i="24"/>
  <c r="JF176" i="24" s="1"/>
  <c r="JF177" i="24" s="1"/>
  <c r="JF80" i="24" l="1"/>
  <c r="JF81" i="24" s="1"/>
  <c r="JG111" i="24"/>
  <c r="JF112" i="24"/>
  <c r="JF113" i="24" s="1"/>
  <c r="JG29" i="24"/>
  <c r="JG82" i="24"/>
  <c r="JG88" i="24" s="1"/>
  <c r="JF144" i="24"/>
  <c r="JF145" i="24" s="1"/>
  <c r="JH173" i="24"/>
  <c r="JH141" i="24"/>
  <c r="JH158" i="24" s="1"/>
  <c r="JH77" i="24"/>
  <c r="JH5" i="24"/>
  <c r="JH46" i="24" s="1"/>
  <c r="JH45" i="24"/>
  <c r="JH62" i="24" s="1"/>
  <c r="JH3" i="24"/>
  <c r="JH109" i="24"/>
  <c r="JG146" i="24"/>
  <c r="JG152" i="24" s="1"/>
  <c r="JG114" i="24"/>
  <c r="JG120" i="24" s="1"/>
  <c r="JG178" i="24"/>
  <c r="JG184" i="24" s="1"/>
  <c r="JG175" i="24"/>
  <c r="JH142" i="24" l="1"/>
  <c r="JG144" i="24" s="1"/>
  <c r="JG145" i="24" s="1"/>
  <c r="JH110" i="24"/>
  <c r="JH111" i="24" s="1"/>
  <c r="JH174" i="24"/>
  <c r="JG176" i="24" s="1"/>
  <c r="JG177" i="24" s="1"/>
  <c r="JH50" i="24"/>
  <c r="JH56" i="24" s="1"/>
  <c r="JH47" i="24"/>
  <c r="JG48" i="24"/>
  <c r="JG49" i="24" s="1"/>
  <c r="JH126" i="24"/>
  <c r="JH94" i="24"/>
  <c r="JH190" i="24"/>
  <c r="JH78" i="24"/>
  <c r="JH82" i="24" s="1"/>
  <c r="JH88" i="24" s="1"/>
  <c r="JI4" i="24"/>
  <c r="JH6" i="24"/>
  <c r="JG112" i="24" l="1"/>
  <c r="JG113" i="24" s="1"/>
  <c r="JH143" i="24"/>
  <c r="JH175" i="24"/>
  <c r="JH114" i="24"/>
  <c r="JH120" i="24" s="1"/>
  <c r="JH178" i="24"/>
  <c r="JH184" i="24" s="1"/>
  <c r="JH29" i="24"/>
  <c r="JH146" i="24"/>
  <c r="JH152" i="24" s="1"/>
  <c r="JI141" i="24"/>
  <c r="JI109" i="24"/>
  <c r="JI126" i="24" s="1"/>
  <c r="JI3" i="24"/>
  <c r="JI5" i="24"/>
  <c r="JI142" i="24" s="1"/>
  <c r="JI77" i="24"/>
  <c r="JI45" i="24"/>
  <c r="JI173" i="24"/>
  <c r="JI190" i="24" s="1"/>
  <c r="JH79" i="24"/>
  <c r="JG80" i="24"/>
  <c r="JG81" i="24" s="1"/>
  <c r="JI110" i="24" l="1"/>
  <c r="JH112" i="24" s="1"/>
  <c r="JH113" i="24" s="1"/>
  <c r="JI143" i="24"/>
  <c r="JH144" i="24"/>
  <c r="JH145" i="24" s="1"/>
  <c r="JI46" i="24"/>
  <c r="JI50" i="24" s="1"/>
  <c r="JI56" i="24" s="1"/>
  <c r="JJ4" i="24"/>
  <c r="JI6" i="24"/>
  <c r="JI78" i="24"/>
  <c r="JI79" i="24" s="1"/>
  <c r="JI62" i="24"/>
  <c r="JI174" i="24"/>
  <c r="JI94" i="24"/>
  <c r="JI158" i="24"/>
  <c r="JI146" i="24"/>
  <c r="JI152" i="24" s="1"/>
  <c r="JI111" i="24" l="1"/>
  <c r="JI114" i="24"/>
  <c r="JI120" i="24" s="1"/>
  <c r="JI82" i="24"/>
  <c r="JI88" i="24" s="1"/>
  <c r="JI29" i="24"/>
  <c r="JI178" i="24"/>
  <c r="JI184" i="24" s="1"/>
  <c r="JI175" i="24"/>
  <c r="JH176" i="24"/>
  <c r="JH177" i="24" s="1"/>
  <c r="JJ77" i="24"/>
  <c r="JJ5" i="24"/>
  <c r="JJ174" i="24" s="1"/>
  <c r="JJ141" i="24"/>
  <c r="JJ158" i="24" s="1"/>
  <c r="JJ109" i="24"/>
  <c r="JJ45" i="24"/>
  <c r="JJ62" i="24" s="1"/>
  <c r="JJ173" i="24"/>
  <c r="JJ3" i="24"/>
  <c r="JI47" i="24"/>
  <c r="JH48" i="24"/>
  <c r="JH49" i="24" s="1"/>
  <c r="JH80" i="24"/>
  <c r="JH81" i="24" s="1"/>
  <c r="JJ175" i="24" l="1"/>
  <c r="JJ46" i="24"/>
  <c r="JJ47" i="24" s="1"/>
  <c r="JJ142" i="24"/>
  <c r="JI144" i="24" s="1"/>
  <c r="JI145" i="24" s="1"/>
  <c r="JJ190" i="24"/>
  <c r="JJ178" i="24"/>
  <c r="JJ184" i="24" s="1"/>
  <c r="JJ78" i="24"/>
  <c r="JJ82" i="24" s="1"/>
  <c r="JJ88" i="24" s="1"/>
  <c r="JJ6" i="24"/>
  <c r="JK4" i="24"/>
  <c r="JI176" i="24"/>
  <c r="JI177" i="24" s="1"/>
  <c r="JJ50" i="24"/>
  <c r="JJ56" i="24" s="1"/>
  <c r="JJ94" i="24"/>
  <c r="JJ110" i="24"/>
  <c r="JJ114" i="24" s="1"/>
  <c r="JJ120" i="24" s="1"/>
  <c r="JJ126" i="24"/>
  <c r="JI48" i="24" l="1"/>
  <c r="JI49" i="24" s="1"/>
  <c r="JJ143" i="24"/>
  <c r="JJ29" i="24"/>
  <c r="JJ146" i="24"/>
  <c r="JJ152" i="24" s="1"/>
  <c r="JJ79" i="24"/>
  <c r="JI80" i="24"/>
  <c r="JI81" i="24" s="1"/>
  <c r="JJ111" i="24"/>
  <c r="JI112" i="24"/>
  <c r="JI113" i="24" s="1"/>
  <c r="JK45" i="24"/>
  <c r="JK109" i="24"/>
  <c r="JK126" i="24" s="1"/>
  <c r="JK77" i="24"/>
  <c r="JK5" i="24"/>
  <c r="JK110" i="24" s="1"/>
  <c r="JK3" i="24"/>
  <c r="JK173" i="24"/>
  <c r="JK190" i="24" s="1"/>
  <c r="JK141" i="24"/>
  <c r="JK114" i="24" l="1"/>
  <c r="JK120" i="24" s="1"/>
  <c r="JK111" i="24"/>
  <c r="JK142" i="24"/>
  <c r="JK146" i="24" s="1"/>
  <c r="JK152" i="24" s="1"/>
  <c r="JK62" i="24"/>
  <c r="JK78" i="24"/>
  <c r="JK79" i="24" s="1"/>
  <c r="JL4" i="24"/>
  <c r="JK6" i="24"/>
  <c r="JK174" i="24"/>
  <c r="JK46" i="24"/>
  <c r="JK50" i="24" s="1"/>
  <c r="JK56" i="24" s="1"/>
  <c r="JK158" i="24"/>
  <c r="JK94" i="24"/>
  <c r="JJ112" i="24"/>
  <c r="JJ113" i="24" s="1"/>
  <c r="JK82" i="24" l="1"/>
  <c r="JK88" i="24" s="1"/>
  <c r="JJ80" i="24"/>
  <c r="JJ81" i="24" s="1"/>
  <c r="JK29" i="24"/>
  <c r="JK47" i="24"/>
  <c r="JJ48" i="24"/>
  <c r="JJ49" i="24" s="1"/>
  <c r="JL109" i="24"/>
  <c r="JL77" i="24"/>
  <c r="JL94" i="24" s="1"/>
  <c r="JL3" i="24"/>
  <c r="JL173" i="24"/>
  <c r="JL5" i="24"/>
  <c r="JL174" i="24" s="1"/>
  <c r="JL45" i="24"/>
  <c r="JL62" i="24" s="1"/>
  <c r="JL141" i="24"/>
  <c r="JK143" i="24"/>
  <c r="JJ144" i="24"/>
  <c r="JJ145" i="24" s="1"/>
  <c r="JK178" i="24"/>
  <c r="JK184" i="24" s="1"/>
  <c r="JK175" i="24"/>
  <c r="JJ176" i="24"/>
  <c r="JJ177" i="24" s="1"/>
  <c r="JL175" i="24" l="1"/>
  <c r="JL110" i="24"/>
  <c r="JL6" i="24"/>
  <c r="JM4" i="24"/>
  <c r="JL126" i="24"/>
  <c r="JL78" i="24"/>
  <c r="JL190" i="24"/>
  <c r="JL178" i="24"/>
  <c r="JL184" i="24" s="1"/>
  <c r="JK176" i="24"/>
  <c r="JK177" i="24" s="1"/>
  <c r="JL46" i="24"/>
  <c r="JL158" i="24"/>
  <c r="JL142" i="24"/>
  <c r="JL143" i="24" s="1"/>
  <c r="JL29" i="24" l="1"/>
  <c r="JL50" i="24"/>
  <c r="JL56" i="24" s="1"/>
  <c r="JL47" i="24"/>
  <c r="JL82" i="24"/>
  <c r="JL88" i="24" s="1"/>
  <c r="JL79" i="24"/>
  <c r="JK80" i="24"/>
  <c r="JK81" i="24" s="1"/>
  <c r="JM77" i="24"/>
  <c r="JM141" i="24"/>
  <c r="JM173" i="24"/>
  <c r="JM190" i="24" s="1"/>
  <c r="JM5" i="24"/>
  <c r="JM110" i="24" s="1"/>
  <c r="JM45" i="24"/>
  <c r="JM3" i="24"/>
  <c r="JM109" i="24"/>
  <c r="JK48" i="24"/>
  <c r="JK49" i="24" s="1"/>
  <c r="JK144" i="24"/>
  <c r="JK145" i="24" s="1"/>
  <c r="JL111" i="24"/>
  <c r="JK112" i="24"/>
  <c r="JK113" i="24" s="1"/>
  <c r="JL146" i="24"/>
  <c r="JL152" i="24" s="1"/>
  <c r="JL114" i="24"/>
  <c r="JL120" i="24" s="1"/>
  <c r="JM111" i="24" l="1"/>
  <c r="JM174" i="24"/>
  <c r="JL112" i="24"/>
  <c r="JL113" i="24" s="1"/>
  <c r="JM46" i="24"/>
  <c r="JM47" i="24" s="1"/>
  <c r="JM126" i="24"/>
  <c r="JM114" i="24"/>
  <c r="JM120" i="24" s="1"/>
  <c r="JM78" i="24"/>
  <c r="JM79" i="24" s="1"/>
  <c r="JM158" i="24"/>
  <c r="JM62" i="24"/>
  <c r="JM94" i="24"/>
  <c r="JM142" i="24"/>
  <c r="JM6" i="24"/>
  <c r="JN4" i="24"/>
  <c r="JL48" i="24" l="1"/>
  <c r="JL49" i="24" s="1"/>
  <c r="JM50" i="24"/>
  <c r="JM56" i="24" s="1"/>
  <c r="JM82" i="24"/>
  <c r="JM88" i="24" s="1"/>
  <c r="JM29" i="24"/>
  <c r="JM143" i="24"/>
  <c r="JL144" i="24"/>
  <c r="JL145" i="24" s="1"/>
  <c r="JN77" i="24"/>
  <c r="JN94" i="24" s="1"/>
  <c r="E94" i="24" s="1"/>
  <c r="JN45" i="24"/>
  <c r="JN62" i="24" s="1"/>
  <c r="JN109" i="24"/>
  <c r="JN141" i="24"/>
  <c r="JN5" i="24"/>
  <c r="JN6" i="24" s="1"/>
  <c r="JN173" i="24"/>
  <c r="JN190" i="24" s="1"/>
  <c r="E190" i="24" s="1"/>
  <c r="JN3" i="24"/>
  <c r="JM146" i="24"/>
  <c r="JM152" i="24" s="1"/>
  <c r="JL80" i="24"/>
  <c r="JL81" i="24" s="1"/>
  <c r="JM178" i="24"/>
  <c r="JM184" i="24" s="1"/>
  <c r="JM175" i="24"/>
  <c r="JL176" i="24"/>
  <c r="JL177" i="24" s="1"/>
  <c r="JN142" i="24" l="1"/>
  <c r="JN143" i="24" s="1"/>
  <c r="JN144" i="24" s="1"/>
  <c r="JN145" i="24" s="1"/>
  <c r="JN78" i="24"/>
  <c r="E62" i="24"/>
  <c r="JN46" i="24"/>
  <c r="JN110" i="24"/>
  <c r="JN158" i="24"/>
  <c r="E158" i="24" s="1"/>
  <c r="JN174" i="24"/>
  <c r="AE92" i="9"/>
  <c r="AH89" i="9"/>
  <c r="AH58" i="6" s="1"/>
  <c r="AE99" i="9"/>
  <c r="AE270" i="23" s="1"/>
  <c r="AS93" i="9"/>
  <c r="P92" i="9"/>
  <c r="AK99" i="9"/>
  <c r="AK270" i="23" s="1"/>
  <c r="AJ99" i="9"/>
  <c r="AJ270" i="23" s="1"/>
  <c r="AN93" i="9"/>
  <c r="AD94" i="9"/>
  <c r="AD100" i="9" s="1"/>
  <c r="AI89" i="9"/>
  <c r="AI58" i="6" s="1"/>
  <c r="AU99" i="9"/>
  <c r="AU270" i="23" s="1"/>
  <c r="AD99" i="9"/>
  <c r="AD270" i="23" s="1"/>
  <c r="AG92" i="9"/>
  <c r="AM93" i="9"/>
  <c r="AG94" i="9"/>
  <c r="AG100" i="9" s="1"/>
  <c r="AE89" i="9"/>
  <c r="AE58" i="6" s="1"/>
  <c r="AG93" i="9"/>
  <c r="AD92" i="9"/>
  <c r="AV93" i="9"/>
  <c r="AE93" i="9"/>
  <c r="AP93" i="9"/>
  <c r="I92" i="9"/>
  <c r="AF89" i="9"/>
  <c r="AF58" i="6" s="1"/>
  <c r="AU93" i="9"/>
  <c r="J92" i="9"/>
  <c r="AV89" i="9"/>
  <c r="AV58" i="6" s="1"/>
  <c r="AO94" i="9"/>
  <c r="AO100" i="9" s="1"/>
  <c r="AS92" i="9"/>
  <c r="AP94" i="9"/>
  <c r="AP100" i="9" s="1"/>
  <c r="M92" i="9"/>
  <c r="Q92" i="9"/>
  <c r="O92" i="9"/>
  <c r="U92" i="9"/>
  <c r="AU94" i="9"/>
  <c r="AU100" i="9" s="1"/>
  <c r="AP99" i="9"/>
  <c r="AP270" i="23" s="1"/>
  <c r="AR94" i="9"/>
  <c r="AR100" i="9" s="1"/>
  <c r="AO99" i="9"/>
  <c r="AO270" i="23" s="1"/>
  <c r="AQ89" i="9"/>
  <c r="AQ58" i="6" s="1"/>
  <c r="AF94" i="9"/>
  <c r="AF100" i="9" s="1"/>
  <c r="AT94" i="9"/>
  <c r="AT100" i="9" s="1"/>
  <c r="AR89" i="9"/>
  <c r="AR58" i="6" s="1"/>
  <c r="AR92" i="9"/>
  <c r="AE94" i="9"/>
  <c r="AE100" i="9" s="1"/>
  <c r="AM92" i="9"/>
  <c r="AS99" i="9"/>
  <c r="AS270" i="23" s="1"/>
  <c r="AJ94" i="9"/>
  <c r="AJ100" i="9" s="1"/>
  <c r="AR99" i="9"/>
  <c r="AR270" i="23" s="1"/>
  <c r="AI93" i="9"/>
  <c r="AO89" i="9"/>
  <c r="AO58" i="6" s="1"/>
  <c r="AI94" i="9"/>
  <c r="AI100" i="9" s="1"/>
  <c r="AJ89" i="9"/>
  <c r="AJ58" i="6" s="1"/>
  <c r="AQ99" i="9"/>
  <c r="AQ270" i="23" s="1"/>
  <c r="AN99" i="9"/>
  <c r="AN270" i="23" s="1"/>
  <c r="AL89" i="9"/>
  <c r="AL58" i="6" s="1"/>
  <c r="AL94" i="9"/>
  <c r="AL100" i="9" s="1"/>
  <c r="AK93" i="9"/>
  <c r="AK92" i="9"/>
  <c r="AI92" i="9"/>
  <c r="AK89" i="9"/>
  <c r="AK58" i="6" s="1"/>
  <c r="AU89" i="9"/>
  <c r="AU58" i="6" s="1"/>
  <c r="AM99" i="9"/>
  <c r="AM270" i="23" s="1"/>
  <c r="AT92" i="9"/>
  <c r="K92" i="9"/>
  <c r="AH99" i="9"/>
  <c r="AH270" i="23" s="1"/>
  <c r="AD89" i="9"/>
  <c r="AD58" i="6" s="1"/>
  <c r="AL92" i="9"/>
  <c r="AF93" i="9"/>
  <c r="AK94" i="9"/>
  <c r="AK100" i="9" s="1"/>
  <c r="AF92" i="9"/>
  <c r="AV92" i="9"/>
  <c r="AG99" i="9"/>
  <c r="AG270" i="23" s="1"/>
  <c r="AH93" i="9"/>
  <c r="AD93" i="9"/>
  <c r="AV99" i="9"/>
  <c r="AV270" i="23" s="1"/>
  <c r="AH92" i="9"/>
  <c r="AF99" i="9"/>
  <c r="AF270" i="23" s="1"/>
  <c r="L92" i="9"/>
  <c r="AQ94" i="9"/>
  <c r="AQ100" i="9" s="1"/>
  <c r="AV94" i="9"/>
  <c r="AV100" i="9" s="1"/>
  <c r="H92" i="9"/>
  <c r="S92" i="9"/>
  <c r="AQ92" i="9"/>
  <c r="AL99" i="9"/>
  <c r="AL270" i="23" s="1"/>
  <c r="R92" i="9"/>
  <c r="AS94" i="9"/>
  <c r="AS100" i="9" s="1"/>
  <c r="AT93" i="9"/>
  <c r="T92" i="9"/>
  <c r="AH94" i="9"/>
  <c r="AH100" i="9" s="1"/>
  <c r="AT99" i="9"/>
  <c r="AT270" i="23" s="1"/>
  <c r="G92" i="9"/>
  <c r="AJ92" i="9"/>
  <c r="AR93" i="9"/>
  <c r="AP92" i="9"/>
  <c r="AT89" i="9"/>
  <c r="AT58" i="6" s="1"/>
  <c r="AN94" i="9"/>
  <c r="AN100" i="9" s="1"/>
  <c r="AJ93" i="9"/>
  <c r="AN89" i="9"/>
  <c r="AN58" i="6" s="1"/>
  <c r="AL93" i="9"/>
  <c r="AS89" i="9"/>
  <c r="AS58" i="6" s="1"/>
  <c r="AM94" i="9"/>
  <c r="AM100" i="9" s="1"/>
  <c r="AQ93" i="9"/>
  <c r="AI99" i="9"/>
  <c r="AI270" i="23" s="1"/>
  <c r="AG89" i="9"/>
  <c r="AG58" i="6" s="1"/>
  <c r="AO92" i="9"/>
  <c r="AO93" i="9"/>
  <c r="AM89" i="9"/>
  <c r="AM58" i="6" s="1"/>
  <c r="AU92" i="9"/>
  <c r="AP89" i="9"/>
  <c r="AP58" i="6" s="1"/>
  <c r="AN92" i="9"/>
  <c r="AA92" i="9"/>
  <c r="Y92" i="9"/>
  <c r="AB92" i="9"/>
  <c r="X92" i="9"/>
  <c r="V92" i="9"/>
  <c r="W92" i="9"/>
  <c r="Z92" i="9"/>
  <c r="JN126" i="24"/>
  <c r="E126" i="24" s="1"/>
  <c r="JN114" i="24"/>
  <c r="JN120" i="24" s="1"/>
  <c r="E120" i="24" s="1"/>
  <c r="JM144" i="24"/>
  <c r="JM145" i="24" s="1"/>
  <c r="AR189" i="25" l="1"/>
  <c r="AR191" i="25" s="1"/>
  <c r="AR85" i="6"/>
  <c r="AR84" i="6" s="1"/>
  <c r="AP189" i="25"/>
  <c r="AP191" i="25" s="1"/>
  <c r="AP85" i="6"/>
  <c r="AP84" i="6" s="1"/>
  <c r="AU189" i="25"/>
  <c r="AU191" i="25" s="1"/>
  <c r="AU85" i="6"/>
  <c r="AU84" i="6" s="1"/>
  <c r="AE189" i="25"/>
  <c r="AE191" i="25" s="1"/>
  <c r="AE85" i="6"/>
  <c r="AE84" i="6" s="1"/>
  <c r="AD189" i="25"/>
  <c r="AD191" i="25" s="1"/>
  <c r="AD85" i="6"/>
  <c r="AD84" i="6" s="1"/>
  <c r="AG189" i="25"/>
  <c r="AG191" i="25" s="1"/>
  <c r="AG85" i="6"/>
  <c r="AG84" i="6" s="1"/>
  <c r="AS189" i="25"/>
  <c r="AS191" i="25" s="1"/>
  <c r="AS85" i="6"/>
  <c r="AS84" i="6" s="1"/>
  <c r="AK189" i="25"/>
  <c r="AK191" i="25" s="1"/>
  <c r="AK85" i="6"/>
  <c r="AK84" i="6" s="1"/>
  <c r="AJ189" i="25"/>
  <c r="AJ191" i="25" s="1"/>
  <c r="AJ85" i="6"/>
  <c r="AJ84" i="6" s="1"/>
  <c r="AF189" i="25"/>
  <c r="AF191" i="25" s="1"/>
  <c r="AF85" i="6"/>
  <c r="AF84" i="6" s="1"/>
  <c r="AN189" i="25"/>
  <c r="AN191" i="25" s="1"/>
  <c r="AN85" i="6"/>
  <c r="AN84" i="6" s="1"/>
  <c r="AO189" i="25"/>
  <c r="AO191" i="25" s="1"/>
  <c r="AO85" i="6"/>
  <c r="AO84" i="6" s="1"/>
  <c r="AM189" i="25"/>
  <c r="AM191" i="25" s="1"/>
  <c r="AM85" i="6"/>
  <c r="AM84" i="6" s="1"/>
  <c r="AT189" i="25"/>
  <c r="AT191" i="25" s="1"/>
  <c r="AT85" i="6"/>
  <c r="AT84" i="6" s="1"/>
  <c r="AL189" i="25"/>
  <c r="AL191" i="25" s="1"/>
  <c r="AL85" i="6"/>
  <c r="AL84" i="6" s="1"/>
  <c r="AQ189" i="25"/>
  <c r="AQ191" i="25" s="1"/>
  <c r="AQ85" i="6"/>
  <c r="AQ84" i="6" s="1"/>
  <c r="AV189" i="25"/>
  <c r="AV191" i="25" s="1"/>
  <c r="AV85" i="6"/>
  <c r="AV84" i="6" s="1"/>
  <c r="AI189" i="25"/>
  <c r="AI191" i="25" s="1"/>
  <c r="AI85" i="6"/>
  <c r="AI84" i="6" s="1"/>
  <c r="AH189" i="25"/>
  <c r="AH191" i="25" s="1"/>
  <c r="AH85" i="6"/>
  <c r="AH84" i="6" s="1"/>
  <c r="X32" i="11"/>
  <c r="X77" i="11" s="1"/>
  <c r="X268" i="23"/>
  <c r="AQ37" i="11"/>
  <c r="AQ88" i="11" s="1"/>
  <c r="AQ269" i="23"/>
  <c r="L32" i="11"/>
  <c r="L77" i="11" s="1"/>
  <c r="L268" i="23"/>
  <c r="AG37" i="11"/>
  <c r="AG88" i="11" s="1"/>
  <c r="AG269" i="23"/>
  <c r="P32" i="11"/>
  <c r="P77" i="11" s="1"/>
  <c r="P268" i="23"/>
  <c r="AB32" i="11"/>
  <c r="AB77" i="11" s="1"/>
  <c r="AB268" i="23"/>
  <c r="AO32" i="11"/>
  <c r="AO77" i="11" s="1"/>
  <c r="AO268" i="23"/>
  <c r="AJ37" i="11"/>
  <c r="AJ79" i="11" s="1"/>
  <c r="AJ269" i="23"/>
  <c r="AR37" i="11"/>
  <c r="AR88" i="11" s="1"/>
  <c r="AR269" i="23"/>
  <c r="R32" i="11"/>
  <c r="R77" i="11" s="1"/>
  <c r="R268" i="23"/>
  <c r="H32" i="11"/>
  <c r="H77" i="11" s="1"/>
  <c r="H268" i="23"/>
  <c r="AH37" i="11"/>
  <c r="AH79" i="11" s="1"/>
  <c r="AH269" i="23"/>
  <c r="AK37" i="11"/>
  <c r="AK88" i="11" s="1"/>
  <c r="AK269" i="23"/>
  <c r="AI37" i="11"/>
  <c r="AI79" i="11" s="1"/>
  <c r="AI269" i="23"/>
  <c r="AM32" i="11"/>
  <c r="AM77" i="11" s="1"/>
  <c r="AM268" i="23"/>
  <c r="O32" i="11"/>
  <c r="O77" i="11" s="1"/>
  <c r="O268" i="23"/>
  <c r="AS32" i="11"/>
  <c r="AS77" i="11" s="1"/>
  <c r="AS268" i="23"/>
  <c r="AU37" i="11"/>
  <c r="AU88" i="11" s="1"/>
  <c r="AU269" i="23"/>
  <c r="AE37" i="11"/>
  <c r="AE88" i="11" s="1"/>
  <c r="AE269" i="23"/>
  <c r="AN37" i="11"/>
  <c r="AN79" i="11" s="1"/>
  <c r="AN269" i="23"/>
  <c r="AS37" i="11"/>
  <c r="AS88" i="11" s="1"/>
  <c r="AS269" i="23"/>
  <c r="AN32" i="11"/>
  <c r="AN77" i="11" s="1"/>
  <c r="AN268" i="23"/>
  <c r="AD37" i="11"/>
  <c r="AD88" i="11" s="1"/>
  <c r="AD269" i="23"/>
  <c r="J32" i="11"/>
  <c r="J77" i="11" s="1"/>
  <c r="J268" i="23"/>
  <c r="Z32" i="11"/>
  <c r="Z77" i="11" s="1"/>
  <c r="Z268" i="23"/>
  <c r="W32" i="11"/>
  <c r="W77" i="11" s="1"/>
  <c r="W268" i="23"/>
  <c r="Y32" i="11"/>
  <c r="Y77" i="11" s="1"/>
  <c r="Y268" i="23"/>
  <c r="AU32" i="11"/>
  <c r="AU77" i="11" s="1"/>
  <c r="AU268" i="23"/>
  <c r="AJ32" i="11"/>
  <c r="AJ77" i="11" s="1"/>
  <c r="AJ268" i="23"/>
  <c r="T32" i="11"/>
  <c r="T77" i="11" s="1"/>
  <c r="T268" i="23"/>
  <c r="AH32" i="11"/>
  <c r="AH77" i="11" s="1"/>
  <c r="AH268" i="23"/>
  <c r="AF37" i="11"/>
  <c r="AF88" i="11" s="1"/>
  <c r="AF269" i="23"/>
  <c r="K32" i="11"/>
  <c r="K77" i="11" s="1"/>
  <c r="K268" i="23"/>
  <c r="Q32" i="11"/>
  <c r="Q77" i="11" s="1"/>
  <c r="Q268" i="23"/>
  <c r="AV37" i="11"/>
  <c r="AV79" i="11" s="1"/>
  <c r="AV269" i="23"/>
  <c r="AO37" i="11"/>
  <c r="AO88" i="11" s="1"/>
  <c r="AO269" i="23"/>
  <c r="AP32" i="11"/>
  <c r="AP77" i="11" s="1"/>
  <c r="AP268" i="23"/>
  <c r="S32" i="11"/>
  <c r="S77" i="11" s="1"/>
  <c r="S268" i="23"/>
  <c r="AF32" i="11"/>
  <c r="AF77" i="11" s="1"/>
  <c r="AF268" i="23"/>
  <c r="AK32" i="11"/>
  <c r="AK77" i="11" s="1"/>
  <c r="AK268" i="23"/>
  <c r="U32" i="11"/>
  <c r="U77" i="11" s="1"/>
  <c r="U268" i="23"/>
  <c r="AP37" i="11"/>
  <c r="AP79" i="11" s="1"/>
  <c r="AP269" i="23"/>
  <c r="AG32" i="11"/>
  <c r="AG77" i="11" s="1"/>
  <c r="AG268" i="23"/>
  <c r="AE32" i="11"/>
  <c r="AE77" i="11" s="1"/>
  <c r="AE268" i="23"/>
  <c r="V32" i="11"/>
  <c r="V77" i="11" s="1"/>
  <c r="V268" i="23"/>
  <c r="AA32" i="11"/>
  <c r="AA77" i="11" s="1"/>
  <c r="AA268" i="23"/>
  <c r="AL37" i="11"/>
  <c r="AL79" i="11" s="1"/>
  <c r="AL269" i="23"/>
  <c r="G106" i="9"/>
  <c r="G268" i="23"/>
  <c r="AT37" i="11"/>
  <c r="AT88" i="11" s="1"/>
  <c r="AT269" i="23"/>
  <c r="AQ32" i="11"/>
  <c r="AQ77" i="11" s="1"/>
  <c r="AQ268" i="23"/>
  <c r="AV32" i="11"/>
  <c r="AV77" i="11" s="1"/>
  <c r="AV268" i="23"/>
  <c r="AL32" i="11"/>
  <c r="AL77" i="11" s="1"/>
  <c r="AL268" i="23"/>
  <c r="AT32" i="11"/>
  <c r="AT77" i="11" s="1"/>
  <c r="AT268" i="23"/>
  <c r="AI32" i="11"/>
  <c r="AI77" i="11" s="1"/>
  <c r="AI268" i="23"/>
  <c r="AR32" i="11"/>
  <c r="AR77" i="11" s="1"/>
  <c r="AR268" i="23"/>
  <c r="M32" i="11"/>
  <c r="M77" i="11" s="1"/>
  <c r="M268" i="23"/>
  <c r="I32" i="11"/>
  <c r="I77" i="11" s="1"/>
  <c r="I268" i="23"/>
  <c r="AD32" i="11"/>
  <c r="AD77" i="11" s="1"/>
  <c r="AD268" i="23"/>
  <c r="AM37" i="11"/>
  <c r="AM79" i="11" s="1"/>
  <c r="AM269" i="23"/>
  <c r="AG79" i="11"/>
  <c r="AK101" i="9"/>
  <c r="JN146" i="24"/>
  <c r="JN152" i="24" s="1"/>
  <c r="E152" i="24" s="1"/>
  <c r="C149" i="24"/>
  <c r="C154" i="24" s="1"/>
  <c r="HB154" i="24" s="1"/>
  <c r="AN39" i="10"/>
  <c r="AN41" i="10" s="1"/>
  <c r="AN59" i="6"/>
  <c r="AN12" i="11"/>
  <c r="AN8" i="8"/>
  <c r="AN10" i="8" s="1"/>
  <c r="AN19" i="8" s="1"/>
  <c r="AN23" i="8" s="1"/>
  <c r="AT101" i="9"/>
  <c r="AD12" i="11"/>
  <c r="E27" i="29" s="1"/>
  <c r="H27" i="29" s="1"/>
  <c r="AD59" i="6"/>
  <c r="AD39" i="10"/>
  <c r="AD41" i="10" s="1"/>
  <c r="AD8" i="8"/>
  <c r="AD10" i="8" s="1"/>
  <c r="AD19" i="8" s="1"/>
  <c r="AD23" i="8" s="1"/>
  <c r="AM101" i="9"/>
  <c r="AN101" i="9"/>
  <c r="AO59" i="6"/>
  <c r="AO12" i="11"/>
  <c r="AO39" i="10"/>
  <c r="AO41" i="10" s="1"/>
  <c r="AO8" i="8"/>
  <c r="AO10" i="8" s="1"/>
  <c r="AO19" i="8" s="1"/>
  <c r="AO23" i="8" s="1"/>
  <c r="AS101" i="9"/>
  <c r="AR39" i="10"/>
  <c r="AR41" i="10" s="1"/>
  <c r="AR12" i="11"/>
  <c r="AR59" i="6"/>
  <c r="AR8" i="8"/>
  <c r="AR10" i="8" s="1"/>
  <c r="AR19" i="8" s="1"/>
  <c r="AR23" i="8" s="1"/>
  <c r="AO101" i="9"/>
  <c r="JM112" i="24"/>
  <c r="JM113" i="24" s="1"/>
  <c r="JN111" i="24"/>
  <c r="JN112" i="24" s="1"/>
  <c r="JN113" i="24" s="1"/>
  <c r="C117" i="24"/>
  <c r="C122" i="24" s="1"/>
  <c r="AP39" i="10"/>
  <c r="AP41" i="10" s="1"/>
  <c r="AP59" i="6"/>
  <c r="AP12" i="11"/>
  <c r="AP8" i="8"/>
  <c r="AP10" i="8" s="1"/>
  <c r="AP19" i="8" s="1"/>
  <c r="AP23" i="8" s="1"/>
  <c r="AH101" i="9"/>
  <c r="AU12" i="11"/>
  <c r="AU39" i="10"/>
  <c r="AU41" i="10" s="1"/>
  <c r="AU59" i="6"/>
  <c r="AU8" i="8"/>
  <c r="AU10" i="8" s="1"/>
  <c r="AU19" i="8" s="1"/>
  <c r="AU23" i="8" s="1"/>
  <c r="AQ101" i="9"/>
  <c r="AE39" i="10"/>
  <c r="AE41" i="10" s="1"/>
  <c r="AE12" i="11"/>
  <c r="E28" i="29" s="1"/>
  <c r="H28" i="29" s="1"/>
  <c r="AE59" i="6"/>
  <c r="AE8" i="8"/>
  <c r="AE10" i="8" s="1"/>
  <c r="AE19" i="8" s="1"/>
  <c r="AE23" i="8" s="1"/>
  <c r="AD101" i="9"/>
  <c r="JN178" i="24"/>
  <c r="JN184" i="24" s="1"/>
  <c r="E184" i="24" s="1"/>
  <c r="JN175" i="24"/>
  <c r="JN176" i="24" s="1"/>
  <c r="JN177" i="24" s="1"/>
  <c r="C181" i="24"/>
  <c r="C186" i="24" s="1"/>
  <c r="JN50" i="24"/>
  <c r="JN56" i="24" s="1"/>
  <c r="E56" i="24" s="1"/>
  <c r="JN47" i="24"/>
  <c r="JN48" i="24" s="1"/>
  <c r="JN49" i="24" s="1"/>
  <c r="C53" i="24"/>
  <c r="JM48" i="24"/>
  <c r="JM49" i="24" s="1"/>
  <c r="JN29" i="24"/>
  <c r="AG59" i="6"/>
  <c r="AG12" i="11"/>
  <c r="E30" i="29" s="1"/>
  <c r="H30" i="29" s="1"/>
  <c r="AG39" i="10"/>
  <c r="AG41" i="10" s="1"/>
  <c r="AG8" i="8"/>
  <c r="AG10" i="8" s="1"/>
  <c r="AG19" i="8" s="1"/>
  <c r="AG23" i="8" s="1"/>
  <c r="AS59" i="6"/>
  <c r="AS12" i="11"/>
  <c r="AS39" i="10"/>
  <c r="AS41" i="10" s="1"/>
  <c r="AS8" i="8"/>
  <c r="AS10" i="8" s="1"/>
  <c r="AS19" i="8" s="1"/>
  <c r="AS23" i="8" s="1"/>
  <c r="AG101" i="9"/>
  <c r="AK39" i="10"/>
  <c r="AK41" i="10" s="1"/>
  <c r="AK59" i="6"/>
  <c r="AK12" i="11"/>
  <c r="AK8" i="8"/>
  <c r="AK10" i="8" s="1"/>
  <c r="AK19" i="8" s="1"/>
  <c r="AK23" i="8" s="1"/>
  <c r="AL101" i="9"/>
  <c r="AJ12" i="11"/>
  <c r="E33" i="29" s="1"/>
  <c r="H33" i="29" s="1"/>
  <c r="AJ39" i="10"/>
  <c r="AJ41" i="10" s="1"/>
  <c r="AJ59" i="6"/>
  <c r="AJ8" i="8"/>
  <c r="AJ10" i="8" s="1"/>
  <c r="AJ19" i="8" s="1"/>
  <c r="AJ23" i="8" s="1"/>
  <c r="AR101" i="9"/>
  <c r="AF101" i="9"/>
  <c r="AP101" i="9"/>
  <c r="AF39" i="10"/>
  <c r="AF41" i="10" s="1"/>
  <c r="AF12" i="11"/>
  <c r="E29" i="29" s="1"/>
  <c r="H29" i="29" s="1"/>
  <c r="AF59" i="6"/>
  <c r="AF8" i="8"/>
  <c r="AF10" i="8" s="1"/>
  <c r="AF19" i="8" s="1"/>
  <c r="AF23" i="8" s="1"/>
  <c r="AU101" i="9"/>
  <c r="AJ101" i="9"/>
  <c r="AE101" i="9"/>
  <c r="JN82" i="24"/>
  <c r="JN88" i="24" s="1"/>
  <c r="JN79" i="24"/>
  <c r="JN80" i="24" s="1"/>
  <c r="JN81" i="24" s="1"/>
  <c r="C85" i="24"/>
  <c r="C90" i="24" s="1"/>
  <c r="JM80" i="24"/>
  <c r="JM81" i="24" s="1"/>
  <c r="AM12" i="11"/>
  <c r="AM59" i="6"/>
  <c r="AM39" i="10"/>
  <c r="AM41" i="10" s="1"/>
  <c r="AM8" i="8"/>
  <c r="AM10" i="8" s="1"/>
  <c r="AM19" i="8" s="1"/>
  <c r="AM23" i="8" s="1"/>
  <c r="AT39" i="10"/>
  <c r="AT41" i="10" s="1"/>
  <c r="AT12" i="11"/>
  <c r="AT59" i="6"/>
  <c r="AT8" i="8"/>
  <c r="AT10" i="8" s="1"/>
  <c r="AT19" i="8" s="1"/>
  <c r="AT23" i="8" s="1"/>
  <c r="G32" i="11"/>
  <c r="AV101" i="9"/>
  <c r="AL39" i="10"/>
  <c r="AL41" i="10" s="1"/>
  <c r="AL59" i="6"/>
  <c r="AL12" i="11"/>
  <c r="AL8" i="8"/>
  <c r="AL10" i="8" s="1"/>
  <c r="AL19" i="8" s="1"/>
  <c r="AL23" i="8" s="1"/>
  <c r="AI101" i="9"/>
  <c r="AQ12" i="11"/>
  <c r="AQ59" i="6"/>
  <c r="AQ39" i="10"/>
  <c r="AQ41" i="10" s="1"/>
  <c r="AQ8" i="8"/>
  <c r="AQ10" i="8" s="1"/>
  <c r="AQ19" i="8" s="1"/>
  <c r="AQ23" i="8" s="1"/>
  <c r="AV59" i="6"/>
  <c r="AV12" i="11"/>
  <c r="AV39" i="10"/>
  <c r="AV41" i="10" s="1"/>
  <c r="AV8" i="8"/>
  <c r="AV10" i="8" s="1"/>
  <c r="AV19" i="8" s="1"/>
  <c r="AV23" i="8" s="1"/>
  <c r="AI12" i="11"/>
  <c r="E32" i="29" s="1"/>
  <c r="H32" i="29" s="1"/>
  <c r="AI39" i="10"/>
  <c r="AI41" i="10" s="1"/>
  <c r="AI59" i="6"/>
  <c r="AI8" i="8"/>
  <c r="AI10" i="8" s="1"/>
  <c r="AI19" i="8" s="1"/>
  <c r="AI23" i="8" s="1"/>
  <c r="AH39" i="10"/>
  <c r="AH41" i="10" s="1"/>
  <c r="AH59" i="6"/>
  <c r="AH12" i="11"/>
  <c r="E31" i="29" s="1"/>
  <c r="H31" i="29" s="1"/>
  <c r="AH8" i="8"/>
  <c r="AH10" i="8" s="1"/>
  <c r="AH19" i="8" s="1"/>
  <c r="AH23" i="8" s="1"/>
  <c r="JM176" i="24"/>
  <c r="JM177" i="24" s="1"/>
  <c r="AI97" i="6" l="1"/>
  <c r="AQ97" i="6"/>
  <c r="AT97" i="6"/>
  <c r="AO97" i="6"/>
  <c r="AF97" i="6"/>
  <c r="AK97" i="6"/>
  <c r="AG97" i="6"/>
  <c r="AE97" i="6"/>
  <c r="AP97" i="6"/>
  <c r="AH97" i="6"/>
  <c r="AV97" i="6"/>
  <c r="AL97" i="6"/>
  <c r="AM97" i="6"/>
  <c r="AN97" i="6"/>
  <c r="AJ97" i="6"/>
  <c r="AS97" i="6"/>
  <c r="AD97" i="6"/>
  <c r="AU97" i="6"/>
  <c r="AR97" i="6"/>
  <c r="AE79" i="11"/>
  <c r="AD79" i="11"/>
  <c r="AK79" i="11"/>
  <c r="AR79" i="11"/>
  <c r="AF79" i="11"/>
  <c r="AJ88" i="11"/>
  <c r="AU79" i="11"/>
  <c r="AV88" i="11"/>
  <c r="AS79" i="11"/>
  <c r="AQ79" i="11"/>
  <c r="AL88" i="11"/>
  <c r="AO79" i="11"/>
  <c r="AT79" i="11"/>
  <c r="AP88" i="11"/>
  <c r="AN88" i="11"/>
  <c r="AI88" i="11"/>
  <c r="AH88" i="11"/>
  <c r="AM88" i="11"/>
  <c r="AV13" i="11"/>
  <c r="AV100" i="23" s="1"/>
  <c r="AV9" i="23"/>
  <c r="AH13" i="11"/>
  <c r="AH100" i="23" s="1"/>
  <c r="AH9" i="23"/>
  <c r="AT13" i="11"/>
  <c r="AT100" i="23" s="1"/>
  <c r="AT9" i="23"/>
  <c r="AS13" i="11"/>
  <c r="AS100" i="23" s="1"/>
  <c r="AS9" i="23"/>
  <c r="AG13" i="11"/>
  <c r="AG100" i="23" s="1"/>
  <c r="AG9" i="23"/>
  <c r="AO13" i="11"/>
  <c r="AO100" i="23" s="1"/>
  <c r="AO9" i="23"/>
  <c r="AL13" i="11"/>
  <c r="AL100" i="23" s="1"/>
  <c r="AL9" i="23"/>
  <c r="AM13" i="11"/>
  <c r="AM100" i="23" s="1"/>
  <c r="AM9" i="23"/>
  <c r="AE13" i="11"/>
  <c r="AE100" i="23" s="1"/>
  <c r="AE9" i="23"/>
  <c r="AI13" i="11"/>
  <c r="AI100" i="23" s="1"/>
  <c r="AI9" i="23"/>
  <c r="AQ13" i="11"/>
  <c r="AQ100" i="23" s="1"/>
  <c r="AQ9" i="23"/>
  <c r="AK13" i="11"/>
  <c r="AK100" i="23" s="1"/>
  <c r="AK9" i="23"/>
  <c r="AP13" i="11"/>
  <c r="AP100" i="23" s="1"/>
  <c r="AP9" i="23"/>
  <c r="AN13" i="11"/>
  <c r="AN100" i="23" s="1"/>
  <c r="AN9" i="23"/>
  <c r="AF13" i="11"/>
  <c r="AF100" i="23" s="1"/>
  <c r="AF9" i="23"/>
  <c r="AJ13" i="11"/>
  <c r="AJ100" i="23" s="1"/>
  <c r="AJ9" i="23"/>
  <c r="AU13" i="11"/>
  <c r="AU100" i="23" s="1"/>
  <c r="AU9" i="23"/>
  <c r="AR13" i="11"/>
  <c r="AR100" i="23" s="1"/>
  <c r="AR9" i="23"/>
  <c r="AD13" i="11"/>
  <c r="AD100" i="23" s="1"/>
  <c r="AD9" i="23"/>
  <c r="HW154" i="24"/>
  <c r="BT154" i="24"/>
  <c r="GT154" i="24"/>
  <c r="M154" i="24"/>
  <c r="FJ154" i="24"/>
  <c r="DG154" i="24"/>
  <c r="GO154" i="24"/>
  <c r="GG154" i="24"/>
  <c r="CZ154" i="24"/>
  <c r="II154" i="24"/>
  <c r="FX154" i="24"/>
  <c r="EY154" i="24"/>
  <c r="IG154" i="24"/>
  <c r="JE154" i="24"/>
  <c r="AD154" i="24"/>
  <c r="IX154" i="24"/>
  <c r="FW154" i="24"/>
  <c r="BD154" i="24"/>
  <c r="JM154" i="24"/>
  <c r="BQ154" i="24"/>
  <c r="HT154" i="24"/>
  <c r="DQ154" i="24"/>
  <c r="EI154" i="24"/>
  <c r="FB154" i="24"/>
  <c r="CB154" i="24"/>
  <c r="HU154" i="24"/>
  <c r="CA154" i="24"/>
  <c r="BP154" i="24"/>
  <c r="GJ154" i="24"/>
  <c r="JN154" i="24"/>
  <c r="BY154" i="24"/>
  <c r="AL154" i="24"/>
  <c r="DR154" i="24"/>
  <c r="JA154" i="24"/>
  <c r="AV154" i="24"/>
  <c r="IS154" i="24"/>
  <c r="AA154" i="24"/>
  <c r="HX154" i="24"/>
  <c r="FV154" i="24"/>
  <c r="FT154" i="24"/>
  <c r="CR154" i="24"/>
  <c r="AX154" i="24"/>
  <c r="AS154" i="24"/>
  <c r="DB154" i="24"/>
  <c r="BB154" i="24"/>
  <c r="BF154" i="24"/>
  <c r="DN154" i="24"/>
  <c r="IR154" i="24"/>
  <c r="BW154" i="24"/>
  <c r="EU154" i="24"/>
  <c r="AE154" i="24"/>
  <c r="JJ154" i="24"/>
  <c r="HR154" i="24"/>
  <c r="GA154" i="24"/>
  <c r="W154" i="24"/>
  <c r="JB154" i="24"/>
  <c r="EM154" i="24"/>
  <c r="DY154" i="24"/>
  <c r="AC154" i="24"/>
  <c r="IY154" i="24"/>
  <c r="BO154" i="24"/>
  <c r="EN154" i="24"/>
  <c r="CL154" i="24"/>
  <c r="ET154" i="24"/>
  <c r="FK154" i="24"/>
  <c r="DS154" i="24"/>
  <c r="EZ154" i="24"/>
  <c r="BK154" i="24"/>
  <c r="CY154" i="24"/>
  <c r="DP154" i="24"/>
  <c r="T154" i="24"/>
  <c r="Q154" i="24"/>
  <c r="AK154" i="24"/>
  <c r="I154" i="24"/>
  <c r="DE154" i="24"/>
  <c r="BJ154" i="24"/>
  <c r="R154" i="24"/>
  <c r="GC154" i="24"/>
  <c r="J154" i="24"/>
  <c r="BE154" i="24"/>
  <c r="JF154" i="24"/>
  <c r="HN154" i="24"/>
  <c r="GI154" i="24"/>
  <c r="EK154" i="24"/>
  <c r="EX154" i="24"/>
  <c r="DF154" i="24"/>
  <c r="GN154" i="24"/>
  <c r="IK154" i="24"/>
  <c r="S154" i="24"/>
  <c r="EV154" i="24"/>
  <c r="FZ154" i="24"/>
  <c r="CF154" i="24"/>
  <c r="GE154" i="24"/>
  <c r="CC154" i="24"/>
  <c r="CU154" i="24"/>
  <c r="P154" i="24"/>
  <c r="EJ154" i="24"/>
  <c r="AW154" i="24"/>
  <c r="CI154" i="24"/>
  <c r="AG154" i="24"/>
  <c r="BL154" i="24"/>
  <c r="GK154" i="24"/>
  <c r="HO154" i="24"/>
  <c r="ES154" i="24"/>
  <c r="IA154" i="24"/>
  <c r="DJ154" i="24"/>
  <c r="HH154" i="24"/>
  <c r="HF154" i="24"/>
  <c r="U154" i="24"/>
  <c r="IQ154" i="24"/>
  <c r="AJ154" i="24"/>
  <c r="FG154" i="24"/>
  <c r="EW154" i="24"/>
  <c r="CO154" i="24"/>
  <c r="AT154" i="24"/>
  <c r="IJ154" i="24"/>
  <c r="FM154" i="24"/>
  <c r="HI154" i="24"/>
  <c r="IU154" i="24"/>
  <c r="FA154" i="24"/>
  <c r="JL154" i="24"/>
  <c r="DX154" i="24"/>
  <c r="FN154" i="24"/>
  <c r="BN154" i="24"/>
  <c r="DV154" i="24"/>
  <c r="HY154" i="24"/>
  <c r="CH154" i="24"/>
  <c r="GZ154" i="24"/>
  <c r="IN154" i="24"/>
  <c r="HV154" i="24"/>
  <c r="BA154" i="24"/>
  <c r="CS154" i="24"/>
  <c r="DD154" i="24"/>
  <c r="GM154" i="24"/>
  <c r="IF154" i="24"/>
  <c r="GF154" i="24"/>
  <c r="BU154" i="24"/>
  <c r="X154" i="24"/>
  <c r="G154" i="24"/>
  <c r="G159" i="24" s="1"/>
  <c r="G161" i="24" s="1"/>
  <c r="H157" i="24" s="1"/>
  <c r="H165" i="24" s="1"/>
  <c r="H160" i="24" s="1"/>
  <c r="FQ154" i="24"/>
  <c r="IL154" i="24"/>
  <c r="AY154" i="24"/>
  <c r="CG154" i="24"/>
  <c r="FD154" i="24"/>
  <c r="DI154" i="24"/>
  <c r="GD154" i="24"/>
  <c r="IB154" i="24"/>
  <c r="CD154" i="24"/>
  <c r="HS154" i="24"/>
  <c r="EL154" i="24"/>
  <c r="AI154" i="24"/>
  <c r="IO154" i="24"/>
  <c r="IM154" i="24"/>
  <c r="BR154" i="24"/>
  <c r="FP154" i="24"/>
  <c r="BV154" i="24"/>
  <c r="HC154" i="24"/>
  <c r="ED154" i="24"/>
  <c r="IE154" i="24"/>
  <c r="BM154" i="24"/>
  <c r="N154" i="24"/>
  <c r="CM154" i="24"/>
  <c r="IW154" i="24"/>
  <c r="BH154" i="24"/>
  <c r="DL154" i="24"/>
  <c r="AU154" i="24"/>
  <c r="HE154" i="24"/>
  <c r="BX154" i="24"/>
  <c r="EG154" i="24"/>
  <c r="IH154" i="24"/>
  <c r="AB154" i="24"/>
  <c r="CJ154" i="24"/>
  <c r="AM154" i="24"/>
  <c r="GW154" i="24"/>
  <c r="C155" i="24"/>
  <c r="CT154" i="24"/>
  <c r="GY154" i="24"/>
  <c r="HP154" i="24"/>
  <c r="EO154" i="24"/>
  <c r="HJ154" i="24"/>
  <c r="BI154" i="24"/>
  <c r="EF154" i="24"/>
  <c r="CW154" i="24"/>
  <c r="FR154" i="24"/>
  <c r="CE154" i="24"/>
  <c r="DZ154" i="24"/>
  <c r="CN154" i="24"/>
  <c r="ER154" i="24"/>
  <c r="BC154" i="24"/>
  <c r="HM154" i="24"/>
  <c r="HG154" i="24"/>
  <c r="Y154" i="24"/>
  <c r="JK154" i="24"/>
  <c r="IV154" i="24"/>
  <c r="FE154" i="24"/>
  <c r="HZ154" i="24"/>
  <c r="CQ154" i="24"/>
  <c r="FL154" i="24"/>
  <c r="DM154" i="24"/>
  <c r="GH154" i="24"/>
  <c r="FO154" i="24"/>
  <c r="EP154" i="24"/>
  <c r="FS154" i="24"/>
  <c r="HL154" i="24"/>
  <c r="HD154" i="24"/>
  <c r="BS154" i="24"/>
  <c r="IC154" i="24"/>
  <c r="L154" i="24"/>
  <c r="AO154" i="24"/>
  <c r="AF154" i="24"/>
  <c r="K154" i="24"/>
  <c r="FU154" i="24"/>
  <c r="IP154" i="24"/>
  <c r="FC154" i="24"/>
  <c r="GR154" i="24"/>
  <c r="EC154" i="24"/>
  <c r="GX154" i="24"/>
  <c r="GU154" i="24"/>
  <c r="FF154" i="24"/>
  <c r="IZ154" i="24"/>
  <c r="DC154" i="24"/>
  <c r="DW154" i="24"/>
  <c r="GB154" i="24"/>
  <c r="DU154" i="24"/>
  <c r="GP154" i="24"/>
  <c r="DH154" i="24"/>
  <c r="GV154" i="24"/>
  <c r="BZ154" i="24"/>
  <c r="HK154" i="24"/>
  <c r="EH154" i="24"/>
  <c r="GQ154" i="24"/>
  <c r="AH154" i="24"/>
  <c r="EA154" i="24"/>
  <c r="CP154" i="24"/>
  <c r="V154" i="24"/>
  <c r="GS154" i="24"/>
  <c r="EB154" i="24"/>
  <c r="EE154" i="24"/>
  <c r="Z154" i="24"/>
  <c r="DK154" i="24"/>
  <c r="JI154" i="24"/>
  <c r="AZ154" i="24"/>
  <c r="AR154" i="24"/>
  <c r="CV154" i="24"/>
  <c r="AQ154" i="24"/>
  <c r="HA154" i="24"/>
  <c r="CK154" i="24"/>
  <c r="H154" i="24"/>
  <c r="JD154" i="24"/>
  <c r="FI154" i="24"/>
  <c r="ID154" i="24"/>
  <c r="JG154" i="24"/>
  <c r="GL154" i="24"/>
  <c r="JC154" i="24"/>
  <c r="AP154" i="24"/>
  <c r="EQ154" i="24"/>
  <c r="CX154" i="24"/>
  <c r="JH154" i="24"/>
  <c r="DT154" i="24"/>
  <c r="FH154" i="24"/>
  <c r="BG154" i="24"/>
  <c r="HQ154" i="24"/>
  <c r="DO154" i="24"/>
  <c r="AN154" i="24"/>
  <c r="O154" i="24"/>
  <c r="FY154" i="24"/>
  <c r="IT154" i="24"/>
  <c r="DA154" i="24"/>
  <c r="AQ67" i="10"/>
  <c r="AQ43" i="10"/>
  <c r="AI67" i="10"/>
  <c r="AI43" i="10"/>
  <c r="AM67" i="10"/>
  <c r="AM43" i="10"/>
  <c r="AK43" i="10"/>
  <c r="AK67" i="10"/>
  <c r="ID186" i="24"/>
  <c r="JF186" i="24"/>
  <c r="JM186" i="24"/>
  <c r="JL186" i="24"/>
  <c r="GZ186" i="24"/>
  <c r="FI186" i="24"/>
  <c r="CW186" i="24"/>
  <c r="AK186" i="24"/>
  <c r="GF186" i="24"/>
  <c r="JB186" i="24"/>
  <c r="JI186" i="24"/>
  <c r="JH186" i="24"/>
  <c r="GV186" i="24"/>
  <c r="FE186" i="24"/>
  <c r="CS186" i="24"/>
  <c r="AG186" i="24"/>
  <c r="GB186" i="24"/>
  <c r="DP186" i="24"/>
  <c r="JN186" i="24"/>
  <c r="HB186" i="24"/>
  <c r="HI186" i="24"/>
  <c r="HH186" i="24"/>
  <c r="FQ186" i="24"/>
  <c r="DE186" i="24"/>
  <c r="AS186" i="24"/>
  <c r="GN186" i="24"/>
  <c r="EB186" i="24"/>
  <c r="IZ186" i="24"/>
  <c r="Y186" i="24"/>
  <c r="BP186" i="24"/>
  <c r="II186" i="24"/>
  <c r="CI186" i="24"/>
  <c r="FZ186" i="24"/>
  <c r="BB186" i="24"/>
  <c r="BG186" i="24"/>
  <c r="Z186" i="24"/>
  <c r="GM186" i="24"/>
  <c r="IJ186" i="24"/>
  <c r="I186" i="24"/>
  <c r="BL186" i="24"/>
  <c r="HC186" i="24"/>
  <c r="CA186" i="24"/>
  <c r="FR186" i="24"/>
  <c r="AT186" i="24"/>
  <c r="AQ186" i="24"/>
  <c r="J186" i="24"/>
  <c r="EA186" i="24"/>
  <c r="HT186" i="24"/>
  <c r="HG186" i="24"/>
  <c r="BH186" i="24"/>
  <c r="GQ186" i="24"/>
  <c r="BS186" i="24"/>
  <c r="FJ186" i="24"/>
  <c r="AL186" i="24"/>
  <c r="AA186" i="24"/>
  <c r="HS186" i="24"/>
  <c r="BO186" i="24"/>
  <c r="HD186" i="24"/>
  <c r="GJ186" i="24"/>
  <c r="HN186" i="24"/>
  <c r="IP186" i="24"/>
  <c r="IW186" i="24"/>
  <c r="IV186" i="24"/>
  <c r="IA186" i="24"/>
  <c r="ES186" i="24"/>
  <c r="CG186" i="24"/>
  <c r="U186" i="24"/>
  <c r="FP186" i="24"/>
  <c r="IL186" i="24"/>
  <c r="IS186" i="24"/>
  <c r="IR186" i="24"/>
  <c r="HK186" i="24"/>
  <c r="EO186" i="24"/>
  <c r="CC186" i="24"/>
  <c r="Q186" i="24"/>
  <c r="FL186" i="24"/>
  <c r="CZ186" i="24"/>
  <c r="IX186" i="24"/>
  <c r="JE186" i="24"/>
  <c r="JD186" i="24"/>
  <c r="JG186" i="24"/>
  <c r="FA186" i="24"/>
  <c r="CO186" i="24"/>
  <c r="AC186" i="24"/>
  <c r="FX186" i="24"/>
  <c r="DL186" i="24"/>
  <c r="IQ186" i="24"/>
  <c r="FT186" i="24"/>
  <c r="AZ186" i="24"/>
  <c r="GA186" i="24"/>
  <c r="BC186" i="24"/>
  <c r="ET186" i="24"/>
  <c r="V186" i="24"/>
  <c r="IU186" i="24"/>
  <c r="EQ186" i="24"/>
  <c r="DZ186" i="24"/>
  <c r="GS186" i="24"/>
  <c r="FD186" i="24"/>
  <c r="AV186" i="24"/>
  <c r="FS186" i="24"/>
  <c r="AU186" i="24"/>
  <c r="EL186" i="24"/>
  <c r="N186" i="24"/>
  <c r="GT186" i="24"/>
  <c r="DK186" i="24"/>
  <c r="BN186" i="24"/>
  <c r="GC186" i="24"/>
  <c r="EN186" i="24"/>
  <c r="AR186" i="24"/>
  <c r="FK186" i="24"/>
  <c r="AM186" i="24"/>
  <c r="ED186" i="24"/>
  <c r="IY186" i="24"/>
  <c r="GD186" i="24"/>
  <c r="CE186" i="24"/>
  <c r="CU186" i="24"/>
  <c r="FM186" i="24"/>
  <c r="EJ186" i="24"/>
  <c r="JJ186" i="24"/>
  <c r="GX186" i="24"/>
  <c r="HZ186" i="24"/>
  <c r="IG186" i="24"/>
  <c r="IF186" i="24"/>
  <c r="GO186" i="24"/>
  <c r="EC186" i="24"/>
  <c r="BQ186" i="24"/>
  <c r="JC186" i="24"/>
  <c r="EZ186" i="24"/>
  <c r="HV186" i="24"/>
  <c r="IC186" i="24"/>
  <c r="IB186" i="24"/>
  <c r="GK186" i="24"/>
  <c r="DY186" i="24"/>
  <c r="BM186" i="24"/>
  <c r="IM186" i="24"/>
  <c r="EV186" i="24"/>
  <c r="CJ186" i="24"/>
  <c r="IH186" i="24"/>
  <c r="IO186" i="24"/>
  <c r="IN186" i="24"/>
  <c r="GY186" i="24"/>
  <c r="EK186" i="24"/>
  <c r="BY186" i="24"/>
  <c r="M186" i="24"/>
  <c r="FH186" i="24"/>
  <c r="CV186" i="24"/>
  <c r="EW186" i="24"/>
  <c r="DX186" i="24"/>
  <c r="AJ186" i="24"/>
  <c r="EU186" i="24"/>
  <c r="W186" i="24"/>
  <c r="DN186" i="24"/>
  <c r="GE186" i="24"/>
  <c r="EX186" i="24"/>
  <c r="S186" i="24"/>
  <c r="FG186" i="24"/>
  <c r="EG186" i="24"/>
  <c r="DT186" i="24"/>
  <c r="AF186" i="24"/>
  <c r="EM186" i="24"/>
  <c r="O186" i="24"/>
  <c r="DF186" i="24"/>
  <c r="FO186" i="24"/>
  <c r="EH186" i="24"/>
  <c r="HO186" i="24"/>
  <c r="AI186" i="24"/>
  <c r="DQ186" i="24"/>
  <c r="DH186" i="24"/>
  <c r="AB186" i="24"/>
  <c r="EE186" i="24"/>
  <c r="G186" i="24"/>
  <c r="CX186" i="24"/>
  <c r="EY186" i="24"/>
  <c r="DR186" i="24"/>
  <c r="FV186" i="24"/>
  <c r="FF186" i="24"/>
  <c r="DA186" i="24"/>
  <c r="DD186" i="24"/>
  <c r="X186" i="24"/>
  <c r="DW186" i="24"/>
  <c r="JK186" i="24"/>
  <c r="CP186" i="24"/>
  <c r="EI186" i="24"/>
  <c r="DB186" i="24"/>
  <c r="EP186" i="24"/>
  <c r="AH186" i="24"/>
  <c r="IT186" i="24"/>
  <c r="JA186" i="24"/>
  <c r="HJ186" i="24"/>
  <c r="HQ186" i="24"/>
  <c r="HP186" i="24"/>
  <c r="FY186" i="24"/>
  <c r="DM186" i="24"/>
  <c r="BA186" i="24"/>
  <c r="GW186" i="24"/>
  <c r="C187" i="24"/>
  <c r="HF186" i="24"/>
  <c r="HM186" i="24"/>
  <c r="HL186" i="24"/>
  <c r="FU186" i="24"/>
  <c r="DI186" i="24"/>
  <c r="AW186" i="24"/>
  <c r="GR186" i="24"/>
  <c r="EF186" i="24"/>
  <c r="BT186" i="24"/>
  <c r="HR186" i="24"/>
  <c r="HY186" i="24"/>
  <c r="HX186" i="24"/>
  <c r="GG186" i="24"/>
  <c r="DU186" i="24"/>
  <c r="BI186" i="24"/>
  <c r="HW186" i="24"/>
  <c r="ER186" i="24"/>
  <c r="CF186" i="24"/>
  <c r="CK186" i="24"/>
  <c r="CR186" i="24"/>
  <c r="T186" i="24"/>
  <c r="DO186" i="24"/>
  <c r="IE186" i="24"/>
  <c r="CH186" i="24"/>
  <c r="DS186" i="24"/>
  <c r="CL186" i="24"/>
  <c r="DJ186" i="24"/>
  <c r="IK186" i="24"/>
  <c r="BU186" i="24"/>
  <c r="CN186" i="24"/>
  <c r="P186" i="24"/>
  <c r="DG186" i="24"/>
  <c r="HA186" i="24"/>
  <c r="BZ186" i="24"/>
  <c r="DC186" i="24"/>
  <c r="BV186" i="24"/>
  <c r="CD186" i="24"/>
  <c r="HU186" i="24"/>
  <c r="BE186" i="24"/>
  <c r="CB186" i="24"/>
  <c r="L186" i="24"/>
  <c r="CY186" i="24"/>
  <c r="GP186" i="24"/>
  <c r="BR186" i="24"/>
  <c r="CM186" i="24"/>
  <c r="BF186" i="24"/>
  <c r="AX186" i="24"/>
  <c r="HE186" i="24"/>
  <c r="AO186" i="24"/>
  <c r="BX186" i="24"/>
  <c r="H186" i="24"/>
  <c r="CQ186" i="24"/>
  <c r="GH186" i="24"/>
  <c r="BJ186" i="24"/>
  <c r="BW186" i="24"/>
  <c r="AP186" i="24"/>
  <c r="R186" i="24"/>
  <c r="FC186" i="24"/>
  <c r="DV186" i="24"/>
  <c r="FN186" i="24"/>
  <c r="CT186" i="24"/>
  <c r="BD186" i="24"/>
  <c r="BK186" i="24"/>
  <c r="AD186" i="24"/>
  <c r="FW186" i="24"/>
  <c r="AN186" i="24"/>
  <c r="AE186" i="24"/>
  <c r="GU186" i="24"/>
  <c r="AY186" i="24"/>
  <c r="GI186" i="24"/>
  <c r="FB186" i="24"/>
  <c r="K186" i="24"/>
  <c r="GL186" i="24"/>
  <c r="HS122" i="24"/>
  <c r="FG122" i="24"/>
  <c r="CU122" i="24"/>
  <c r="AI122" i="24"/>
  <c r="IH122" i="24"/>
  <c r="FV122" i="24"/>
  <c r="DJ122" i="24"/>
  <c r="AX122" i="24"/>
  <c r="HU122" i="24"/>
  <c r="CW122" i="24"/>
  <c r="IB122" i="24"/>
  <c r="DD122" i="24"/>
  <c r="IO122" i="24"/>
  <c r="DQ122" i="24"/>
  <c r="IF122" i="24"/>
  <c r="AN122" i="24"/>
  <c r="BD122" i="24"/>
  <c r="HO122" i="24"/>
  <c r="FC122" i="24"/>
  <c r="CQ122" i="24"/>
  <c r="AE122" i="24"/>
  <c r="ID122" i="24"/>
  <c r="FR122" i="24"/>
  <c r="DF122" i="24"/>
  <c r="AT122" i="24"/>
  <c r="HM122" i="24"/>
  <c r="CO122" i="24"/>
  <c r="HT122" i="24"/>
  <c r="CV122" i="24"/>
  <c r="IG122" i="24"/>
  <c r="DI122" i="24"/>
  <c r="GZ122" i="24"/>
  <c r="H122" i="24"/>
  <c r="JG122" i="24"/>
  <c r="GU122" i="24"/>
  <c r="EI122" i="24"/>
  <c r="BW122" i="24"/>
  <c r="K122" i="24"/>
  <c r="HJ122" i="24"/>
  <c r="EX122" i="24"/>
  <c r="CL122" i="24"/>
  <c r="Z122" i="24"/>
  <c r="FY122" i="24"/>
  <c r="BA122" i="24"/>
  <c r="GF122" i="24"/>
  <c r="BH122" i="24"/>
  <c r="GS122" i="24"/>
  <c r="BU122" i="24"/>
  <c r="AV122" i="24"/>
  <c r="IV122" i="24"/>
  <c r="IM122" i="24"/>
  <c r="GA122" i="24"/>
  <c r="DO122" i="24"/>
  <c r="BC122" i="24"/>
  <c r="JB122" i="24"/>
  <c r="GP122" i="24"/>
  <c r="ED122" i="24"/>
  <c r="BR122" i="24"/>
  <c r="JI122" i="24"/>
  <c r="EK122" i="24"/>
  <c r="M122" i="24"/>
  <c r="ER122" i="24"/>
  <c r="T122" i="24"/>
  <c r="FE122" i="24"/>
  <c r="AG122" i="24"/>
  <c r="GR122" i="24"/>
  <c r="CR122" i="24"/>
  <c r="C123" i="24"/>
  <c r="HC122" i="24"/>
  <c r="EQ122" i="24"/>
  <c r="CE122" i="24"/>
  <c r="S122" i="24"/>
  <c r="HR122" i="24"/>
  <c r="FF122" i="24"/>
  <c r="CT122" i="24"/>
  <c r="AH122" i="24"/>
  <c r="GO122" i="24"/>
  <c r="BQ122" i="24"/>
  <c r="GV122" i="24"/>
  <c r="BX122" i="24"/>
  <c r="HI122" i="24"/>
  <c r="CK122" i="24"/>
  <c r="DH122" i="24"/>
  <c r="DP122" i="24"/>
  <c r="JK122" i="24"/>
  <c r="GY122" i="24"/>
  <c r="EM122" i="24"/>
  <c r="CA122" i="24"/>
  <c r="O122" i="24"/>
  <c r="HN122" i="24"/>
  <c r="FB122" i="24"/>
  <c r="CP122" i="24"/>
  <c r="AD122" i="24"/>
  <c r="GG122" i="24"/>
  <c r="BI122" i="24"/>
  <c r="GN122" i="24"/>
  <c r="BP122" i="24"/>
  <c r="HA122" i="24"/>
  <c r="CC122" i="24"/>
  <c r="CB122" i="24"/>
  <c r="X122" i="24"/>
  <c r="IQ122" i="24"/>
  <c r="GE122" i="24"/>
  <c r="DS122" i="24"/>
  <c r="BG122" i="24"/>
  <c r="JF122" i="24"/>
  <c r="GT122" i="24"/>
  <c r="EH122" i="24"/>
  <c r="BV122" i="24"/>
  <c r="J122" i="24"/>
  <c r="ES122" i="24"/>
  <c r="U122" i="24"/>
  <c r="EZ122" i="24"/>
  <c r="AB122" i="24"/>
  <c r="FM122" i="24"/>
  <c r="AO122" i="24"/>
  <c r="HX122" i="24"/>
  <c r="DX122" i="24"/>
  <c r="HW122" i="24"/>
  <c r="FK122" i="24"/>
  <c r="CY122" i="24"/>
  <c r="AM122" i="24"/>
  <c r="IL122" i="24"/>
  <c r="FZ122" i="24"/>
  <c r="DN122" i="24"/>
  <c r="BB122" i="24"/>
  <c r="IC122" i="24"/>
  <c r="DE122" i="24"/>
  <c r="IJ122" i="24"/>
  <c r="DL122" i="24"/>
  <c r="IW122" i="24"/>
  <c r="DY122" i="24"/>
  <c r="JL122" i="24"/>
  <c r="BT122" i="24"/>
  <c r="EV122" i="24"/>
  <c r="IY122" i="24"/>
  <c r="GM122" i="24"/>
  <c r="EA122" i="24"/>
  <c r="BO122" i="24"/>
  <c r="JN122" i="24"/>
  <c r="HB122" i="24"/>
  <c r="EP122" i="24"/>
  <c r="CD122" i="24"/>
  <c r="R122" i="24"/>
  <c r="FI122" i="24"/>
  <c r="AK122" i="24"/>
  <c r="FP122" i="24"/>
  <c r="AR122" i="24"/>
  <c r="GC122" i="24"/>
  <c r="BE122" i="24"/>
  <c r="CJ122" i="24"/>
  <c r="GJ122" i="24"/>
  <c r="IU122" i="24"/>
  <c r="GI122" i="24"/>
  <c r="DW122" i="24"/>
  <c r="BK122" i="24"/>
  <c r="JJ122" i="24"/>
  <c r="GX122" i="24"/>
  <c r="EL122" i="24"/>
  <c r="BZ122" i="24"/>
  <c r="N122" i="24"/>
  <c r="FA122" i="24"/>
  <c r="AC122" i="24"/>
  <c r="FH122" i="24"/>
  <c r="AJ122" i="24"/>
  <c r="FU122" i="24"/>
  <c r="AW122" i="24"/>
  <c r="JD122" i="24"/>
  <c r="FD122" i="24"/>
  <c r="IA122" i="24"/>
  <c r="FO122" i="24"/>
  <c r="DC122" i="24"/>
  <c r="AQ122" i="24"/>
  <c r="IP122" i="24"/>
  <c r="GD122" i="24"/>
  <c r="DR122" i="24"/>
  <c r="BF122" i="24"/>
  <c r="IK122" i="24"/>
  <c r="DM122" i="24"/>
  <c r="IR122" i="24"/>
  <c r="DT122" i="24"/>
  <c r="JE122" i="24"/>
  <c r="EG122" i="24"/>
  <c r="I122" i="24"/>
  <c r="CZ122" i="24"/>
  <c r="HH122" i="24"/>
  <c r="HG122" i="24"/>
  <c r="EU122" i="24"/>
  <c r="CI122" i="24"/>
  <c r="W122" i="24"/>
  <c r="HV122" i="24"/>
  <c r="FJ122" i="24"/>
  <c r="CX122" i="24"/>
  <c r="AL122" i="24"/>
  <c r="GW122" i="24"/>
  <c r="BY122" i="24"/>
  <c r="HD122" i="24"/>
  <c r="CF122" i="24"/>
  <c r="HQ122" i="24"/>
  <c r="CS122" i="24"/>
  <c r="EN122" i="24"/>
  <c r="GB122" i="24"/>
  <c r="II122" i="24"/>
  <c r="FW122" i="24"/>
  <c r="DK122" i="24"/>
  <c r="AY122" i="24"/>
  <c r="IX122" i="24"/>
  <c r="GL122" i="24"/>
  <c r="DZ122" i="24"/>
  <c r="BN122" i="24"/>
  <c r="JA122" i="24"/>
  <c r="EC122" i="24"/>
  <c r="JH122" i="24"/>
  <c r="EJ122" i="24"/>
  <c r="L122" i="24"/>
  <c r="EW122" i="24"/>
  <c r="Y122" i="24"/>
  <c r="FL122" i="24"/>
  <c r="BL122" i="24"/>
  <c r="IE122" i="24"/>
  <c r="FS122" i="24"/>
  <c r="DG122" i="24"/>
  <c r="AU122" i="24"/>
  <c r="IT122" i="24"/>
  <c r="GH122" i="24"/>
  <c r="DV122" i="24"/>
  <c r="BJ122" i="24"/>
  <c r="IS122" i="24"/>
  <c r="DU122" i="24"/>
  <c r="IZ122" i="24"/>
  <c r="EB122" i="24"/>
  <c r="JM122" i="24"/>
  <c r="EO122" i="24"/>
  <c r="Q122" i="24"/>
  <c r="EF122" i="24"/>
  <c r="AF122" i="24"/>
  <c r="HK122" i="24"/>
  <c r="EY122" i="24"/>
  <c r="CM122" i="24"/>
  <c r="AA122" i="24"/>
  <c r="HZ122" i="24"/>
  <c r="FN122" i="24"/>
  <c r="DB122" i="24"/>
  <c r="AP122" i="24"/>
  <c r="HE122" i="24"/>
  <c r="CG122" i="24"/>
  <c r="HL122" i="24"/>
  <c r="CN122" i="24"/>
  <c r="HY122" i="24"/>
  <c r="DA122" i="24"/>
  <c r="FT122" i="24"/>
  <c r="IN122" i="24"/>
  <c r="JC122" i="24"/>
  <c r="GQ122" i="24"/>
  <c r="EE122" i="24"/>
  <c r="BS122" i="24"/>
  <c r="G122" i="24"/>
  <c r="HF122" i="24"/>
  <c r="ET122" i="24"/>
  <c r="CH122" i="24"/>
  <c r="V122" i="24"/>
  <c r="FQ122" i="24"/>
  <c r="AS122" i="24"/>
  <c r="FX122" i="24"/>
  <c r="AZ122" i="24"/>
  <c r="GK122" i="24"/>
  <c r="BM122" i="24"/>
  <c r="P122" i="24"/>
  <c r="HP122" i="24"/>
  <c r="AD67" i="10"/>
  <c r="AD43" i="10"/>
  <c r="AH67" i="10"/>
  <c r="AH43" i="10"/>
  <c r="AL67" i="10"/>
  <c r="AL43" i="10"/>
  <c r="G77" i="11"/>
  <c r="AT67" i="10"/>
  <c r="AT43" i="10"/>
  <c r="HE90" i="24"/>
  <c r="ES90" i="24"/>
  <c r="CG90" i="24"/>
  <c r="U90" i="24"/>
  <c r="BZ90" i="24"/>
  <c r="HX90" i="24"/>
  <c r="FL90" i="24"/>
  <c r="CZ90" i="24"/>
  <c r="AN90" i="24"/>
  <c r="GL90" i="24"/>
  <c r="N90" i="24"/>
  <c r="HC90" i="24"/>
  <c r="EQ90" i="24"/>
  <c r="JA90" i="24"/>
  <c r="GO90" i="24"/>
  <c r="EC90" i="24"/>
  <c r="BQ90" i="24"/>
  <c r="JF90" i="24"/>
  <c r="V90" i="24"/>
  <c r="HH90" i="24"/>
  <c r="EV90" i="24"/>
  <c r="CJ90" i="24"/>
  <c r="X90" i="24"/>
  <c r="EX90" i="24"/>
  <c r="IY90" i="24"/>
  <c r="GM90" i="24"/>
  <c r="FI90" i="24"/>
  <c r="AK90" i="24"/>
  <c r="IN90" i="24"/>
  <c r="DP90" i="24"/>
  <c r="HV90" i="24"/>
  <c r="HS90" i="24"/>
  <c r="DK90" i="24"/>
  <c r="AY90" i="24"/>
  <c r="HZ90" i="24"/>
  <c r="BJ90" i="24"/>
  <c r="IG90" i="24"/>
  <c r="FU90" i="24"/>
  <c r="DI90" i="24"/>
  <c r="AW90" i="24"/>
  <c r="GH90" i="24"/>
  <c r="IZ90" i="24"/>
  <c r="GN90" i="24"/>
  <c r="EB90" i="24"/>
  <c r="BP90" i="24"/>
  <c r="JB90" i="24"/>
  <c r="CT90" i="24"/>
  <c r="IE90" i="24"/>
  <c r="FS90" i="24"/>
  <c r="DG90" i="24"/>
  <c r="AU90" i="24"/>
  <c r="HR90" i="24"/>
  <c r="BB90" i="24"/>
  <c r="IC90" i="24"/>
  <c r="FQ90" i="24"/>
  <c r="DE90" i="24"/>
  <c r="AS90" i="24"/>
  <c r="FN90" i="24"/>
  <c r="IV90" i="24"/>
  <c r="GJ90" i="24"/>
  <c r="DX90" i="24"/>
  <c r="BL90" i="24"/>
  <c r="IP90" i="24"/>
  <c r="CD90" i="24"/>
  <c r="IA90" i="24"/>
  <c r="FO90" i="24"/>
  <c r="DC90" i="24"/>
  <c r="AQ90" i="24"/>
  <c r="GX90" i="24"/>
  <c r="AP90" i="24"/>
  <c r="HI90" i="24"/>
  <c r="EW90" i="24"/>
  <c r="CK90" i="24"/>
  <c r="Y90" i="24"/>
  <c r="CL90" i="24"/>
  <c r="IB90" i="24"/>
  <c r="FP90" i="24"/>
  <c r="DD90" i="24"/>
  <c r="AR90" i="24"/>
  <c r="GT90" i="24"/>
  <c r="Z90" i="24"/>
  <c r="HG90" i="24"/>
  <c r="EU90" i="24"/>
  <c r="CI90" i="24"/>
  <c r="W90" i="24"/>
  <c r="FB90" i="24"/>
  <c r="IK90" i="24"/>
  <c r="DM90" i="24"/>
  <c r="HF90" i="24"/>
  <c r="GR90" i="24"/>
  <c r="BT90" i="24"/>
  <c r="DF90" i="24"/>
  <c r="FW90" i="24"/>
  <c r="CU90" i="24"/>
  <c r="AI90" i="24"/>
  <c r="GD90" i="24"/>
  <c r="R90" i="24"/>
  <c r="HQ90" i="24"/>
  <c r="FE90" i="24"/>
  <c r="CS90" i="24"/>
  <c r="AG90" i="24"/>
  <c r="DR90" i="24"/>
  <c r="IJ90" i="24"/>
  <c r="FX90" i="24"/>
  <c r="DL90" i="24"/>
  <c r="AZ90" i="24"/>
  <c r="HJ90" i="24"/>
  <c r="AT90" i="24"/>
  <c r="HO90" i="24"/>
  <c r="FC90" i="24"/>
  <c r="CQ90" i="24"/>
  <c r="AE90" i="24"/>
  <c r="FV90" i="24"/>
  <c r="C91" i="24"/>
  <c r="HM90" i="24"/>
  <c r="FA90" i="24"/>
  <c r="CO90" i="24"/>
  <c r="AC90" i="24"/>
  <c r="DB90" i="24"/>
  <c r="IF90" i="24"/>
  <c r="FT90" i="24"/>
  <c r="DH90" i="24"/>
  <c r="AV90" i="24"/>
  <c r="HB90" i="24"/>
  <c r="AH90" i="24"/>
  <c r="HK90" i="24"/>
  <c r="EY90" i="24"/>
  <c r="CM90" i="24"/>
  <c r="AA90" i="24"/>
  <c r="FJ90" i="24"/>
  <c r="JE90" i="24"/>
  <c r="GS90" i="24"/>
  <c r="EG90" i="24"/>
  <c r="BU90" i="24"/>
  <c r="I90" i="24"/>
  <c r="AL90" i="24"/>
  <c r="HL90" i="24"/>
  <c r="EZ90" i="24"/>
  <c r="CN90" i="24"/>
  <c r="AB90" i="24"/>
  <c r="FF90" i="24"/>
  <c r="JC90" i="24"/>
  <c r="GQ90" i="24"/>
  <c r="EE90" i="24"/>
  <c r="BS90" i="24"/>
  <c r="G90" i="24"/>
  <c r="DJ90" i="24"/>
  <c r="HU90" i="24"/>
  <c r="CW90" i="24"/>
  <c r="EH90" i="24"/>
  <c r="GB90" i="24"/>
  <c r="BD90" i="24"/>
  <c r="BF90" i="24"/>
  <c r="FG90" i="24"/>
  <c r="CE90" i="24"/>
  <c r="S90" i="24"/>
  <c r="EP90" i="24"/>
  <c r="JM90" i="24"/>
  <c r="HA90" i="24"/>
  <c r="EO90" i="24"/>
  <c r="CC90" i="24"/>
  <c r="Q90" i="24"/>
  <c r="BN90" i="24"/>
  <c r="HT90" i="24"/>
  <c r="FH90" i="24"/>
  <c r="CV90" i="24"/>
  <c r="AJ90" i="24"/>
  <c r="FZ90" i="24"/>
  <c r="JK90" i="24"/>
  <c r="GY90" i="24"/>
  <c r="EM90" i="24"/>
  <c r="CA90" i="24"/>
  <c r="O90" i="24"/>
  <c r="ED90" i="24"/>
  <c r="JI90" i="24"/>
  <c r="GW90" i="24"/>
  <c r="EK90" i="24"/>
  <c r="BY90" i="24"/>
  <c r="M90" i="24"/>
  <c r="AX90" i="24"/>
  <c r="HP90" i="24"/>
  <c r="FD90" i="24"/>
  <c r="CR90" i="24"/>
  <c r="AF90" i="24"/>
  <c r="FR90" i="24"/>
  <c r="JG90" i="24"/>
  <c r="GU90" i="24"/>
  <c r="EI90" i="24"/>
  <c r="BW90" i="24"/>
  <c r="K90" i="24"/>
  <c r="DV90" i="24"/>
  <c r="IO90" i="24"/>
  <c r="GC90" i="24"/>
  <c r="DQ90" i="24"/>
  <c r="BE90" i="24"/>
  <c r="HN90" i="24"/>
  <c r="JH90" i="24"/>
  <c r="GV90" i="24"/>
  <c r="EJ90" i="24"/>
  <c r="BX90" i="24"/>
  <c r="L90" i="24"/>
  <c r="DN90" i="24"/>
  <c r="IM90" i="24"/>
  <c r="GA90" i="24"/>
  <c r="DO90" i="24"/>
  <c r="BC90" i="24"/>
  <c r="IL90" i="24"/>
  <c r="BV90" i="24"/>
  <c r="FY90" i="24"/>
  <c r="BA90" i="24"/>
  <c r="JD90" i="24"/>
  <c r="EF90" i="24"/>
  <c r="H90" i="24"/>
  <c r="II90" i="24"/>
  <c r="EA90" i="24"/>
  <c r="BO90" i="24"/>
  <c r="JN90" i="24"/>
  <c r="CX90" i="24"/>
  <c r="IW90" i="24"/>
  <c r="GK90" i="24"/>
  <c r="DY90" i="24"/>
  <c r="BM90" i="24"/>
  <c r="IT90" i="24"/>
  <c r="J90" i="24"/>
  <c r="HD90" i="24"/>
  <c r="ER90" i="24"/>
  <c r="CF90" i="24"/>
  <c r="T90" i="24"/>
  <c r="EL90" i="24"/>
  <c r="IU90" i="24"/>
  <c r="GI90" i="24"/>
  <c r="DW90" i="24"/>
  <c r="BK90" i="24"/>
  <c r="JJ90" i="24"/>
  <c r="CP90" i="24"/>
  <c r="IS90" i="24"/>
  <c r="GG90" i="24"/>
  <c r="DU90" i="24"/>
  <c r="BI90" i="24"/>
  <c r="IH90" i="24"/>
  <c r="JL90" i="24"/>
  <c r="GZ90" i="24"/>
  <c r="EN90" i="24"/>
  <c r="CB90" i="24"/>
  <c r="P90" i="24"/>
  <c r="DZ90" i="24"/>
  <c r="IQ90" i="24"/>
  <c r="GE90" i="24"/>
  <c r="DS90" i="24"/>
  <c r="BG90" i="24"/>
  <c r="IX90" i="24"/>
  <c r="CH90" i="24"/>
  <c r="HY90" i="24"/>
  <c r="FM90" i="24"/>
  <c r="DA90" i="24"/>
  <c r="AO90" i="24"/>
  <c r="ET90" i="24"/>
  <c r="IR90" i="24"/>
  <c r="GF90" i="24"/>
  <c r="DT90" i="24"/>
  <c r="BH90" i="24"/>
  <c r="ID90" i="24"/>
  <c r="BR90" i="24"/>
  <c r="HW90" i="24"/>
  <c r="FK90" i="24"/>
  <c r="CY90" i="24"/>
  <c r="AM90" i="24"/>
  <c r="GP90" i="24"/>
  <c r="AD90" i="24"/>
  <c r="C23" i="24"/>
  <c r="C87" i="9" s="1"/>
  <c r="C58" i="24"/>
  <c r="AE17" i="11"/>
  <c r="AU67" i="10"/>
  <c r="AU43" i="10"/>
  <c r="AV67" i="10"/>
  <c r="AV43" i="10"/>
  <c r="AF67" i="10"/>
  <c r="AF43" i="10"/>
  <c r="AJ67" i="10"/>
  <c r="AJ43" i="10"/>
  <c r="AE67" i="10"/>
  <c r="AE43" i="10"/>
  <c r="AN67" i="10"/>
  <c r="AN43" i="10"/>
  <c r="AS67" i="10"/>
  <c r="AS43" i="10"/>
  <c r="AG67" i="10"/>
  <c r="AG43" i="10"/>
  <c r="N92" i="9"/>
  <c r="N268" i="23" s="1"/>
  <c r="E29" i="24"/>
  <c r="AC92" i="9"/>
  <c r="AP43" i="10"/>
  <c r="AP67" i="10"/>
  <c r="AR67" i="10"/>
  <c r="AR43" i="10"/>
  <c r="AO67" i="10"/>
  <c r="AO43" i="10"/>
  <c r="AD12" i="23" l="1"/>
  <c r="AU12" i="23"/>
  <c r="AF12" i="23"/>
  <c r="AP12" i="23"/>
  <c r="AQ12" i="23"/>
  <c r="AE12" i="23"/>
  <c r="AL12" i="23"/>
  <c r="AG12" i="23"/>
  <c r="AT12" i="23"/>
  <c r="AV12" i="23"/>
  <c r="AR12" i="23"/>
  <c r="AJ12" i="23"/>
  <c r="AN12" i="23"/>
  <c r="AK12" i="23"/>
  <c r="AI12" i="23"/>
  <c r="AM12" i="23"/>
  <c r="AO12" i="23"/>
  <c r="AS12" i="23"/>
  <c r="AH12" i="23"/>
  <c r="AD90" i="11"/>
  <c r="AP17" i="11"/>
  <c r="AG17" i="11"/>
  <c r="AV17" i="11"/>
  <c r="AQ90" i="11"/>
  <c r="AF17" i="11"/>
  <c r="AD17" i="11"/>
  <c r="AP90" i="11"/>
  <c r="AF90" i="11"/>
  <c r="AU17" i="11"/>
  <c r="AT90" i="11"/>
  <c r="AL90" i="11"/>
  <c r="AU90" i="11"/>
  <c r="AT17" i="11"/>
  <c r="AE90" i="11"/>
  <c r="AV90" i="11"/>
  <c r="AG90" i="11"/>
  <c r="AL17" i="11"/>
  <c r="AH17" i="11"/>
  <c r="AR90" i="11"/>
  <c r="AM90" i="11"/>
  <c r="AS90" i="11"/>
  <c r="AJ17" i="11"/>
  <c r="AK90" i="11"/>
  <c r="AN17" i="11"/>
  <c r="AO17" i="11"/>
  <c r="AI17" i="11"/>
  <c r="AN90" i="11"/>
  <c r="AO90" i="11"/>
  <c r="AI90" i="11"/>
  <c r="AJ90" i="11"/>
  <c r="AK17" i="11"/>
  <c r="AR17" i="11"/>
  <c r="AM17" i="11"/>
  <c r="AH90" i="11"/>
  <c r="AS17" i="11"/>
  <c r="AQ17" i="11"/>
  <c r="AC32" i="11"/>
  <c r="AC77" i="11" s="1"/>
  <c r="AC268" i="23"/>
  <c r="AG44" i="10"/>
  <c r="AJ44" i="10"/>
  <c r="E154" i="24"/>
  <c r="AU44" i="10"/>
  <c r="AL44" i="10"/>
  <c r="AR44" i="10"/>
  <c r="AN44" i="10"/>
  <c r="AE44" i="10"/>
  <c r="AO44" i="10"/>
  <c r="AS44" i="10"/>
  <c r="H159" i="24"/>
  <c r="H161" i="24" s="1"/>
  <c r="I157" i="24" s="1"/>
  <c r="I165" i="24" s="1"/>
  <c r="I160" i="24" s="1"/>
  <c r="AP44" i="10"/>
  <c r="AH44" i="10"/>
  <c r="AI44" i="10"/>
  <c r="AF44" i="10"/>
  <c r="AV44" i="10"/>
  <c r="AT44" i="10"/>
  <c r="G127" i="24"/>
  <c r="G129" i="24" s="1"/>
  <c r="H125" i="24" s="1"/>
  <c r="H133" i="24" s="1"/>
  <c r="H128" i="24" s="1"/>
  <c r="E122" i="24"/>
  <c r="E186" i="24"/>
  <c r="G191" i="24"/>
  <c r="G193" i="24" s="1"/>
  <c r="H189" i="24" s="1"/>
  <c r="H197" i="24" s="1"/>
  <c r="H192" i="24" s="1"/>
  <c r="AK44" i="10"/>
  <c r="C25" i="24"/>
  <c r="HX58" i="24"/>
  <c r="HX25" i="24" s="1"/>
  <c r="EN58" i="24"/>
  <c r="BL58" i="24"/>
  <c r="GD58" i="24"/>
  <c r="GD25" i="24" s="1"/>
  <c r="CX58" i="24"/>
  <c r="BR58" i="24"/>
  <c r="AI58" i="24"/>
  <c r="DJ58" i="24"/>
  <c r="GK58" i="24"/>
  <c r="GK25" i="24" s="1"/>
  <c r="IU58" i="24"/>
  <c r="IU25" i="24" s="1"/>
  <c r="L58" i="24"/>
  <c r="EI58" i="24"/>
  <c r="HZ58" i="24"/>
  <c r="HZ25" i="24" s="1"/>
  <c r="Y58" i="24"/>
  <c r="DR58" i="24"/>
  <c r="GW58" i="24"/>
  <c r="GW25" i="24" s="1"/>
  <c r="AV58" i="24"/>
  <c r="HE58" i="24"/>
  <c r="HE25" i="24" s="1"/>
  <c r="HP58" i="24"/>
  <c r="HP25" i="24" s="1"/>
  <c r="W58" i="24"/>
  <c r="FA58" i="24"/>
  <c r="FA25" i="24" s="1"/>
  <c r="GP58" i="24"/>
  <c r="GP25" i="24" s="1"/>
  <c r="IZ58" i="24"/>
  <c r="IZ25" i="24" s="1"/>
  <c r="GR58" i="24"/>
  <c r="GR25" i="24" s="1"/>
  <c r="JK58" i="24"/>
  <c r="JK25" i="24" s="1"/>
  <c r="N58" i="24"/>
  <c r="AJ58" i="24"/>
  <c r="BK58" i="24"/>
  <c r="EY58" i="24"/>
  <c r="EY25" i="24" s="1"/>
  <c r="DX58" i="24"/>
  <c r="IX58" i="24"/>
  <c r="IX25" i="24" s="1"/>
  <c r="S58" i="24"/>
  <c r="G58" i="24"/>
  <c r="BO58" i="24"/>
  <c r="AP58" i="24"/>
  <c r="CU58" i="24"/>
  <c r="IJ58" i="24"/>
  <c r="IJ25" i="24" s="1"/>
  <c r="EV58" i="24"/>
  <c r="EV25" i="24" s="1"/>
  <c r="IH58" i="24"/>
  <c r="IH25" i="24" s="1"/>
  <c r="BC58" i="24"/>
  <c r="CL58" i="24"/>
  <c r="FM58" i="24"/>
  <c r="FM25" i="24" s="1"/>
  <c r="FU58" i="24"/>
  <c r="FU25" i="24" s="1"/>
  <c r="DZ58" i="24"/>
  <c r="AO58" i="24"/>
  <c r="ES58" i="24"/>
  <c r="ES25" i="24" s="1"/>
  <c r="U58" i="24"/>
  <c r="DF58" i="24"/>
  <c r="JE58" i="24"/>
  <c r="JE25" i="24" s="1"/>
  <c r="EM58" i="24"/>
  <c r="GZ58" i="24"/>
  <c r="GZ25" i="24" s="1"/>
  <c r="BP58" i="24"/>
  <c r="EB58" i="24"/>
  <c r="GN58" i="24"/>
  <c r="GN25" i="24" s="1"/>
  <c r="HN58" i="24"/>
  <c r="HN25" i="24" s="1"/>
  <c r="HS58" i="24"/>
  <c r="HS25" i="24" s="1"/>
  <c r="BM58" i="24"/>
  <c r="BY58" i="24"/>
  <c r="AL58" i="24"/>
  <c r="O58" i="24"/>
  <c r="IG58" i="24"/>
  <c r="IG25" i="24" s="1"/>
  <c r="BU58" i="24"/>
  <c r="GO58" i="24"/>
  <c r="GO25" i="24" s="1"/>
  <c r="AU58" i="24"/>
  <c r="FB58" i="24"/>
  <c r="FB25" i="24" s="1"/>
  <c r="CY58" i="24"/>
  <c r="FK58" i="24"/>
  <c r="FK25" i="24" s="1"/>
  <c r="IR58" i="24"/>
  <c r="IR25" i="24" s="1"/>
  <c r="CN58" i="24"/>
  <c r="EZ58" i="24"/>
  <c r="EZ25" i="24" s="1"/>
  <c r="HU58" i="24"/>
  <c r="HU25" i="24" s="1"/>
  <c r="IL58" i="24"/>
  <c r="IL25" i="24" s="1"/>
  <c r="IQ58" i="24"/>
  <c r="IQ25" i="24" s="1"/>
  <c r="BE58" i="24"/>
  <c r="CM58" i="24"/>
  <c r="DE58" i="24"/>
  <c r="EW58" i="24"/>
  <c r="EW25" i="24" s="1"/>
  <c r="EK58" i="24"/>
  <c r="HT58" i="24"/>
  <c r="HT25" i="24" s="1"/>
  <c r="JC58" i="24"/>
  <c r="JC25" i="24" s="1"/>
  <c r="DS58" i="24"/>
  <c r="AW58" i="24"/>
  <c r="BV58" i="24"/>
  <c r="EF58" i="24"/>
  <c r="EH58" i="24"/>
  <c r="EP58" i="24"/>
  <c r="EP25" i="24" s="1"/>
  <c r="JD58" i="24"/>
  <c r="JD25" i="24" s="1"/>
  <c r="DC58" i="24"/>
  <c r="BT58" i="24"/>
  <c r="JI58" i="24"/>
  <c r="JI25" i="24" s="1"/>
  <c r="J58" i="24"/>
  <c r="FE58" i="24"/>
  <c r="FE25" i="24" s="1"/>
  <c r="CO58" i="24"/>
  <c r="ED58" i="24"/>
  <c r="GU58" i="24"/>
  <c r="GU25" i="24" s="1"/>
  <c r="FL58" i="24"/>
  <c r="FL25" i="24" s="1"/>
  <c r="IE58" i="24"/>
  <c r="IE25" i="24" s="1"/>
  <c r="BW58" i="24"/>
  <c r="CD58" i="24"/>
  <c r="DU58" i="24"/>
  <c r="CH58" i="24"/>
  <c r="EA58" i="24"/>
  <c r="BD58" i="24"/>
  <c r="GB58" i="24"/>
  <c r="GB25" i="24" s="1"/>
  <c r="JN58" i="24"/>
  <c r="JN25" i="24" s="1"/>
  <c r="Z58" i="24"/>
  <c r="HQ58" i="24"/>
  <c r="HQ25" i="24" s="1"/>
  <c r="V58" i="24"/>
  <c r="JL58" i="24"/>
  <c r="JL25" i="24" s="1"/>
  <c r="GL58" i="24"/>
  <c r="GL25" i="24" s="1"/>
  <c r="BJ58" i="24"/>
  <c r="FY58" i="24"/>
  <c r="FY25" i="24" s="1"/>
  <c r="AK58" i="24"/>
  <c r="EL58" i="24"/>
  <c r="CQ58" i="24"/>
  <c r="FC58" i="24"/>
  <c r="FC25" i="24" s="1"/>
  <c r="IB58" i="24"/>
  <c r="IB25" i="24" s="1"/>
  <c r="CF58" i="24"/>
  <c r="ER58" i="24"/>
  <c r="ER25" i="24" s="1"/>
  <c r="HG58" i="24"/>
  <c r="HG25" i="24" s="1"/>
  <c r="ID58" i="24"/>
  <c r="ID25" i="24" s="1"/>
  <c r="II58" i="24"/>
  <c r="II25" i="24" s="1"/>
  <c r="GC58" i="24"/>
  <c r="GC25" i="24" s="1"/>
  <c r="R58" i="24"/>
  <c r="CC58" i="24"/>
  <c r="AX58" i="24"/>
  <c r="P58" i="24"/>
  <c r="CW58" i="24"/>
  <c r="IN58" i="24"/>
  <c r="IN25" i="24" s="1"/>
  <c r="BQ58" i="24"/>
  <c r="GH58" i="24"/>
  <c r="GH25" i="24" s="1"/>
  <c r="DO58" i="24"/>
  <c r="GA58" i="24"/>
  <c r="GA25" i="24" s="1"/>
  <c r="AR58" i="24"/>
  <c r="DD58" i="24"/>
  <c r="FP58" i="24"/>
  <c r="FP25" i="24" s="1"/>
  <c r="JA58" i="24"/>
  <c r="JA25" i="24" s="1"/>
  <c r="JB58" i="24"/>
  <c r="JB25" i="24" s="1"/>
  <c r="JG58" i="24"/>
  <c r="JG25" i="24" s="1"/>
  <c r="FW58" i="24"/>
  <c r="FW25" i="24" s="1"/>
  <c r="IS58" i="24"/>
  <c r="IS25" i="24" s="1"/>
  <c r="FJ58" i="24"/>
  <c r="FJ25" i="24" s="1"/>
  <c r="EG58" i="24"/>
  <c r="AG58" i="24"/>
  <c r="CZ58" i="24"/>
  <c r="CK58" i="24"/>
  <c r="CR58" i="24"/>
  <c r="BI58" i="24"/>
  <c r="CE58" i="24"/>
  <c r="IC58" i="24"/>
  <c r="IC25" i="24" s="1"/>
  <c r="GS58" i="24"/>
  <c r="GS25" i="24" s="1"/>
  <c r="T58" i="24"/>
  <c r="BA58" i="24"/>
  <c r="EQ58" i="24"/>
  <c r="EQ25" i="24" s="1"/>
  <c r="DH58" i="24"/>
  <c r="IP58" i="24"/>
  <c r="IP25" i="24" s="1"/>
  <c r="BN58" i="24"/>
  <c r="AM58" i="24"/>
  <c r="FQ58" i="24"/>
  <c r="FQ25" i="24" s="1"/>
  <c r="IO58" i="24"/>
  <c r="IO25" i="24" s="1"/>
  <c r="AN58" i="24"/>
  <c r="HA58" i="24"/>
  <c r="HA25" i="24" s="1"/>
  <c r="AQ58" i="24"/>
  <c r="AD58" i="24"/>
  <c r="HD58" i="24"/>
  <c r="HD25" i="24" s="1"/>
  <c r="GG58" i="24"/>
  <c r="GG25" i="24" s="1"/>
  <c r="ET58" i="24"/>
  <c r="ET25" i="24" s="1"/>
  <c r="FG58" i="24"/>
  <c r="FG25" i="24" s="1"/>
  <c r="CJ58" i="24"/>
  <c r="HM58" i="24"/>
  <c r="HM25" i="24" s="1"/>
  <c r="IM58" i="24"/>
  <c r="IM25" i="24" s="1"/>
  <c r="DQ58" i="24"/>
  <c r="FN58" i="24"/>
  <c r="FN25" i="24" s="1"/>
  <c r="BG58" i="24"/>
  <c r="AE58" i="24"/>
  <c r="H58" i="24"/>
  <c r="CG58" i="24"/>
  <c r="HH58" i="24"/>
  <c r="HH25" i="24" s="1"/>
  <c r="BF58" i="24"/>
  <c r="FR58" i="24"/>
  <c r="FR25" i="24" s="1"/>
  <c r="DG58" i="24"/>
  <c r="FS58" i="24"/>
  <c r="FS25" i="24" s="1"/>
  <c r="JH58" i="24"/>
  <c r="JH25" i="24" s="1"/>
  <c r="CV58" i="24"/>
  <c r="FH58" i="24"/>
  <c r="FH25" i="24" s="1"/>
  <c r="IK58" i="24"/>
  <c r="IK25" i="24" s="1"/>
  <c r="IT58" i="24"/>
  <c r="IT25" i="24" s="1"/>
  <c r="IY58" i="24"/>
  <c r="IY25" i="24" s="1"/>
  <c r="AS58" i="24"/>
  <c r="DA58" i="24"/>
  <c r="EO58" i="24"/>
  <c r="EO25" i="24" s="1"/>
  <c r="CT58" i="24"/>
  <c r="AF58" i="24"/>
  <c r="AF25" i="24" s="1"/>
  <c r="EC58" i="24"/>
  <c r="M58" i="24"/>
  <c r="CP58" i="24"/>
  <c r="HY58" i="24"/>
  <c r="HY25" i="24" s="1"/>
  <c r="EE58" i="24"/>
  <c r="GQ58" i="24"/>
  <c r="GQ25" i="24" s="1"/>
  <c r="BH58" i="24"/>
  <c r="DT58" i="24"/>
  <c r="GF58" i="24"/>
  <c r="GF25" i="24" s="1"/>
  <c r="HF58" i="24"/>
  <c r="HF25" i="24" s="1"/>
  <c r="HK58" i="24"/>
  <c r="HK25" i="24" s="1"/>
  <c r="HO58" i="24"/>
  <c r="HO25" i="24" s="1"/>
  <c r="AH58" i="24"/>
  <c r="FT58" i="24"/>
  <c r="FT25" i="24" s="1"/>
  <c r="IF58" i="24"/>
  <c r="IF25" i="24" s="1"/>
  <c r="FZ58" i="24"/>
  <c r="FZ25" i="24" s="1"/>
  <c r="GJ58" i="24"/>
  <c r="GJ25" i="24" s="1"/>
  <c r="JM58" i="24"/>
  <c r="JM25" i="24" s="1"/>
  <c r="HR58" i="24"/>
  <c r="HR25" i="24" s="1"/>
  <c r="AT58" i="24"/>
  <c r="FO58" i="24"/>
  <c r="FO25" i="24" s="1"/>
  <c r="JF58" i="24"/>
  <c r="JF25" i="24" s="1"/>
  <c r="DB58" i="24"/>
  <c r="CS58" i="24"/>
  <c r="BZ58" i="24"/>
  <c r="DN58" i="24"/>
  <c r="GE58" i="24"/>
  <c r="GE25" i="24" s="1"/>
  <c r="FD58" i="24"/>
  <c r="FD25" i="24" s="1"/>
  <c r="HW58" i="24"/>
  <c r="HW25" i="24" s="1"/>
  <c r="IW58" i="24"/>
  <c r="IW25" i="24" s="1"/>
  <c r="FV58" i="24"/>
  <c r="FV25" i="24" s="1"/>
  <c r="Q58" i="24"/>
  <c r="DK58" i="24"/>
  <c r="CB58" i="24"/>
  <c r="HJ58" i="24"/>
  <c r="HJ25" i="24" s="1"/>
  <c r="AA58" i="24"/>
  <c r="DY58" i="24"/>
  <c r="AB58" i="24"/>
  <c r="I58" i="24"/>
  <c r="HI58" i="24"/>
  <c r="HI25" i="24" s="1"/>
  <c r="GM58" i="24"/>
  <c r="GM25" i="24" s="1"/>
  <c r="DP58" i="24"/>
  <c r="HB58" i="24"/>
  <c r="HB25" i="24" s="1"/>
  <c r="K58" i="24"/>
  <c r="BB58" i="24"/>
  <c r="DI58" i="24"/>
  <c r="BS58" i="24"/>
  <c r="X58" i="24"/>
  <c r="DM58" i="24"/>
  <c r="C59" i="24"/>
  <c r="C26" i="24" s="1"/>
  <c r="C89" i="9" s="1"/>
  <c r="CA58" i="24"/>
  <c r="GY58" i="24"/>
  <c r="GY25" i="24" s="1"/>
  <c r="DW58" i="24"/>
  <c r="GI58" i="24"/>
  <c r="GI25" i="24" s="1"/>
  <c r="AZ58" i="24"/>
  <c r="DL58" i="24"/>
  <c r="FX58" i="24"/>
  <c r="FX25" i="24" s="1"/>
  <c r="GX58" i="24"/>
  <c r="GX25" i="24" s="1"/>
  <c r="JJ58" i="24"/>
  <c r="JJ25" i="24" s="1"/>
  <c r="GT58" i="24"/>
  <c r="GT25" i="24" s="1"/>
  <c r="EX58" i="24"/>
  <c r="EX25" i="24" s="1"/>
  <c r="IV58" i="24"/>
  <c r="IV25" i="24" s="1"/>
  <c r="HC58" i="24"/>
  <c r="HC25" i="24" s="1"/>
  <c r="FF58" i="24"/>
  <c r="FF25" i="24" s="1"/>
  <c r="AY58" i="24"/>
  <c r="FI58" i="24"/>
  <c r="FI25" i="24" s="1"/>
  <c r="AC58" i="24"/>
  <c r="DV58" i="24"/>
  <c r="CI58" i="24"/>
  <c r="EU58" i="24"/>
  <c r="EU25" i="24" s="1"/>
  <c r="HL58" i="24"/>
  <c r="HL25" i="24" s="1"/>
  <c r="BX58" i="24"/>
  <c r="EJ58" i="24"/>
  <c r="GV58" i="24"/>
  <c r="GV25" i="24" s="1"/>
  <c r="HV58" i="24"/>
  <c r="HV25" i="24" s="1"/>
  <c r="IA58" i="24"/>
  <c r="IA25" i="24" s="1"/>
  <c r="AM44" i="10"/>
  <c r="AQ44" i="10"/>
  <c r="N32" i="11"/>
  <c r="E92" i="9"/>
  <c r="E90" i="24"/>
  <c r="G95" i="24"/>
  <c r="G97" i="24" s="1"/>
  <c r="H93" i="24" s="1"/>
  <c r="S89" i="9" l="1"/>
  <c r="X89" i="9"/>
  <c r="I159" i="24"/>
  <c r="I161" i="24" s="1"/>
  <c r="J157" i="24" s="1"/>
  <c r="J165" i="24" s="1"/>
  <c r="J159" i="24" s="1"/>
  <c r="Z89" i="9"/>
  <c r="AV105" i="9"/>
  <c r="AR105" i="9"/>
  <c r="AN105" i="9"/>
  <c r="AJ105" i="9"/>
  <c r="AF105" i="9"/>
  <c r="AB105" i="9"/>
  <c r="X105" i="9"/>
  <c r="T105" i="9"/>
  <c r="P105" i="9"/>
  <c r="L105" i="9"/>
  <c r="H105" i="9"/>
  <c r="AS104" i="9"/>
  <c r="AO104" i="9"/>
  <c r="AK104" i="9"/>
  <c r="AG104" i="9"/>
  <c r="AC104" i="9"/>
  <c r="Y104" i="9"/>
  <c r="U104" i="9"/>
  <c r="Q104" i="9"/>
  <c r="M104" i="9"/>
  <c r="I104" i="9"/>
  <c r="L104" i="9"/>
  <c r="AU105" i="9"/>
  <c r="AQ105" i="9"/>
  <c r="AM105" i="9"/>
  <c r="AI105" i="9"/>
  <c r="AE105" i="9"/>
  <c r="AA105" i="9"/>
  <c r="W105" i="9"/>
  <c r="S105" i="9"/>
  <c r="O105" i="9"/>
  <c r="K105" i="9"/>
  <c r="AV104" i="9"/>
  <c r="AR104" i="9"/>
  <c r="AN104" i="9"/>
  <c r="AJ104" i="9"/>
  <c r="AF104" i="9"/>
  <c r="AB104" i="9"/>
  <c r="X104" i="9"/>
  <c r="T104" i="9"/>
  <c r="P104" i="9"/>
  <c r="H104" i="9"/>
  <c r="AT105" i="9"/>
  <c r="AP105" i="9"/>
  <c r="AL105" i="9"/>
  <c r="AH105" i="9"/>
  <c r="AD105" i="9"/>
  <c r="Z105" i="9"/>
  <c r="V105" i="9"/>
  <c r="R105" i="9"/>
  <c r="N105" i="9"/>
  <c r="J105" i="9"/>
  <c r="AU104" i="9"/>
  <c r="AQ104" i="9"/>
  <c r="AM104" i="9"/>
  <c r="AI104" i="9"/>
  <c r="AE104" i="9"/>
  <c r="AA104" i="9"/>
  <c r="W104" i="9"/>
  <c r="S104" i="9"/>
  <c r="O104" i="9"/>
  <c r="K104" i="9"/>
  <c r="G105" i="9"/>
  <c r="AK105" i="9"/>
  <c r="U105" i="9"/>
  <c r="AT104" i="9"/>
  <c r="AD104" i="9"/>
  <c r="N104" i="9"/>
  <c r="AP104" i="9"/>
  <c r="J104" i="9"/>
  <c r="Y105" i="9"/>
  <c r="AH104" i="9"/>
  <c r="AG105" i="9"/>
  <c r="Q105" i="9"/>
  <c r="Z104" i="9"/>
  <c r="AS105" i="9"/>
  <c r="AC105" i="9"/>
  <c r="M105" i="9"/>
  <c r="AL104" i="9"/>
  <c r="V104" i="9"/>
  <c r="AO105" i="9"/>
  <c r="I105" i="9"/>
  <c r="R104" i="9"/>
  <c r="V89" i="9"/>
  <c r="H127" i="24"/>
  <c r="H129" i="24" s="1"/>
  <c r="I125" i="24" s="1"/>
  <c r="I133" i="24" s="1"/>
  <c r="N77" i="11"/>
  <c r="E77" i="11" s="1"/>
  <c r="E32" i="11"/>
  <c r="BX25" i="24"/>
  <c r="DV25" i="24"/>
  <c r="DL25" i="24"/>
  <c r="X25" i="24"/>
  <c r="K25" i="24"/>
  <c r="AA25" i="24"/>
  <c r="Q25" i="24"/>
  <c r="CS25" i="24"/>
  <c r="AT25" i="24"/>
  <c r="Y89" i="9"/>
  <c r="Y58" i="6" s="1"/>
  <c r="DT25" i="24"/>
  <c r="AS25" i="24"/>
  <c r="DG25" i="24"/>
  <c r="CG25" i="24"/>
  <c r="CJ25" i="24"/>
  <c r="AN25" i="24"/>
  <c r="BN25" i="24"/>
  <c r="BA25" i="24"/>
  <c r="CE25" i="24"/>
  <c r="CZ25" i="24"/>
  <c r="CC25" i="24"/>
  <c r="AK25" i="24"/>
  <c r="CH25" i="24"/>
  <c r="CO25" i="24"/>
  <c r="BT25" i="24"/>
  <c r="EH25" i="24"/>
  <c r="DS25" i="24"/>
  <c r="CN25" i="24"/>
  <c r="BM25" i="24"/>
  <c r="EB25" i="24"/>
  <c r="AO25" i="24"/>
  <c r="CL25" i="24"/>
  <c r="G25" i="24"/>
  <c r="G63" i="24"/>
  <c r="E58" i="24"/>
  <c r="AC89" i="9"/>
  <c r="AC58" i="6" s="1"/>
  <c r="AV25" i="24"/>
  <c r="CX25" i="24"/>
  <c r="H101" i="24"/>
  <c r="AC25" i="24"/>
  <c r="DB25" i="24"/>
  <c r="BH25" i="24"/>
  <c r="CP25" i="24"/>
  <c r="CT25" i="24"/>
  <c r="AB89" i="9"/>
  <c r="AB58" i="6" s="1"/>
  <c r="CV25" i="24"/>
  <c r="H25" i="24"/>
  <c r="DQ25" i="24"/>
  <c r="T89" i="9"/>
  <c r="T58" i="6" s="1"/>
  <c r="AD25" i="24"/>
  <c r="T25" i="24"/>
  <c r="BI25" i="24"/>
  <c r="AG25" i="24"/>
  <c r="DO25" i="24"/>
  <c r="CW25" i="24"/>
  <c r="R25" i="24"/>
  <c r="V25" i="24"/>
  <c r="DU25" i="24"/>
  <c r="DC25" i="24"/>
  <c r="EF25" i="24"/>
  <c r="DE25" i="24"/>
  <c r="AU25" i="24"/>
  <c r="O25" i="24"/>
  <c r="BP25" i="24"/>
  <c r="DF25" i="24"/>
  <c r="DZ25" i="24"/>
  <c r="BC25" i="24"/>
  <c r="CU25" i="24"/>
  <c r="S25" i="24"/>
  <c r="BK25" i="24"/>
  <c r="W25" i="24"/>
  <c r="EI25" i="24"/>
  <c r="DJ25" i="24"/>
  <c r="H191" i="24"/>
  <c r="H193" i="24" s="1"/>
  <c r="I189" i="24" s="1"/>
  <c r="AZ25" i="24"/>
  <c r="CA25" i="24"/>
  <c r="BS25" i="24"/>
  <c r="I25" i="24"/>
  <c r="W89" i="9"/>
  <c r="W58" i="6" s="1"/>
  <c r="M25" i="24"/>
  <c r="BF25" i="24"/>
  <c r="AE25" i="24"/>
  <c r="AA89" i="9"/>
  <c r="AA58" i="6" s="1"/>
  <c r="AQ25" i="24"/>
  <c r="DH25" i="24"/>
  <c r="CR25" i="24"/>
  <c r="EG25" i="24"/>
  <c r="DD25" i="24"/>
  <c r="P25" i="24"/>
  <c r="CQ25" i="24"/>
  <c r="BJ25" i="24"/>
  <c r="BD25" i="24"/>
  <c r="CD25" i="24"/>
  <c r="J25" i="24"/>
  <c r="BV25" i="24"/>
  <c r="CM25" i="24"/>
  <c r="AL25" i="24"/>
  <c r="U25" i="24"/>
  <c r="AP25" i="24"/>
  <c r="AJ25" i="24"/>
  <c r="DR25" i="24"/>
  <c r="L25" i="24"/>
  <c r="AI25" i="24"/>
  <c r="BL25" i="24"/>
  <c r="C58" i="6"/>
  <c r="H55" i="28" s="1"/>
  <c r="H56" i="28" s="1"/>
  <c r="D6" i="2"/>
  <c r="DI25" i="24"/>
  <c r="DP25" i="24"/>
  <c r="AB25" i="24"/>
  <c r="CB25" i="24"/>
  <c r="DN25" i="24"/>
  <c r="G104" i="9"/>
  <c r="EJ25" i="24"/>
  <c r="CI25" i="24"/>
  <c r="AY25" i="24"/>
  <c r="DW25" i="24"/>
  <c r="DM25" i="24"/>
  <c r="BB25" i="24"/>
  <c r="DY25" i="24"/>
  <c r="DK25" i="24"/>
  <c r="BZ25" i="24"/>
  <c r="AH25" i="24"/>
  <c r="EE25" i="24"/>
  <c r="EC25" i="24"/>
  <c r="DA25" i="24"/>
  <c r="U89" i="9"/>
  <c r="U58" i="6" s="1"/>
  <c r="BG25" i="24"/>
  <c r="AM25" i="24"/>
  <c r="CK25" i="24"/>
  <c r="AR25" i="24"/>
  <c r="BQ25" i="24"/>
  <c r="AX25" i="24"/>
  <c r="CF25" i="24"/>
  <c r="EL25" i="24"/>
  <c r="Z25" i="24"/>
  <c r="EA25" i="24"/>
  <c r="BW25" i="24"/>
  <c r="ED25" i="24"/>
  <c r="AW25" i="24"/>
  <c r="EK25" i="24"/>
  <c r="BE25" i="24"/>
  <c r="CY25" i="24"/>
  <c r="BU25" i="24"/>
  <c r="BY25" i="24"/>
  <c r="EM25" i="24"/>
  <c r="BO25" i="24"/>
  <c r="DX25" i="24"/>
  <c r="N25" i="24"/>
  <c r="Y25" i="24"/>
  <c r="BR25" i="24"/>
  <c r="EN25" i="24"/>
  <c r="T189" i="25" l="1"/>
  <c r="T191" i="25" s="1"/>
  <c r="T85" i="6"/>
  <c r="T84" i="6" s="1"/>
  <c r="AB189" i="25"/>
  <c r="AB191" i="25" s="1"/>
  <c r="AB85" i="6"/>
  <c r="AB84" i="6" s="1"/>
  <c r="AC189" i="25"/>
  <c r="AC191" i="25" s="1"/>
  <c r="AC85" i="6"/>
  <c r="AC84" i="6" s="1"/>
  <c r="AA189" i="25"/>
  <c r="AA191" i="25" s="1"/>
  <c r="AA85" i="6"/>
  <c r="AA84" i="6" s="1"/>
  <c r="W189" i="25"/>
  <c r="W191" i="25" s="1"/>
  <c r="W85" i="6"/>
  <c r="W84" i="6" s="1"/>
  <c r="U189" i="25"/>
  <c r="U191" i="25" s="1"/>
  <c r="U85" i="6"/>
  <c r="U84" i="6" s="1"/>
  <c r="Y189" i="25"/>
  <c r="Y191" i="25" s="1"/>
  <c r="Y85" i="6"/>
  <c r="Y84" i="6" s="1"/>
  <c r="H9" i="28"/>
  <c r="H10" i="28" s="1"/>
  <c r="H32" i="28"/>
  <c r="H33" i="28" s="1"/>
  <c r="B80" i="28"/>
  <c r="B81" i="28" s="1"/>
  <c r="B103" i="28"/>
  <c r="B104" i="28" s="1"/>
  <c r="B57" i="28"/>
  <c r="B58" i="28" s="1"/>
  <c r="B11" i="28"/>
  <c r="B12" i="28" s="1"/>
  <c r="B34" i="28"/>
  <c r="B35" i="28" s="1"/>
  <c r="D13" i="27"/>
  <c r="V58" i="6"/>
  <c r="Z58" i="6"/>
  <c r="X58" i="6"/>
  <c r="S58" i="6"/>
  <c r="J160" i="24"/>
  <c r="J161" i="24" s="1"/>
  <c r="K157" i="24" s="1"/>
  <c r="K165" i="24" s="1"/>
  <c r="G103" i="9"/>
  <c r="G16" i="9" s="1"/>
  <c r="E105" i="9"/>
  <c r="P89" i="9"/>
  <c r="N89" i="9"/>
  <c r="T8" i="8"/>
  <c r="T10" i="8" s="1"/>
  <c r="T19" i="8" s="1"/>
  <c r="T23" i="8" s="1"/>
  <c r="T59" i="6"/>
  <c r="T12" i="11"/>
  <c r="E17" i="29" s="1"/>
  <c r="H17" i="29" s="1"/>
  <c r="T39" i="10"/>
  <c r="T41" i="10" s="1"/>
  <c r="L89" i="9"/>
  <c r="L58" i="6" s="1"/>
  <c r="O89" i="9"/>
  <c r="O58" i="6" s="1"/>
  <c r="I89" i="9"/>
  <c r="I58" i="6" s="1"/>
  <c r="H89" i="9"/>
  <c r="H58" i="6" s="1"/>
  <c r="K89" i="9"/>
  <c r="K58" i="6" s="1"/>
  <c r="J89" i="9"/>
  <c r="J58" i="6" s="1"/>
  <c r="W8" i="8"/>
  <c r="W10" i="8" s="1"/>
  <c r="W19" i="8" s="1"/>
  <c r="W23" i="8" s="1"/>
  <c r="W59" i="6"/>
  <c r="W12" i="11"/>
  <c r="E20" i="29" s="1"/>
  <c r="H20" i="29" s="1"/>
  <c r="W39" i="10"/>
  <c r="W41" i="10" s="1"/>
  <c r="M89" i="9"/>
  <c r="M58" i="6" s="1"/>
  <c r="I128" i="24"/>
  <c r="I127" i="24"/>
  <c r="G65" i="24"/>
  <c r="H61" i="24" s="1"/>
  <c r="G30" i="24"/>
  <c r="G32" i="24" s="1"/>
  <c r="H28" i="24" s="1"/>
  <c r="AA8" i="8"/>
  <c r="AA10" i="8" s="1"/>
  <c r="AA19" i="8" s="1"/>
  <c r="AA23" i="8" s="1"/>
  <c r="AA59" i="6"/>
  <c r="AA12" i="11"/>
  <c r="E24" i="29" s="1"/>
  <c r="H24" i="29" s="1"/>
  <c r="AA39" i="10"/>
  <c r="AA41" i="10" s="1"/>
  <c r="I197" i="24"/>
  <c r="R89" i="9"/>
  <c r="R58" i="6" s="1"/>
  <c r="AB8" i="8"/>
  <c r="AB10" i="8" s="1"/>
  <c r="AB19" i="8" s="1"/>
  <c r="AB23" i="8" s="1"/>
  <c r="AB12" i="11"/>
  <c r="E25" i="29" s="1"/>
  <c r="H25" i="29" s="1"/>
  <c r="AB39" i="10"/>
  <c r="AB41" i="10" s="1"/>
  <c r="AB59" i="6"/>
  <c r="H96" i="24"/>
  <c r="H95" i="24"/>
  <c r="E25" i="24"/>
  <c r="G89" i="9"/>
  <c r="G58" i="6" s="1"/>
  <c r="G85" i="6" s="1"/>
  <c r="G84" i="6" s="1"/>
  <c r="U8" i="8"/>
  <c r="U10" i="8" s="1"/>
  <c r="U19" i="8" s="1"/>
  <c r="U23" i="8" s="1"/>
  <c r="U59" i="6"/>
  <c r="U12" i="11"/>
  <c r="E18" i="29" s="1"/>
  <c r="H18" i="29" s="1"/>
  <c r="U39" i="10"/>
  <c r="U41" i="10" s="1"/>
  <c r="Q89" i="9"/>
  <c r="Q58" i="6" s="1"/>
  <c r="E104" i="9"/>
  <c r="AC8" i="8"/>
  <c r="AC10" i="8" s="1"/>
  <c r="AC19" i="8" s="1"/>
  <c r="AC23" i="8" s="1"/>
  <c r="AC39" i="10"/>
  <c r="AC41" i="10" s="1"/>
  <c r="AC12" i="11"/>
  <c r="E26" i="29" s="1"/>
  <c r="H26" i="29" s="1"/>
  <c r="AC59" i="6"/>
  <c r="Y8" i="8"/>
  <c r="Y10" i="8" s="1"/>
  <c r="Y19" i="8" s="1"/>
  <c r="Y23" i="8" s="1"/>
  <c r="Y12" i="11"/>
  <c r="E22" i="29" s="1"/>
  <c r="H22" i="29" s="1"/>
  <c r="Y39" i="10"/>
  <c r="Y41" i="10" s="1"/>
  <c r="Y59" i="6"/>
  <c r="U97" i="6" l="1"/>
  <c r="AA97" i="6"/>
  <c r="AB97" i="6"/>
  <c r="G97" i="6"/>
  <c r="Y97" i="6"/>
  <c r="W97" i="6"/>
  <c r="AC97" i="6"/>
  <c r="T97" i="6"/>
  <c r="V8" i="8"/>
  <c r="V10" i="8" s="1"/>
  <c r="V19" i="8" s="1"/>
  <c r="V23" i="8" s="1"/>
  <c r="V85" i="6"/>
  <c r="V84" i="6" s="1"/>
  <c r="R189" i="25"/>
  <c r="R191" i="25" s="1"/>
  <c r="R85" i="6"/>
  <c r="R84" i="6" s="1"/>
  <c r="K189" i="25"/>
  <c r="K191" i="25" s="1"/>
  <c r="K85" i="6"/>
  <c r="K84" i="6" s="1"/>
  <c r="L189" i="25"/>
  <c r="L191" i="25" s="1"/>
  <c r="L85" i="6"/>
  <c r="L84" i="6" s="1"/>
  <c r="Z189" i="25"/>
  <c r="Z191" i="25" s="1"/>
  <c r="Z85" i="6"/>
  <c r="Z84" i="6" s="1"/>
  <c r="H189" i="25"/>
  <c r="H191" i="25" s="1"/>
  <c r="H85" i="6"/>
  <c r="H84" i="6" s="1"/>
  <c r="M189" i="25"/>
  <c r="M191" i="25" s="1"/>
  <c r="M85" i="6"/>
  <c r="M84" i="6" s="1"/>
  <c r="I189" i="25"/>
  <c r="I191" i="25" s="1"/>
  <c r="I85" i="6"/>
  <c r="I84" i="6" s="1"/>
  <c r="S189" i="25"/>
  <c r="S191" i="25" s="1"/>
  <c r="S85" i="6"/>
  <c r="S84" i="6" s="1"/>
  <c r="Q189" i="25"/>
  <c r="Q191" i="25" s="1"/>
  <c r="Q85" i="6"/>
  <c r="Q84" i="6" s="1"/>
  <c r="J189" i="25"/>
  <c r="J191" i="25" s="1"/>
  <c r="J85" i="6"/>
  <c r="J84" i="6" s="1"/>
  <c r="O189" i="25"/>
  <c r="O191" i="25" s="1"/>
  <c r="O85" i="6"/>
  <c r="O84" i="6" s="1"/>
  <c r="X189" i="25"/>
  <c r="X191" i="25" s="1"/>
  <c r="X85" i="6"/>
  <c r="X84" i="6" s="1"/>
  <c r="X39" i="10"/>
  <c r="X41" i="10" s="1"/>
  <c r="X67" i="10" s="1"/>
  <c r="U13" i="11"/>
  <c r="U100" i="23" s="1"/>
  <c r="U9" i="23"/>
  <c r="G189" i="25"/>
  <c r="G191" i="25" s="1"/>
  <c r="AB13" i="11"/>
  <c r="AB100" i="23" s="1"/>
  <c r="AB9" i="23"/>
  <c r="T13" i="11"/>
  <c r="T100" i="23" s="1"/>
  <c r="T9" i="23"/>
  <c r="Y13" i="11"/>
  <c r="Y100" i="23" s="1"/>
  <c r="Y9" i="23"/>
  <c r="W13" i="11"/>
  <c r="W100" i="23" s="1"/>
  <c r="W9" i="23"/>
  <c r="AC13" i="11"/>
  <c r="AC100" i="23" s="1"/>
  <c r="AC9" i="23"/>
  <c r="AA13" i="11"/>
  <c r="AA100" i="23" s="1"/>
  <c r="AA9" i="23"/>
  <c r="V39" i="10"/>
  <c r="V41" i="10" s="1"/>
  <c r="V67" i="10" s="1"/>
  <c r="V189" i="25"/>
  <c r="V191" i="25" s="1"/>
  <c r="S39" i="10"/>
  <c r="S41" i="10" s="1"/>
  <c r="S67" i="10" s="1"/>
  <c r="X59" i="6"/>
  <c r="Z12" i="11"/>
  <c r="E23" i="29" s="1"/>
  <c r="H23" i="29" s="1"/>
  <c r="V59" i="6"/>
  <c r="V12" i="11"/>
  <c r="E19" i="29" s="1"/>
  <c r="H19" i="29" s="1"/>
  <c r="S59" i="6"/>
  <c r="X8" i="8"/>
  <c r="X10" i="8" s="1"/>
  <c r="X19" i="8" s="1"/>
  <c r="X23" i="8" s="1"/>
  <c r="X12" i="11"/>
  <c r="E21" i="29" s="1"/>
  <c r="H21" i="29" s="1"/>
  <c r="P58" i="6"/>
  <c r="Z59" i="6"/>
  <c r="Z8" i="8"/>
  <c r="Z10" i="8" s="1"/>
  <c r="Z19" i="8" s="1"/>
  <c r="Z23" i="8" s="1"/>
  <c r="S8" i="8"/>
  <c r="S10" i="8" s="1"/>
  <c r="S19" i="8" s="1"/>
  <c r="S23" i="8" s="1"/>
  <c r="Z39" i="10"/>
  <c r="Z41" i="10" s="1"/>
  <c r="S12" i="11"/>
  <c r="E16" i="29" s="1"/>
  <c r="H16" i="29" s="1"/>
  <c r="N58" i="6"/>
  <c r="G108" i="9"/>
  <c r="I129" i="24"/>
  <c r="J125" i="24" s="1"/>
  <c r="J133" i="24" s="1"/>
  <c r="J128" i="24" s="1"/>
  <c r="J8" i="8"/>
  <c r="J10" i="8" s="1"/>
  <c r="J19" i="8" s="1"/>
  <c r="J23" i="8" s="1"/>
  <c r="J12" i="11"/>
  <c r="E7" i="29" s="1"/>
  <c r="H7" i="29" s="1"/>
  <c r="J59" i="6"/>
  <c r="J39" i="10"/>
  <c r="J41" i="10" s="1"/>
  <c r="I8" i="8"/>
  <c r="I10" i="8" s="1"/>
  <c r="I19" i="8" s="1"/>
  <c r="I23" i="8" s="1"/>
  <c r="I39" i="10"/>
  <c r="I41" i="10" s="1"/>
  <c r="I12" i="11"/>
  <c r="E6" i="29" s="1"/>
  <c r="H6" i="29" s="1"/>
  <c r="I59" i="6"/>
  <c r="O8" i="8"/>
  <c r="O10" i="8" s="1"/>
  <c r="O19" i="8" s="1"/>
  <c r="O23" i="8" s="1"/>
  <c r="O39" i="10"/>
  <c r="O41" i="10" s="1"/>
  <c r="O59" i="6"/>
  <c r="O12" i="11"/>
  <c r="E12" i="29" s="1"/>
  <c r="H12" i="29" s="1"/>
  <c r="T67" i="10"/>
  <c r="T43" i="10"/>
  <c r="E89" i="9"/>
  <c r="R8" i="8"/>
  <c r="R10" i="8" s="1"/>
  <c r="R19" i="8" s="1"/>
  <c r="R23" i="8" s="1"/>
  <c r="R39" i="10"/>
  <c r="R41" i="10" s="1"/>
  <c r="R59" i="6"/>
  <c r="R12" i="11"/>
  <c r="E15" i="29" s="1"/>
  <c r="H15" i="29" s="1"/>
  <c r="AA43" i="10"/>
  <c r="AA67" i="10"/>
  <c r="L8" i="8"/>
  <c r="L10" i="8" s="1"/>
  <c r="L19" i="8" s="1"/>
  <c r="L23" i="8" s="1"/>
  <c r="L59" i="6"/>
  <c r="L39" i="10"/>
  <c r="L41" i="10" s="1"/>
  <c r="L12" i="11"/>
  <c r="E9" i="29" s="1"/>
  <c r="H9" i="29" s="1"/>
  <c r="H69" i="24"/>
  <c r="Y43" i="10"/>
  <c r="Y67" i="10"/>
  <c r="Q8" i="8"/>
  <c r="Q10" i="8" s="1"/>
  <c r="Q19" i="8" s="1"/>
  <c r="Q23" i="8" s="1"/>
  <c r="Q12" i="11"/>
  <c r="E14" i="29" s="1"/>
  <c r="H14" i="29" s="1"/>
  <c r="Q39" i="10"/>
  <c r="Q41" i="10" s="1"/>
  <c r="Q59" i="6"/>
  <c r="AB67" i="10"/>
  <c r="AB43" i="10"/>
  <c r="K8" i="8"/>
  <c r="K10" i="8" s="1"/>
  <c r="K19" i="8" s="1"/>
  <c r="K23" i="8" s="1"/>
  <c r="K12" i="11"/>
  <c r="E8" i="29" s="1"/>
  <c r="H8" i="29" s="1"/>
  <c r="K39" i="10"/>
  <c r="K41" i="10" s="1"/>
  <c r="K59" i="6"/>
  <c r="K160" i="24"/>
  <c r="K159" i="24"/>
  <c r="W43" i="10"/>
  <c r="W67" i="10"/>
  <c r="AC67" i="10"/>
  <c r="AC43" i="10"/>
  <c r="AD44" i="10" s="1"/>
  <c r="U67" i="10"/>
  <c r="U43" i="10"/>
  <c r="H97" i="24"/>
  <c r="I93" i="24" s="1"/>
  <c r="I192" i="24"/>
  <c r="I191" i="24"/>
  <c r="M8" i="8"/>
  <c r="M10" i="8" s="1"/>
  <c r="M19" i="8" s="1"/>
  <c r="M23" i="8" s="1"/>
  <c r="M59" i="6"/>
  <c r="M12" i="11"/>
  <c r="E10" i="29" s="1"/>
  <c r="H10" i="29" s="1"/>
  <c r="M39" i="10"/>
  <c r="M41" i="10" s="1"/>
  <c r="H8" i="8"/>
  <c r="H10" i="8" s="1"/>
  <c r="H19" i="8" s="1"/>
  <c r="H23" i="8" s="1"/>
  <c r="H59" i="6"/>
  <c r="H39" i="10"/>
  <c r="H41" i="10" s="1"/>
  <c r="H12" i="11"/>
  <c r="E5" i="29" s="1"/>
  <c r="AC12" i="23" l="1"/>
  <c r="Y12" i="23"/>
  <c r="AB12" i="23"/>
  <c r="AA12" i="23"/>
  <c r="W12" i="23"/>
  <c r="T12" i="23"/>
  <c r="U12" i="23"/>
  <c r="X97" i="6"/>
  <c r="J97" i="6"/>
  <c r="S97" i="6"/>
  <c r="M97" i="6"/>
  <c r="Z97" i="6"/>
  <c r="K97" i="6"/>
  <c r="V97" i="6"/>
  <c r="O97" i="6"/>
  <c r="Q97" i="6"/>
  <c r="I97" i="6"/>
  <c r="H97" i="6"/>
  <c r="L97" i="6"/>
  <c r="R97" i="6"/>
  <c r="H5" i="29"/>
  <c r="N189" i="25"/>
  <c r="N191" i="25" s="1"/>
  <c r="N85" i="6"/>
  <c r="N84" i="6" s="1"/>
  <c r="P189" i="25"/>
  <c r="P191" i="25" s="1"/>
  <c r="P85" i="6"/>
  <c r="P84" i="6" s="1"/>
  <c r="X43" i="10"/>
  <c r="X44" i="10" s="1"/>
  <c r="U17" i="11"/>
  <c r="U90" i="11"/>
  <c r="T90" i="11"/>
  <c r="T17" i="11"/>
  <c r="AA17" i="11"/>
  <c r="AC90" i="11"/>
  <c r="Y90" i="11"/>
  <c r="AC17" i="11"/>
  <c r="AB90" i="11"/>
  <c r="Y17" i="11"/>
  <c r="AB17" i="11"/>
  <c r="D75" i="6"/>
  <c r="H62" i="28" s="1"/>
  <c r="K13" i="11"/>
  <c r="K100" i="23" s="1"/>
  <c r="K9" i="23"/>
  <c r="H13" i="11"/>
  <c r="H100" i="23" s="1"/>
  <c r="H9" i="23"/>
  <c r="L13" i="11"/>
  <c r="L100" i="23" s="1"/>
  <c r="L9" i="23"/>
  <c r="W90" i="11"/>
  <c r="R13" i="11"/>
  <c r="R100" i="23" s="1"/>
  <c r="R9" i="23"/>
  <c r="I13" i="11"/>
  <c r="I100" i="23" s="1"/>
  <c r="I9" i="23"/>
  <c r="V43" i="10"/>
  <c r="W44" i="10" s="1"/>
  <c r="S13" i="11"/>
  <c r="S17" i="11" s="1"/>
  <c r="S9" i="23"/>
  <c r="X13" i="11"/>
  <c r="X90" i="11" s="1"/>
  <c r="X9" i="23"/>
  <c r="Q13" i="11"/>
  <c r="Q100" i="23" s="1"/>
  <c r="Q9" i="23"/>
  <c r="O13" i="11"/>
  <c r="O100" i="23" s="1"/>
  <c r="O9" i="23"/>
  <c r="Z13" i="11"/>
  <c r="Z17" i="11" s="1"/>
  <c r="Z9" i="23"/>
  <c r="M13" i="11"/>
  <c r="M100" i="23" s="1"/>
  <c r="M9" i="23"/>
  <c r="AA90" i="11"/>
  <c r="W17" i="11"/>
  <c r="J13" i="11"/>
  <c r="J100" i="23" s="1"/>
  <c r="J9" i="23"/>
  <c r="V13" i="11"/>
  <c r="V17" i="11" s="1"/>
  <c r="V9" i="23"/>
  <c r="P8" i="8"/>
  <c r="P10" i="8" s="1"/>
  <c r="P19" i="8" s="1"/>
  <c r="P23" i="8" s="1"/>
  <c r="N59" i="6"/>
  <c r="S43" i="10"/>
  <c r="T44" i="10" s="1"/>
  <c r="P39" i="10"/>
  <c r="P41" i="10" s="1"/>
  <c r="P67" i="10" s="1"/>
  <c r="P12" i="11"/>
  <c r="E13" i="29" s="1"/>
  <c r="H13" i="29" s="1"/>
  <c r="P59" i="6"/>
  <c r="N12" i="11"/>
  <c r="E11" i="29" s="1"/>
  <c r="H11" i="29" s="1"/>
  <c r="N39" i="10"/>
  <c r="N41" i="10" s="1"/>
  <c r="N43" i="10" s="1"/>
  <c r="N8" i="8"/>
  <c r="N10" i="8" s="1"/>
  <c r="N19" i="8" s="1"/>
  <c r="N23" i="8" s="1"/>
  <c r="Z67" i="10"/>
  <c r="Z43" i="10"/>
  <c r="AA44" i="10" s="1"/>
  <c r="U44" i="10"/>
  <c r="J127" i="24"/>
  <c r="J129" i="24" s="1"/>
  <c r="K125" i="24" s="1"/>
  <c r="K133" i="24" s="1"/>
  <c r="K127" i="24" s="1"/>
  <c r="I193" i="24"/>
  <c r="J189" i="24" s="1"/>
  <c r="J197" i="24" s="1"/>
  <c r="K161" i="24"/>
  <c r="L157" i="24" s="1"/>
  <c r="L165" i="24" s="1"/>
  <c r="Q67" i="10"/>
  <c r="Q43" i="10"/>
  <c r="J67" i="10"/>
  <c r="J43" i="10"/>
  <c r="AC44" i="10"/>
  <c r="AB44" i="10"/>
  <c r="L67" i="10"/>
  <c r="L43" i="10"/>
  <c r="M67" i="10"/>
  <c r="M43" i="10"/>
  <c r="K43" i="10"/>
  <c r="K67" i="10"/>
  <c r="H64" i="24"/>
  <c r="H31" i="24" s="1"/>
  <c r="H37" i="24"/>
  <c r="H63" i="24"/>
  <c r="G8" i="8"/>
  <c r="E58" i="6"/>
  <c r="G12" i="11"/>
  <c r="G59" i="6"/>
  <c r="G39" i="10"/>
  <c r="G41" i="10" s="1"/>
  <c r="I67" i="10"/>
  <c r="I43" i="10"/>
  <c r="I101" i="24"/>
  <c r="H43" i="10"/>
  <c r="H67" i="10"/>
  <c r="R43" i="10"/>
  <c r="R67" i="10"/>
  <c r="O43" i="10"/>
  <c r="O67" i="10"/>
  <c r="Y44" i="10" l="1"/>
  <c r="V12" i="23"/>
  <c r="Z12" i="23"/>
  <c r="Q12" i="23"/>
  <c r="S12" i="23"/>
  <c r="L12" i="23"/>
  <c r="K12" i="23"/>
  <c r="R12" i="23"/>
  <c r="I12" i="23"/>
  <c r="J12" i="23"/>
  <c r="M12" i="23"/>
  <c r="O12" i="23"/>
  <c r="X12" i="23"/>
  <c r="H12" i="23"/>
  <c r="P97" i="6"/>
  <c r="N97" i="6"/>
  <c r="E84" i="6"/>
  <c r="G9" i="23"/>
  <c r="E4" i="29"/>
  <c r="E189" i="25"/>
  <c r="D189" i="25"/>
  <c r="E31" i="25" s="1"/>
  <c r="E85" i="6"/>
  <c r="H16" i="28"/>
  <c r="H39" i="28"/>
  <c r="B87" i="28"/>
  <c r="B110" i="28"/>
  <c r="B64" i="28"/>
  <c r="B41" i="28"/>
  <c r="B18" i="28"/>
  <c r="C28" i="27"/>
  <c r="H90" i="11"/>
  <c r="M17" i="11"/>
  <c r="V44" i="10"/>
  <c r="R17" i="11"/>
  <c r="O17" i="11"/>
  <c r="I17" i="11"/>
  <c r="J17" i="11"/>
  <c r="J90" i="11"/>
  <c r="R90" i="11"/>
  <c r="M90" i="11"/>
  <c r="H17" i="11"/>
  <c r="O90" i="11"/>
  <c r="K17" i="11"/>
  <c r="Q90" i="11"/>
  <c r="M44" i="10"/>
  <c r="I90" i="11"/>
  <c r="K90" i="11"/>
  <c r="D17" i="27"/>
  <c r="L17" i="11"/>
  <c r="Q17" i="11"/>
  <c r="L90" i="11"/>
  <c r="P13" i="11"/>
  <c r="P90" i="11" s="1"/>
  <c r="P9" i="23"/>
  <c r="X17" i="11"/>
  <c r="X100" i="23"/>
  <c r="S90" i="11"/>
  <c r="S100" i="23"/>
  <c r="N13" i="11"/>
  <c r="N17" i="11" s="1"/>
  <c r="N9" i="23"/>
  <c r="V90" i="11"/>
  <c r="V100" i="23"/>
  <c r="Z90" i="11"/>
  <c r="Z100" i="23"/>
  <c r="E59" i="6"/>
  <c r="H63" i="28" s="1"/>
  <c r="D191" i="25"/>
  <c r="D188" i="25"/>
  <c r="E30" i="25" s="1"/>
  <c r="E188" i="25"/>
  <c r="O44" i="10"/>
  <c r="P43" i="10"/>
  <c r="Q44" i="10" s="1"/>
  <c r="N67" i="10"/>
  <c r="Z44" i="10"/>
  <c r="K128" i="24"/>
  <c r="K129" i="24" s="1"/>
  <c r="L125" i="24" s="1"/>
  <c r="L133" i="24" s="1"/>
  <c r="L128" i="24" s="1"/>
  <c r="K44" i="10"/>
  <c r="L159" i="24"/>
  <c r="L160" i="24"/>
  <c r="J191" i="24"/>
  <c r="J192" i="24"/>
  <c r="G43" i="10"/>
  <c r="G67" i="10"/>
  <c r="E8" i="8"/>
  <c r="G10" i="8"/>
  <c r="L44" i="10"/>
  <c r="I44" i="10"/>
  <c r="N44" i="10"/>
  <c r="R44" i="10"/>
  <c r="S44" i="10"/>
  <c r="I96" i="24"/>
  <c r="I95" i="24"/>
  <c r="G13" i="11"/>
  <c r="G100" i="23" s="1"/>
  <c r="E12" i="11"/>
  <c r="D28" i="27" s="1"/>
  <c r="H30" i="24"/>
  <c r="H32" i="24" s="1"/>
  <c r="I28" i="24" s="1"/>
  <c r="H65" i="24"/>
  <c r="I61" i="24" s="1"/>
  <c r="J44" i="10"/>
  <c r="I22" i="25" l="1"/>
  <c r="J22" i="25"/>
  <c r="E97" i="6"/>
  <c r="N12" i="23"/>
  <c r="G12" i="23"/>
  <c r="P12" i="23"/>
  <c r="H4" i="29"/>
  <c r="H34" i="29" s="1"/>
  <c r="E34" i="29"/>
  <c r="H17" i="28"/>
  <c r="H40" i="28"/>
  <c r="B88" i="28"/>
  <c r="B111" i="28"/>
  <c r="B65" i="28"/>
  <c r="B42" i="28"/>
  <c r="B19" i="28"/>
  <c r="D9" i="23"/>
  <c r="N90" i="11"/>
  <c r="N100" i="23"/>
  <c r="P17" i="11"/>
  <c r="P100" i="23"/>
  <c r="E9" i="23"/>
  <c r="J21" i="25"/>
  <c r="H21" i="25" s="1"/>
  <c r="I21" i="25"/>
  <c r="E33" i="25"/>
  <c r="E191" i="25"/>
  <c r="P44" i="10"/>
  <c r="E67" i="10"/>
  <c r="L127" i="24"/>
  <c r="L129" i="24" s="1"/>
  <c r="M125" i="24" s="1"/>
  <c r="M133" i="24" s="1"/>
  <c r="J193" i="24"/>
  <c r="K189" i="24" s="1"/>
  <c r="K197" i="24" s="1"/>
  <c r="K191" i="24" s="1"/>
  <c r="L161" i="24"/>
  <c r="M157" i="24" s="1"/>
  <c r="M165" i="24" s="1"/>
  <c r="G17" i="11"/>
  <c r="E17" i="11" s="1"/>
  <c r="G90" i="11"/>
  <c r="E13" i="11"/>
  <c r="G44" i="10"/>
  <c r="E43" i="10"/>
  <c r="I69" i="24"/>
  <c r="I97" i="24"/>
  <c r="J93" i="24" s="1"/>
  <c r="E10" i="8"/>
  <c r="G19" i="8"/>
  <c r="H44" i="10"/>
  <c r="H22" i="25" l="1"/>
  <c r="H23" i="25" s="1"/>
  <c r="I24" i="25"/>
  <c r="H25" i="25" s="1"/>
  <c r="H26" i="25" s="1"/>
  <c r="J24" i="25"/>
  <c r="M128" i="24"/>
  <c r="M127" i="24"/>
  <c r="K192" i="24"/>
  <c r="K193" i="24" s="1"/>
  <c r="L189" i="24" s="1"/>
  <c r="L197" i="24" s="1"/>
  <c r="J101" i="24"/>
  <c r="G23" i="8"/>
  <c r="D20" i="8"/>
  <c r="I64" i="24"/>
  <c r="I31" i="24" s="1"/>
  <c r="I37" i="24"/>
  <c r="I63" i="24"/>
  <c r="E44" i="10"/>
  <c r="M160" i="24"/>
  <c r="M159" i="24"/>
  <c r="G24" i="8" l="1"/>
  <c r="G12" i="12" s="1"/>
  <c r="G23" i="12" s="1"/>
  <c r="M129" i="24"/>
  <c r="N125" i="24" s="1"/>
  <c r="N133" i="24" s="1"/>
  <c r="N127" i="24" s="1"/>
  <c r="M161" i="24"/>
  <c r="N157" i="24" s="1"/>
  <c r="N165" i="24" s="1"/>
  <c r="L191" i="24"/>
  <c r="L192" i="24"/>
  <c r="I30" i="24"/>
  <c r="I32" i="24" s="1"/>
  <c r="J28" i="24" s="1"/>
  <c r="I65" i="24"/>
  <c r="J61" i="24" s="1"/>
  <c r="E23" i="8"/>
  <c r="J96" i="24"/>
  <c r="J95" i="24"/>
  <c r="G25" i="8" l="1"/>
  <c r="G11" i="13" s="1"/>
  <c r="N128" i="24"/>
  <c r="N129" i="24" s="1"/>
  <c r="O125" i="24" s="1"/>
  <c r="O133" i="24" s="1"/>
  <c r="O128" i="24" s="1"/>
  <c r="J97" i="24"/>
  <c r="K93" i="24" s="1"/>
  <c r="K101" i="24" s="1"/>
  <c r="L193" i="24"/>
  <c r="M189" i="24" s="1"/>
  <c r="M197" i="24" s="1"/>
  <c r="M191" i="24" s="1"/>
  <c r="N160" i="24"/>
  <c r="N159" i="24"/>
  <c r="J69" i="24"/>
  <c r="H22" i="8" l="1"/>
  <c r="H24" i="8" s="1"/>
  <c r="H25" i="8" s="1"/>
  <c r="O127" i="24"/>
  <c r="O129" i="24" s="1"/>
  <c r="P125" i="24" s="1"/>
  <c r="P133" i="24" s="1"/>
  <c r="P128" i="24" s="1"/>
  <c r="M192" i="24"/>
  <c r="M193" i="24" s="1"/>
  <c r="N189" i="24" s="1"/>
  <c r="N197" i="24" s="1"/>
  <c r="N161" i="24"/>
  <c r="O157" i="24" s="1"/>
  <c r="O165" i="24" s="1"/>
  <c r="K96" i="24"/>
  <c r="K95" i="24"/>
  <c r="G25" i="12"/>
  <c r="J64" i="24"/>
  <c r="J31" i="24" s="1"/>
  <c r="J37" i="24"/>
  <c r="J63" i="24"/>
  <c r="P127" i="24" l="1"/>
  <c r="P129" i="24" s="1"/>
  <c r="Q125" i="24" s="1"/>
  <c r="Q133" i="24" s="1"/>
  <c r="Q127" i="24" s="1"/>
  <c r="K97" i="24"/>
  <c r="L93" i="24" s="1"/>
  <c r="L101" i="24" s="1"/>
  <c r="L96" i="24" s="1"/>
  <c r="O160" i="24"/>
  <c r="O159" i="24"/>
  <c r="I22" i="8"/>
  <c r="H11" i="13"/>
  <c r="J30" i="24"/>
  <c r="J32" i="24" s="1"/>
  <c r="K28" i="24" s="1"/>
  <c r="J65" i="24"/>
  <c r="K61" i="24" s="1"/>
  <c r="H12" i="12"/>
  <c r="H23" i="12" s="1"/>
  <c r="N192" i="24"/>
  <c r="N191" i="24"/>
  <c r="Q128" i="24" l="1"/>
  <c r="Q129" i="24" s="1"/>
  <c r="R125" i="24" s="1"/>
  <c r="R133" i="24" s="1"/>
  <c r="L95" i="24"/>
  <c r="L97" i="24" s="1"/>
  <c r="M93" i="24" s="1"/>
  <c r="M101" i="24" s="1"/>
  <c r="O161" i="24"/>
  <c r="P157" i="24" s="1"/>
  <c r="P165" i="24" s="1"/>
  <c r="P160" i="24" s="1"/>
  <c r="N193" i="24"/>
  <c r="O189" i="24" s="1"/>
  <c r="O197" i="24" s="1"/>
  <c r="O191" i="24" s="1"/>
  <c r="K69" i="24"/>
  <c r="I24" i="8"/>
  <c r="I25" i="8" s="1"/>
  <c r="R127" i="24" l="1"/>
  <c r="R128" i="24"/>
  <c r="P159" i="24"/>
  <c r="P161" i="24" s="1"/>
  <c r="Q157" i="24" s="1"/>
  <c r="Q165" i="24" s="1"/>
  <c r="Q160" i="24" s="1"/>
  <c r="O192" i="24"/>
  <c r="O193" i="24" s="1"/>
  <c r="P189" i="24" s="1"/>
  <c r="P197" i="24" s="1"/>
  <c r="P192" i="24" s="1"/>
  <c r="I11" i="13"/>
  <c r="J22" i="8"/>
  <c r="M96" i="24"/>
  <c r="M95" i="24"/>
  <c r="K64" i="24"/>
  <c r="K31" i="24" s="1"/>
  <c r="K37" i="24"/>
  <c r="K63" i="24"/>
  <c r="H25" i="12"/>
  <c r="I12" i="12"/>
  <c r="I23" i="12" s="1"/>
  <c r="R129" i="24" l="1"/>
  <c r="S125" i="24" s="1"/>
  <c r="S133" i="24" s="1"/>
  <c r="Q159" i="24"/>
  <c r="Q161" i="24" s="1"/>
  <c r="R157" i="24" s="1"/>
  <c r="R165" i="24" s="1"/>
  <c r="R159" i="24" s="1"/>
  <c r="P191" i="24"/>
  <c r="P193" i="24" s="1"/>
  <c r="Q189" i="24" s="1"/>
  <c r="Q197" i="24" s="1"/>
  <c r="M97" i="24"/>
  <c r="N93" i="24" s="1"/>
  <c r="N101" i="24" s="1"/>
  <c r="N96" i="24" s="1"/>
  <c r="K30" i="24"/>
  <c r="K32" i="24" s="1"/>
  <c r="L28" i="24" s="1"/>
  <c r="K65" i="24"/>
  <c r="L61" i="24" s="1"/>
  <c r="J24" i="8"/>
  <c r="J25" i="8" s="1"/>
  <c r="S127" i="24" l="1"/>
  <c r="S128" i="24"/>
  <c r="R160" i="24"/>
  <c r="R161" i="24" s="1"/>
  <c r="S157" i="24" s="1"/>
  <c r="S165" i="24" s="1"/>
  <c r="N95" i="24"/>
  <c r="N97" i="24" s="1"/>
  <c r="O93" i="24" s="1"/>
  <c r="O101" i="24" s="1"/>
  <c r="J11" i="13"/>
  <c r="K22" i="8"/>
  <c r="J12" i="12"/>
  <c r="J23" i="12" s="1"/>
  <c r="I25" i="12"/>
  <c r="L69" i="24"/>
  <c r="Q192" i="24"/>
  <c r="Q191" i="24"/>
  <c r="S129" i="24" l="1"/>
  <c r="T125" i="24" s="1"/>
  <c r="T133" i="24" s="1"/>
  <c r="T127" i="24" s="1"/>
  <c r="Q193" i="24"/>
  <c r="R189" i="24" s="1"/>
  <c r="R197" i="24" s="1"/>
  <c r="O96" i="24"/>
  <c r="O95" i="24"/>
  <c r="L64" i="24"/>
  <c r="L31" i="24" s="1"/>
  <c r="L37" i="24"/>
  <c r="L63" i="24"/>
  <c r="K24" i="8"/>
  <c r="S160" i="24"/>
  <c r="S159" i="24"/>
  <c r="T128" i="24" l="1"/>
  <c r="T129" i="24" s="1"/>
  <c r="U125" i="24" s="1"/>
  <c r="U133" i="24" s="1"/>
  <c r="U128" i="24" s="1"/>
  <c r="O97" i="24"/>
  <c r="P93" i="24" s="1"/>
  <c r="P101" i="24" s="1"/>
  <c r="P95" i="24" s="1"/>
  <c r="S161" i="24"/>
  <c r="T157" i="24" s="1"/>
  <c r="T165" i="24" s="1"/>
  <c r="T159" i="24" s="1"/>
  <c r="K12" i="12"/>
  <c r="K23" i="12" s="1"/>
  <c r="J25" i="12"/>
  <c r="L30" i="24"/>
  <c r="L32" i="24" s="1"/>
  <c r="M28" i="24" s="1"/>
  <c r="L65" i="24"/>
  <c r="M61" i="24" s="1"/>
  <c r="R192" i="24"/>
  <c r="R191" i="24"/>
  <c r="K25" i="8"/>
  <c r="U127" i="24" l="1"/>
  <c r="U129" i="24" s="1"/>
  <c r="V125" i="24" s="1"/>
  <c r="V133" i="24" s="1"/>
  <c r="V128" i="24" s="1"/>
  <c r="T160" i="24"/>
  <c r="T161" i="24" s="1"/>
  <c r="U157" i="24" s="1"/>
  <c r="U165" i="24" s="1"/>
  <c r="P96" i="24"/>
  <c r="P97" i="24" s="1"/>
  <c r="Q93" i="24" s="1"/>
  <c r="Q101" i="24" s="1"/>
  <c r="Q96" i="24" s="1"/>
  <c r="R193" i="24"/>
  <c r="S189" i="24" s="1"/>
  <c r="S197" i="24" s="1"/>
  <c r="L22" i="8"/>
  <c r="K11" i="13"/>
  <c r="M69" i="24"/>
  <c r="V127" i="24" l="1"/>
  <c r="V129" i="24" s="1"/>
  <c r="W125" i="24" s="1"/>
  <c r="W133" i="24" s="1"/>
  <c r="W128" i="24" s="1"/>
  <c r="Q95" i="24"/>
  <c r="Q97" i="24" s="1"/>
  <c r="R93" i="24" s="1"/>
  <c r="U160" i="24"/>
  <c r="U159" i="24"/>
  <c r="K25" i="12"/>
  <c r="M64" i="24"/>
  <c r="M31" i="24" s="1"/>
  <c r="M37" i="24"/>
  <c r="M63" i="24"/>
  <c r="L24" i="8"/>
  <c r="L12" i="12" s="1"/>
  <c r="S192" i="24"/>
  <c r="S191" i="24"/>
  <c r="L23" i="12" l="1"/>
  <c r="L25" i="12" s="1"/>
  <c r="W127" i="24"/>
  <c r="W129" i="24" s="1"/>
  <c r="X125" i="24" s="1"/>
  <c r="X133" i="24" s="1"/>
  <c r="X128" i="24" s="1"/>
  <c r="U161" i="24"/>
  <c r="V157" i="24" s="1"/>
  <c r="V165" i="24" s="1"/>
  <c r="V160" i="24" s="1"/>
  <c r="M30" i="24"/>
  <c r="M32" i="24" s="1"/>
  <c r="N28" i="24" s="1"/>
  <c r="M65" i="24"/>
  <c r="N61" i="24" s="1"/>
  <c r="R101" i="24"/>
  <c r="S193" i="24"/>
  <c r="T189" i="24" s="1"/>
  <c r="T197" i="24" s="1"/>
  <c r="L25" i="8"/>
  <c r="X127" i="24" l="1"/>
  <c r="X129" i="24" s="1"/>
  <c r="Y125" i="24" s="1"/>
  <c r="Y133" i="24" s="1"/>
  <c r="Y128" i="24" s="1"/>
  <c r="V159" i="24"/>
  <c r="V161" i="24" s="1"/>
  <c r="W157" i="24" s="1"/>
  <c r="W165" i="24" s="1"/>
  <c r="R96" i="24"/>
  <c r="R95" i="24"/>
  <c r="M22" i="8"/>
  <c r="L11" i="13"/>
  <c r="N69" i="24"/>
  <c r="T192" i="24"/>
  <c r="T191" i="24"/>
  <c r="R97" i="24" l="1"/>
  <c r="S93" i="24" s="1"/>
  <c r="S101" i="24" s="1"/>
  <c r="S96" i="24" s="1"/>
  <c r="T193" i="24"/>
  <c r="U189" i="24" s="1"/>
  <c r="U197" i="24" s="1"/>
  <c r="Y127" i="24"/>
  <c r="Y129" i="24" s="1"/>
  <c r="Z125" i="24" s="1"/>
  <c r="Z133" i="24" s="1"/>
  <c r="N64" i="24"/>
  <c r="N31" i="24" s="1"/>
  <c r="N37" i="24"/>
  <c r="N63" i="24"/>
  <c r="M24" i="8"/>
  <c r="M12" i="12" s="1"/>
  <c r="W160" i="24"/>
  <c r="W159" i="24"/>
  <c r="M23" i="12" l="1"/>
  <c r="M25" i="12" s="1"/>
  <c r="S95" i="24"/>
  <c r="S97" i="24" s="1"/>
  <c r="T93" i="24" s="1"/>
  <c r="T101" i="24" s="1"/>
  <c r="M25" i="8"/>
  <c r="Z128" i="24"/>
  <c r="Z127" i="24"/>
  <c r="W161" i="24"/>
  <c r="X157" i="24" s="1"/>
  <c r="N30" i="24"/>
  <c r="N32" i="24" s="1"/>
  <c r="O28" i="24" s="1"/>
  <c r="N65" i="24"/>
  <c r="O61" i="24" s="1"/>
  <c r="U192" i="24"/>
  <c r="U191" i="24"/>
  <c r="U193" i="24" l="1"/>
  <c r="V189" i="24" s="1"/>
  <c r="V197" i="24" s="1"/>
  <c r="Z129" i="24"/>
  <c r="AA125" i="24" s="1"/>
  <c r="AA133" i="24" s="1"/>
  <c r="O69" i="24"/>
  <c r="T96" i="24"/>
  <c r="T95" i="24"/>
  <c r="X165" i="24"/>
  <c r="N22" i="8"/>
  <c r="M11" i="13"/>
  <c r="T97" i="24" l="1"/>
  <c r="U93" i="24" s="1"/>
  <c r="U101" i="24" s="1"/>
  <c r="U96" i="24" s="1"/>
  <c r="N24" i="8"/>
  <c r="N12" i="12" s="1"/>
  <c r="V192" i="24"/>
  <c r="V191" i="24"/>
  <c r="X160" i="24"/>
  <c r="X159" i="24"/>
  <c r="AA128" i="24"/>
  <c r="AA127" i="24"/>
  <c r="O37" i="24"/>
  <c r="O64" i="24"/>
  <c r="O31" i="24" s="1"/>
  <c r="O63" i="24"/>
  <c r="N23" i="12" l="1"/>
  <c r="N25" i="12" s="1"/>
  <c r="U95" i="24"/>
  <c r="U97" i="24" s="1"/>
  <c r="V93" i="24" s="1"/>
  <c r="V101" i="24" s="1"/>
  <c r="V96" i="24" s="1"/>
  <c r="AA129" i="24"/>
  <c r="AB125" i="24" s="1"/>
  <c r="AB133" i="24" s="1"/>
  <c r="V193" i="24"/>
  <c r="W189" i="24" s="1"/>
  <c r="W197" i="24" s="1"/>
  <c r="X161" i="24"/>
  <c r="Y157" i="24" s="1"/>
  <c r="Y165" i="24" s="1"/>
  <c r="N25" i="8"/>
  <c r="O22" i="8" s="1"/>
  <c r="O30" i="24"/>
  <c r="O32" i="24" s="1"/>
  <c r="P28" i="24" s="1"/>
  <c r="O65" i="24"/>
  <c r="P61" i="24" s="1"/>
  <c r="V95" i="24" l="1"/>
  <c r="V97" i="24" s="1"/>
  <c r="W93" i="24" s="1"/>
  <c r="W101" i="24" s="1"/>
  <c r="N11" i="13"/>
  <c r="O24" i="8"/>
  <c r="O12" i="12" s="1"/>
  <c r="P69" i="24"/>
  <c r="W192" i="24"/>
  <c r="W191" i="24"/>
  <c r="AB128" i="24"/>
  <c r="AB127" i="24"/>
  <c r="Y160" i="24"/>
  <c r="Y159" i="24"/>
  <c r="O23" i="12" l="1"/>
  <c r="O25" i="12" s="1"/>
  <c r="O25" i="8"/>
  <c r="O11" i="13" s="1"/>
  <c r="AB129" i="24"/>
  <c r="AC125" i="24" s="1"/>
  <c r="AC133" i="24" s="1"/>
  <c r="AC128" i="24" s="1"/>
  <c r="P37" i="24"/>
  <c r="P64" i="24"/>
  <c r="P31" i="24" s="1"/>
  <c r="P63" i="24"/>
  <c r="Y161" i="24"/>
  <c r="Z157" i="24" s="1"/>
  <c r="W193" i="24"/>
  <c r="X189" i="24" s="1"/>
  <c r="W96" i="24"/>
  <c r="W95" i="24"/>
  <c r="P22" i="8" l="1"/>
  <c r="P24" i="8" s="1"/>
  <c r="P12" i="12" s="1"/>
  <c r="AC127" i="24"/>
  <c r="AC129" i="24" s="1"/>
  <c r="AD125" i="24" s="1"/>
  <c r="AD133" i="24" s="1"/>
  <c r="W97" i="24"/>
  <c r="X93" i="24" s="1"/>
  <c r="X101" i="24" s="1"/>
  <c r="X96" i="24" s="1"/>
  <c r="Z165" i="24"/>
  <c r="P30" i="24"/>
  <c r="P32" i="24" s="1"/>
  <c r="Q28" i="24" s="1"/>
  <c r="P65" i="24"/>
  <c r="Q61" i="24" s="1"/>
  <c r="X197" i="24"/>
  <c r="P23" i="12" l="1"/>
  <c r="P25" i="12" s="1"/>
  <c r="P25" i="8"/>
  <c r="Q22" i="8" s="1"/>
  <c r="X95" i="24"/>
  <c r="X97" i="24" s="1"/>
  <c r="Y93" i="24" s="1"/>
  <c r="Y101" i="24" s="1"/>
  <c r="Y96" i="24" s="1"/>
  <c r="Q69" i="24"/>
  <c r="X192" i="24"/>
  <c r="X191" i="24"/>
  <c r="Z160" i="24"/>
  <c r="Z159" i="24"/>
  <c r="AD128" i="24"/>
  <c r="AD127" i="24"/>
  <c r="P11" i="13" l="1"/>
  <c r="X193" i="24"/>
  <c r="Y189" i="24" s="1"/>
  <c r="Y197" i="24" s="1"/>
  <c r="Z161" i="24"/>
  <c r="AA157" i="24" s="1"/>
  <c r="AA165" i="24" s="1"/>
  <c r="AA160" i="24" s="1"/>
  <c r="Y95" i="24"/>
  <c r="Y97" i="24" s="1"/>
  <c r="Z93" i="24" s="1"/>
  <c r="Z101" i="24" s="1"/>
  <c r="Q24" i="8"/>
  <c r="Q12" i="12" s="1"/>
  <c r="AD129" i="24"/>
  <c r="AE125" i="24" s="1"/>
  <c r="AE133" i="24" s="1"/>
  <c r="Q37" i="24"/>
  <c r="Q64" i="24"/>
  <c r="Q31" i="24" s="1"/>
  <c r="Q63" i="24"/>
  <c r="Q23" i="12" l="1"/>
  <c r="Q25" i="12" s="1"/>
  <c r="AA159" i="24"/>
  <c r="AA161" i="24" s="1"/>
  <c r="AB157" i="24" s="1"/>
  <c r="AB165" i="24" s="1"/>
  <c r="Q25" i="8"/>
  <c r="Q11" i="13" s="1"/>
  <c r="Q30" i="24"/>
  <c r="Q32" i="24" s="1"/>
  <c r="R28" i="24" s="1"/>
  <c r="Q65" i="24"/>
  <c r="R61" i="24" s="1"/>
  <c r="Z96" i="24"/>
  <c r="Z95" i="24"/>
  <c r="Y192" i="24"/>
  <c r="Y191" i="24"/>
  <c r="AE127" i="24"/>
  <c r="AE128" i="24"/>
  <c r="R22" i="8" l="1"/>
  <c r="R24" i="8" s="1"/>
  <c r="R12" i="12" s="1"/>
  <c r="AE129" i="24"/>
  <c r="AF125" i="24" s="1"/>
  <c r="AF133" i="24" s="1"/>
  <c r="Z97" i="24"/>
  <c r="AA93" i="24" s="1"/>
  <c r="AA101" i="24" s="1"/>
  <c r="AA96" i="24" s="1"/>
  <c r="AB160" i="24"/>
  <c r="AB159" i="24"/>
  <c r="Y193" i="24"/>
  <c r="Z189" i="24" s="1"/>
  <c r="R69" i="24"/>
  <c r="R23" i="12" l="1"/>
  <c r="R25" i="12" s="1"/>
  <c r="AB161" i="24"/>
  <c r="AC157" i="24" s="1"/>
  <c r="AC165" i="24" s="1"/>
  <c r="AA95" i="24"/>
  <c r="AA97" i="24" s="1"/>
  <c r="AB93" i="24" s="1"/>
  <c r="AB101" i="24" s="1"/>
  <c r="AB95" i="24" s="1"/>
  <c r="R37" i="24"/>
  <c r="R64" i="24"/>
  <c r="R31" i="24" s="1"/>
  <c r="R63" i="24"/>
  <c r="R25" i="8"/>
  <c r="Z197" i="24"/>
  <c r="AF128" i="24"/>
  <c r="AF127" i="24"/>
  <c r="AB96" i="24" l="1"/>
  <c r="AB97" i="24" s="1"/>
  <c r="AC93" i="24" s="1"/>
  <c r="AC101" i="24" s="1"/>
  <c r="AF129" i="24"/>
  <c r="AG125" i="24" s="1"/>
  <c r="AG133" i="24" s="1"/>
  <c r="AG128" i="24" s="1"/>
  <c r="S22" i="8"/>
  <c r="R11" i="13"/>
  <c r="AC160" i="24"/>
  <c r="AC159" i="24"/>
  <c r="R30" i="24"/>
  <c r="R32" i="24" s="1"/>
  <c r="S28" i="24" s="1"/>
  <c r="R65" i="24"/>
  <c r="S61" i="24" s="1"/>
  <c r="Z192" i="24"/>
  <c r="Z191" i="24"/>
  <c r="AG127" i="24" l="1"/>
  <c r="AG129" i="24" s="1"/>
  <c r="AH125" i="24" s="1"/>
  <c r="AH133" i="24" s="1"/>
  <c r="AC95" i="24"/>
  <c r="AC96" i="24"/>
  <c r="AC161" i="24"/>
  <c r="AD157" i="24" s="1"/>
  <c r="AD165" i="24" s="1"/>
  <c r="AD159" i="24" s="1"/>
  <c r="Z193" i="24"/>
  <c r="AA189" i="24" s="1"/>
  <c r="AA197" i="24" s="1"/>
  <c r="S69" i="24"/>
  <c r="S24" i="8"/>
  <c r="S12" i="12" s="1"/>
  <c r="S23" i="12" l="1"/>
  <c r="S25" i="12" s="1"/>
  <c r="AC97" i="24"/>
  <c r="AD93" i="24" s="1"/>
  <c r="AD101" i="24" s="1"/>
  <c r="AD96" i="24" s="1"/>
  <c r="AD160" i="24"/>
  <c r="AD161" i="24" s="1"/>
  <c r="AE157" i="24" s="1"/>
  <c r="AE165" i="24" s="1"/>
  <c r="S25" i="8"/>
  <c r="T22" i="8" s="1"/>
  <c r="AA192" i="24"/>
  <c r="AA191" i="24"/>
  <c r="AH128" i="24"/>
  <c r="AH127" i="24"/>
  <c r="S37" i="24"/>
  <c r="S64" i="24"/>
  <c r="S31" i="24" s="1"/>
  <c r="S63" i="24"/>
  <c r="AD95" i="24" l="1"/>
  <c r="AD97" i="24" s="1"/>
  <c r="AE93" i="24" s="1"/>
  <c r="AE101" i="24" s="1"/>
  <c r="AA193" i="24"/>
  <c r="AB189" i="24" s="1"/>
  <c r="AB197" i="24" s="1"/>
  <c r="AB191" i="24" s="1"/>
  <c r="AH129" i="24"/>
  <c r="AI125" i="24" s="1"/>
  <c r="AI133" i="24" s="1"/>
  <c r="AI127" i="24" s="1"/>
  <c r="S11" i="13"/>
  <c r="AE160" i="24"/>
  <c r="AE159" i="24"/>
  <c r="S30" i="24"/>
  <c r="S32" i="24" s="1"/>
  <c r="T28" i="24" s="1"/>
  <c r="S65" i="24"/>
  <c r="T61" i="24" s="1"/>
  <c r="T24" i="8"/>
  <c r="T12" i="12" s="1"/>
  <c r="T23" i="12" l="1"/>
  <c r="T25" i="12" s="1"/>
  <c r="AB192" i="24"/>
  <c r="AB193" i="24" s="1"/>
  <c r="AC189" i="24" s="1"/>
  <c r="AC197" i="24" s="1"/>
  <c r="AE96" i="24"/>
  <c r="AE95" i="24"/>
  <c r="T25" i="8"/>
  <c r="T11" i="13" s="1"/>
  <c r="AE161" i="24"/>
  <c r="AF157" i="24" s="1"/>
  <c r="AF165" i="24" s="1"/>
  <c r="AF160" i="24" s="1"/>
  <c r="AI128" i="24"/>
  <c r="AI129" i="24" s="1"/>
  <c r="AJ125" i="24" s="1"/>
  <c r="AJ133" i="24" s="1"/>
  <c r="T69" i="24"/>
  <c r="AE97" i="24" l="1"/>
  <c r="AF93" i="24" s="1"/>
  <c r="AF101" i="24" s="1"/>
  <c r="AF96" i="24" s="1"/>
  <c r="U22" i="8"/>
  <c r="U24" i="8" s="1"/>
  <c r="U12" i="12" s="1"/>
  <c r="AF159" i="24"/>
  <c r="AF161" i="24" s="1"/>
  <c r="AG157" i="24" s="1"/>
  <c r="AG165" i="24" s="1"/>
  <c r="AJ128" i="24"/>
  <c r="AJ127" i="24"/>
  <c r="T37" i="24"/>
  <c r="T64" i="24"/>
  <c r="T31" i="24" s="1"/>
  <c r="T63" i="24"/>
  <c r="AC192" i="24"/>
  <c r="AC191" i="24"/>
  <c r="U23" i="12" l="1"/>
  <c r="U25" i="12" s="1"/>
  <c r="AF95" i="24"/>
  <c r="AF97" i="24" s="1"/>
  <c r="AG93" i="24" s="1"/>
  <c r="AG101" i="24" s="1"/>
  <c r="AG95" i="24" s="1"/>
  <c r="AC193" i="24"/>
  <c r="AD189" i="24" s="1"/>
  <c r="AD197" i="24" s="1"/>
  <c r="AJ129" i="24"/>
  <c r="AK125" i="24" s="1"/>
  <c r="AK133" i="24" s="1"/>
  <c r="AG160" i="24"/>
  <c r="AG159" i="24"/>
  <c r="U25" i="8"/>
  <c r="T30" i="24"/>
  <c r="T32" i="24" s="1"/>
  <c r="U28" i="24" s="1"/>
  <c r="T65" i="24"/>
  <c r="U61" i="24" s="1"/>
  <c r="AG96" i="24" l="1"/>
  <c r="AG97" i="24" s="1"/>
  <c r="AH93" i="24" s="1"/>
  <c r="AH101" i="24" s="1"/>
  <c r="AH96" i="24" s="1"/>
  <c r="AG161" i="24"/>
  <c r="AH157" i="24" s="1"/>
  <c r="AH165" i="24" s="1"/>
  <c r="V22" i="8"/>
  <c r="U11" i="13"/>
  <c r="U69" i="24"/>
  <c r="AK128" i="24"/>
  <c r="AK127" i="24"/>
  <c r="AD192" i="24"/>
  <c r="AD191" i="24"/>
  <c r="AH95" i="24" l="1"/>
  <c r="AH97" i="24" s="1"/>
  <c r="AI93" i="24" s="1"/>
  <c r="AI101" i="24" s="1"/>
  <c r="AI96" i="24" s="1"/>
  <c r="AK129" i="24"/>
  <c r="AL125" i="24" s="1"/>
  <c r="U37" i="24"/>
  <c r="U64" i="24"/>
  <c r="U31" i="24" s="1"/>
  <c r="U63" i="24"/>
  <c r="AH160" i="24"/>
  <c r="AH159" i="24"/>
  <c r="AD193" i="24"/>
  <c r="AE189" i="24" s="1"/>
  <c r="V24" i="8"/>
  <c r="V12" i="12" s="1"/>
  <c r="V23" i="12" l="1"/>
  <c r="V25" i="12" s="1"/>
  <c r="AI95" i="24"/>
  <c r="AI97" i="24" s="1"/>
  <c r="AJ93" i="24" s="1"/>
  <c r="AJ101" i="24" s="1"/>
  <c r="AJ96" i="24" s="1"/>
  <c r="AH161" i="24"/>
  <c r="AI157" i="24" s="1"/>
  <c r="AI165" i="24" s="1"/>
  <c r="AI159" i="24" s="1"/>
  <c r="U30" i="24"/>
  <c r="U32" i="24" s="1"/>
  <c r="V28" i="24" s="1"/>
  <c r="U65" i="24"/>
  <c r="V61" i="24" s="1"/>
  <c r="V25" i="8"/>
  <c r="AE197" i="24"/>
  <c r="AL133" i="24"/>
  <c r="AI160" i="24" l="1"/>
  <c r="AI161" i="24" s="1"/>
  <c r="AJ157" i="24" s="1"/>
  <c r="AJ165" i="24" s="1"/>
  <c r="AJ95" i="24"/>
  <c r="AJ97" i="24" s="1"/>
  <c r="AK93" i="24" s="1"/>
  <c r="AK101" i="24" s="1"/>
  <c r="AE192" i="24"/>
  <c r="AE191" i="24"/>
  <c r="V69" i="24"/>
  <c r="AL128" i="24"/>
  <c r="AL127" i="24"/>
  <c r="V11" i="13"/>
  <c r="W22" i="8"/>
  <c r="AJ159" i="24" l="1"/>
  <c r="AJ160" i="24"/>
  <c r="AE193" i="24"/>
  <c r="AF189" i="24" s="1"/>
  <c r="AF197" i="24" s="1"/>
  <c r="AK95" i="24"/>
  <c r="AK96" i="24"/>
  <c r="AL129" i="24"/>
  <c r="AM125" i="24" s="1"/>
  <c r="AM133" i="24" s="1"/>
  <c r="V37" i="24"/>
  <c r="V64" i="24"/>
  <c r="V31" i="24" s="1"/>
  <c r="V63" i="24"/>
  <c r="W24" i="8"/>
  <c r="W12" i="12" s="1"/>
  <c r="W23" i="12" l="1"/>
  <c r="W25" i="12" s="1"/>
  <c r="AJ161" i="24"/>
  <c r="AK157" i="24" s="1"/>
  <c r="AK165" i="24" s="1"/>
  <c r="AK159" i="24" s="1"/>
  <c r="AK97" i="24"/>
  <c r="AL93" i="24" s="1"/>
  <c r="AL101" i="24" s="1"/>
  <c r="AL95" i="24" s="1"/>
  <c r="W25" i="8"/>
  <c r="W11" i="13" s="1"/>
  <c r="V30" i="24"/>
  <c r="V32" i="24" s="1"/>
  <c r="W28" i="24" s="1"/>
  <c r="V65" i="24"/>
  <c r="W61" i="24" s="1"/>
  <c r="AF192" i="24"/>
  <c r="AF191" i="24"/>
  <c r="AM127" i="24"/>
  <c r="AM128" i="24"/>
  <c r="AK160" i="24" l="1"/>
  <c r="AK161" i="24" s="1"/>
  <c r="AL157" i="24" s="1"/>
  <c r="AL165" i="24" s="1"/>
  <c r="AL160" i="24" s="1"/>
  <c r="AL96" i="24"/>
  <c r="AL97" i="24" s="1"/>
  <c r="AM93" i="24" s="1"/>
  <c r="AM101" i="24" s="1"/>
  <c r="AM95" i="24" s="1"/>
  <c r="X22" i="8"/>
  <c r="X24" i="8" s="1"/>
  <c r="X12" i="12" s="1"/>
  <c r="AF193" i="24"/>
  <c r="AG189" i="24" s="1"/>
  <c r="AG197" i="24" s="1"/>
  <c r="AM129" i="24"/>
  <c r="AN125" i="24" s="1"/>
  <c r="AN133" i="24" s="1"/>
  <c r="W69" i="24"/>
  <c r="X23" i="12" l="1"/>
  <c r="X25" i="12" s="1"/>
  <c r="AM96" i="24"/>
  <c r="AM97" i="24" s="1"/>
  <c r="AN93" i="24" s="1"/>
  <c r="AN101" i="24" s="1"/>
  <c r="AN96" i="24" s="1"/>
  <c r="AL159" i="24"/>
  <c r="AL161" i="24" s="1"/>
  <c r="AM157" i="24" s="1"/>
  <c r="AM165" i="24" s="1"/>
  <c r="AN128" i="24"/>
  <c r="AN127" i="24"/>
  <c r="AG192" i="24"/>
  <c r="AG191" i="24"/>
  <c r="X25" i="8"/>
  <c r="W37" i="24"/>
  <c r="W64" i="24"/>
  <c r="W31" i="24" s="1"/>
  <c r="W63" i="24"/>
  <c r="AG193" i="24" l="1"/>
  <c r="AH189" i="24" s="1"/>
  <c r="AH197" i="24" s="1"/>
  <c r="AH192" i="24" s="1"/>
  <c r="AN129" i="24"/>
  <c r="AO125" i="24" s="1"/>
  <c r="AO133" i="24" s="1"/>
  <c r="AO128" i="24" s="1"/>
  <c r="AN95" i="24"/>
  <c r="AN97" i="24" s="1"/>
  <c r="AO93" i="24" s="1"/>
  <c r="AO101" i="24" s="1"/>
  <c r="AO95" i="24" s="1"/>
  <c r="Y22" i="8"/>
  <c r="Y24" i="8" s="1"/>
  <c r="X11" i="13"/>
  <c r="W30" i="24"/>
  <c r="W32" i="24" s="1"/>
  <c r="X28" i="24" s="1"/>
  <c r="W65" i="24"/>
  <c r="X61" i="24" s="1"/>
  <c r="AM160" i="24"/>
  <c r="AM159" i="24"/>
  <c r="AO127" i="24" l="1"/>
  <c r="AO129" i="24" s="1"/>
  <c r="AP125" i="24" s="1"/>
  <c r="AP133" i="24" s="1"/>
  <c r="AH191" i="24"/>
  <c r="AH193" i="24" s="1"/>
  <c r="AI189" i="24" s="1"/>
  <c r="AI197" i="24" s="1"/>
  <c r="AO96" i="24"/>
  <c r="AO97" i="24" s="1"/>
  <c r="AP93" i="24" s="1"/>
  <c r="AP101" i="24" s="1"/>
  <c r="AM161" i="24"/>
  <c r="AN157" i="24" s="1"/>
  <c r="AN165" i="24" s="1"/>
  <c r="AN160" i="24" s="1"/>
  <c r="X69" i="24"/>
  <c r="Y25" i="8"/>
  <c r="Y12" i="12"/>
  <c r="Y23" i="12" l="1"/>
  <c r="Y25" i="12" s="1"/>
  <c r="AN159" i="24"/>
  <c r="AN161" i="24" s="1"/>
  <c r="AO157" i="24" s="1"/>
  <c r="AO165" i="24" s="1"/>
  <c r="AP96" i="24"/>
  <c r="AP95" i="24"/>
  <c r="Z22" i="8"/>
  <c r="Z24" i="8" s="1"/>
  <c r="Y11" i="13"/>
  <c r="AI192" i="24"/>
  <c r="AI191" i="24"/>
  <c r="AP128" i="24"/>
  <c r="AP127" i="24"/>
  <c r="X64" i="24"/>
  <c r="X31" i="24" s="1"/>
  <c r="X37" i="24"/>
  <c r="X63" i="24"/>
  <c r="AI193" i="24" l="1"/>
  <c r="AJ189" i="24" s="1"/>
  <c r="AJ197" i="24" s="1"/>
  <c r="AP97" i="24"/>
  <c r="AQ93" i="24" s="1"/>
  <c r="AQ101" i="24" s="1"/>
  <c r="AQ96" i="24" s="1"/>
  <c r="AP129" i="24"/>
  <c r="AQ125" i="24" s="1"/>
  <c r="AQ133" i="24" s="1"/>
  <c r="AO160" i="24"/>
  <c r="AO159" i="24"/>
  <c r="Z25" i="8"/>
  <c r="Z12" i="12"/>
  <c r="X30" i="24"/>
  <c r="X32" i="24" s="1"/>
  <c r="Y28" i="24" s="1"/>
  <c r="X65" i="24"/>
  <c r="Y61" i="24" s="1"/>
  <c r="Z23" i="12" l="1"/>
  <c r="Z25" i="12" s="1"/>
  <c r="AQ95" i="24"/>
  <c r="AQ97" i="24" s="1"/>
  <c r="AR93" i="24" s="1"/>
  <c r="AR101" i="24" s="1"/>
  <c r="AR95" i="24" s="1"/>
  <c r="AO161" i="24"/>
  <c r="AP157" i="24" s="1"/>
  <c r="AP165" i="24" s="1"/>
  <c r="AP159" i="24" s="1"/>
  <c r="Y69" i="24"/>
  <c r="AJ192" i="24"/>
  <c r="AJ191" i="24"/>
  <c r="Z11" i="13"/>
  <c r="AA22" i="8"/>
  <c r="AA24" i="8" s="1"/>
  <c r="AQ128" i="24"/>
  <c r="AQ127" i="24"/>
  <c r="AR96" i="24" l="1"/>
  <c r="AR97" i="24" s="1"/>
  <c r="AS93" i="24" s="1"/>
  <c r="AS101" i="24" s="1"/>
  <c r="AS95" i="24" s="1"/>
  <c r="AP160" i="24"/>
  <c r="AP161" i="24" s="1"/>
  <c r="AQ157" i="24" s="1"/>
  <c r="AA25" i="8"/>
  <c r="AA12" i="12"/>
  <c r="AQ129" i="24"/>
  <c r="AR125" i="24" s="1"/>
  <c r="AR133" i="24" s="1"/>
  <c r="AJ193" i="24"/>
  <c r="AK189" i="24" s="1"/>
  <c r="Y37" i="24"/>
  <c r="Y64" i="24"/>
  <c r="Y31" i="24" s="1"/>
  <c r="Y63" i="24"/>
  <c r="AA23" i="12" l="1"/>
  <c r="AA25" i="12" s="1"/>
  <c r="AS96" i="24"/>
  <c r="AS97" i="24" s="1"/>
  <c r="AT93" i="24" s="1"/>
  <c r="AT101" i="24" s="1"/>
  <c r="AK197" i="24"/>
  <c r="Y30" i="24"/>
  <c r="Y32" i="24" s="1"/>
  <c r="Z28" i="24" s="1"/>
  <c r="Y65" i="24"/>
  <c r="Z61" i="24" s="1"/>
  <c r="AQ165" i="24"/>
  <c r="AR128" i="24"/>
  <c r="AR127" i="24"/>
  <c r="AA11" i="13"/>
  <c r="AB22" i="8"/>
  <c r="AB24" i="8" s="1"/>
  <c r="AT95" i="24" l="1"/>
  <c r="AT96" i="24"/>
  <c r="AR129" i="24"/>
  <c r="AS125" i="24" s="1"/>
  <c r="AS133" i="24" s="1"/>
  <c r="AS128" i="24" s="1"/>
  <c r="AB25" i="8"/>
  <c r="AB12" i="12"/>
  <c r="Z69" i="24"/>
  <c r="AQ160" i="24"/>
  <c r="AQ159" i="24"/>
  <c r="AK192" i="24"/>
  <c r="AK191" i="24"/>
  <c r="AB23" i="12" l="1"/>
  <c r="AB25" i="12" s="1"/>
  <c r="AT97" i="24"/>
  <c r="AU93" i="24" s="1"/>
  <c r="AU101" i="24" s="1"/>
  <c r="AU96" i="24" s="1"/>
  <c r="AK193" i="24"/>
  <c r="AL189" i="24" s="1"/>
  <c r="AL197" i="24" s="1"/>
  <c r="AL192" i="24" s="1"/>
  <c r="AQ161" i="24"/>
  <c r="AR157" i="24" s="1"/>
  <c r="AR165" i="24" s="1"/>
  <c r="AR159" i="24" s="1"/>
  <c r="AS127" i="24"/>
  <c r="AS129" i="24" s="1"/>
  <c r="AT125" i="24" s="1"/>
  <c r="AT133" i="24" s="1"/>
  <c r="AT128" i="24" s="1"/>
  <c r="Z37" i="24"/>
  <c r="Z64" i="24"/>
  <c r="Z31" i="24" s="1"/>
  <c r="Z63" i="24"/>
  <c r="AB11" i="13"/>
  <c r="AC22" i="8"/>
  <c r="AC24" i="8" s="1"/>
  <c r="AL191" i="24" l="1"/>
  <c r="AL193" i="24" s="1"/>
  <c r="AM189" i="24" s="1"/>
  <c r="AM197" i="24" s="1"/>
  <c r="AU95" i="24"/>
  <c r="AU97" i="24" s="1"/>
  <c r="AV93" i="24" s="1"/>
  <c r="AV101" i="24" s="1"/>
  <c r="AV96" i="24" s="1"/>
  <c r="AR160" i="24"/>
  <c r="AR161" i="24" s="1"/>
  <c r="AS157" i="24" s="1"/>
  <c r="AS165" i="24" s="1"/>
  <c r="AS160" i="24" s="1"/>
  <c r="AT127" i="24"/>
  <c r="AT129" i="24" s="1"/>
  <c r="AU125" i="24" s="1"/>
  <c r="AU133" i="24" s="1"/>
  <c r="Z30" i="24"/>
  <c r="Z32" i="24" s="1"/>
  <c r="AA28" i="24" s="1"/>
  <c r="Z65" i="24"/>
  <c r="AA61" i="24" s="1"/>
  <c r="AC25" i="8"/>
  <c r="AC12" i="12"/>
  <c r="AC23" i="12" l="1"/>
  <c r="AC25" i="12" s="1"/>
  <c r="AV95" i="24"/>
  <c r="AV97" i="24" s="1"/>
  <c r="AW93" i="24" s="1"/>
  <c r="AW101" i="24" s="1"/>
  <c r="AW96" i="24" s="1"/>
  <c r="AS159" i="24"/>
  <c r="AS161" i="24" s="1"/>
  <c r="AT157" i="24" s="1"/>
  <c r="AT165" i="24" s="1"/>
  <c r="AA69" i="24"/>
  <c r="AD22" i="8"/>
  <c r="AC11" i="13"/>
  <c r="AU128" i="24"/>
  <c r="AU127" i="24"/>
  <c r="AM192" i="24"/>
  <c r="AM191" i="24"/>
  <c r="AW95" i="24" l="1"/>
  <c r="AW97" i="24" s="1"/>
  <c r="AX93" i="24" s="1"/>
  <c r="AX101" i="24" s="1"/>
  <c r="AU129" i="24"/>
  <c r="AV125" i="24" s="1"/>
  <c r="AV133" i="24" s="1"/>
  <c r="AT160" i="24"/>
  <c r="AT159" i="24"/>
  <c r="AD24" i="8"/>
  <c r="AD12" i="12" s="1"/>
  <c r="AA37" i="24"/>
  <c r="AA64" i="24"/>
  <c r="AA31" i="24" s="1"/>
  <c r="AA63" i="24"/>
  <c r="AM193" i="24"/>
  <c r="AN189" i="24" s="1"/>
  <c r="AN197" i="24" s="1"/>
  <c r="AD23" i="12" l="1"/>
  <c r="AD25" i="12" s="1"/>
  <c r="AT161" i="24"/>
  <c r="AU157" i="24" s="1"/>
  <c r="AU165" i="24" s="1"/>
  <c r="AU159" i="24" s="1"/>
  <c r="AX96" i="24"/>
  <c r="AX95" i="24"/>
  <c r="AN191" i="24"/>
  <c r="AN192" i="24"/>
  <c r="AD25" i="8"/>
  <c r="AV128" i="24"/>
  <c r="AV127" i="24"/>
  <c r="AA30" i="24"/>
  <c r="AA32" i="24" s="1"/>
  <c r="AB28" i="24" s="1"/>
  <c r="AA65" i="24"/>
  <c r="AB61" i="24" s="1"/>
  <c r="AU160" i="24" l="1"/>
  <c r="AU161" i="24" s="1"/>
  <c r="AV157" i="24" s="1"/>
  <c r="AV165" i="24" s="1"/>
  <c r="AX97" i="24"/>
  <c r="AY93" i="24" s="1"/>
  <c r="AY101" i="24" s="1"/>
  <c r="AY95" i="24" s="1"/>
  <c r="AN193" i="24"/>
  <c r="AO189" i="24" s="1"/>
  <c r="AO197" i="24" s="1"/>
  <c r="AO192" i="24" s="1"/>
  <c r="AV129" i="24"/>
  <c r="AW125" i="24" s="1"/>
  <c r="AW133" i="24" s="1"/>
  <c r="AE22" i="8"/>
  <c r="AD11" i="13"/>
  <c r="AB69" i="24"/>
  <c r="AO191" i="24" l="1"/>
  <c r="AO193" i="24" s="1"/>
  <c r="AP189" i="24" s="1"/>
  <c r="AP197" i="24" s="1"/>
  <c r="AY96" i="24"/>
  <c r="AY97" i="24" s="1"/>
  <c r="AZ93" i="24" s="1"/>
  <c r="AZ101" i="24" s="1"/>
  <c r="AZ96" i="24" s="1"/>
  <c r="AB37" i="24"/>
  <c r="AB64" i="24"/>
  <c r="AB31" i="24" s="1"/>
  <c r="AB63" i="24"/>
  <c r="AE24" i="8"/>
  <c r="AE12" i="12" s="1"/>
  <c r="AV160" i="24"/>
  <c r="AV159" i="24"/>
  <c r="AW128" i="24"/>
  <c r="AW127" i="24"/>
  <c r="AE23" i="12" l="1"/>
  <c r="AE25" i="12" s="1"/>
  <c r="AZ95" i="24"/>
  <c r="AZ97" i="24" s="1"/>
  <c r="BA93" i="24" s="1"/>
  <c r="BA101" i="24" s="1"/>
  <c r="AW129" i="24"/>
  <c r="AX125" i="24" s="1"/>
  <c r="AX133" i="24" s="1"/>
  <c r="AX128" i="24" s="1"/>
  <c r="AB30" i="24"/>
  <c r="AB32" i="24" s="1"/>
  <c r="AC28" i="24" s="1"/>
  <c r="AB65" i="24"/>
  <c r="AC61" i="24" s="1"/>
  <c r="AP192" i="24"/>
  <c r="AP191" i="24"/>
  <c r="AV161" i="24"/>
  <c r="AW157" i="24" s="1"/>
  <c r="AE25" i="8"/>
  <c r="AP193" i="24" l="1"/>
  <c r="AQ189" i="24" s="1"/>
  <c r="AQ197" i="24" s="1"/>
  <c r="AQ191" i="24" s="1"/>
  <c r="AX127" i="24"/>
  <c r="AX129" i="24" s="1"/>
  <c r="AY125" i="24" s="1"/>
  <c r="AY133" i="24" s="1"/>
  <c r="AY127" i="24" s="1"/>
  <c r="BA96" i="24"/>
  <c r="BA95" i="24"/>
  <c r="AF22" i="8"/>
  <c r="AE11" i="13"/>
  <c r="AC69" i="24"/>
  <c r="AW165" i="24"/>
  <c r="AQ192" i="24" l="1"/>
  <c r="AQ193" i="24" s="1"/>
  <c r="AR189" i="24" s="1"/>
  <c r="AR197" i="24" s="1"/>
  <c r="AR192" i="24" s="1"/>
  <c r="AY128" i="24"/>
  <c r="AY129" i="24" s="1"/>
  <c r="AZ125" i="24" s="1"/>
  <c r="AZ133" i="24" s="1"/>
  <c r="BA97" i="24"/>
  <c r="BB93" i="24" s="1"/>
  <c r="AC64" i="24"/>
  <c r="AC31" i="24" s="1"/>
  <c r="AC37" i="24"/>
  <c r="AC63" i="24"/>
  <c r="AW160" i="24"/>
  <c r="AW159" i="24"/>
  <c r="AF24" i="8"/>
  <c r="AF12" i="12" s="1"/>
  <c r="AF23" i="12" l="1"/>
  <c r="AF25" i="12" s="1"/>
  <c r="AR191" i="24"/>
  <c r="AR193" i="24" s="1"/>
  <c r="AS189" i="24" s="1"/>
  <c r="BB101" i="24"/>
  <c r="AW161" i="24"/>
  <c r="AX157" i="24" s="1"/>
  <c r="AX165" i="24" s="1"/>
  <c r="AZ128" i="24"/>
  <c r="AZ127" i="24"/>
  <c r="AF25" i="8"/>
  <c r="AC30" i="24"/>
  <c r="AC32" i="24" s="1"/>
  <c r="AD28" i="24" s="1"/>
  <c r="AC65" i="24"/>
  <c r="AD61" i="24" s="1"/>
  <c r="AZ129" i="24" l="1"/>
  <c r="BA125" i="24" s="1"/>
  <c r="BA133" i="24" s="1"/>
  <c r="BB95" i="24"/>
  <c r="BB96" i="24"/>
  <c r="AD69" i="24"/>
  <c r="AX160" i="24"/>
  <c r="AX159" i="24"/>
  <c r="AS197" i="24"/>
  <c r="AG22" i="8"/>
  <c r="AF11" i="13"/>
  <c r="AX161" i="24" l="1"/>
  <c r="AY157" i="24" s="1"/>
  <c r="AY165" i="24" s="1"/>
  <c r="AY160" i="24" s="1"/>
  <c r="BB97" i="24"/>
  <c r="BC93" i="24" s="1"/>
  <c r="BC101" i="24" s="1"/>
  <c r="AG24" i="8"/>
  <c r="AG12" i="12" s="1"/>
  <c r="AS192" i="24"/>
  <c r="AS191" i="24"/>
  <c r="BA128" i="24"/>
  <c r="BA127" i="24"/>
  <c r="AD37" i="24"/>
  <c r="AD64" i="24"/>
  <c r="AD31" i="24" s="1"/>
  <c r="AD63" i="24"/>
  <c r="AG23" i="12" l="1"/>
  <c r="AG25" i="12" s="1"/>
  <c r="AY159" i="24"/>
  <c r="AY161" i="24" s="1"/>
  <c r="AZ157" i="24" s="1"/>
  <c r="AZ165" i="24" s="1"/>
  <c r="BA129" i="24"/>
  <c r="BB125" i="24" s="1"/>
  <c r="BB133" i="24" s="1"/>
  <c r="AS193" i="24"/>
  <c r="AT189" i="24" s="1"/>
  <c r="AT197" i="24" s="1"/>
  <c r="BC95" i="24"/>
  <c r="BC96" i="24"/>
  <c r="AG25" i="8"/>
  <c r="AG11" i="13" s="1"/>
  <c r="AD30" i="24"/>
  <c r="AD32" i="24" s="1"/>
  <c r="AE28" i="24" s="1"/>
  <c r="AD65" i="24"/>
  <c r="AE61" i="24" s="1"/>
  <c r="BC97" i="24" l="1"/>
  <c r="BD93" i="24" s="1"/>
  <c r="BD101" i="24" s="1"/>
  <c r="AH22" i="8"/>
  <c r="AH24" i="8" s="1"/>
  <c r="AH12" i="12" s="1"/>
  <c r="AT192" i="24"/>
  <c r="AT191" i="24"/>
  <c r="AE69" i="24"/>
  <c r="BB128" i="24"/>
  <c r="BB127" i="24"/>
  <c r="AZ160" i="24"/>
  <c r="AZ159" i="24"/>
  <c r="AH23" i="12" l="1"/>
  <c r="AH25" i="12" s="1"/>
  <c r="AT193" i="24"/>
  <c r="AU189" i="24" s="1"/>
  <c r="AU197" i="24" s="1"/>
  <c r="AU192" i="24" s="1"/>
  <c r="BD95" i="24"/>
  <c r="BD96" i="24"/>
  <c r="AH25" i="8"/>
  <c r="AH11" i="13" s="1"/>
  <c r="AZ161" i="24"/>
  <c r="BA157" i="24" s="1"/>
  <c r="BA165" i="24" s="1"/>
  <c r="BB129" i="24"/>
  <c r="BC125" i="24" s="1"/>
  <c r="AE64" i="24"/>
  <c r="AE31" i="24" s="1"/>
  <c r="AE37" i="24"/>
  <c r="AE63" i="24"/>
  <c r="AU191" i="24" l="1"/>
  <c r="AU193" i="24" s="1"/>
  <c r="AV189" i="24" s="1"/>
  <c r="AV197" i="24" s="1"/>
  <c r="AI22" i="8"/>
  <c r="AI24" i="8" s="1"/>
  <c r="AI12" i="12" s="1"/>
  <c r="BD97" i="24"/>
  <c r="BE93" i="24" s="1"/>
  <c r="BA160" i="24"/>
  <c r="BA159" i="24"/>
  <c r="AE30" i="24"/>
  <c r="AE32" i="24" s="1"/>
  <c r="AF28" i="24" s="1"/>
  <c r="AE65" i="24"/>
  <c r="AF61" i="24" s="1"/>
  <c r="BC133" i="24"/>
  <c r="AI23" i="12" l="1"/>
  <c r="AI25" i="12" s="1"/>
  <c r="BA161" i="24"/>
  <c r="BB157" i="24" s="1"/>
  <c r="BB165" i="24" s="1"/>
  <c r="BE101" i="24"/>
  <c r="AI25" i="8"/>
  <c r="AI11" i="13" s="1"/>
  <c r="AF69" i="24"/>
  <c r="BC128" i="24"/>
  <c r="BC127" i="24"/>
  <c r="AV192" i="24"/>
  <c r="AV191" i="24"/>
  <c r="AJ22" i="8" l="1"/>
  <c r="AJ24" i="8" s="1"/>
  <c r="AJ12" i="12" s="1"/>
  <c r="BC129" i="24"/>
  <c r="BD125" i="24" s="1"/>
  <c r="BD133" i="24" s="1"/>
  <c r="BE96" i="24"/>
  <c r="BE95" i="24"/>
  <c r="AF63" i="24"/>
  <c r="AF37" i="24"/>
  <c r="AF64" i="24"/>
  <c r="AF31" i="24" s="1"/>
  <c r="AV193" i="24"/>
  <c r="AW189" i="24" s="1"/>
  <c r="BB160" i="24"/>
  <c r="BB159" i="24"/>
  <c r="AJ23" i="12" l="1"/>
  <c r="AJ25" i="12" s="1"/>
  <c r="BE97" i="24"/>
  <c r="BF93" i="24" s="1"/>
  <c r="BF101" i="24" s="1"/>
  <c r="BB161" i="24"/>
  <c r="BC157" i="24" s="1"/>
  <c r="BC165" i="24" s="1"/>
  <c r="AJ25" i="8"/>
  <c r="AK22" i="8" s="1"/>
  <c r="BD128" i="24"/>
  <c r="BD127" i="24"/>
  <c r="AW197" i="24"/>
  <c r="AF30" i="24"/>
  <c r="AF32" i="24" s="1"/>
  <c r="AG28" i="24" s="1"/>
  <c r="AF65" i="24"/>
  <c r="AG61" i="24" s="1"/>
  <c r="BD129" i="24" l="1"/>
  <c r="BE125" i="24" s="1"/>
  <c r="BE133" i="24" s="1"/>
  <c r="BE127" i="24" s="1"/>
  <c r="AJ11" i="13"/>
  <c r="BF95" i="24"/>
  <c r="BF96" i="24"/>
  <c r="AW192" i="24"/>
  <c r="AW191" i="24"/>
  <c r="AG69" i="24"/>
  <c r="AK24" i="8"/>
  <c r="AK12" i="12" s="1"/>
  <c r="BC160" i="24"/>
  <c r="BC159" i="24"/>
  <c r="AK23" i="12" l="1"/>
  <c r="AK25" i="12" s="1"/>
  <c r="BE128" i="24"/>
  <c r="BE129" i="24" s="1"/>
  <c r="BF125" i="24" s="1"/>
  <c r="BF133" i="24" s="1"/>
  <c r="BF97" i="24"/>
  <c r="BG93" i="24" s="1"/>
  <c r="BG101" i="24" s="1"/>
  <c r="BG96" i="24" s="1"/>
  <c r="BC161" i="24"/>
  <c r="BD157" i="24" s="1"/>
  <c r="BD165" i="24" s="1"/>
  <c r="BD159" i="24" s="1"/>
  <c r="AW193" i="24"/>
  <c r="AX189" i="24" s="1"/>
  <c r="AX197" i="24" s="1"/>
  <c r="AK25" i="8"/>
  <c r="AG64" i="24"/>
  <c r="AG31" i="24" s="1"/>
  <c r="AG37" i="24"/>
  <c r="AG63" i="24"/>
  <c r="BG95" i="24" l="1"/>
  <c r="BG97" i="24" s="1"/>
  <c r="BH93" i="24" s="1"/>
  <c r="BH101" i="24" s="1"/>
  <c r="BD160" i="24"/>
  <c r="BD161" i="24" s="1"/>
  <c r="BE157" i="24" s="1"/>
  <c r="BE165" i="24" s="1"/>
  <c r="AK11" i="13"/>
  <c r="AL22" i="8"/>
  <c r="BF128" i="24"/>
  <c r="BF127" i="24"/>
  <c r="AG30" i="24"/>
  <c r="AG32" i="24" s="1"/>
  <c r="AH28" i="24" s="1"/>
  <c r="AG65" i="24"/>
  <c r="AH61" i="24" s="1"/>
  <c r="AH69" i="24" s="1"/>
  <c r="AX192" i="24"/>
  <c r="AX191" i="24"/>
  <c r="BF129" i="24" l="1"/>
  <c r="BG125" i="24" s="1"/>
  <c r="BG133" i="24" s="1"/>
  <c r="BH96" i="24"/>
  <c r="BH95" i="24"/>
  <c r="AX193" i="24"/>
  <c r="AY189" i="24" s="1"/>
  <c r="AY197" i="24" s="1"/>
  <c r="AL24" i="8"/>
  <c r="AL12" i="12" s="1"/>
  <c r="AH64" i="24"/>
  <c r="AH31" i="24" s="1"/>
  <c r="AH37" i="24"/>
  <c r="AH63" i="24"/>
  <c r="BE160" i="24"/>
  <c r="BE159" i="24"/>
  <c r="AL23" i="12" l="1"/>
  <c r="AL25" i="12" s="1"/>
  <c r="BH97" i="24"/>
  <c r="BI93" i="24" s="1"/>
  <c r="BI101" i="24" s="1"/>
  <c r="AL25" i="8"/>
  <c r="BG128" i="24"/>
  <c r="BG127" i="24"/>
  <c r="BE161" i="24"/>
  <c r="BF157" i="24" s="1"/>
  <c r="BF165" i="24" s="1"/>
  <c r="AH65" i="24"/>
  <c r="AI61" i="24" s="1"/>
  <c r="AH30" i="24"/>
  <c r="AH32" i="24" s="1"/>
  <c r="AI28" i="24" s="1"/>
  <c r="AY192" i="24"/>
  <c r="AY191" i="24"/>
  <c r="BG129" i="24" l="1"/>
  <c r="BH125" i="24" s="1"/>
  <c r="BH133" i="24" s="1"/>
  <c r="BI96" i="24"/>
  <c r="BI95" i="24"/>
  <c r="AY193" i="24"/>
  <c r="AZ189" i="24" s="1"/>
  <c r="AZ197" i="24" s="1"/>
  <c r="AZ191" i="24" s="1"/>
  <c r="BF159" i="24"/>
  <c r="BF160" i="24"/>
  <c r="AI69" i="24"/>
  <c r="AM22" i="8"/>
  <c r="AL11" i="13"/>
  <c r="BI97" i="24" l="1"/>
  <c r="BJ93" i="24" s="1"/>
  <c r="BJ101" i="24" s="1"/>
  <c r="BF161" i="24"/>
  <c r="BG157" i="24" s="1"/>
  <c r="BG165" i="24" s="1"/>
  <c r="BG159" i="24" s="1"/>
  <c r="AZ192" i="24"/>
  <c r="AZ193" i="24" s="1"/>
  <c r="BA189" i="24" s="1"/>
  <c r="BA197" i="24" s="1"/>
  <c r="AI64" i="24"/>
  <c r="AI31" i="24" s="1"/>
  <c r="AI37" i="24"/>
  <c r="AI63" i="24"/>
  <c r="BH128" i="24"/>
  <c r="BH127" i="24"/>
  <c r="AM24" i="8"/>
  <c r="AM12" i="12" s="1"/>
  <c r="AM23" i="12" l="1"/>
  <c r="AM25" i="12" s="1"/>
  <c r="BG160" i="24"/>
  <c r="BG161" i="24" s="1"/>
  <c r="BH157" i="24" s="1"/>
  <c r="BH165" i="24" s="1"/>
  <c r="BH160" i="24" s="1"/>
  <c r="BH129" i="24"/>
  <c r="BI125" i="24" s="1"/>
  <c r="BI133" i="24" s="1"/>
  <c r="BJ96" i="24"/>
  <c r="BJ95" i="24"/>
  <c r="BA192" i="24"/>
  <c r="BA191" i="24"/>
  <c r="AM25" i="8"/>
  <c r="AI30" i="24"/>
  <c r="AI32" i="24" s="1"/>
  <c r="AJ28" i="24" s="1"/>
  <c r="AI65" i="24"/>
  <c r="AJ61" i="24" s="1"/>
  <c r="BH159" i="24" l="1"/>
  <c r="BH161" i="24" s="1"/>
  <c r="BI157" i="24" s="1"/>
  <c r="BI165" i="24" s="1"/>
  <c r="BJ97" i="24"/>
  <c r="BK93" i="24" s="1"/>
  <c r="BK101" i="24" s="1"/>
  <c r="BA193" i="24"/>
  <c r="BB189" i="24" s="1"/>
  <c r="BB197" i="24" s="1"/>
  <c r="AN22" i="8"/>
  <c r="AM11" i="13"/>
  <c r="AJ69" i="24"/>
  <c r="BI128" i="24"/>
  <c r="BI127" i="24"/>
  <c r="BI129" i="24" l="1"/>
  <c r="BJ125" i="24" s="1"/>
  <c r="BJ133" i="24" s="1"/>
  <c r="BK96" i="24"/>
  <c r="BK95" i="24"/>
  <c r="AJ64" i="24"/>
  <c r="AJ31" i="24" s="1"/>
  <c r="AJ37" i="24"/>
  <c r="AJ63" i="24"/>
  <c r="BB192" i="24"/>
  <c r="BB191" i="24"/>
  <c r="AN24" i="8"/>
  <c r="AN12" i="12" s="1"/>
  <c r="BI160" i="24"/>
  <c r="BI159" i="24"/>
  <c r="AN23" i="12" l="1"/>
  <c r="AN25" i="12" s="1"/>
  <c r="BK97" i="24"/>
  <c r="BL93" i="24" s="1"/>
  <c r="BL101" i="24" s="1"/>
  <c r="BB193" i="24"/>
  <c r="BC189" i="24" s="1"/>
  <c r="BC197" i="24" s="1"/>
  <c r="AN25" i="8"/>
  <c r="AN11" i="13" s="1"/>
  <c r="BJ128" i="24"/>
  <c r="BJ127" i="24"/>
  <c r="BI161" i="24"/>
  <c r="BJ157" i="24" s="1"/>
  <c r="BJ165" i="24" s="1"/>
  <c r="AJ30" i="24"/>
  <c r="AJ32" i="24" s="1"/>
  <c r="AK28" i="24" s="1"/>
  <c r="AJ65" i="24"/>
  <c r="AK61" i="24" s="1"/>
  <c r="AO22" i="8" l="1"/>
  <c r="AO24" i="8" s="1"/>
  <c r="AO12" i="12" s="1"/>
  <c r="BL95" i="24"/>
  <c r="BL96" i="24"/>
  <c r="BJ129" i="24"/>
  <c r="BK125" i="24" s="1"/>
  <c r="BK133" i="24" s="1"/>
  <c r="BK128" i="24" s="1"/>
  <c r="AK69" i="24"/>
  <c r="BJ159" i="24"/>
  <c r="BJ160" i="24"/>
  <c r="BC192" i="24"/>
  <c r="BC191" i="24"/>
  <c r="AO23" i="12" l="1"/>
  <c r="AO25" i="12" s="1"/>
  <c r="BK127" i="24"/>
  <c r="BK129" i="24" s="1"/>
  <c r="BL125" i="24" s="1"/>
  <c r="BL133" i="24" s="1"/>
  <c r="BL97" i="24"/>
  <c r="BM93" i="24" s="1"/>
  <c r="BM101" i="24" s="1"/>
  <c r="BC193" i="24"/>
  <c r="BD189" i="24" s="1"/>
  <c r="BD197" i="24" s="1"/>
  <c r="AO25" i="8"/>
  <c r="AP22" i="8" s="1"/>
  <c r="BJ161" i="24"/>
  <c r="BK157" i="24" s="1"/>
  <c r="AK64" i="24"/>
  <c r="AK31" i="24" s="1"/>
  <c r="AK37" i="24"/>
  <c r="AK63" i="24"/>
  <c r="AO11" i="13" l="1"/>
  <c r="BM96" i="24"/>
  <c r="BM95" i="24"/>
  <c r="AK30" i="24"/>
  <c r="AK32" i="24" s="1"/>
  <c r="AL28" i="24" s="1"/>
  <c r="AK65" i="24"/>
  <c r="AL61" i="24" s="1"/>
  <c r="BK165" i="24"/>
  <c r="BD192" i="24"/>
  <c r="BD191" i="24"/>
  <c r="AP24" i="8"/>
  <c r="AP12" i="12" s="1"/>
  <c r="BL128" i="24"/>
  <c r="BL127" i="24"/>
  <c r="AP23" i="12" l="1"/>
  <c r="AP25" i="12" s="1"/>
  <c r="BM97" i="24"/>
  <c r="BN93" i="24" s="1"/>
  <c r="BN101" i="24" s="1"/>
  <c r="BL129" i="24"/>
  <c r="BM125" i="24" s="1"/>
  <c r="BM133" i="24" s="1"/>
  <c r="BD193" i="24"/>
  <c r="BE189" i="24" s="1"/>
  <c r="BE197" i="24" s="1"/>
  <c r="AP25" i="8"/>
  <c r="AQ22" i="8" s="1"/>
  <c r="AL69" i="24"/>
  <c r="BK160" i="24"/>
  <c r="BK159" i="24"/>
  <c r="BN95" i="24" l="1"/>
  <c r="BN96" i="24"/>
  <c r="BK161" i="24"/>
  <c r="BL157" i="24" s="1"/>
  <c r="BL165" i="24" s="1"/>
  <c r="BL160" i="24" s="1"/>
  <c r="AP11" i="13"/>
  <c r="BM128" i="24"/>
  <c r="BM127" i="24"/>
  <c r="BE192" i="24"/>
  <c r="BE191" i="24"/>
  <c r="AL64" i="24"/>
  <c r="AL31" i="24" s="1"/>
  <c r="AL37" i="24"/>
  <c r="AL63" i="24"/>
  <c r="AQ24" i="8"/>
  <c r="AQ12" i="12" s="1"/>
  <c r="AQ23" i="12" l="1"/>
  <c r="AQ25" i="12" s="1"/>
  <c r="BL159" i="24"/>
  <c r="BL161" i="24" s="1"/>
  <c r="BM157" i="24" s="1"/>
  <c r="BM165" i="24" s="1"/>
  <c r="BM159" i="24" s="1"/>
  <c r="BN97" i="24"/>
  <c r="BO93" i="24" s="1"/>
  <c r="BM129" i="24"/>
  <c r="BN125" i="24" s="1"/>
  <c r="BN133" i="24" s="1"/>
  <c r="BN128" i="24" s="1"/>
  <c r="AQ25" i="8"/>
  <c r="AR22" i="8" s="1"/>
  <c r="BE193" i="24"/>
  <c r="BF189" i="24" s="1"/>
  <c r="BF197" i="24" s="1"/>
  <c r="AL30" i="24"/>
  <c r="AL32" i="24" s="1"/>
  <c r="AM28" i="24" s="1"/>
  <c r="AL65" i="24"/>
  <c r="AM61" i="24" s="1"/>
  <c r="AQ11" i="13" l="1"/>
  <c r="BN127" i="24"/>
  <c r="BN129" i="24" s="1"/>
  <c r="BO125" i="24" s="1"/>
  <c r="BO133" i="24" s="1"/>
  <c r="BO101" i="24"/>
  <c r="BM160" i="24"/>
  <c r="BM161" i="24" s="1"/>
  <c r="BN157" i="24" s="1"/>
  <c r="BN165" i="24" s="1"/>
  <c r="BN159" i="24" s="1"/>
  <c r="AR24" i="8"/>
  <c r="AR12" i="12" s="1"/>
  <c r="AM69" i="24"/>
  <c r="BF192" i="24"/>
  <c r="BF191" i="24"/>
  <c r="AR23" i="12" l="1"/>
  <c r="AR25" i="12" s="1"/>
  <c r="BO95" i="24"/>
  <c r="BO96" i="24"/>
  <c r="BF193" i="24"/>
  <c r="BG189" i="24" s="1"/>
  <c r="BG197" i="24" s="1"/>
  <c r="BN160" i="24"/>
  <c r="BN161" i="24" s="1"/>
  <c r="BO157" i="24" s="1"/>
  <c r="BO165" i="24" s="1"/>
  <c r="AR25" i="8"/>
  <c r="AR11" i="13" s="1"/>
  <c r="BO128" i="24"/>
  <c r="BO127" i="24"/>
  <c r="AM37" i="24"/>
  <c r="AM64" i="24"/>
  <c r="AM31" i="24" s="1"/>
  <c r="AM63" i="24"/>
  <c r="BO97" i="24" l="1"/>
  <c r="BP93" i="24" s="1"/>
  <c r="BP101" i="24" s="1"/>
  <c r="BO129" i="24"/>
  <c r="BP125" i="24" s="1"/>
  <c r="BP133" i="24" s="1"/>
  <c r="BP127" i="24" s="1"/>
  <c r="AS22" i="8"/>
  <c r="AS24" i="8" s="1"/>
  <c r="AS12" i="12" s="1"/>
  <c r="AM30" i="24"/>
  <c r="AM32" i="24" s="1"/>
  <c r="AN28" i="24" s="1"/>
  <c r="AM65" i="24"/>
  <c r="AN61" i="24" s="1"/>
  <c r="BO160" i="24"/>
  <c r="BO159" i="24"/>
  <c r="BG192" i="24"/>
  <c r="BG191" i="24"/>
  <c r="AS23" i="12" l="1"/>
  <c r="AS25" i="12" s="1"/>
  <c r="BP128" i="24"/>
  <c r="BP129" i="24" s="1"/>
  <c r="BQ125" i="24" s="1"/>
  <c r="BQ133" i="24" s="1"/>
  <c r="BP96" i="24"/>
  <c r="BP95" i="24"/>
  <c r="BG193" i="24"/>
  <c r="BH189" i="24" s="1"/>
  <c r="BH197" i="24" s="1"/>
  <c r="BO161" i="24"/>
  <c r="BP157" i="24" s="1"/>
  <c r="BP165" i="24" s="1"/>
  <c r="BP159" i="24" s="1"/>
  <c r="AS25" i="8"/>
  <c r="AT22" i="8" s="1"/>
  <c r="AN69" i="24"/>
  <c r="BP97" i="24" l="1"/>
  <c r="BQ93" i="24" s="1"/>
  <c r="BQ101" i="24" s="1"/>
  <c r="BP160" i="24"/>
  <c r="BP161" i="24" s="1"/>
  <c r="BQ157" i="24" s="1"/>
  <c r="BQ165" i="24" s="1"/>
  <c r="BQ160" i="24" s="1"/>
  <c r="AS11" i="13"/>
  <c r="AT24" i="8"/>
  <c r="AT12" i="12" s="1"/>
  <c r="BH192" i="24"/>
  <c r="BH191" i="24"/>
  <c r="BQ128" i="24"/>
  <c r="BQ127" i="24"/>
  <c r="AN37" i="24"/>
  <c r="AN64" i="24"/>
  <c r="AN31" i="24" s="1"/>
  <c r="AN63" i="24"/>
  <c r="AT23" i="12" l="1"/>
  <c r="AT25" i="12" s="1"/>
  <c r="BH193" i="24"/>
  <c r="BI189" i="24" s="1"/>
  <c r="BI197" i="24" s="1"/>
  <c r="BI192" i="24" s="1"/>
  <c r="BQ96" i="24"/>
  <c r="BQ95" i="24"/>
  <c r="BQ159" i="24"/>
  <c r="BQ161" i="24" s="1"/>
  <c r="BR157" i="24" s="1"/>
  <c r="BR165" i="24" s="1"/>
  <c r="BR159" i="24" s="1"/>
  <c r="BQ129" i="24"/>
  <c r="BR125" i="24" s="1"/>
  <c r="BR133" i="24" s="1"/>
  <c r="AT25" i="8"/>
  <c r="AT11" i="13" s="1"/>
  <c r="AN30" i="24"/>
  <c r="AN32" i="24" s="1"/>
  <c r="AO28" i="24" s="1"/>
  <c r="AN65" i="24"/>
  <c r="AO61" i="24" s="1"/>
  <c r="BI191" i="24" l="1"/>
  <c r="BI193" i="24" s="1"/>
  <c r="BJ189" i="24" s="1"/>
  <c r="BJ197" i="24" s="1"/>
  <c r="BQ97" i="24"/>
  <c r="BR93" i="24" s="1"/>
  <c r="BR101" i="24" s="1"/>
  <c r="BR160" i="24"/>
  <c r="BR161" i="24" s="1"/>
  <c r="BS157" i="24" s="1"/>
  <c r="BS165" i="24" s="1"/>
  <c r="BS160" i="24" s="1"/>
  <c r="AU22" i="8"/>
  <c r="AU24" i="8" s="1"/>
  <c r="AU12" i="12" s="1"/>
  <c r="AO69" i="24"/>
  <c r="BR128" i="24"/>
  <c r="BR127" i="24"/>
  <c r="AU23" i="12" l="1"/>
  <c r="AU25" i="12" s="1"/>
  <c r="BS159" i="24"/>
  <c r="BS161" i="24" s="1"/>
  <c r="BT157" i="24" s="1"/>
  <c r="BT165" i="24" s="1"/>
  <c r="BT159" i="24" s="1"/>
  <c r="BR95" i="24"/>
  <c r="BR96" i="24"/>
  <c r="BR129" i="24"/>
  <c r="BS125" i="24" s="1"/>
  <c r="BS133" i="24" s="1"/>
  <c r="AU25" i="8"/>
  <c r="AU11" i="13" s="1"/>
  <c r="BJ192" i="24"/>
  <c r="BJ191" i="24"/>
  <c r="AO37" i="24"/>
  <c r="AO64" i="24"/>
  <c r="AO31" i="24" s="1"/>
  <c r="AO63" i="24"/>
  <c r="BR97" i="24" l="1"/>
  <c r="BS93" i="24" s="1"/>
  <c r="BS101" i="24" s="1"/>
  <c r="BJ193" i="24"/>
  <c r="BK189" i="24" s="1"/>
  <c r="BK197" i="24" s="1"/>
  <c r="BK191" i="24" s="1"/>
  <c r="AV22" i="8"/>
  <c r="AV24" i="8" s="1"/>
  <c r="AV25" i="8" s="1"/>
  <c r="AV11" i="13" s="1"/>
  <c r="BT160" i="24"/>
  <c r="BT161" i="24" s="1"/>
  <c r="BU157" i="24" s="1"/>
  <c r="BU165" i="24" s="1"/>
  <c r="BU159" i="24" s="1"/>
  <c r="AO30" i="24"/>
  <c r="AO32" i="24" s="1"/>
  <c r="AP28" i="24" s="1"/>
  <c r="AO65" i="24"/>
  <c r="AP61" i="24" s="1"/>
  <c r="BS128" i="24"/>
  <c r="BS127" i="24"/>
  <c r="BK192" i="24" l="1"/>
  <c r="BK193" i="24" s="1"/>
  <c r="BL189" i="24" s="1"/>
  <c r="BL197" i="24" s="1"/>
  <c r="BS96" i="24"/>
  <c r="BS95" i="24"/>
  <c r="BS129" i="24"/>
  <c r="BT125" i="24" s="1"/>
  <c r="BT133" i="24" s="1"/>
  <c r="BU160" i="24"/>
  <c r="BU161" i="24" s="1"/>
  <c r="BV157" i="24" s="1"/>
  <c r="BV165" i="24" s="1"/>
  <c r="AV12" i="12"/>
  <c r="AV23" i="12" s="1"/>
  <c r="E24" i="8"/>
  <c r="C27" i="8" s="1"/>
  <c r="N36" i="2" s="1"/>
  <c r="AP69" i="24"/>
  <c r="BS97" i="24" l="1"/>
  <c r="BT93" i="24" s="1"/>
  <c r="BT101" i="24" s="1"/>
  <c r="BV159" i="24"/>
  <c r="BV160" i="24"/>
  <c r="AP64" i="24"/>
  <c r="AP31" i="24" s="1"/>
  <c r="AP37" i="24"/>
  <c r="AP63" i="24"/>
  <c r="E12" i="12"/>
  <c r="BL192" i="24"/>
  <c r="BL191" i="24"/>
  <c r="BT128" i="24"/>
  <c r="BT127" i="24"/>
  <c r="BL193" i="24" l="1"/>
  <c r="BM189" i="24" s="1"/>
  <c r="BM197" i="24" s="1"/>
  <c r="BV161" i="24"/>
  <c r="BW157" i="24" s="1"/>
  <c r="BW165" i="24" s="1"/>
  <c r="BW160" i="24" s="1"/>
  <c r="BT129" i="24"/>
  <c r="BU125" i="24" s="1"/>
  <c r="BU133" i="24" s="1"/>
  <c r="BU127" i="24" s="1"/>
  <c r="BT95" i="24"/>
  <c r="BT96" i="24"/>
  <c r="AV25" i="12"/>
  <c r="E23" i="12"/>
  <c r="AP30" i="24"/>
  <c r="AP32" i="24" s="1"/>
  <c r="AQ28" i="24" s="1"/>
  <c r="AP65" i="24"/>
  <c r="AQ61" i="24" s="1"/>
  <c r="BU128" i="24" l="1"/>
  <c r="BU129" i="24" s="1"/>
  <c r="BV125" i="24" s="1"/>
  <c r="BV133" i="24" s="1"/>
  <c r="BV127" i="24" s="1"/>
  <c r="BW159" i="24"/>
  <c r="BW161" i="24" s="1"/>
  <c r="BX157" i="24" s="1"/>
  <c r="BX165" i="24" s="1"/>
  <c r="BT97" i="24"/>
  <c r="BU93" i="24" s="1"/>
  <c r="AQ69" i="24"/>
  <c r="BM192" i="24"/>
  <c r="BM191" i="24"/>
  <c r="E25" i="12"/>
  <c r="BV128" i="24" l="1"/>
  <c r="BV129" i="24" s="1"/>
  <c r="BW125" i="24" s="1"/>
  <c r="BU101" i="24"/>
  <c r="BM193" i="24"/>
  <c r="BN189" i="24" s="1"/>
  <c r="BN197" i="24" s="1"/>
  <c r="AQ64" i="24"/>
  <c r="AQ31" i="24" s="1"/>
  <c r="AQ37" i="24"/>
  <c r="AQ63" i="24"/>
  <c r="BX160" i="24"/>
  <c r="BX159" i="24"/>
  <c r="BU95" i="24" l="1"/>
  <c r="BU96" i="24"/>
  <c r="BX161" i="24"/>
  <c r="BY157" i="24" s="1"/>
  <c r="BY165" i="24" s="1"/>
  <c r="BW133" i="24"/>
  <c r="BN192" i="24"/>
  <c r="BN191" i="24"/>
  <c r="AQ30" i="24"/>
  <c r="AQ32" i="24" s="1"/>
  <c r="AR28" i="24" s="1"/>
  <c r="AQ65" i="24"/>
  <c r="AR61" i="24" s="1"/>
  <c r="BN193" i="24" l="1"/>
  <c r="BO189" i="24" s="1"/>
  <c r="BO197" i="24" s="1"/>
  <c r="BO191" i="24" s="1"/>
  <c r="BU97" i="24"/>
  <c r="BV93" i="24" s="1"/>
  <c r="BV101" i="24" s="1"/>
  <c r="AR69" i="24"/>
  <c r="BY160" i="24"/>
  <c r="BY159" i="24"/>
  <c r="BW128" i="24"/>
  <c r="BW127" i="24"/>
  <c r="BO192" i="24" l="1"/>
  <c r="BO193" i="24" s="1"/>
  <c r="BP189" i="24" s="1"/>
  <c r="BP197" i="24" s="1"/>
  <c r="BV96" i="24"/>
  <c r="BV95" i="24"/>
  <c r="BW129" i="24"/>
  <c r="BX125" i="24" s="1"/>
  <c r="BX133" i="24" s="1"/>
  <c r="BY161" i="24"/>
  <c r="BZ157" i="24" s="1"/>
  <c r="AR64" i="24"/>
  <c r="AR31" i="24" s="1"/>
  <c r="AR37" i="24"/>
  <c r="AR63" i="24"/>
  <c r="BV97" i="24" l="1"/>
  <c r="BW93" i="24" s="1"/>
  <c r="BW101" i="24" s="1"/>
  <c r="BZ165" i="24"/>
  <c r="BX128" i="24"/>
  <c r="BX127" i="24"/>
  <c r="AR30" i="24"/>
  <c r="AR32" i="24" s="1"/>
  <c r="AS28" i="24" s="1"/>
  <c r="AR65" i="24"/>
  <c r="AS61" i="24" s="1"/>
  <c r="BP192" i="24"/>
  <c r="BP191" i="24"/>
  <c r="BW95" i="24" l="1"/>
  <c r="BW96" i="24"/>
  <c r="BX129" i="24"/>
  <c r="BY125" i="24" s="1"/>
  <c r="BY133" i="24" s="1"/>
  <c r="BP193" i="24"/>
  <c r="BQ189" i="24" s="1"/>
  <c r="AS69" i="24"/>
  <c r="BZ160" i="24"/>
  <c r="BZ159" i="24"/>
  <c r="BW97" i="24" l="1"/>
  <c r="BX93" i="24" s="1"/>
  <c r="BX101" i="24" s="1"/>
  <c r="BX95" i="24" s="1"/>
  <c r="AS64" i="24"/>
  <c r="AS31" i="24" s="1"/>
  <c r="AS37" i="24"/>
  <c r="AS63" i="24"/>
  <c r="BQ197" i="24"/>
  <c r="BY127" i="24"/>
  <c r="BY128" i="24"/>
  <c r="BZ161" i="24"/>
  <c r="CA157" i="24" s="1"/>
  <c r="CA165" i="24" s="1"/>
  <c r="BX96" i="24" l="1"/>
  <c r="BX97" i="24" s="1"/>
  <c r="BY93" i="24" s="1"/>
  <c r="BY101" i="24" s="1"/>
  <c r="CA160" i="24"/>
  <c r="CA159" i="24"/>
  <c r="AS30" i="24"/>
  <c r="AS32" i="24" s="1"/>
  <c r="AT28" i="24" s="1"/>
  <c r="AS65" i="24"/>
  <c r="AT61" i="24" s="1"/>
  <c r="BQ192" i="24"/>
  <c r="BQ191" i="24"/>
  <c r="BY129" i="24"/>
  <c r="BZ125" i="24" s="1"/>
  <c r="BQ193" i="24" l="1"/>
  <c r="BR189" i="24" s="1"/>
  <c r="BR197" i="24" s="1"/>
  <c r="CA161" i="24"/>
  <c r="CB157" i="24" s="1"/>
  <c r="CB165" i="24" s="1"/>
  <c r="BY96" i="24"/>
  <c r="BY95" i="24"/>
  <c r="AT69" i="24"/>
  <c r="BZ133" i="24"/>
  <c r="BY97" i="24" l="1"/>
  <c r="BZ93" i="24" s="1"/>
  <c r="BZ101" i="24" s="1"/>
  <c r="CB160" i="24"/>
  <c r="CB159" i="24"/>
  <c r="BR192" i="24"/>
  <c r="BR191" i="24"/>
  <c r="BZ128" i="24"/>
  <c r="BZ127" i="24"/>
  <c r="AT64" i="24"/>
  <c r="AT31" i="24" s="1"/>
  <c r="AT37" i="24"/>
  <c r="AT63" i="24"/>
  <c r="CB161" i="24" l="1"/>
  <c r="CC157" i="24" s="1"/>
  <c r="CC165" i="24" s="1"/>
  <c r="BZ95" i="24"/>
  <c r="BZ96" i="24"/>
  <c r="BR193" i="24"/>
  <c r="BS189" i="24" s="1"/>
  <c r="BS197" i="24" s="1"/>
  <c r="AT30" i="24"/>
  <c r="AT32" i="24" s="1"/>
  <c r="AU28" i="24" s="1"/>
  <c r="AT65" i="24"/>
  <c r="AU61" i="24" s="1"/>
  <c r="BZ129" i="24"/>
  <c r="CA125" i="24" s="1"/>
  <c r="BZ97" i="24" l="1"/>
  <c r="CA93" i="24" s="1"/>
  <c r="CA133" i="24"/>
  <c r="BS192" i="24"/>
  <c r="BS191" i="24"/>
  <c r="AU69" i="24"/>
  <c r="CC160" i="24"/>
  <c r="CC159" i="24"/>
  <c r="BS193" i="24" l="1"/>
  <c r="BT189" i="24" s="1"/>
  <c r="BT197" i="24" s="1"/>
  <c r="CC161" i="24"/>
  <c r="CD157" i="24" s="1"/>
  <c r="CD165" i="24" s="1"/>
  <c r="CA101" i="24"/>
  <c r="AU37" i="24"/>
  <c r="AU64" i="24"/>
  <c r="AU31" i="24" s="1"/>
  <c r="AU63" i="24"/>
  <c r="CA128" i="24"/>
  <c r="CA127" i="24"/>
  <c r="CA96" i="24" l="1"/>
  <c r="CA95" i="24"/>
  <c r="CA129" i="24"/>
  <c r="CB125" i="24" s="1"/>
  <c r="CB133" i="24" s="1"/>
  <c r="CD160" i="24"/>
  <c r="CD159" i="24"/>
  <c r="AU30" i="24"/>
  <c r="AU32" i="24" s="1"/>
  <c r="AV28" i="24" s="1"/>
  <c r="AU65" i="24"/>
  <c r="AV61" i="24" s="1"/>
  <c r="BT192" i="24"/>
  <c r="BT191" i="24"/>
  <c r="CA97" i="24" l="1"/>
  <c r="CB93" i="24" s="1"/>
  <c r="CB101" i="24" s="1"/>
  <c r="BT193" i="24"/>
  <c r="BU189" i="24" s="1"/>
  <c r="BU197" i="24" s="1"/>
  <c r="CD161" i="24"/>
  <c r="CE157" i="24" s="1"/>
  <c r="CE165" i="24" s="1"/>
  <c r="AV69" i="24"/>
  <c r="CB127" i="24"/>
  <c r="CB128" i="24"/>
  <c r="CB129" i="24" l="1"/>
  <c r="CC125" i="24" s="1"/>
  <c r="CC133" i="24" s="1"/>
  <c r="CC128" i="24" s="1"/>
  <c r="CB95" i="24"/>
  <c r="CB96" i="24"/>
  <c r="CE160" i="24"/>
  <c r="CE159" i="24"/>
  <c r="BU192" i="24"/>
  <c r="BU191" i="24"/>
  <c r="AV37" i="24"/>
  <c r="AV64" i="24"/>
  <c r="AV31" i="24" s="1"/>
  <c r="AV63" i="24"/>
  <c r="CC127" i="24" l="1"/>
  <c r="CC129" i="24" s="1"/>
  <c r="CD125" i="24" s="1"/>
  <c r="CD133" i="24" s="1"/>
  <c r="BU193" i="24"/>
  <c r="BV189" i="24" s="1"/>
  <c r="BV197" i="24" s="1"/>
  <c r="CB97" i="24"/>
  <c r="CC93" i="24" s="1"/>
  <c r="CC101" i="24" s="1"/>
  <c r="AV30" i="24"/>
  <c r="AV32" i="24" s="1"/>
  <c r="AW28" i="24" s="1"/>
  <c r="AV65" i="24"/>
  <c r="AW61" i="24" s="1"/>
  <c r="CE161" i="24"/>
  <c r="CF157" i="24" s="1"/>
  <c r="CC96" i="24" l="1"/>
  <c r="CC95" i="24"/>
  <c r="CF165" i="24"/>
  <c r="CD128" i="24"/>
  <c r="CD127" i="24"/>
  <c r="AW69" i="24"/>
  <c r="BV192" i="24"/>
  <c r="BV191" i="24"/>
  <c r="BV193" i="24" l="1"/>
  <c r="BW189" i="24" s="1"/>
  <c r="BW197" i="24" s="1"/>
  <c r="CC97" i="24"/>
  <c r="CD93" i="24" s="1"/>
  <c r="CD101" i="24" s="1"/>
  <c r="CD129" i="24"/>
  <c r="CE125" i="24" s="1"/>
  <c r="CE133" i="24" s="1"/>
  <c r="CE128" i="24" s="1"/>
  <c r="AW37" i="24"/>
  <c r="AW64" i="24"/>
  <c r="AW31" i="24" s="1"/>
  <c r="AW63" i="24"/>
  <c r="CF160" i="24"/>
  <c r="CF159" i="24"/>
  <c r="CF161" i="24" l="1"/>
  <c r="CG157" i="24" s="1"/>
  <c r="CG165" i="24" s="1"/>
  <c r="CE127" i="24"/>
  <c r="CE129" i="24" s="1"/>
  <c r="CF125" i="24" s="1"/>
  <c r="CF133" i="24" s="1"/>
  <c r="CF127" i="24" s="1"/>
  <c r="CD96" i="24"/>
  <c r="CD95" i="24"/>
  <c r="AW30" i="24"/>
  <c r="AW32" i="24" s="1"/>
  <c r="AX28" i="24" s="1"/>
  <c r="AW65" i="24"/>
  <c r="AX61" i="24" s="1"/>
  <c r="BW192" i="24"/>
  <c r="BW191" i="24"/>
  <c r="CD97" i="24" l="1"/>
  <c r="CE93" i="24" s="1"/>
  <c r="CE101" i="24" s="1"/>
  <c r="CE96" i="24" s="1"/>
  <c r="CF128" i="24"/>
  <c r="CF129" i="24" s="1"/>
  <c r="CG125" i="24" s="1"/>
  <c r="CG133" i="24" s="1"/>
  <c r="BW193" i="24"/>
  <c r="BX189" i="24" s="1"/>
  <c r="BX197" i="24" s="1"/>
  <c r="BX192" i="24" s="1"/>
  <c r="AX69" i="24"/>
  <c r="CG160" i="24"/>
  <c r="CG159" i="24"/>
  <c r="CE95" i="24" l="1"/>
  <c r="CE97" i="24" s="1"/>
  <c r="CF93" i="24" s="1"/>
  <c r="CF101" i="24" s="1"/>
  <c r="BX191" i="24"/>
  <c r="BX193" i="24" s="1"/>
  <c r="BY189" i="24" s="1"/>
  <c r="BY197" i="24" s="1"/>
  <c r="CG161" i="24"/>
  <c r="CH157" i="24" s="1"/>
  <c r="CH165" i="24" s="1"/>
  <c r="CH160" i="24" s="1"/>
  <c r="CG128" i="24"/>
  <c r="CG127" i="24"/>
  <c r="AX37" i="24"/>
  <c r="AX64" i="24"/>
  <c r="AX31" i="24" s="1"/>
  <c r="AX63" i="24"/>
  <c r="CG129" i="24" l="1"/>
  <c r="CH125" i="24" s="1"/>
  <c r="CH133" i="24" s="1"/>
  <c r="CH127" i="24" s="1"/>
  <c r="CH159" i="24"/>
  <c r="CH161" i="24" s="1"/>
  <c r="CI157" i="24" s="1"/>
  <c r="CI165" i="24" s="1"/>
  <c r="CF95" i="24"/>
  <c r="CF96" i="24"/>
  <c r="BY192" i="24"/>
  <c r="BY191" i="24"/>
  <c r="AX30" i="24"/>
  <c r="AX32" i="24" s="1"/>
  <c r="AY28" i="24" s="1"/>
  <c r="AX65" i="24"/>
  <c r="AY61" i="24" s="1"/>
  <c r="CH128" i="24" l="1"/>
  <c r="CH129" i="24" s="1"/>
  <c r="CI125" i="24" s="1"/>
  <c r="CI133" i="24" s="1"/>
  <c r="CI128" i="24" s="1"/>
  <c r="BY193" i="24"/>
  <c r="BZ189" i="24" s="1"/>
  <c r="BZ197" i="24" s="1"/>
  <c r="CF97" i="24"/>
  <c r="CG93" i="24" s="1"/>
  <c r="CG101" i="24" s="1"/>
  <c r="CI160" i="24"/>
  <c r="CI159" i="24"/>
  <c r="AY69" i="24"/>
  <c r="CI127" i="24" l="1"/>
  <c r="CI129" i="24" s="1"/>
  <c r="CJ125" i="24" s="1"/>
  <c r="CJ133" i="24" s="1"/>
  <c r="CG95" i="24"/>
  <c r="CG96" i="24"/>
  <c r="CI161" i="24"/>
  <c r="CJ157" i="24" s="1"/>
  <c r="CJ165" i="24" s="1"/>
  <c r="AY37" i="24"/>
  <c r="AY64" i="24"/>
  <c r="AY31" i="24" s="1"/>
  <c r="AY63" i="24"/>
  <c r="BZ192" i="24"/>
  <c r="BZ191" i="24"/>
  <c r="BZ193" i="24" l="1"/>
  <c r="CA189" i="24" s="1"/>
  <c r="CA197" i="24" s="1"/>
  <c r="CG97" i="24"/>
  <c r="CH93" i="24" s="1"/>
  <c r="AY30" i="24"/>
  <c r="AY32" i="24" s="1"/>
  <c r="AZ28" i="24" s="1"/>
  <c r="AY65" i="24"/>
  <c r="AZ61" i="24" s="1"/>
  <c r="CJ128" i="24"/>
  <c r="CJ127" i="24"/>
  <c r="CJ160" i="24"/>
  <c r="CJ159" i="24"/>
  <c r="CJ129" i="24" l="1"/>
  <c r="CK125" i="24" s="1"/>
  <c r="CK133" i="24" s="1"/>
  <c r="CH101" i="24"/>
  <c r="CJ161" i="24"/>
  <c r="CK157" i="24" s="1"/>
  <c r="CK165" i="24" s="1"/>
  <c r="CA192" i="24"/>
  <c r="CA191" i="24"/>
  <c r="AZ69" i="24"/>
  <c r="CA193" i="24" l="1"/>
  <c r="CB189" i="24" s="1"/>
  <c r="CB197" i="24" s="1"/>
  <c r="CH96" i="24"/>
  <c r="CH95" i="24"/>
  <c r="CK160" i="24"/>
  <c r="CK159" i="24"/>
  <c r="AZ64" i="24"/>
  <c r="AZ31" i="24" s="1"/>
  <c r="AZ37" i="24"/>
  <c r="AZ63" i="24"/>
  <c r="CK128" i="24"/>
  <c r="CK127" i="24"/>
  <c r="CH97" i="24" l="1"/>
  <c r="CI93" i="24" s="1"/>
  <c r="CI101" i="24" s="1"/>
  <c r="CK161" i="24"/>
  <c r="CL157" i="24" s="1"/>
  <c r="CL165" i="24" s="1"/>
  <c r="CK129" i="24"/>
  <c r="CL125" i="24" s="1"/>
  <c r="CL133" i="24" s="1"/>
  <c r="AZ30" i="24"/>
  <c r="AZ32" i="24" s="1"/>
  <c r="BA28" i="24" s="1"/>
  <c r="AZ65" i="24"/>
  <c r="BA61" i="24" s="1"/>
  <c r="CB192" i="24"/>
  <c r="CB191" i="24"/>
  <c r="CI96" i="24" l="1"/>
  <c r="CI95" i="24"/>
  <c r="CB193" i="24"/>
  <c r="CC189" i="24" s="1"/>
  <c r="CC197" i="24" s="1"/>
  <c r="CL128" i="24"/>
  <c r="CL127" i="24"/>
  <c r="BA69" i="24"/>
  <c r="CL160" i="24"/>
  <c r="CL159" i="24"/>
  <c r="CI97" i="24" l="1"/>
  <c r="CJ93" i="24" s="1"/>
  <c r="CJ101" i="24" s="1"/>
  <c r="CJ96" i="24" s="1"/>
  <c r="CL161" i="24"/>
  <c r="CM157" i="24" s="1"/>
  <c r="CM165" i="24" s="1"/>
  <c r="CL129" i="24"/>
  <c r="CM125" i="24" s="1"/>
  <c r="CM133" i="24" s="1"/>
  <c r="CC192" i="24"/>
  <c r="CC191" i="24"/>
  <c r="BA37" i="24"/>
  <c r="BA64" i="24"/>
  <c r="BA31" i="24" s="1"/>
  <c r="BA63" i="24"/>
  <c r="CJ95" i="24" l="1"/>
  <c r="CJ97" i="24" s="1"/>
  <c r="CK93" i="24" s="1"/>
  <c r="CK101" i="24" s="1"/>
  <c r="CC193" i="24"/>
  <c r="CD189" i="24" s="1"/>
  <c r="CD197" i="24" s="1"/>
  <c r="BA30" i="24"/>
  <c r="BA32" i="24" s="1"/>
  <c r="BB28" i="24" s="1"/>
  <c r="BA65" i="24"/>
  <c r="BB61" i="24" s="1"/>
  <c r="CM160" i="24"/>
  <c r="CM159" i="24"/>
  <c r="CM128" i="24"/>
  <c r="CM127" i="24"/>
  <c r="CM161" i="24" l="1"/>
  <c r="CN157" i="24" s="1"/>
  <c r="CN165" i="24" s="1"/>
  <c r="CK96" i="24"/>
  <c r="CK95" i="24"/>
  <c r="CM129" i="24"/>
  <c r="CN125" i="24" s="1"/>
  <c r="BB69" i="24"/>
  <c r="CD191" i="24"/>
  <c r="CD192" i="24"/>
  <c r="CK97" i="24" l="1"/>
  <c r="CL93" i="24" s="1"/>
  <c r="CL101" i="24" s="1"/>
  <c r="CN160" i="24"/>
  <c r="CN159" i="24"/>
  <c r="BB37" i="24"/>
  <c r="BB64" i="24"/>
  <c r="BB31" i="24" s="1"/>
  <c r="BB63" i="24"/>
  <c r="CD193" i="24"/>
  <c r="CE189" i="24" s="1"/>
  <c r="CN133" i="24"/>
  <c r="CN161" i="24" l="1"/>
  <c r="CO157" i="24" s="1"/>
  <c r="CO165" i="24" s="1"/>
  <c r="CL95" i="24"/>
  <c r="CL96" i="24"/>
  <c r="CE197" i="24"/>
  <c r="BB30" i="24"/>
  <c r="BB32" i="24" s="1"/>
  <c r="BC28" i="24" s="1"/>
  <c r="BB65" i="24"/>
  <c r="BC61" i="24" s="1"/>
  <c r="CN128" i="24"/>
  <c r="CN127" i="24"/>
  <c r="CL97" i="24" l="1"/>
  <c r="CM93" i="24" s="1"/>
  <c r="CM101" i="24" s="1"/>
  <c r="CM95" i="24" s="1"/>
  <c r="CN129" i="24"/>
  <c r="CO125" i="24" s="1"/>
  <c r="CO133" i="24" s="1"/>
  <c r="CO128" i="24" s="1"/>
  <c r="CO160" i="24"/>
  <c r="CO159" i="24"/>
  <c r="CE192" i="24"/>
  <c r="CE191" i="24"/>
  <c r="BC69" i="24"/>
  <c r="CM96" i="24" l="1"/>
  <c r="CM97" i="24" s="1"/>
  <c r="CN93" i="24" s="1"/>
  <c r="CN101" i="24" s="1"/>
  <c r="CO127" i="24"/>
  <c r="CO129" i="24" s="1"/>
  <c r="CP125" i="24" s="1"/>
  <c r="CP133" i="24" s="1"/>
  <c r="CE193" i="24"/>
  <c r="CF189" i="24" s="1"/>
  <c r="CF197" i="24" s="1"/>
  <c r="CO161" i="24"/>
  <c r="CP157" i="24" s="1"/>
  <c r="CP165" i="24" s="1"/>
  <c r="BC64" i="24"/>
  <c r="BC31" i="24" s="1"/>
  <c r="BC37" i="24"/>
  <c r="BC63" i="24"/>
  <c r="CN96" i="24" l="1"/>
  <c r="CN95" i="24"/>
  <c r="CP160" i="24"/>
  <c r="CP159" i="24"/>
  <c r="BC30" i="24"/>
  <c r="BC32" i="24" s="1"/>
  <c r="BD28" i="24" s="1"/>
  <c r="BC65" i="24"/>
  <c r="BD61" i="24" s="1"/>
  <c r="CP128" i="24"/>
  <c r="CP127" i="24"/>
  <c r="CF192" i="24"/>
  <c r="CF191" i="24"/>
  <c r="CP129" i="24" l="1"/>
  <c r="CQ125" i="24" s="1"/>
  <c r="CQ133" i="24" s="1"/>
  <c r="CQ127" i="24" s="1"/>
  <c r="CN97" i="24"/>
  <c r="CO93" i="24" s="1"/>
  <c r="CO101" i="24" s="1"/>
  <c r="CF193" i="24"/>
  <c r="CG189" i="24" s="1"/>
  <c r="CG197" i="24" s="1"/>
  <c r="CP161" i="24"/>
  <c r="CQ157" i="24" s="1"/>
  <c r="CQ165" i="24" s="1"/>
  <c r="BD69" i="24"/>
  <c r="CQ128" i="24" l="1"/>
  <c r="CQ129" i="24" s="1"/>
  <c r="CR125" i="24" s="1"/>
  <c r="CR133" i="24" s="1"/>
  <c r="CO96" i="24"/>
  <c r="CO95" i="24"/>
  <c r="CQ160" i="24"/>
  <c r="CQ159" i="24"/>
  <c r="CG192" i="24"/>
  <c r="CG191" i="24"/>
  <c r="BD37" i="24"/>
  <c r="BD64" i="24"/>
  <c r="BD31" i="24" s="1"/>
  <c r="BD63" i="24"/>
  <c r="CO97" i="24" l="1"/>
  <c r="CP93" i="24" s="1"/>
  <c r="CP101" i="24" s="1"/>
  <c r="CQ161" i="24"/>
  <c r="CR157" i="24" s="1"/>
  <c r="CR165" i="24" s="1"/>
  <c r="CG193" i="24"/>
  <c r="CH189" i="24" s="1"/>
  <c r="CH197" i="24" s="1"/>
  <c r="BD30" i="24"/>
  <c r="BD32" i="24" s="1"/>
  <c r="BE28" i="24" s="1"/>
  <c r="BD65" i="24"/>
  <c r="BE61" i="24" s="1"/>
  <c r="CR128" i="24"/>
  <c r="CR127" i="24"/>
  <c r="CP96" i="24" l="1"/>
  <c r="CP95" i="24"/>
  <c r="CH192" i="24"/>
  <c r="CH191" i="24"/>
  <c r="BE69" i="24"/>
  <c r="CR129" i="24"/>
  <c r="CS125" i="24" s="1"/>
  <c r="CS133" i="24" s="1"/>
  <c r="CR160" i="24"/>
  <c r="CR159" i="24"/>
  <c r="CR161" i="24" l="1"/>
  <c r="CS157" i="24" s="1"/>
  <c r="CS165" i="24" s="1"/>
  <c r="CH193" i="24"/>
  <c r="CI189" i="24" s="1"/>
  <c r="CI197" i="24" s="1"/>
  <c r="CI192" i="24" s="1"/>
  <c r="CP97" i="24"/>
  <c r="CQ93" i="24" s="1"/>
  <c r="CQ101" i="24" s="1"/>
  <c r="CS127" i="24"/>
  <c r="CS128" i="24"/>
  <c r="BE64" i="24"/>
  <c r="BE31" i="24" s="1"/>
  <c r="BE37" i="24"/>
  <c r="BE63" i="24"/>
  <c r="CI191" i="24" l="1"/>
  <c r="CI193" i="24" s="1"/>
  <c r="CJ189" i="24" s="1"/>
  <c r="CJ197" i="24" s="1"/>
  <c r="CQ96" i="24"/>
  <c r="CQ95" i="24"/>
  <c r="CS160" i="24"/>
  <c r="CS159" i="24"/>
  <c r="CS129" i="24"/>
  <c r="CT125" i="24" s="1"/>
  <c r="BE30" i="24"/>
  <c r="BE32" i="24" s="1"/>
  <c r="BF28" i="24" s="1"/>
  <c r="BE65" i="24"/>
  <c r="BF61" i="24" s="1"/>
  <c r="CS161" i="24" l="1"/>
  <c r="CT157" i="24" s="1"/>
  <c r="CT165" i="24" s="1"/>
  <c r="CT159" i="24" s="1"/>
  <c r="CQ97" i="24"/>
  <c r="CR93" i="24" s="1"/>
  <c r="CR101" i="24" s="1"/>
  <c r="CT133" i="24"/>
  <c r="CJ192" i="24"/>
  <c r="CJ191" i="24"/>
  <c r="BF69" i="24"/>
  <c r="CT160" i="24" l="1"/>
  <c r="CT161" i="24" s="1"/>
  <c r="CU157" i="24" s="1"/>
  <c r="CU165" i="24" s="1"/>
  <c r="CR96" i="24"/>
  <c r="CR95" i="24"/>
  <c r="CJ193" i="24"/>
  <c r="CK189" i="24" s="1"/>
  <c r="CK197" i="24" s="1"/>
  <c r="BF64" i="24"/>
  <c r="BF31" i="24" s="1"/>
  <c r="BF37" i="24"/>
  <c r="BF63" i="24"/>
  <c r="CT128" i="24"/>
  <c r="CT127" i="24"/>
  <c r="CR97" i="24" l="1"/>
  <c r="CS93" i="24" s="1"/>
  <c r="CS101" i="24" s="1"/>
  <c r="BF30" i="24"/>
  <c r="BF32" i="24" s="1"/>
  <c r="BG28" i="24" s="1"/>
  <c r="BF65" i="24"/>
  <c r="BG61" i="24" s="1"/>
  <c r="CU160" i="24"/>
  <c r="CU159" i="24"/>
  <c r="CK192" i="24"/>
  <c r="CK191" i="24"/>
  <c r="CT129" i="24"/>
  <c r="CU125" i="24" s="1"/>
  <c r="CU133" i="24" s="1"/>
  <c r="CS96" i="24" l="1"/>
  <c r="CS95" i="24"/>
  <c r="CU161" i="24"/>
  <c r="CV157" i="24" s="1"/>
  <c r="CV165" i="24" s="1"/>
  <c r="CV159" i="24" s="1"/>
  <c r="CK193" i="24"/>
  <c r="CL189" i="24" s="1"/>
  <c r="BG69" i="24"/>
  <c r="CU128" i="24"/>
  <c r="CU127" i="24"/>
  <c r="CS97" i="24" l="1"/>
  <c r="CT93" i="24" s="1"/>
  <c r="CT101" i="24" s="1"/>
  <c r="CT95" i="24" s="1"/>
  <c r="CV160" i="24"/>
  <c r="CV161" i="24" s="1"/>
  <c r="CW157" i="24" s="1"/>
  <c r="CW165" i="24" s="1"/>
  <c r="BG37" i="24"/>
  <c r="BG64" i="24"/>
  <c r="BG31" i="24" s="1"/>
  <c r="BG63" i="24"/>
  <c r="CU129" i="24"/>
  <c r="CV125" i="24" s="1"/>
  <c r="CV133" i="24" s="1"/>
  <c r="CL197" i="24"/>
  <c r="CT96" i="24" l="1"/>
  <c r="CT97" i="24" s="1"/>
  <c r="CU93" i="24" s="1"/>
  <c r="CU101" i="24" s="1"/>
  <c r="CV128" i="24"/>
  <c r="CV127" i="24"/>
  <c r="CW160" i="24"/>
  <c r="CW159" i="24"/>
  <c r="CL192" i="24"/>
  <c r="CL191" i="24"/>
  <c r="BG30" i="24"/>
  <c r="BG32" i="24" s="1"/>
  <c r="BH28" i="24" s="1"/>
  <c r="BG65" i="24"/>
  <c r="BH61" i="24" s="1"/>
  <c r="CV129" i="24" l="1"/>
  <c r="CW125" i="24" s="1"/>
  <c r="CW133" i="24" s="1"/>
  <c r="CW161" i="24"/>
  <c r="CX157" i="24" s="1"/>
  <c r="CX165" i="24" s="1"/>
  <c r="CU96" i="24"/>
  <c r="CU95" i="24"/>
  <c r="CL193" i="24"/>
  <c r="CM189" i="24" s="1"/>
  <c r="CM197" i="24" s="1"/>
  <c r="BH69" i="24"/>
  <c r="CU97" i="24" l="1"/>
  <c r="CV93" i="24" s="1"/>
  <c r="CV101" i="24" s="1"/>
  <c r="CW128" i="24"/>
  <c r="CW127" i="24"/>
  <c r="CM192" i="24"/>
  <c r="CM191" i="24"/>
  <c r="CX160" i="24"/>
  <c r="CX159" i="24"/>
  <c r="BH37" i="24"/>
  <c r="BH64" i="24"/>
  <c r="BH31" i="24" s="1"/>
  <c r="BH63" i="24"/>
  <c r="CX161" i="24" l="1"/>
  <c r="CY157" i="24" s="1"/>
  <c r="CY165" i="24" s="1"/>
  <c r="CW129" i="24"/>
  <c r="CX125" i="24" s="1"/>
  <c r="CX133" i="24" s="1"/>
  <c r="CM193" i="24"/>
  <c r="CN189" i="24" s="1"/>
  <c r="CN197" i="24" s="1"/>
  <c r="CV95" i="24"/>
  <c r="CV96" i="24"/>
  <c r="BH30" i="24"/>
  <c r="BH32" i="24" s="1"/>
  <c r="BI28" i="24" s="1"/>
  <c r="BH65" i="24"/>
  <c r="BI61" i="24" s="1"/>
  <c r="CV97" i="24" l="1"/>
  <c r="CW93" i="24" s="1"/>
  <c r="CW101" i="24" s="1"/>
  <c r="CX128" i="24"/>
  <c r="CX127" i="24"/>
  <c r="BI69" i="24"/>
  <c r="CY160" i="24"/>
  <c r="CY159" i="24"/>
  <c r="CN192" i="24"/>
  <c r="CN191" i="24"/>
  <c r="CX129" i="24" l="1"/>
  <c r="CY125" i="24" s="1"/>
  <c r="CY133" i="24" s="1"/>
  <c r="CW96" i="24"/>
  <c r="CW95" i="24"/>
  <c r="CY161" i="24"/>
  <c r="CZ157" i="24" s="1"/>
  <c r="CZ165" i="24" s="1"/>
  <c r="CN193" i="24"/>
  <c r="CO189" i="24" s="1"/>
  <c r="CO197" i="24" s="1"/>
  <c r="BI37" i="24"/>
  <c r="BI64" i="24"/>
  <c r="BI31" i="24" s="1"/>
  <c r="BI63" i="24"/>
  <c r="CW97" i="24" l="1"/>
  <c r="CX93" i="24" s="1"/>
  <c r="CX101" i="24" s="1"/>
  <c r="BI30" i="24"/>
  <c r="BI32" i="24" s="1"/>
  <c r="BJ28" i="24" s="1"/>
  <c r="BI65" i="24"/>
  <c r="BJ61" i="24" s="1"/>
  <c r="CO192" i="24"/>
  <c r="CO191" i="24"/>
  <c r="CY128" i="24"/>
  <c r="CY127" i="24"/>
  <c r="CZ160" i="24"/>
  <c r="CZ159" i="24"/>
  <c r="CY129" i="24" l="1"/>
  <c r="CZ125" i="24" s="1"/>
  <c r="CZ133" i="24" s="1"/>
  <c r="CZ127" i="24" s="1"/>
  <c r="CO193" i="24"/>
  <c r="CP189" i="24" s="1"/>
  <c r="CP197" i="24" s="1"/>
  <c r="CX96" i="24"/>
  <c r="CX95" i="24"/>
  <c r="BJ69" i="24"/>
  <c r="CZ161" i="24"/>
  <c r="DA157" i="24" s="1"/>
  <c r="CX97" i="24" l="1"/>
  <c r="CY93" i="24" s="1"/>
  <c r="CY101" i="24" s="1"/>
  <c r="CZ128" i="24"/>
  <c r="CZ129" i="24" s="1"/>
  <c r="DA125" i="24" s="1"/>
  <c r="DA133" i="24" s="1"/>
  <c r="DA165" i="24"/>
  <c r="BJ64" i="24"/>
  <c r="BJ31" i="24" s="1"/>
  <c r="BJ37" i="24"/>
  <c r="BJ63" i="24"/>
  <c r="CP192" i="24"/>
  <c r="CP191" i="24"/>
  <c r="CY95" i="24" l="1"/>
  <c r="CY96" i="24"/>
  <c r="CP193" i="24"/>
  <c r="CQ189" i="24" s="1"/>
  <c r="CQ197" i="24" s="1"/>
  <c r="BJ30" i="24"/>
  <c r="BJ32" i="24" s="1"/>
  <c r="BK28" i="24" s="1"/>
  <c r="BJ65" i="24"/>
  <c r="BK61" i="24" s="1"/>
  <c r="DA160" i="24"/>
  <c r="DA159" i="24"/>
  <c r="DA128" i="24"/>
  <c r="DA127" i="24"/>
  <c r="CY97" i="24" l="1"/>
  <c r="CZ93" i="24" s="1"/>
  <c r="CZ101" i="24" s="1"/>
  <c r="DA129" i="24"/>
  <c r="DB125" i="24" s="1"/>
  <c r="DB133" i="24" s="1"/>
  <c r="DA161" i="24"/>
  <c r="DB157" i="24" s="1"/>
  <c r="DB165" i="24" s="1"/>
  <c r="CQ192" i="24"/>
  <c r="CQ191" i="24"/>
  <c r="BK69" i="24"/>
  <c r="CZ96" i="24" l="1"/>
  <c r="CZ95" i="24"/>
  <c r="CQ193" i="24"/>
  <c r="CR189" i="24" s="1"/>
  <c r="CR197" i="24" s="1"/>
  <c r="BK37" i="24"/>
  <c r="BK64" i="24"/>
  <c r="BK31" i="24" s="1"/>
  <c r="BK63" i="24"/>
  <c r="DB128" i="24"/>
  <c r="DB127" i="24"/>
  <c r="DB159" i="24"/>
  <c r="DB160" i="24"/>
  <c r="CZ97" i="24" l="1"/>
  <c r="DA93" i="24" s="1"/>
  <c r="DA101" i="24" s="1"/>
  <c r="DA96" i="24" s="1"/>
  <c r="CR192" i="24"/>
  <c r="CR191" i="24"/>
  <c r="BK30" i="24"/>
  <c r="BK32" i="24" s="1"/>
  <c r="BL28" i="24" s="1"/>
  <c r="BK65" i="24"/>
  <c r="BL61" i="24" s="1"/>
  <c r="DB161" i="24"/>
  <c r="DC157" i="24" s="1"/>
  <c r="DB129" i="24"/>
  <c r="DC125" i="24" s="1"/>
  <c r="DC133" i="24" s="1"/>
  <c r="CR193" i="24" l="1"/>
  <c r="CS189" i="24" s="1"/>
  <c r="CS197" i="24" s="1"/>
  <c r="DA95" i="24"/>
  <c r="DA97" i="24" s="1"/>
  <c r="DB93" i="24" s="1"/>
  <c r="DB101" i="24" s="1"/>
  <c r="DC165" i="24"/>
  <c r="DC128" i="24"/>
  <c r="DC127" i="24"/>
  <c r="BL69" i="24"/>
  <c r="DB95" i="24" l="1"/>
  <c r="DB96" i="24"/>
  <c r="DC129" i="24"/>
  <c r="DD125" i="24" s="1"/>
  <c r="DD133" i="24" s="1"/>
  <c r="DD128" i="24" s="1"/>
  <c r="CS192" i="24"/>
  <c r="CS191" i="24"/>
  <c r="BL64" i="24"/>
  <c r="BL31" i="24" s="1"/>
  <c r="BL37" i="24"/>
  <c r="BL63" i="24"/>
  <c r="DC160" i="24"/>
  <c r="DC159" i="24"/>
  <c r="DD127" i="24" l="1"/>
  <c r="DD129" i="24" s="1"/>
  <c r="DE125" i="24" s="1"/>
  <c r="DE133" i="24" s="1"/>
  <c r="CS193" i="24"/>
  <c r="CT189" i="24" s="1"/>
  <c r="CT197" i="24" s="1"/>
  <c r="DB97" i="24"/>
  <c r="DC93" i="24" s="1"/>
  <c r="DC101" i="24" s="1"/>
  <c r="DC96" i="24" s="1"/>
  <c r="BL30" i="24"/>
  <c r="BL32" i="24" s="1"/>
  <c r="BM28" i="24" s="1"/>
  <c r="BL65" i="24"/>
  <c r="BM61" i="24" s="1"/>
  <c r="DC161" i="24"/>
  <c r="DD157" i="24" s="1"/>
  <c r="DD165" i="24" s="1"/>
  <c r="DC95" i="24" l="1"/>
  <c r="DC97" i="24" s="1"/>
  <c r="DD93" i="24" s="1"/>
  <c r="DD101" i="24" s="1"/>
  <c r="CT192" i="24"/>
  <c r="CT191" i="24"/>
  <c r="DD160" i="24"/>
  <c r="DD159" i="24"/>
  <c r="BM69" i="24"/>
  <c r="DE128" i="24"/>
  <c r="DE127" i="24"/>
  <c r="DD96" i="24" l="1"/>
  <c r="DD95" i="24"/>
  <c r="DD161" i="24"/>
  <c r="DE157" i="24" s="1"/>
  <c r="DE165" i="24" s="1"/>
  <c r="CT193" i="24"/>
  <c r="CU189" i="24" s="1"/>
  <c r="CU197" i="24" s="1"/>
  <c r="DE129" i="24"/>
  <c r="DF125" i="24" s="1"/>
  <c r="DF133" i="24" s="1"/>
  <c r="BM64" i="24"/>
  <c r="BM31" i="24" s="1"/>
  <c r="BM37" i="24"/>
  <c r="BM63" i="24"/>
  <c r="DD97" i="24" l="1"/>
  <c r="DE93" i="24" s="1"/>
  <c r="DE101" i="24" s="1"/>
  <c r="CU192" i="24"/>
  <c r="CU191" i="24"/>
  <c r="BM30" i="24"/>
  <c r="BM32" i="24" s="1"/>
  <c r="BN28" i="24" s="1"/>
  <c r="BM65" i="24"/>
  <c r="BN61" i="24" s="1"/>
  <c r="DF128" i="24"/>
  <c r="DF127" i="24"/>
  <c r="DE160" i="24"/>
  <c r="DE159" i="24"/>
  <c r="DF129" i="24" l="1"/>
  <c r="DG125" i="24" s="1"/>
  <c r="DG133" i="24" s="1"/>
  <c r="DE161" i="24"/>
  <c r="DF157" i="24" s="1"/>
  <c r="DF165" i="24" s="1"/>
  <c r="DF159" i="24" s="1"/>
  <c r="DE95" i="24"/>
  <c r="DE96" i="24"/>
  <c r="CU193" i="24"/>
  <c r="CV189" i="24" s="1"/>
  <c r="CV197" i="24" s="1"/>
  <c r="BN69" i="24"/>
  <c r="DF160" i="24" l="1"/>
  <c r="DF161" i="24" s="1"/>
  <c r="DG157" i="24" s="1"/>
  <c r="DG165" i="24" s="1"/>
  <c r="DG159" i="24" s="1"/>
  <c r="DE97" i="24"/>
  <c r="DF93" i="24" s="1"/>
  <c r="DG128" i="24"/>
  <c r="DG127" i="24"/>
  <c r="CV192" i="24"/>
  <c r="CV191" i="24"/>
  <c r="BN37" i="24"/>
  <c r="BN64" i="24"/>
  <c r="BN31" i="24" s="1"/>
  <c r="BN63" i="24"/>
  <c r="CV193" i="24" l="1"/>
  <c r="CW189" i="24" s="1"/>
  <c r="CW197" i="24" s="1"/>
  <c r="DG160" i="24"/>
  <c r="DG161" i="24" s="1"/>
  <c r="DH157" i="24" s="1"/>
  <c r="DH165" i="24" s="1"/>
  <c r="DH160" i="24" s="1"/>
  <c r="DG129" i="24"/>
  <c r="DH125" i="24" s="1"/>
  <c r="DH133" i="24" s="1"/>
  <c r="DF101" i="24"/>
  <c r="BN30" i="24"/>
  <c r="BN32" i="24" s="1"/>
  <c r="BO28" i="24" s="1"/>
  <c r="BN65" i="24"/>
  <c r="BO61" i="24" s="1"/>
  <c r="DF96" i="24" l="1"/>
  <c r="DF95" i="24"/>
  <c r="DH159" i="24"/>
  <c r="DH161" i="24" s="1"/>
  <c r="DI157" i="24" s="1"/>
  <c r="DI165" i="24" s="1"/>
  <c r="CW192" i="24"/>
  <c r="CW191" i="24"/>
  <c r="BO69" i="24"/>
  <c r="DH128" i="24"/>
  <c r="DH127" i="24"/>
  <c r="DF97" i="24" l="1"/>
  <c r="DG93" i="24" s="1"/>
  <c r="DG101" i="24" s="1"/>
  <c r="DG96" i="24" s="1"/>
  <c r="CW193" i="24"/>
  <c r="CX189" i="24" s="1"/>
  <c r="CX197" i="24" s="1"/>
  <c r="DH129" i="24"/>
  <c r="DI125" i="24" s="1"/>
  <c r="BO37" i="24"/>
  <c r="BO64" i="24"/>
  <c r="BO31" i="24" s="1"/>
  <c r="BO63" i="24"/>
  <c r="DI160" i="24"/>
  <c r="DI159" i="24"/>
  <c r="DG95" i="24" l="1"/>
  <c r="DG97" i="24" s="1"/>
  <c r="DH93" i="24" s="1"/>
  <c r="DH101" i="24" s="1"/>
  <c r="DI161" i="24"/>
  <c r="DJ157" i="24" s="1"/>
  <c r="DJ165" i="24" s="1"/>
  <c r="BO30" i="24"/>
  <c r="BO32" i="24" s="1"/>
  <c r="BP28" i="24" s="1"/>
  <c r="BO65" i="24"/>
  <c r="BP61" i="24" s="1"/>
  <c r="DI133" i="24"/>
  <c r="CX192" i="24"/>
  <c r="CX191" i="24"/>
  <c r="DH95" i="24" l="1"/>
  <c r="DH96" i="24"/>
  <c r="DI128" i="24"/>
  <c r="DI127" i="24"/>
  <c r="BP69" i="24"/>
  <c r="CX193" i="24"/>
  <c r="CY189" i="24" s="1"/>
  <c r="DJ160" i="24"/>
  <c r="DJ159" i="24"/>
  <c r="DI129" i="24" l="1"/>
  <c r="DJ125" i="24" s="1"/>
  <c r="DJ133" i="24" s="1"/>
  <c r="DJ128" i="24" s="1"/>
  <c r="DH97" i="24"/>
  <c r="DI93" i="24" s="1"/>
  <c r="DI101" i="24" s="1"/>
  <c r="CY197" i="24"/>
  <c r="DJ161" i="24"/>
  <c r="DK157" i="24" s="1"/>
  <c r="BP64" i="24"/>
  <c r="BP31" i="24" s="1"/>
  <c r="BP37" i="24"/>
  <c r="BP63" i="24"/>
  <c r="DJ127" i="24" l="1"/>
  <c r="DJ129" i="24" s="1"/>
  <c r="DK125" i="24" s="1"/>
  <c r="DK133" i="24" s="1"/>
  <c r="DI95" i="24"/>
  <c r="DI96" i="24"/>
  <c r="DK165" i="24"/>
  <c r="CY192" i="24"/>
  <c r="CY191" i="24"/>
  <c r="BP30" i="24"/>
  <c r="BP32" i="24" s="1"/>
  <c r="BQ28" i="24" s="1"/>
  <c r="BP65" i="24"/>
  <c r="BQ61" i="24" s="1"/>
  <c r="DI97" i="24" l="1"/>
  <c r="DJ93" i="24" s="1"/>
  <c r="CY193" i="24"/>
  <c r="CZ189" i="24" s="1"/>
  <c r="CZ197" i="24" s="1"/>
  <c r="CZ191" i="24" s="1"/>
  <c r="DK128" i="24"/>
  <c r="DK127" i="24"/>
  <c r="BQ69" i="24"/>
  <c r="DK160" i="24"/>
  <c r="DK159" i="24"/>
  <c r="DJ101" i="24" l="1"/>
  <c r="CZ192" i="24"/>
  <c r="CZ193" i="24" s="1"/>
  <c r="DA189" i="24" s="1"/>
  <c r="DA197" i="24" s="1"/>
  <c r="DK129" i="24"/>
  <c r="DL125" i="24" s="1"/>
  <c r="DL133" i="24" s="1"/>
  <c r="DK161" i="24"/>
  <c r="DL157" i="24" s="1"/>
  <c r="DL165" i="24" s="1"/>
  <c r="BQ64" i="24"/>
  <c r="BQ31" i="24" s="1"/>
  <c r="BQ37" i="24"/>
  <c r="BQ63" i="24"/>
  <c r="DJ96" i="24" l="1"/>
  <c r="DJ95" i="24"/>
  <c r="DA192" i="24"/>
  <c r="DA191" i="24"/>
  <c r="DL128" i="24"/>
  <c r="DL127" i="24"/>
  <c r="BQ30" i="24"/>
  <c r="BQ32" i="24" s="1"/>
  <c r="BR28" i="24" s="1"/>
  <c r="BQ65" i="24"/>
  <c r="BR61" i="24" s="1"/>
  <c r="DL160" i="24"/>
  <c r="DL159" i="24"/>
  <c r="DA193" i="24" l="1"/>
  <c r="DB189" i="24" s="1"/>
  <c r="DB197" i="24" s="1"/>
  <c r="DL129" i="24"/>
  <c r="DM125" i="24" s="1"/>
  <c r="DM133" i="24" s="1"/>
  <c r="DJ97" i="24"/>
  <c r="DK93" i="24" s="1"/>
  <c r="DK101" i="24" s="1"/>
  <c r="DK96" i="24" s="1"/>
  <c r="DL161" i="24"/>
  <c r="DM157" i="24" s="1"/>
  <c r="DM165" i="24" s="1"/>
  <c r="DM159" i="24" s="1"/>
  <c r="BR69" i="24"/>
  <c r="DK95" i="24" l="1"/>
  <c r="DK97" i="24" s="1"/>
  <c r="DL93" i="24" s="1"/>
  <c r="DL101" i="24" s="1"/>
  <c r="DM160" i="24"/>
  <c r="DM161" i="24" s="1"/>
  <c r="DN157" i="24" s="1"/>
  <c r="DN165" i="24" s="1"/>
  <c r="DN160" i="24" s="1"/>
  <c r="BR64" i="24"/>
  <c r="BR31" i="24" s="1"/>
  <c r="BR37" i="24"/>
  <c r="BR63" i="24"/>
  <c r="DB192" i="24"/>
  <c r="DB191" i="24"/>
  <c r="DM128" i="24"/>
  <c r="DM127" i="24"/>
  <c r="DN159" i="24" l="1"/>
  <c r="DN161" i="24" s="1"/>
  <c r="DO157" i="24" s="1"/>
  <c r="DO165" i="24" s="1"/>
  <c r="DL96" i="24"/>
  <c r="DL95" i="24"/>
  <c r="DM129" i="24"/>
  <c r="DN125" i="24" s="1"/>
  <c r="DN133" i="24" s="1"/>
  <c r="DB193" i="24"/>
  <c r="DC189" i="24" s="1"/>
  <c r="BR30" i="24"/>
  <c r="BR32" i="24" s="1"/>
  <c r="BS28" i="24" s="1"/>
  <c r="BR65" i="24"/>
  <c r="BS61" i="24" s="1"/>
  <c r="DL97" i="24" l="1"/>
  <c r="DM93" i="24" s="1"/>
  <c r="DC197" i="24"/>
  <c r="DO160" i="24"/>
  <c r="DO159" i="24"/>
  <c r="BS69" i="24"/>
  <c r="DN128" i="24"/>
  <c r="DN127" i="24"/>
  <c r="DN129" i="24" l="1"/>
  <c r="DO125" i="24" s="1"/>
  <c r="DO133" i="24" s="1"/>
  <c r="DM101" i="24"/>
  <c r="DO161" i="24"/>
  <c r="DP157" i="24" s="1"/>
  <c r="DP165" i="24" s="1"/>
  <c r="DP160" i="24" s="1"/>
  <c r="BS64" i="24"/>
  <c r="BS31" i="24" s="1"/>
  <c r="BS37" i="24"/>
  <c r="BS63" i="24"/>
  <c r="DC192" i="24"/>
  <c r="DC191" i="24"/>
  <c r="DP159" i="24" l="1"/>
  <c r="DP161" i="24" s="1"/>
  <c r="DQ157" i="24" s="1"/>
  <c r="DQ165" i="24" s="1"/>
  <c r="DQ159" i="24" s="1"/>
  <c r="DC193" i="24"/>
  <c r="DD189" i="24" s="1"/>
  <c r="DD197" i="24" s="1"/>
  <c r="DM96" i="24"/>
  <c r="DM95" i="24"/>
  <c r="BS30" i="24"/>
  <c r="BS32" i="24" s="1"/>
  <c r="BT28" i="24" s="1"/>
  <c r="BS65" i="24"/>
  <c r="BT61" i="24" s="1"/>
  <c r="DO128" i="24"/>
  <c r="DO127" i="24"/>
  <c r="DM97" i="24" l="1"/>
  <c r="DN93" i="24" s="1"/>
  <c r="DN101" i="24" s="1"/>
  <c r="DN95" i="24" s="1"/>
  <c r="DQ160" i="24"/>
  <c r="DQ161" i="24" s="1"/>
  <c r="DR157" i="24" s="1"/>
  <c r="DR165" i="24" s="1"/>
  <c r="DO129" i="24"/>
  <c r="DP125" i="24" s="1"/>
  <c r="DP133" i="24" s="1"/>
  <c r="BT69" i="24"/>
  <c r="DD192" i="24"/>
  <c r="DD191" i="24"/>
  <c r="DN96" i="24" l="1"/>
  <c r="DN97" i="24" s="1"/>
  <c r="DO93" i="24" s="1"/>
  <c r="DO101" i="24" s="1"/>
  <c r="DD193" i="24"/>
  <c r="DE189" i="24" s="1"/>
  <c r="DE197" i="24" s="1"/>
  <c r="DR160" i="24"/>
  <c r="DR159" i="24"/>
  <c r="DP128" i="24"/>
  <c r="DP127" i="24"/>
  <c r="BT37" i="24"/>
  <c r="BT64" i="24"/>
  <c r="BT31" i="24" s="1"/>
  <c r="BT63" i="24"/>
  <c r="DO96" i="24" l="1"/>
  <c r="DO95" i="24"/>
  <c r="DP129" i="24"/>
  <c r="DQ125" i="24" s="1"/>
  <c r="DQ133" i="24" s="1"/>
  <c r="DR161" i="24"/>
  <c r="DS157" i="24" s="1"/>
  <c r="DS165" i="24" s="1"/>
  <c r="BT30" i="24"/>
  <c r="BT32" i="24" s="1"/>
  <c r="BU28" i="24" s="1"/>
  <c r="BT65" i="24"/>
  <c r="BU61" i="24" s="1"/>
  <c r="DE192" i="24"/>
  <c r="DE191" i="24"/>
  <c r="DO97" i="24" l="1"/>
  <c r="DP93" i="24" s="1"/>
  <c r="DP101" i="24" s="1"/>
  <c r="DP96" i="24" s="1"/>
  <c r="DS160" i="24"/>
  <c r="DS159" i="24"/>
  <c r="BU69" i="24"/>
  <c r="DE193" i="24"/>
  <c r="DF189" i="24" s="1"/>
  <c r="DF197" i="24" s="1"/>
  <c r="DQ128" i="24"/>
  <c r="DQ127" i="24"/>
  <c r="DP95" i="24" l="1"/>
  <c r="DP97" i="24" s="1"/>
  <c r="DQ93" i="24" s="1"/>
  <c r="DQ101" i="24" s="1"/>
  <c r="DQ96" i="24" s="1"/>
  <c r="DQ129" i="24"/>
  <c r="DR125" i="24" s="1"/>
  <c r="DR133" i="24" s="1"/>
  <c r="DR128" i="24" s="1"/>
  <c r="DS161" i="24"/>
  <c r="DT157" i="24" s="1"/>
  <c r="DT165" i="24" s="1"/>
  <c r="DF192" i="24"/>
  <c r="DF191" i="24"/>
  <c r="BU37" i="24"/>
  <c r="BU64" i="24"/>
  <c r="BU31" i="24" s="1"/>
  <c r="BU63" i="24"/>
  <c r="DR127" i="24" l="1"/>
  <c r="DR129" i="24" s="1"/>
  <c r="DS125" i="24" s="1"/>
  <c r="DQ95" i="24"/>
  <c r="DQ97" i="24" s="1"/>
  <c r="DR93" i="24" s="1"/>
  <c r="DR101" i="24" s="1"/>
  <c r="BU30" i="24"/>
  <c r="BU32" i="24" s="1"/>
  <c r="BV28" i="24" s="1"/>
  <c r="BU65" i="24"/>
  <c r="BV61" i="24" s="1"/>
  <c r="DF193" i="24"/>
  <c r="DG189" i="24" s="1"/>
  <c r="DT160" i="24"/>
  <c r="DT159" i="24"/>
  <c r="DR96" i="24" l="1"/>
  <c r="DR95" i="24"/>
  <c r="DS133" i="24"/>
  <c r="DG197" i="24"/>
  <c r="BV69" i="24"/>
  <c r="DT161" i="24"/>
  <c r="DU157" i="24" s="1"/>
  <c r="DR97" i="24" l="1"/>
  <c r="DS93" i="24" s="1"/>
  <c r="DS101" i="24" s="1"/>
  <c r="DS95" i="24" s="1"/>
  <c r="DU165" i="24"/>
  <c r="DG192" i="24"/>
  <c r="DG191" i="24"/>
  <c r="BV37" i="24"/>
  <c r="BV64" i="24"/>
  <c r="BV31" i="24" s="1"/>
  <c r="BV63" i="24"/>
  <c r="DS128" i="24"/>
  <c r="DS127" i="24"/>
  <c r="DS96" i="24" l="1"/>
  <c r="DS97" i="24" s="1"/>
  <c r="DT93" i="24" s="1"/>
  <c r="DT101" i="24" s="1"/>
  <c r="DS129" i="24"/>
  <c r="DT125" i="24" s="1"/>
  <c r="DT133" i="24" s="1"/>
  <c r="DG193" i="24"/>
  <c r="DH189" i="24" s="1"/>
  <c r="BV30" i="24"/>
  <c r="BV32" i="24" s="1"/>
  <c r="BW28" i="24" s="1"/>
  <c r="BV65" i="24"/>
  <c r="BW61" i="24" s="1"/>
  <c r="DU160" i="24"/>
  <c r="DU159" i="24"/>
  <c r="DT95" i="24" l="1"/>
  <c r="DT96" i="24"/>
  <c r="DU161" i="24"/>
  <c r="DV157" i="24" s="1"/>
  <c r="DV165" i="24" s="1"/>
  <c r="BW69" i="24"/>
  <c r="DT128" i="24"/>
  <c r="DT127" i="24"/>
  <c r="DH197" i="24"/>
  <c r="DT97" i="24" l="1"/>
  <c r="DU93" i="24" s="1"/>
  <c r="DH192" i="24"/>
  <c r="DH191" i="24"/>
  <c r="DV160" i="24"/>
  <c r="DV159" i="24"/>
  <c r="DT129" i="24"/>
  <c r="DU125" i="24" s="1"/>
  <c r="BW37" i="24"/>
  <c r="BW64" i="24"/>
  <c r="BW31" i="24" s="1"/>
  <c r="BW63" i="24"/>
  <c r="DU101" i="24" l="1"/>
  <c r="DV161" i="24"/>
  <c r="DW157" i="24" s="1"/>
  <c r="DW165" i="24" s="1"/>
  <c r="DU133" i="24"/>
  <c r="BW30" i="24"/>
  <c r="BW32" i="24" s="1"/>
  <c r="BX28" i="24" s="1"/>
  <c r="BW65" i="24"/>
  <c r="BX61" i="24" s="1"/>
  <c r="DH193" i="24"/>
  <c r="DI189" i="24" s="1"/>
  <c r="DU96" i="24" l="1"/>
  <c r="DU95" i="24"/>
  <c r="DU128" i="24"/>
  <c r="DU127" i="24"/>
  <c r="DI197" i="24"/>
  <c r="BX69" i="24"/>
  <c r="DW160" i="24"/>
  <c r="DW159" i="24"/>
  <c r="DU129" i="24" l="1"/>
  <c r="DV125" i="24" s="1"/>
  <c r="DV133" i="24" s="1"/>
  <c r="DV127" i="24" s="1"/>
  <c r="DU97" i="24"/>
  <c r="DV93" i="24" s="1"/>
  <c r="DV101" i="24" s="1"/>
  <c r="DV96" i="24" s="1"/>
  <c r="DW161" i="24"/>
  <c r="DX157" i="24" s="1"/>
  <c r="DX165" i="24" s="1"/>
  <c r="BX37" i="24"/>
  <c r="BX64" i="24"/>
  <c r="BX31" i="24" s="1"/>
  <c r="BX63" i="24"/>
  <c r="DI192" i="24"/>
  <c r="DI191" i="24"/>
  <c r="DV128" i="24" l="1"/>
  <c r="DV129" i="24" s="1"/>
  <c r="DW125" i="24" s="1"/>
  <c r="DW133" i="24" s="1"/>
  <c r="DV95" i="24"/>
  <c r="DV97" i="24" s="1"/>
  <c r="DW93" i="24" s="1"/>
  <c r="DW101" i="24" s="1"/>
  <c r="DW96" i="24" s="1"/>
  <c r="DX160" i="24"/>
  <c r="DX159" i="24"/>
  <c r="DI193" i="24"/>
  <c r="DJ189" i="24" s="1"/>
  <c r="BX30" i="24"/>
  <c r="BX32" i="24" s="1"/>
  <c r="BY28" i="24" s="1"/>
  <c r="BX65" i="24"/>
  <c r="BY61" i="24" s="1"/>
  <c r="DW95" i="24" l="1"/>
  <c r="DW97" i="24" s="1"/>
  <c r="DX93" i="24" s="1"/>
  <c r="DX101" i="24" s="1"/>
  <c r="DX161" i="24"/>
  <c r="DY157" i="24" s="1"/>
  <c r="DY165" i="24" s="1"/>
  <c r="DJ197" i="24"/>
  <c r="BY69" i="24"/>
  <c r="DW128" i="24"/>
  <c r="DW127" i="24"/>
  <c r="DW129" i="24" l="1"/>
  <c r="DX125" i="24" s="1"/>
  <c r="DX133" i="24" s="1"/>
  <c r="DX96" i="24"/>
  <c r="DX95" i="24"/>
  <c r="BY37" i="24"/>
  <c r="BY64" i="24"/>
  <c r="BY31" i="24" s="1"/>
  <c r="BY63" i="24"/>
  <c r="DJ192" i="24"/>
  <c r="DJ191" i="24"/>
  <c r="DY160" i="24"/>
  <c r="DY159" i="24"/>
  <c r="DY161" i="24" l="1"/>
  <c r="DZ157" i="24" s="1"/>
  <c r="DZ165" i="24" s="1"/>
  <c r="DZ159" i="24" s="1"/>
  <c r="DX97" i="24"/>
  <c r="DY93" i="24" s="1"/>
  <c r="DY101" i="24" s="1"/>
  <c r="DJ193" i="24"/>
  <c r="DK189" i="24" s="1"/>
  <c r="DK197" i="24" s="1"/>
  <c r="DK192" i="24" s="1"/>
  <c r="BY30" i="24"/>
  <c r="BY32" i="24" s="1"/>
  <c r="BZ28" i="24" s="1"/>
  <c r="BY65" i="24"/>
  <c r="BZ61" i="24" s="1"/>
  <c r="DX128" i="24"/>
  <c r="DX127" i="24"/>
  <c r="DZ160" i="24" l="1"/>
  <c r="DZ161" i="24" s="1"/>
  <c r="EA157" i="24" s="1"/>
  <c r="DY95" i="24"/>
  <c r="DY96" i="24"/>
  <c r="DK191" i="24"/>
  <c r="DK193" i="24" s="1"/>
  <c r="DL189" i="24" s="1"/>
  <c r="DL197" i="24" s="1"/>
  <c r="DX129" i="24"/>
  <c r="DY125" i="24" s="1"/>
  <c r="DY133" i="24" s="1"/>
  <c r="BZ69" i="24"/>
  <c r="DY97" i="24" l="1"/>
  <c r="DZ93" i="24" s="1"/>
  <c r="DL192" i="24"/>
  <c r="DL191" i="24"/>
  <c r="BZ37" i="24"/>
  <c r="BZ64" i="24"/>
  <c r="BZ31" i="24" s="1"/>
  <c r="BZ63" i="24"/>
  <c r="DY128" i="24"/>
  <c r="DY127" i="24"/>
  <c r="EA165" i="24"/>
  <c r="DZ101" i="24" l="1"/>
  <c r="DY129" i="24"/>
  <c r="DZ125" i="24" s="1"/>
  <c r="DZ133" i="24" s="1"/>
  <c r="BZ30" i="24"/>
  <c r="BZ32" i="24" s="1"/>
  <c r="CA28" i="24" s="1"/>
  <c r="BZ65" i="24"/>
  <c r="CA61" i="24" s="1"/>
  <c r="EA160" i="24"/>
  <c r="EA159" i="24"/>
  <c r="DL193" i="24"/>
  <c r="DM189" i="24" s="1"/>
  <c r="EA161" i="24" l="1"/>
  <c r="EB157" i="24" s="1"/>
  <c r="EB165" i="24" s="1"/>
  <c r="DZ96" i="24"/>
  <c r="DZ95" i="24"/>
  <c r="CA69" i="24"/>
  <c r="DM197" i="24"/>
  <c r="DZ128" i="24"/>
  <c r="DZ127" i="24"/>
  <c r="DZ97" i="24" l="1"/>
  <c r="EA93" i="24" s="1"/>
  <c r="EA101" i="24" s="1"/>
  <c r="DZ129" i="24"/>
  <c r="EA125" i="24" s="1"/>
  <c r="EA133" i="24" s="1"/>
  <c r="DM192" i="24"/>
  <c r="DM191" i="24"/>
  <c r="CA37" i="24"/>
  <c r="CA64" i="24"/>
  <c r="CA31" i="24" s="1"/>
  <c r="CA63" i="24"/>
  <c r="EB160" i="24"/>
  <c r="EB159" i="24"/>
  <c r="DM193" i="24" l="1"/>
  <c r="DN189" i="24" s="1"/>
  <c r="DN197" i="24" s="1"/>
  <c r="EA95" i="24"/>
  <c r="EA96" i="24"/>
  <c r="EB161" i="24"/>
  <c r="EC157" i="24" s="1"/>
  <c r="EC165" i="24" s="1"/>
  <c r="EA128" i="24"/>
  <c r="EA127" i="24"/>
  <c r="CA30" i="24"/>
  <c r="CA32" i="24" s="1"/>
  <c r="CB28" i="24" s="1"/>
  <c r="CA65" i="24"/>
  <c r="CB61" i="24" s="1"/>
  <c r="EA97" i="24" l="1"/>
  <c r="EB93" i="24" s="1"/>
  <c r="EA129" i="24"/>
  <c r="EB125" i="24" s="1"/>
  <c r="EB133" i="24" s="1"/>
  <c r="CB69" i="24"/>
  <c r="DN192" i="24"/>
  <c r="DN191" i="24"/>
  <c r="EC160" i="24"/>
  <c r="EC159" i="24"/>
  <c r="EC161" i="24" l="1"/>
  <c r="ED157" i="24" s="1"/>
  <c r="ED165" i="24" s="1"/>
  <c r="ED159" i="24" s="1"/>
  <c r="EB101" i="24"/>
  <c r="EB128" i="24"/>
  <c r="EB127" i="24"/>
  <c r="DN193" i="24"/>
  <c r="DO189" i="24" s="1"/>
  <c r="CB64" i="24"/>
  <c r="CB31" i="24" s="1"/>
  <c r="CB37" i="24"/>
  <c r="CB63" i="24"/>
  <c r="ED160" i="24" l="1"/>
  <c r="ED161" i="24" s="1"/>
  <c r="EE157" i="24" s="1"/>
  <c r="EE165" i="24" s="1"/>
  <c r="EB129" i="24"/>
  <c r="EC125" i="24" s="1"/>
  <c r="EC133" i="24" s="1"/>
  <c r="EB95" i="24"/>
  <c r="EB96" i="24"/>
  <c r="CB30" i="24"/>
  <c r="CB32" i="24" s="1"/>
  <c r="CC28" i="24" s="1"/>
  <c r="CB65" i="24"/>
  <c r="CC61" i="24" s="1"/>
  <c r="DO197" i="24"/>
  <c r="EB97" i="24" l="1"/>
  <c r="EC93" i="24" s="1"/>
  <c r="EC101" i="24" s="1"/>
  <c r="CC69" i="24"/>
  <c r="DO192" i="24"/>
  <c r="DO191" i="24"/>
  <c r="EE160" i="24"/>
  <c r="EE159" i="24"/>
  <c r="EC128" i="24"/>
  <c r="EC127" i="24"/>
  <c r="EC95" i="24" l="1"/>
  <c r="EC96" i="24"/>
  <c r="EC129" i="24"/>
  <c r="ED125" i="24" s="1"/>
  <c r="ED133" i="24" s="1"/>
  <c r="ED127" i="24" s="1"/>
  <c r="DO193" i="24"/>
  <c r="DP189" i="24" s="1"/>
  <c r="DP197" i="24" s="1"/>
  <c r="EE161" i="24"/>
  <c r="EF157" i="24" s="1"/>
  <c r="CC64" i="24"/>
  <c r="CC31" i="24" s="1"/>
  <c r="CC37" i="24"/>
  <c r="CC63" i="24"/>
  <c r="EC97" i="24" l="1"/>
  <c r="ED93" i="24" s="1"/>
  <c r="ED101" i="24" s="1"/>
  <c r="ED128" i="24"/>
  <c r="ED129" i="24" s="1"/>
  <c r="EE125" i="24" s="1"/>
  <c r="EE133" i="24" s="1"/>
  <c r="EF165" i="24"/>
  <c r="CC30" i="24"/>
  <c r="CC32" i="24" s="1"/>
  <c r="CD28" i="24" s="1"/>
  <c r="CC65" i="24"/>
  <c r="CD61" i="24" s="1"/>
  <c r="DP192" i="24"/>
  <c r="DP191" i="24"/>
  <c r="ED96" i="24" l="1"/>
  <c r="ED95" i="24"/>
  <c r="EE128" i="24"/>
  <c r="EE127" i="24"/>
  <c r="DP193" i="24"/>
  <c r="DQ189" i="24" s="1"/>
  <c r="CD69" i="24"/>
  <c r="EF160" i="24"/>
  <c r="EF159" i="24"/>
  <c r="EF161" i="24" l="1"/>
  <c r="EG157" i="24" s="1"/>
  <c r="EG165" i="24" s="1"/>
  <c r="EG160" i="24" s="1"/>
  <c r="ED97" i="24"/>
  <c r="EE93" i="24" s="1"/>
  <c r="EE101" i="24" s="1"/>
  <c r="EE96" i="24" s="1"/>
  <c r="CD37" i="24"/>
  <c r="CD64" i="24"/>
  <c r="CD31" i="24" s="1"/>
  <c r="CD63" i="24"/>
  <c r="EE129" i="24"/>
  <c r="EF125" i="24" s="1"/>
  <c r="EF133" i="24" s="1"/>
  <c r="DQ197" i="24"/>
  <c r="EG159" i="24" l="1"/>
  <c r="EG161" i="24" s="1"/>
  <c r="EH157" i="24" s="1"/>
  <c r="EH165" i="24" s="1"/>
  <c r="EE95" i="24"/>
  <c r="EE97" i="24" s="1"/>
  <c r="EF93" i="24" s="1"/>
  <c r="EF101" i="24" s="1"/>
  <c r="EF128" i="24"/>
  <c r="EF127" i="24"/>
  <c r="DQ192" i="24"/>
  <c r="DQ191" i="24"/>
  <c r="CD30" i="24"/>
  <c r="CD32" i="24" s="1"/>
  <c r="CE28" i="24" s="1"/>
  <c r="CD65" i="24"/>
  <c r="CE61" i="24" s="1"/>
  <c r="EF96" i="24" l="1"/>
  <c r="EF95" i="24"/>
  <c r="EF129" i="24"/>
  <c r="EG125" i="24" s="1"/>
  <c r="EG133" i="24" s="1"/>
  <c r="DQ193" i="24"/>
  <c r="DR189" i="24" s="1"/>
  <c r="DR197" i="24" s="1"/>
  <c r="CE69" i="24"/>
  <c r="EH160" i="24"/>
  <c r="EH159" i="24"/>
  <c r="EF97" i="24" l="1"/>
  <c r="EG93" i="24" s="1"/>
  <c r="EG101" i="24" s="1"/>
  <c r="EH161" i="24"/>
  <c r="EI157" i="24" s="1"/>
  <c r="EI165" i="24" s="1"/>
  <c r="EG128" i="24"/>
  <c r="EG127" i="24"/>
  <c r="CE37" i="24"/>
  <c r="CE64" i="24"/>
  <c r="CE31" i="24" s="1"/>
  <c r="CE63" i="24"/>
  <c r="DR192" i="24"/>
  <c r="DR191" i="24"/>
  <c r="EG96" i="24" l="1"/>
  <c r="EG95" i="24"/>
  <c r="DR193" i="24"/>
  <c r="DS189" i="24" s="1"/>
  <c r="DS197" i="24" s="1"/>
  <c r="DS191" i="24" s="1"/>
  <c r="EG129" i="24"/>
  <c r="EH125" i="24" s="1"/>
  <c r="EH133" i="24" s="1"/>
  <c r="CE30" i="24"/>
  <c r="CE32" i="24" s="1"/>
  <c r="CF28" i="24" s="1"/>
  <c r="CE65" i="24"/>
  <c r="CF61" i="24" s="1"/>
  <c r="EI160" i="24"/>
  <c r="EI159" i="24"/>
  <c r="EG97" i="24" l="1"/>
  <c r="EH93" i="24" s="1"/>
  <c r="EH101" i="24" s="1"/>
  <c r="DS192" i="24"/>
  <c r="DS193" i="24" s="1"/>
  <c r="DT189" i="24" s="1"/>
  <c r="DT197" i="24" s="1"/>
  <c r="EI161" i="24"/>
  <c r="EJ157" i="24" s="1"/>
  <c r="EJ165" i="24" s="1"/>
  <c r="CF69" i="24"/>
  <c r="EH128" i="24"/>
  <c r="EH127" i="24"/>
  <c r="EH129" i="24" l="1"/>
  <c r="EI125" i="24" s="1"/>
  <c r="EI133" i="24" s="1"/>
  <c r="EH95" i="24"/>
  <c r="EH96" i="24"/>
  <c r="EJ160" i="24"/>
  <c r="EJ159" i="24"/>
  <c r="DT192" i="24"/>
  <c r="DT191" i="24"/>
  <c r="CF37" i="24"/>
  <c r="CF64" i="24"/>
  <c r="CF31" i="24" s="1"/>
  <c r="CF63" i="24"/>
  <c r="DT193" i="24" l="1"/>
  <c r="DU189" i="24" s="1"/>
  <c r="DU197" i="24" s="1"/>
  <c r="EJ161" i="24"/>
  <c r="EK157" i="24" s="1"/>
  <c r="EK165" i="24" s="1"/>
  <c r="EH97" i="24"/>
  <c r="EI93" i="24" s="1"/>
  <c r="EI101" i="24" s="1"/>
  <c r="CF30" i="24"/>
  <c r="CF32" i="24" s="1"/>
  <c r="CG28" i="24" s="1"/>
  <c r="CF65" i="24"/>
  <c r="CG61" i="24" s="1"/>
  <c r="EI128" i="24"/>
  <c r="EI127" i="24"/>
  <c r="EI95" i="24" l="1"/>
  <c r="EI96" i="24"/>
  <c r="EI129" i="24"/>
  <c r="EJ125" i="24" s="1"/>
  <c r="EJ133" i="24" s="1"/>
  <c r="CG69" i="24"/>
  <c r="EK160" i="24"/>
  <c r="EK159" i="24"/>
  <c r="DU192" i="24"/>
  <c r="DU191" i="24"/>
  <c r="EI97" i="24" l="1"/>
  <c r="EJ93" i="24" s="1"/>
  <c r="DU193" i="24"/>
  <c r="DV189" i="24" s="1"/>
  <c r="DV197" i="24" s="1"/>
  <c r="EJ128" i="24"/>
  <c r="EJ127" i="24"/>
  <c r="EK161" i="24"/>
  <c r="EL157" i="24" s="1"/>
  <c r="CG64" i="24"/>
  <c r="CG31" i="24" s="1"/>
  <c r="CG37" i="24"/>
  <c r="CG63" i="24"/>
  <c r="EJ101" i="24" l="1"/>
  <c r="EJ129" i="24"/>
  <c r="EK125" i="24" s="1"/>
  <c r="EK133" i="24" s="1"/>
  <c r="EL165" i="24"/>
  <c r="CG30" i="24"/>
  <c r="CG32" i="24" s="1"/>
  <c r="CH28" i="24" s="1"/>
  <c r="CG65" i="24"/>
  <c r="CH61" i="24" s="1"/>
  <c r="DV192" i="24"/>
  <c r="DV191" i="24"/>
  <c r="DV193" i="24" l="1"/>
  <c r="DW189" i="24" s="1"/>
  <c r="DW197" i="24" s="1"/>
  <c r="EJ96" i="24"/>
  <c r="EJ95" i="24"/>
  <c r="EK128" i="24"/>
  <c r="EK127" i="24"/>
  <c r="CH69" i="24"/>
  <c r="EL160" i="24"/>
  <c r="EL159" i="24"/>
  <c r="EL161" i="24" l="1"/>
  <c r="EM157" i="24" s="1"/>
  <c r="EM165" i="24" s="1"/>
  <c r="EK129" i="24"/>
  <c r="EL125" i="24" s="1"/>
  <c r="EL133" i="24" s="1"/>
  <c r="EL127" i="24" s="1"/>
  <c r="EJ97" i="24"/>
  <c r="EK93" i="24" s="1"/>
  <c r="EK101" i="24" s="1"/>
  <c r="DW192" i="24"/>
  <c r="DW191" i="24"/>
  <c r="CH37" i="24"/>
  <c r="CH64" i="24"/>
  <c r="CH31" i="24" s="1"/>
  <c r="CH63" i="24"/>
  <c r="EL128" i="24" l="1"/>
  <c r="EL129" i="24" s="1"/>
  <c r="EM125" i="24" s="1"/>
  <c r="EM133" i="24" s="1"/>
  <c r="DW193" i="24"/>
  <c r="DX189" i="24" s="1"/>
  <c r="DX197" i="24" s="1"/>
  <c r="EK95" i="24"/>
  <c r="EK96" i="24"/>
  <c r="EM160" i="24"/>
  <c r="EM159" i="24"/>
  <c r="CH30" i="24"/>
  <c r="CH32" i="24" s="1"/>
  <c r="CI28" i="24" s="1"/>
  <c r="CH65" i="24"/>
  <c r="CI61" i="24" s="1"/>
  <c r="EM161" i="24" l="1"/>
  <c r="EN157" i="24" s="1"/>
  <c r="EN165" i="24" s="1"/>
  <c r="EK97" i="24"/>
  <c r="EL93" i="24" s="1"/>
  <c r="DX192" i="24"/>
  <c r="DX191" i="24"/>
  <c r="CI69" i="24"/>
  <c r="EM128" i="24"/>
  <c r="EM127" i="24"/>
  <c r="DX193" i="24" l="1"/>
  <c r="DY189" i="24" s="1"/>
  <c r="DY197" i="24" s="1"/>
  <c r="EM129" i="24"/>
  <c r="EN125" i="24" s="1"/>
  <c r="EN133" i="24" s="1"/>
  <c r="EL101" i="24"/>
  <c r="CI64" i="24"/>
  <c r="CI31" i="24" s="1"/>
  <c r="CI37" i="24"/>
  <c r="CI63" i="24"/>
  <c r="EN160" i="24"/>
  <c r="EN159" i="24"/>
  <c r="EL96" i="24" l="1"/>
  <c r="EL95" i="24"/>
  <c r="EN161" i="24"/>
  <c r="EO157" i="24" s="1"/>
  <c r="EO165" i="24" s="1"/>
  <c r="EN128" i="24"/>
  <c r="EN127" i="24"/>
  <c r="CI30" i="24"/>
  <c r="CI32" i="24" s="1"/>
  <c r="CJ28" i="24" s="1"/>
  <c r="CI65" i="24"/>
  <c r="CJ61" i="24" s="1"/>
  <c r="DY192" i="24"/>
  <c r="DY191" i="24"/>
  <c r="EL97" i="24" l="1"/>
  <c r="EM93" i="24" s="1"/>
  <c r="EM101" i="24" s="1"/>
  <c r="EN129" i="24"/>
  <c r="EO125" i="24" s="1"/>
  <c r="EO133" i="24" s="1"/>
  <c r="EO127" i="24" s="1"/>
  <c r="DY193" i="24"/>
  <c r="DZ189" i="24" s="1"/>
  <c r="DZ197" i="24" s="1"/>
  <c r="EO160" i="24"/>
  <c r="EO159" i="24"/>
  <c r="CJ69" i="24"/>
  <c r="EO128" i="24" l="1"/>
  <c r="EO129" i="24" s="1"/>
  <c r="EP125" i="24" s="1"/>
  <c r="EP133" i="24" s="1"/>
  <c r="EP127" i="24" s="1"/>
  <c r="EO161" i="24"/>
  <c r="EP157" i="24" s="1"/>
  <c r="EP165" i="24" s="1"/>
  <c r="EP160" i="24" s="1"/>
  <c r="EM95" i="24"/>
  <c r="EM96" i="24"/>
  <c r="DZ192" i="24"/>
  <c r="DZ191" i="24"/>
  <c r="CJ37" i="24"/>
  <c r="CJ64" i="24"/>
  <c r="CJ31" i="24" s="1"/>
  <c r="CJ63" i="24"/>
  <c r="EP128" i="24" l="1"/>
  <c r="EP129" i="24" s="1"/>
  <c r="EQ125" i="24" s="1"/>
  <c r="EQ133" i="24" s="1"/>
  <c r="EQ127" i="24" s="1"/>
  <c r="EP159" i="24"/>
  <c r="EP161" i="24" s="1"/>
  <c r="EQ157" i="24" s="1"/>
  <c r="EQ165" i="24" s="1"/>
  <c r="EM97" i="24"/>
  <c r="EN93" i="24" s="1"/>
  <c r="EN101" i="24" s="1"/>
  <c r="EN95" i="24" s="1"/>
  <c r="DZ193" i="24"/>
  <c r="EA189" i="24" s="1"/>
  <c r="EA197" i="24" s="1"/>
  <c r="CJ30" i="24"/>
  <c r="CJ32" i="24" s="1"/>
  <c r="CK28" i="24" s="1"/>
  <c r="CJ65" i="24"/>
  <c r="CK61" i="24" s="1"/>
  <c r="EN96" i="24" l="1"/>
  <c r="EN97" i="24" s="1"/>
  <c r="EO93" i="24" s="1"/>
  <c r="EO101" i="24" s="1"/>
  <c r="EO95" i="24" s="1"/>
  <c r="EQ128" i="24"/>
  <c r="EQ129" i="24" s="1"/>
  <c r="ER125" i="24" s="1"/>
  <c r="ER133" i="24" s="1"/>
  <c r="CK69" i="24"/>
  <c r="EQ160" i="24"/>
  <c r="EQ159" i="24"/>
  <c r="EA192" i="24"/>
  <c r="EA191" i="24"/>
  <c r="EO96" i="24" l="1"/>
  <c r="EO97" i="24" s="1"/>
  <c r="EP93" i="24" s="1"/>
  <c r="EA193" i="24"/>
  <c r="EB189" i="24" s="1"/>
  <c r="EB197" i="24" s="1"/>
  <c r="CK37" i="24"/>
  <c r="CK64" i="24"/>
  <c r="CK31" i="24" s="1"/>
  <c r="CK63" i="24"/>
  <c r="EQ161" i="24"/>
  <c r="ER157" i="24" s="1"/>
  <c r="ER128" i="24"/>
  <c r="ER127" i="24"/>
  <c r="EP101" i="24" l="1"/>
  <c r="ER129" i="24"/>
  <c r="ES125" i="24" s="1"/>
  <c r="ES133" i="24" s="1"/>
  <c r="ER165" i="24"/>
  <c r="CK30" i="24"/>
  <c r="CK32" i="24" s="1"/>
  <c r="CL28" i="24" s="1"/>
  <c r="CK65" i="24"/>
  <c r="CL61" i="24" s="1"/>
  <c r="EB192" i="24"/>
  <c r="EB191" i="24"/>
  <c r="EP96" i="24" l="1"/>
  <c r="EP95" i="24"/>
  <c r="EB193" i="24"/>
  <c r="EC189" i="24" s="1"/>
  <c r="EC197" i="24" s="1"/>
  <c r="CL69" i="24"/>
  <c r="ES128" i="24"/>
  <c r="ES127" i="24"/>
  <c r="ER160" i="24"/>
  <c r="ER159" i="24"/>
  <c r="EP97" i="24" l="1"/>
  <c r="EQ93" i="24" s="1"/>
  <c r="EQ101" i="24" s="1"/>
  <c r="EQ96" i="24" s="1"/>
  <c r="ER161" i="24"/>
  <c r="ES157" i="24" s="1"/>
  <c r="ES165" i="24" s="1"/>
  <c r="CL37" i="24"/>
  <c r="CL64" i="24"/>
  <c r="CL31" i="24" s="1"/>
  <c r="CL63" i="24"/>
  <c r="ES129" i="24"/>
  <c r="ET125" i="24" s="1"/>
  <c r="EC192" i="24"/>
  <c r="EC191" i="24"/>
  <c r="EQ95" i="24" l="1"/>
  <c r="EQ97" i="24" s="1"/>
  <c r="ER93" i="24" s="1"/>
  <c r="ER101" i="24" s="1"/>
  <c r="EC193" i="24"/>
  <c r="ED189" i="24" s="1"/>
  <c r="ED197" i="24" s="1"/>
  <c r="ET133" i="24"/>
  <c r="CL30" i="24"/>
  <c r="CL32" i="24" s="1"/>
  <c r="CM28" i="24" s="1"/>
  <c r="CL65" i="24"/>
  <c r="CM61" i="24" s="1"/>
  <c r="ES160" i="24"/>
  <c r="ES159" i="24"/>
  <c r="ES161" i="24" l="1"/>
  <c r="ET157" i="24" s="1"/>
  <c r="ET165" i="24" s="1"/>
  <c r="ER95" i="24"/>
  <c r="ER96" i="24"/>
  <c r="CM69" i="24"/>
  <c r="ED192" i="24"/>
  <c r="ED191" i="24"/>
  <c r="ET128" i="24"/>
  <c r="ET127" i="24"/>
  <c r="ER97" i="24" l="1"/>
  <c r="ES93" i="24" s="1"/>
  <c r="ES101" i="24" s="1"/>
  <c r="ET129" i="24"/>
  <c r="EU125" i="24" s="1"/>
  <c r="EU133" i="24" s="1"/>
  <c r="EU127" i="24" s="1"/>
  <c r="ET160" i="24"/>
  <c r="ET159" i="24"/>
  <c r="ED193" i="24"/>
  <c r="EE189" i="24" s="1"/>
  <c r="CM37" i="24"/>
  <c r="CM64" i="24"/>
  <c r="CM31" i="24" s="1"/>
  <c r="CM63" i="24"/>
  <c r="ES95" i="24" l="1"/>
  <c r="ES96" i="24"/>
  <c r="EU128" i="24"/>
  <c r="EU129" i="24" s="1"/>
  <c r="EV125" i="24" s="1"/>
  <c r="EV133" i="24" s="1"/>
  <c r="EV128" i="24" s="1"/>
  <c r="ET161" i="24"/>
  <c r="EU157" i="24" s="1"/>
  <c r="EU165" i="24" s="1"/>
  <c r="EU160" i="24" s="1"/>
  <c r="EE197" i="24"/>
  <c r="CM30" i="24"/>
  <c r="CM32" i="24" s="1"/>
  <c r="CN28" i="24" s="1"/>
  <c r="CM65" i="24"/>
  <c r="CN61" i="24" s="1"/>
  <c r="ES97" i="24" l="1"/>
  <c r="ET93" i="24" s="1"/>
  <c r="EU159" i="24"/>
  <c r="EU161" i="24" s="1"/>
  <c r="EV157" i="24" s="1"/>
  <c r="EV165" i="24" s="1"/>
  <c r="EV127" i="24"/>
  <c r="EV129" i="24" s="1"/>
  <c r="EW125" i="24" s="1"/>
  <c r="EW133" i="24" s="1"/>
  <c r="EW127" i="24" s="1"/>
  <c r="EE192" i="24"/>
  <c r="EE191" i="24"/>
  <c r="CN69" i="24"/>
  <c r="ET101" i="24" l="1"/>
  <c r="EV160" i="24"/>
  <c r="EV159" i="24"/>
  <c r="EW128" i="24"/>
  <c r="EW129" i="24" s="1"/>
  <c r="EX125" i="24" s="1"/>
  <c r="EX133" i="24" s="1"/>
  <c r="EE193" i="24"/>
  <c r="EF189" i="24" s="1"/>
  <c r="EF197" i="24" s="1"/>
  <c r="CN37" i="24"/>
  <c r="CN64" i="24"/>
  <c r="CN31" i="24" s="1"/>
  <c r="CN63" i="24"/>
  <c r="EV161" i="24" l="1"/>
  <c r="EW157" i="24" s="1"/>
  <c r="EW165" i="24" s="1"/>
  <c r="EW159" i="24" s="1"/>
  <c r="ET96" i="24"/>
  <c r="ET95" i="24"/>
  <c r="EF192" i="24"/>
  <c r="EF191" i="24"/>
  <c r="CN30" i="24"/>
  <c r="CN32" i="24" s="1"/>
  <c r="CO28" i="24" s="1"/>
  <c r="CN65" i="24"/>
  <c r="CO61" i="24" s="1"/>
  <c r="EX128" i="24"/>
  <c r="EX127" i="24"/>
  <c r="EW160" i="24" l="1"/>
  <c r="EW161" i="24" s="1"/>
  <c r="EX157" i="24" s="1"/>
  <c r="EX165" i="24" s="1"/>
  <c r="ET97" i="24"/>
  <c r="EU93" i="24" s="1"/>
  <c r="EU101" i="24" s="1"/>
  <c r="EX129" i="24"/>
  <c r="EY125" i="24" s="1"/>
  <c r="EY133" i="24" s="1"/>
  <c r="EF193" i="24"/>
  <c r="EG189" i="24" s="1"/>
  <c r="EG197" i="24" s="1"/>
  <c r="CO69" i="24"/>
  <c r="EU96" i="24" l="1"/>
  <c r="EU95" i="24"/>
  <c r="EX160" i="24"/>
  <c r="EX159" i="24"/>
  <c r="CO37" i="24"/>
  <c r="CO64" i="24"/>
  <c r="CO31" i="24" s="1"/>
  <c r="CO63" i="24"/>
  <c r="EG192" i="24"/>
  <c r="EG191" i="24"/>
  <c r="EY128" i="24"/>
  <c r="EY127" i="24"/>
  <c r="EX161" i="24" l="1"/>
  <c r="EY157" i="24" s="1"/>
  <c r="EY165" i="24" s="1"/>
  <c r="EU97" i="24"/>
  <c r="EV93" i="24" s="1"/>
  <c r="EV101" i="24" s="1"/>
  <c r="EV96" i="24" s="1"/>
  <c r="EY129" i="24"/>
  <c r="EZ125" i="24" s="1"/>
  <c r="EZ133" i="24" s="1"/>
  <c r="EZ128" i="24" s="1"/>
  <c r="CO30" i="24"/>
  <c r="CO32" i="24" s="1"/>
  <c r="CP28" i="24" s="1"/>
  <c r="CO65" i="24"/>
  <c r="CP61" i="24" s="1"/>
  <c r="EG193" i="24"/>
  <c r="EH189" i="24" s="1"/>
  <c r="EV95" i="24" l="1"/>
  <c r="EV97" i="24" s="1"/>
  <c r="EW93" i="24" s="1"/>
  <c r="EZ127" i="24"/>
  <c r="EZ129" i="24" s="1"/>
  <c r="FA125" i="24" s="1"/>
  <c r="FA133" i="24" s="1"/>
  <c r="CP69" i="24"/>
  <c r="EH197" i="24"/>
  <c r="EY160" i="24"/>
  <c r="EY159" i="24"/>
  <c r="EY161" i="24" l="1"/>
  <c r="EZ157" i="24" s="1"/>
  <c r="EZ165" i="24" s="1"/>
  <c r="EW101" i="24"/>
  <c r="CP37" i="24"/>
  <c r="CP64" i="24"/>
  <c r="CP31" i="24" s="1"/>
  <c r="CP63" i="24"/>
  <c r="EH192" i="24"/>
  <c r="EH191" i="24"/>
  <c r="FA127" i="24"/>
  <c r="FA128" i="24"/>
  <c r="EW95" i="24" l="1"/>
  <c r="EW96" i="24"/>
  <c r="FA129" i="24"/>
  <c r="FB125" i="24" s="1"/>
  <c r="FB133" i="24" s="1"/>
  <c r="CP30" i="24"/>
  <c r="CP32" i="24" s="1"/>
  <c r="CQ28" i="24" s="1"/>
  <c r="CP65" i="24"/>
  <c r="CQ61" i="24" s="1"/>
  <c r="EH193" i="24"/>
  <c r="EI189" i="24" s="1"/>
  <c r="EI197" i="24" s="1"/>
  <c r="EZ160" i="24"/>
  <c r="EZ159" i="24"/>
  <c r="EW97" i="24" l="1"/>
  <c r="EX93" i="24" s="1"/>
  <c r="CQ69" i="24"/>
  <c r="EI192" i="24"/>
  <c r="EI191" i="24"/>
  <c r="EZ161" i="24"/>
  <c r="FA157" i="24" s="1"/>
  <c r="FB128" i="24"/>
  <c r="FB127" i="24"/>
  <c r="FB129" i="24" l="1"/>
  <c r="FC125" i="24" s="1"/>
  <c r="FC133" i="24" s="1"/>
  <c r="FC128" i="24" s="1"/>
  <c r="EI193" i="24"/>
  <c r="EJ189" i="24" s="1"/>
  <c r="EJ197" i="24" s="1"/>
  <c r="EX101" i="24"/>
  <c r="FA165" i="24"/>
  <c r="CQ37" i="24"/>
  <c r="CQ64" i="24"/>
  <c r="CQ31" i="24" s="1"/>
  <c r="CQ63" i="24"/>
  <c r="FC127" i="24" l="1"/>
  <c r="FC129" i="24" s="1"/>
  <c r="FD125" i="24" s="1"/>
  <c r="FD133" i="24" s="1"/>
  <c r="EX96" i="24"/>
  <c r="EX95" i="24"/>
  <c r="CQ30" i="24"/>
  <c r="CQ32" i="24" s="1"/>
  <c r="CR28" i="24" s="1"/>
  <c r="CQ65" i="24"/>
  <c r="CR61" i="24" s="1"/>
  <c r="FA160" i="24"/>
  <c r="FA159" i="24"/>
  <c r="EJ192" i="24"/>
  <c r="EJ191" i="24"/>
  <c r="EX97" i="24" l="1"/>
  <c r="EY93" i="24" s="1"/>
  <c r="EY101" i="24" s="1"/>
  <c r="EJ193" i="24"/>
  <c r="EK189" i="24" s="1"/>
  <c r="EK197" i="24" s="1"/>
  <c r="FA161" i="24"/>
  <c r="FB157" i="24" s="1"/>
  <c r="FB165" i="24" s="1"/>
  <c r="CR69" i="24"/>
  <c r="FD128" i="24"/>
  <c r="FD127" i="24"/>
  <c r="EY95" i="24" l="1"/>
  <c r="EY96" i="24"/>
  <c r="FD129" i="24"/>
  <c r="FE125" i="24" s="1"/>
  <c r="FE133" i="24" s="1"/>
  <c r="EK192" i="24"/>
  <c r="EK191" i="24"/>
  <c r="CR37" i="24"/>
  <c r="CR64" i="24"/>
  <c r="CR31" i="24" s="1"/>
  <c r="CR63" i="24"/>
  <c r="FB160" i="24"/>
  <c r="FB159" i="24"/>
  <c r="EY97" i="24" l="1"/>
  <c r="EZ93" i="24" s="1"/>
  <c r="FB161" i="24"/>
  <c r="FC157" i="24" s="1"/>
  <c r="FC165" i="24" s="1"/>
  <c r="EK193" i="24"/>
  <c r="EL189" i="24" s="1"/>
  <c r="EL197" i="24" s="1"/>
  <c r="CR30" i="24"/>
  <c r="CR32" i="24" s="1"/>
  <c r="CS28" i="24" s="1"/>
  <c r="CR65" i="24"/>
  <c r="CS61" i="24" s="1"/>
  <c r="FE128" i="24"/>
  <c r="FE127" i="24"/>
  <c r="FE129" i="24" l="1"/>
  <c r="FF125" i="24" s="1"/>
  <c r="FF133" i="24" s="1"/>
  <c r="EZ101" i="24"/>
  <c r="CS69" i="24"/>
  <c r="FC160" i="24"/>
  <c r="FC159" i="24"/>
  <c r="EL192" i="24"/>
  <c r="EL191" i="24"/>
  <c r="EZ96" i="24" l="1"/>
  <c r="EZ95" i="24"/>
  <c r="FC161" i="24"/>
  <c r="FD157" i="24" s="1"/>
  <c r="FD165" i="24" s="1"/>
  <c r="EL193" i="24"/>
  <c r="EM189" i="24" s="1"/>
  <c r="EM197" i="24" s="1"/>
  <c r="FF128" i="24"/>
  <c r="FF127" i="24"/>
  <c r="CS37" i="24"/>
  <c r="CS64" i="24"/>
  <c r="CS31" i="24" s="1"/>
  <c r="CS63" i="24"/>
  <c r="FF129" i="24" l="1"/>
  <c r="FG125" i="24" s="1"/>
  <c r="FG133" i="24" s="1"/>
  <c r="EZ97" i="24"/>
  <c r="FA93" i="24" s="1"/>
  <c r="FA101" i="24" s="1"/>
  <c r="CS30" i="24"/>
  <c r="CS32" i="24" s="1"/>
  <c r="CT28" i="24" s="1"/>
  <c r="CS65" i="24"/>
  <c r="CT61" i="24" s="1"/>
  <c r="EM192" i="24"/>
  <c r="EM191" i="24"/>
  <c r="FD160" i="24"/>
  <c r="FD159" i="24"/>
  <c r="FA96" i="24" l="1"/>
  <c r="FA95" i="24"/>
  <c r="FD161" i="24"/>
  <c r="FE157" i="24" s="1"/>
  <c r="FE165" i="24" s="1"/>
  <c r="EM193" i="24"/>
  <c r="EN189" i="24" s="1"/>
  <c r="EN197" i="24" s="1"/>
  <c r="CT69" i="24"/>
  <c r="FG128" i="24"/>
  <c r="FG127" i="24"/>
  <c r="FA97" i="24" l="1"/>
  <c r="FB93" i="24" s="1"/>
  <c r="FB101" i="24" s="1"/>
  <c r="FG129" i="24"/>
  <c r="FH125" i="24" s="1"/>
  <c r="FH133" i="24" s="1"/>
  <c r="FH127" i="24" s="1"/>
  <c r="FE160" i="24"/>
  <c r="FE159" i="24"/>
  <c r="CT37" i="24"/>
  <c r="CT64" i="24"/>
  <c r="CT31" i="24" s="1"/>
  <c r="CT63" i="24"/>
  <c r="EN192" i="24"/>
  <c r="EN191" i="24"/>
  <c r="FB96" i="24" l="1"/>
  <c r="FB95" i="24"/>
  <c r="FH128" i="24"/>
  <c r="FH129" i="24" s="1"/>
  <c r="FI125" i="24" s="1"/>
  <c r="FI133" i="24" s="1"/>
  <c r="FE161" i="24"/>
  <c r="FF157" i="24" s="1"/>
  <c r="FF165" i="24" s="1"/>
  <c r="EN193" i="24"/>
  <c r="EO189" i="24" s="1"/>
  <c r="EO197" i="24" s="1"/>
  <c r="CT30" i="24"/>
  <c r="CT32" i="24" s="1"/>
  <c r="CU28" i="24" s="1"/>
  <c r="CT65" i="24"/>
  <c r="CU61" i="24" s="1"/>
  <c r="FB97" i="24" l="1"/>
  <c r="FC93" i="24" s="1"/>
  <c r="FC101" i="24" s="1"/>
  <c r="FC96" i="24" s="1"/>
  <c r="EO191" i="24"/>
  <c r="EO192" i="24"/>
  <c r="CU69" i="24"/>
  <c r="FF160" i="24"/>
  <c r="FF159" i="24"/>
  <c r="FI128" i="24"/>
  <c r="FI127" i="24"/>
  <c r="FC95" i="24" l="1"/>
  <c r="FC97" i="24" s="1"/>
  <c r="FD93" i="24" s="1"/>
  <c r="FD101" i="24" s="1"/>
  <c r="FF161" i="24"/>
  <c r="FG157" i="24" s="1"/>
  <c r="FG165" i="24" s="1"/>
  <c r="FG159" i="24" s="1"/>
  <c r="FI129" i="24"/>
  <c r="FJ125" i="24" s="1"/>
  <c r="FJ133" i="24" s="1"/>
  <c r="FJ128" i="24" s="1"/>
  <c r="CU37" i="24"/>
  <c r="CU64" i="24"/>
  <c r="CU31" i="24" s="1"/>
  <c r="CU63" i="24"/>
  <c r="EO193" i="24"/>
  <c r="EP189" i="24" s="1"/>
  <c r="FG160" i="24" l="1"/>
  <c r="FG161" i="24" s="1"/>
  <c r="FH157" i="24" s="1"/>
  <c r="FD95" i="24"/>
  <c r="FD96" i="24"/>
  <c r="FJ127" i="24"/>
  <c r="FJ129" i="24" s="1"/>
  <c r="FK125" i="24" s="1"/>
  <c r="FK133" i="24" s="1"/>
  <c r="EP197" i="24"/>
  <c r="CU30" i="24"/>
  <c r="CU32" i="24" s="1"/>
  <c r="CV28" i="24" s="1"/>
  <c r="CU65" i="24"/>
  <c r="CV61" i="24" s="1"/>
  <c r="FD97" i="24" l="1"/>
  <c r="FE93" i="24" s="1"/>
  <c r="FE101" i="24" s="1"/>
  <c r="EP192" i="24"/>
  <c r="EP191" i="24"/>
  <c r="FH165" i="24"/>
  <c r="CV69" i="24"/>
  <c r="FK128" i="24"/>
  <c r="FK127" i="24"/>
  <c r="FE96" i="24" l="1"/>
  <c r="FE95" i="24"/>
  <c r="FK129" i="24"/>
  <c r="FL125" i="24" s="1"/>
  <c r="FL133" i="24" s="1"/>
  <c r="FL128" i="24" s="1"/>
  <c r="EP193" i="24"/>
  <c r="EQ189" i="24" s="1"/>
  <c r="EQ197" i="24" s="1"/>
  <c r="FH160" i="24"/>
  <c r="FH159" i="24"/>
  <c r="CV37" i="24"/>
  <c r="CV64" i="24"/>
  <c r="CV31" i="24" s="1"/>
  <c r="CV63" i="24"/>
  <c r="FH161" i="24" l="1"/>
  <c r="FI157" i="24" s="1"/>
  <c r="FI165" i="24" s="1"/>
  <c r="FE97" i="24"/>
  <c r="FF93" i="24" s="1"/>
  <c r="FF101" i="24" s="1"/>
  <c r="FF95" i="24" s="1"/>
  <c r="FL127" i="24"/>
  <c r="FL129" i="24" s="1"/>
  <c r="FM125" i="24" s="1"/>
  <c r="FM133" i="24" s="1"/>
  <c r="FM128" i="24" s="1"/>
  <c r="CV30" i="24"/>
  <c r="CV32" i="24" s="1"/>
  <c r="CW28" i="24" s="1"/>
  <c r="CV65" i="24"/>
  <c r="CW61" i="24" s="1"/>
  <c r="EQ192" i="24"/>
  <c r="EQ191" i="24"/>
  <c r="FF96" i="24" l="1"/>
  <c r="FF97" i="24" s="1"/>
  <c r="FG93" i="24" s="1"/>
  <c r="EQ193" i="24"/>
  <c r="ER189" i="24" s="1"/>
  <c r="ER197" i="24" s="1"/>
  <c r="FM127" i="24"/>
  <c r="FM129" i="24" s="1"/>
  <c r="FN125" i="24" s="1"/>
  <c r="FN133" i="24" s="1"/>
  <c r="CW69" i="24"/>
  <c r="FI160" i="24"/>
  <c r="FI159" i="24"/>
  <c r="FG101" i="24" l="1"/>
  <c r="FI161" i="24"/>
  <c r="FJ157" i="24" s="1"/>
  <c r="FJ165" i="24" s="1"/>
  <c r="ER192" i="24"/>
  <c r="ER191" i="24"/>
  <c r="FN128" i="24"/>
  <c r="FN127" i="24"/>
  <c r="CW37" i="24"/>
  <c r="CW64" i="24"/>
  <c r="CW31" i="24" s="1"/>
  <c r="CW63" i="24"/>
  <c r="FG96" i="24" l="1"/>
  <c r="FG95" i="24"/>
  <c r="FN129" i="24"/>
  <c r="FO125" i="24" s="1"/>
  <c r="FO133" i="24" s="1"/>
  <c r="FO127" i="24" s="1"/>
  <c r="ER193" i="24"/>
  <c r="ES189" i="24" s="1"/>
  <c r="ES197" i="24" s="1"/>
  <c r="CW30" i="24"/>
  <c r="CW32" i="24" s="1"/>
  <c r="CX28" i="24" s="1"/>
  <c r="CW65" i="24"/>
  <c r="CX61" i="24" s="1"/>
  <c r="FJ160" i="24"/>
  <c r="FJ159" i="24"/>
  <c r="FG97" i="24" l="1"/>
  <c r="FH93" i="24" s="1"/>
  <c r="FH101" i="24" s="1"/>
  <c r="FO128" i="24"/>
  <c r="FO129" i="24" s="1"/>
  <c r="FP125" i="24" s="1"/>
  <c r="FP133" i="24" s="1"/>
  <c r="FJ161" i="24"/>
  <c r="FK157" i="24" s="1"/>
  <c r="FK165" i="24" s="1"/>
  <c r="CX69" i="24"/>
  <c r="ES192" i="24"/>
  <c r="ES191" i="24"/>
  <c r="ES193" i="24" l="1"/>
  <c r="ET189" i="24" s="1"/>
  <c r="ET197" i="24" s="1"/>
  <c r="FH95" i="24"/>
  <c r="FH96" i="24"/>
  <c r="FK160" i="24"/>
  <c r="FK159" i="24"/>
  <c r="FP127" i="24"/>
  <c r="FP128" i="24"/>
  <c r="CX37" i="24"/>
  <c r="CX64" i="24"/>
  <c r="CX31" i="24" s="1"/>
  <c r="CX63" i="24"/>
  <c r="FH97" i="24" l="1"/>
  <c r="FI93" i="24" s="1"/>
  <c r="FI101" i="24" s="1"/>
  <c r="FK161" i="24"/>
  <c r="FL157" i="24" s="1"/>
  <c r="FL165" i="24" s="1"/>
  <c r="FL159" i="24" s="1"/>
  <c r="FP129" i="24"/>
  <c r="FQ125" i="24" s="1"/>
  <c r="FQ133" i="24" s="1"/>
  <c r="CX30" i="24"/>
  <c r="CX32" i="24" s="1"/>
  <c r="CY28" i="24" s="1"/>
  <c r="CX65" i="24"/>
  <c r="CY61" i="24" s="1"/>
  <c r="ET192" i="24"/>
  <c r="ET191" i="24"/>
  <c r="FL160" i="24" l="1"/>
  <c r="FL161" i="24" s="1"/>
  <c r="FM157" i="24" s="1"/>
  <c r="FM165" i="24" s="1"/>
  <c r="FI96" i="24"/>
  <c r="FI95" i="24"/>
  <c r="ET193" i="24"/>
  <c r="EU189" i="24" s="1"/>
  <c r="EU197" i="24" s="1"/>
  <c r="CY69" i="24"/>
  <c r="FQ128" i="24"/>
  <c r="FQ127" i="24"/>
  <c r="FI97" i="24" l="1"/>
  <c r="FJ93" i="24" s="1"/>
  <c r="FJ101" i="24" s="1"/>
  <c r="FQ129" i="24"/>
  <c r="FR125" i="24" s="1"/>
  <c r="FR133" i="24" s="1"/>
  <c r="EU192" i="24"/>
  <c r="EU191" i="24"/>
  <c r="FM160" i="24"/>
  <c r="FM159" i="24"/>
  <c r="CY37" i="24"/>
  <c r="CY64" i="24"/>
  <c r="CY31" i="24" s="1"/>
  <c r="CY63" i="24"/>
  <c r="FJ96" i="24" l="1"/>
  <c r="FJ95" i="24"/>
  <c r="EU193" i="24"/>
  <c r="EV189" i="24" s="1"/>
  <c r="EV197" i="24" s="1"/>
  <c r="FM161" i="24"/>
  <c r="FN157" i="24" s="1"/>
  <c r="FN165" i="24" s="1"/>
  <c r="CY30" i="24"/>
  <c r="CY32" i="24" s="1"/>
  <c r="CZ28" i="24" s="1"/>
  <c r="CY65" i="24"/>
  <c r="CZ61" i="24" s="1"/>
  <c r="FR128" i="24"/>
  <c r="FR127" i="24"/>
  <c r="FJ97" i="24" l="1"/>
  <c r="FK93" i="24" s="1"/>
  <c r="FK101" i="24" s="1"/>
  <c r="FK96" i="24" s="1"/>
  <c r="CZ69" i="24"/>
  <c r="EV192" i="24"/>
  <c r="EV191" i="24"/>
  <c r="FR129" i="24"/>
  <c r="FS125" i="24" s="1"/>
  <c r="FN160" i="24"/>
  <c r="FN159" i="24"/>
  <c r="FK95" i="24" l="1"/>
  <c r="FK97" i="24" s="1"/>
  <c r="FL93" i="24" s="1"/>
  <c r="FL101" i="24" s="1"/>
  <c r="FN161" i="24"/>
  <c r="FO157" i="24" s="1"/>
  <c r="FS133" i="24"/>
  <c r="EV193" i="24"/>
  <c r="EW189" i="24" s="1"/>
  <c r="CZ37" i="24"/>
  <c r="CZ64" i="24"/>
  <c r="CZ31" i="24" s="1"/>
  <c r="CZ63" i="24"/>
  <c r="FL95" i="24" l="1"/>
  <c r="FL96" i="24"/>
  <c r="FS128" i="24"/>
  <c r="FS127" i="24"/>
  <c r="FO165" i="24"/>
  <c r="EW197" i="24"/>
  <c r="CZ30" i="24"/>
  <c r="CZ32" i="24" s="1"/>
  <c r="DA28" i="24" s="1"/>
  <c r="CZ65" i="24"/>
  <c r="DA61" i="24" s="1"/>
  <c r="FS129" i="24" l="1"/>
  <c r="FT125" i="24" s="1"/>
  <c r="FT133" i="24" s="1"/>
  <c r="FT128" i="24" s="1"/>
  <c r="FL97" i="24"/>
  <c r="FM93" i="24" s="1"/>
  <c r="FM101" i="24" s="1"/>
  <c r="EW192" i="24"/>
  <c r="EW191" i="24"/>
  <c r="FO160" i="24"/>
  <c r="FO159" i="24"/>
  <c r="DA69" i="24"/>
  <c r="EW193" i="24" l="1"/>
  <c r="EX189" i="24" s="1"/>
  <c r="EX197" i="24" s="1"/>
  <c r="EX191" i="24" s="1"/>
  <c r="FT127" i="24"/>
  <c r="FT129" i="24" s="1"/>
  <c r="FU125" i="24" s="1"/>
  <c r="FU133" i="24" s="1"/>
  <c r="FU128" i="24" s="1"/>
  <c r="FO161" i="24"/>
  <c r="FP157" i="24" s="1"/>
  <c r="FP165" i="24" s="1"/>
  <c r="FM96" i="24"/>
  <c r="FM95" i="24"/>
  <c r="DA37" i="24"/>
  <c r="DA64" i="24"/>
  <c r="DA31" i="24" s="1"/>
  <c r="DA63" i="24"/>
  <c r="EX192" i="24" l="1"/>
  <c r="EX193" i="24" s="1"/>
  <c r="EY189" i="24" s="1"/>
  <c r="EY197" i="24" s="1"/>
  <c r="FM97" i="24"/>
  <c r="FN93" i="24" s="1"/>
  <c r="FN101" i="24" s="1"/>
  <c r="FU127" i="24"/>
  <c r="FU129" i="24" s="1"/>
  <c r="FV125" i="24" s="1"/>
  <c r="FV133" i="24" s="1"/>
  <c r="DA30" i="24"/>
  <c r="DA32" i="24" s="1"/>
  <c r="DB28" i="24" s="1"/>
  <c r="DA65" i="24"/>
  <c r="DB61" i="24" s="1"/>
  <c r="FP160" i="24"/>
  <c r="FP159" i="24"/>
  <c r="FP161" i="24" l="1"/>
  <c r="FQ157" i="24" s="1"/>
  <c r="FQ165" i="24" s="1"/>
  <c r="FN96" i="24"/>
  <c r="FN95" i="24"/>
  <c r="DB69" i="24"/>
  <c r="FV128" i="24"/>
  <c r="FV127" i="24"/>
  <c r="EY192" i="24"/>
  <c r="EY191" i="24"/>
  <c r="EY193" i="24" l="1"/>
  <c r="EZ189" i="24" s="1"/>
  <c r="EZ197" i="24" s="1"/>
  <c r="EZ192" i="24" s="1"/>
  <c r="FN97" i="24"/>
  <c r="FO93" i="24" s="1"/>
  <c r="FO101" i="24" s="1"/>
  <c r="FO96" i="24" s="1"/>
  <c r="FQ160" i="24"/>
  <c r="FQ159" i="24"/>
  <c r="DB37" i="24"/>
  <c r="DB64" i="24"/>
  <c r="DB31" i="24" s="1"/>
  <c r="DB63" i="24"/>
  <c r="FV129" i="24"/>
  <c r="FW125" i="24" s="1"/>
  <c r="FW133" i="24" s="1"/>
  <c r="EZ191" i="24" l="1"/>
  <c r="EZ193" i="24" s="1"/>
  <c r="FA189" i="24" s="1"/>
  <c r="FO95" i="24"/>
  <c r="FO97" i="24" s="1"/>
  <c r="FP93" i="24" s="1"/>
  <c r="FP101" i="24" s="1"/>
  <c r="FQ161" i="24"/>
  <c r="FR157" i="24" s="1"/>
  <c r="FR165" i="24" s="1"/>
  <c r="FR160" i="24" s="1"/>
  <c r="DB30" i="24"/>
  <c r="DB32" i="24" s="1"/>
  <c r="DC28" i="24" s="1"/>
  <c r="DB65" i="24"/>
  <c r="DC61" i="24" s="1"/>
  <c r="FW128" i="24"/>
  <c r="FW127" i="24"/>
  <c r="FP96" i="24" l="1"/>
  <c r="FP95" i="24"/>
  <c r="FR159" i="24"/>
  <c r="FR161" i="24" s="1"/>
  <c r="FS157" i="24" s="1"/>
  <c r="FW129" i="24"/>
  <c r="FX125" i="24" s="1"/>
  <c r="FX133" i="24" s="1"/>
  <c r="DC69" i="24"/>
  <c r="FA197" i="24"/>
  <c r="FP97" i="24" l="1"/>
  <c r="FQ93" i="24" s="1"/>
  <c r="FQ101" i="24" s="1"/>
  <c r="FA192" i="24"/>
  <c r="FA191" i="24"/>
  <c r="FS165" i="24"/>
  <c r="FX128" i="24"/>
  <c r="FX127" i="24"/>
  <c r="DC37" i="24"/>
  <c r="DC64" i="24"/>
  <c r="DC31" i="24" s="1"/>
  <c r="DC63" i="24"/>
  <c r="FQ95" i="24" l="1"/>
  <c r="FQ96" i="24"/>
  <c r="FX129" i="24"/>
  <c r="FY125" i="24" s="1"/>
  <c r="FY133" i="24" s="1"/>
  <c r="DC30" i="24"/>
  <c r="DC32" i="24" s="1"/>
  <c r="DD28" i="24" s="1"/>
  <c r="DC65" i="24"/>
  <c r="DD61" i="24" s="1"/>
  <c r="FS160" i="24"/>
  <c r="FS159" i="24"/>
  <c r="FA193" i="24"/>
  <c r="FB189" i="24" s="1"/>
  <c r="FQ97" i="24" l="1"/>
  <c r="FR93" i="24" s="1"/>
  <c r="FY128" i="24"/>
  <c r="FY127" i="24"/>
  <c r="FS161" i="24"/>
  <c r="FT157" i="24" s="1"/>
  <c r="DD69" i="24"/>
  <c r="FB197" i="24"/>
  <c r="FY129" i="24" l="1"/>
  <c r="FZ125" i="24" s="1"/>
  <c r="FZ133" i="24" s="1"/>
  <c r="FR101" i="24"/>
  <c r="FB192" i="24"/>
  <c r="FB191" i="24"/>
  <c r="DD37" i="24"/>
  <c r="DD64" i="24"/>
  <c r="DD31" i="24" s="1"/>
  <c r="DD63" i="24"/>
  <c r="FT165" i="24"/>
  <c r="FR95" i="24" l="1"/>
  <c r="FR96" i="24"/>
  <c r="FB193" i="24"/>
  <c r="FC189" i="24" s="1"/>
  <c r="FC197" i="24" s="1"/>
  <c r="FT160" i="24"/>
  <c r="FT159" i="24"/>
  <c r="DD30" i="24"/>
  <c r="DD32" i="24" s="1"/>
  <c r="DE28" i="24" s="1"/>
  <c r="DD65" i="24"/>
  <c r="DE61" i="24" s="1"/>
  <c r="FZ128" i="24"/>
  <c r="FZ127" i="24"/>
  <c r="FT161" i="24" l="1"/>
  <c r="FU157" i="24" s="1"/>
  <c r="FU165" i="24" s="1"/>
  <c r="FR97" i="24"/>
  <c r="FS93" i="24" s="1"/>
  <c r="FS101" i="24" s="1"/>
  <c r="FZ129" i="24"/>
  <c r="GA125" i="24" s="1"/>
  <c r="GA133" i="24" s="1"/>
  <c r="GA128" i="24" s="1"/>
  <c r="DE69" i="24"/>
  <c r="FC192" i="24"/>
  <c r="FC191" i="24"/>
  <c r="FS96" i="24" l="1"/>
  <c r="FS95" i="24"/>
  <c r="GA127" i="24"/>
  <c r="GA129" i="24" s="1"/>
  <c r="GB125" i="24" s="1"/>
  <c r="GB133" i="24" s="1"/>
  <c r="FC193" i="24"/>
  <c r="FD189" i="24" s="1"/>
  <c r="FD197" i="24" s="1"/>
  <c r="DE37" i="24"/>
  <c r="DE64" i="24"/>
  <c r="DE31" i="24" s="1"/>
  <c r="DE63" i="24"/>
  <c r="FU160" i="24"/>
  <c r="FU159" i="24"/>
  <c r="FS97" i="24" l="1"/>
  <c r="FT93" i="24" s="1"/>
  <c r="FT101" i="24" s="1"/>
  <c r="FU161" i="24"/>
  <c r="FV157" i="24" s="1"/>
  <c r="FV165" i="24" s="1"/>
  <c r="FD192" i="24"/>
  <c r="FD191" i="24"/>
  <c r="DE30" i="24"/>
  <c r="DE32" i="24" s="1"/>
  <c r="DF28" i="24" s="1"/>
  <c r="DE65" i="24"/>
  <c r="DF61" i="24" s="1"/>
  <c r="GB128" i="24"/>
  <c r="GB127" i="24"/>
  <c r="FD193" i="24" l="1"/>
  <c r="FE189" i="24" s="1"/>
  <c r="FE197" i="24" s="1"/>
  <c r="FT95" i="24"/>
  <c r="FT96" i="24"/>
  <c r="GB129" i="24"/>
  <c r="GC125" i="24" s="1"/>
  <c r="GC133" i="24" s="1"/>
  <c r="GC127" i="24" s="1"/>
  <c r="DF69" i="24"/>
  <c r="FV160" i="24"/>
  <c r="FV159" i="24"/>
  <c r="GC128" i="24" l="1"/>
  <c r="GC129" i="24" s="1"/>
  <c r="GD125" i="24" s="1"/>
  <c r="GD133" i="24" s="1"/>
  <c r="FT97" i="24"/>
  <c r="FU93" i="24" s="1"/>
  <c r="FV161" i="24"/>
  <c r="FW157" i="24" s="1"/>
  <c r="FW165" i="24" s="1"/>
  <c r="FE192" i="24"/>
  <c r="FE191" i="24"/>
  <c r="DF37" i="24"/>
  <c r="DF64" i="24"/>
  <c r="DF31" i="24" s="1"/>
  <c r="DF63" i="24"/>
  <c r="FE193" i="24" l="1"/>
  <c r="FF189" i="24" s="1"/>
  <c r="FF197" i="24" s="1"/>
  <c r="FU101" i="24"/>
  <c r="GD128" i="24"/>
  <c r="GD127" i="24"/>
  <c r="DF30" i="24"/>
  <c r="DF32" i="24" s="1"/>
  <c r="DG28" i="24" s="1"/>
  <c r="DF65" i="24"/>
  <c r="DG61" i="24" s="1"/>
  <c r="FW160" i="24"/>
  <c r="FW159" i="24"/>
  <c r="FW161" i="24" l="1"/>
  <c r="FX157" i="24" s="1"/>
  <c r="FX165" i="24" s="1"/>
  <c r="GD129" i="24"/>
  <c r="GE125" i="24" s="1"/>
  <c r="GE133" i="24" s="1"/>
  <c r="FU96" i="24"/>
  <c r="FU95" i="24"/>
  <c r="DG69" i="24"/>
  <c r="FF192" i="24"/>
  <c r="FF191" i="24"/>
  <c r="FU97" i="24" l="1"/>
  <c r="FV93" i="24" s="1"/>
  <c r="FV101" i="24" s="1"/>
  <c r="FV96" i="24" s="1"/>
  <c r="DG37" i="24"/>
  <c r="DG64" i="24"/>
  <c r="DG31" i="24" s="1"/>
  <c r="DG63" i="24"/>
  <c r="FX160" i="24"/>
  <c r="FX159" i="24"/>
  <c r="FF193" i="24"/>
  <c r="FG189" i="24" s="1"/>
  <c r="GE128" i="24"/>
  <c r="GE127" i="24"/>
  <c r="FV95" i="24" l="1"/>
  <c r="FV97" i="24" s="1"/>
  <c r="FW93" i="24" s="1"/>
  <c r="FW101" i="24" s="1"/>
  <c r="GE129" i="24"/>
  <c r="GF125" i="24" s="1"/>
  <c r="GF133" i="24" s="1"/>
  <c r="GF128" i="24" s="1"/>
  <c r="FG197" i="24"/>
  <c r="DG30" i="24"/>
  <c r="DG32" i="24" s="1"/>
  <c r="DH28" i="24" s="1"/>
  <c r="DG65" i="24"/>
  <c r="DH61" i="24" s="1"/>
  <c r="FX161" i="24"/>
  <c r="FY157" i="24" s="1"/>
  <c r="GF127" i="24" l="1"/>
  <c r="GF129" i="24" s="1"/>
  <c r="GG125" i="24" s="1"/>
  <c r="GG133" i="24" s="1"/>
  <c r="FW96" i="24"/>
  <c r="FW95" i="24"/>
  <c r="DH69" i="24"/>
  <c r="FY165" i="24"/>
  <c r="FG192" i="24"/>
  <c r="FG191" i="24"/>
  <c r="FG193" i="24" l="1"/>
  <c r="FH189" i="24" s="1"/>
  <c r="FH197" i="24" s="1"/>
  <c r="FW97" i="24"/>
  <c r="FX93" i="24" s="1"/>
  <c r="FX101" i="24" s="1"/>
  <c r="FY160" i="24"/>
  <c r="FY159" i="24"/>
  <c r="DH37" i="24"/>
  <c r="DH64" i="24"/>
  <c r="DH31" i="24" s="1"/>
  <c r="DH63" i="24"/>
  <c r="GG128" i="24"/>
  <c r="GG127" i="24"/>
  <c r="FY161" i="24" l="1"/>
  <c r="FZ157" i="24" s="1"/>
  <c r="FZ165" i="24" s="1"/>
  <c r="FZ159" i="24" s="1"/>
  <c r="FX95" i="24"/>
  <c r="FX96" i="24"/>
  <c r="GG129" i="24"/>
  <c r="GH125" i="24" s="1"/>
  <c r="GH133" i="24" s="1"/>
  <c r="FH192" i="24"/>
  <c r="FH191" i="24"/>
  <c r="DH30" i="24"/>
  <c r="DH32" i="24" s="1"/>
  <c r="DI28" i="24" s="1"/>
  <c r="DH65" i="24"/>
  <c r="DI61" i="24" s="1"/>
  <c r="FZ160" i="24" l="1"/>
  <c r="FZ161" i="24" s="1"/>
  <c r="GA157" i="24" s="1"/>
  <c r="GA165" i="24" s="1"/>
  <c r="FX97" i="24"/>
  <c r="FY93" i="24" s="1"/>
  <c r="FH193" i="24"/>
  <c r="FI189" i="24" s="1"/>
  <c r="FI197" i="24" s="1"/>
  <c r="GH128" i="24"/>
  <c r="GH127" i="24"/>
  <c r="DI69" i="24"/>
  <c r="FY101" i="24" l="1"/>
  <c r="GH129" i="24"/>
  <c r="GI125" i="24" s="1"/>
  <c r="GI133" i="24" s="1"/>
  <c r="FI192" i="24"/>
  <c r="FI191" i="24"/>
  <c r="GA160" i="24"/>
  <c r="GA159" i="24"/>
  <c r="DI37" i="24"/>
  <c r="DI64" i="24"/>
  <c r="DI31" i="24" s="1"/>
  <c r="DI63" i="24"/>
  <c r="FI193" i="24" l="1"/>
  <c r="FJ189" i="24" s="1"/>
  <c r="FJ197" i="24" s="1"/>
  <c r="FY96" i="24"/>
  <c r="FY95" i="24"/>
  <c r="GA161" i="24"/>
  <c r="GB157" i="24" s="1"/>
  <c r="GB165" i="24" s="1"/>
  <c r="DI30" i="24"/>
  <c r="DI32" i="24" s="1"/>
  <c r="DJ28" i="24" s="1"/>
  <c r="DI65" i="24"/>
  <c r="DJ61" i="24" s="1"/>
  <c r="GI128" i="24"/>
  <c r="GI127" i="24"/>
  <c r="GI129" i="24" l="1"/>
  <c r="GJ125" i="24" s="1"/>
  <c r="GJ133" i="24" s="1"/>
  <c r="GJ127" i="24" s="1"/>
  <c r="FY97" i="24"/>
  <c r="FZ93" i="24" s="1"/>
  <c r="FZ101" i="24" s="1"/>
  <c r="FZ95" i="24" s="1"/>
  <c r="DJ69" i="24"/>
  <c r="GB160" i="24"/>
  <c r="GB159" i="24"/>
  <c r="FJ192" i="24"/>
  <c r="FJ191" i="24"/>
  <c r="GJ128" i="24" l="1"/>
  <c r="GJ129" i="24" s="1"/>
  <c r="GK125" i="24" s="1"/>
  <c r="GK133" i="24" s="1"/>
  <c r="FZ96" i="24"/>
  <c r="FZ97" i="24" s="1"/>
  <c r="GA93" i="24" s="1"/>
  <c r="FJ193" i="24"/>
  <c r="FK189" i="24" s="1"/>
  <c r="FK197" i="24" s="1"/>
  <c r="GB161" i="24"/>
  <c r="GC157" i="24" s="1"/>
  <c r="DJ37" i="24"/>
  <c r="DJ64" i="24"/>
  <c r="DJ31" i="24" s="1"/>
  <c r="DJ63" i="24"/>
  <c r="GA101" i="24" l="1"/>
  <c r="FK192" i="24"/>
  <c r="FK191" i="24"/>
  <c r="DJ30" i="24"/>
  <c r="DJ32" i="24" s="1"/>
  <c r="DK28" i="24" s="1"/>
  <c r="DJ65" i="24"/>
  <c r="DK61" i="24" s="1"/>
  <c r="GC165" i="24"/>
  <c r="GK128" i="24"/>
  <c r="GK127" i="24"/>
  <c r="GK129" i="24" l="1"/>
  <c r="GL125" i="24" s="1"/>
  <c r="GL133" i="24" s="1"/>
  <c r="FK193" i="24"/>
  <c r="FL189" i="24" s="1"/>
  <c r="FL197" i="24" s="1"/>
  <c r="GA95" i="24"/>
  <c r="GA96" i="24"/>
  <c r="DK69" i="24"/>
  <c r="GC160" i="24"/>
  <c r="GC159" i="24"/>
  <c r="GA97" i="24" l="1"/>
  <c r="GB93" i="24" s="1"/>
  <c r="FL192" i="24"/>
  <c r="FL191" i="24"/>
  <c r="DK37" i="24"/>
  <c r="DK64" i="24"/>
  <c r="DK31" i="24" s="1"/>
  <c r="DK63" i="24"/>
  <c r="GC161" i="24"/>
  <c r="GD157" i="24" s="1"/>
  <c r="GL128" i="24"/>
  <c r="GL127" i="24"/>
  <c r="FL193" i="24" l="1"/>
  <c r="FM189" i="24" s="1"/>
  <c r="FM197" i="24" s="1"/>
  <c r="GB101" i="24"/>
  <c r="GL129" i="24"/>
  <c r="GM125" i="24" s="1"/>
  <c r="GM133" i="24" s="1"/>
  <c r="GD165" i="24"/>
  <c r="DK30" i="24"/>
  <c r="DK32" i="24" s="1"/>
  <c r="DL28" i="24" s="1"/>
  <c r="DK65" i="24"/>
  <c r="DL61" i="24" s="1"/>
  <c r="GB96" i="24" l="1"/>
  <c r="GB95" i="24"/>
  <c r="DL69" i="24"/>
  <c r="GD160" i="24"/>
  <c r="GD159" i="24"/>
  <c r="FM192" i="24"/>
  <c r="FM191" i="24"/>
  <c r="GM128" i="24"/>
  <c r="GM127" i="24"/>
  <c r="FM193" i="24" l="1"/>
  <c r="FN189" i="24" s="1"/>
  <c r="FN197" i="24" s="1"/>
  <c r="GB97" i="24"/>
  <c r="GC93" i="24" s="1"/>
  <c r="GC101" i="24" s="1"/>
  <c r="GC95" i="24" s="1"/>
  <c r="GM129" i="24"/>
  <c r="GN125" i="24" s="1"/>
  <c r="GN133" i="24" s="1"/>
  <c r="GD161" i="24"/>
  <c r="GE157" i="24" s="1"/>
  <c r="GE165" i="24" s="1"/>
  <c r="DL37" i="24"/>
  <c r="DL64" i="24"/>
  <c r="DL31" i="24" s="1"/>
  <c r="DL63" i="24"/>
  <c r="GC96" i="24" l="1"/>
  <c r="GC97" i="24" s="1"/>
  <c r="GD93" i="24" s="1"/>
  <c r="GD101" i="24" s="1"/>
  <c r="GD95" i="24" s="1"/>
  <c r="GE160" i="24"/>
  <c r="GE159" i="24"/>
  <c r="GN128" i="24"/>
  <c r="GN127" i="24"/>
  <c r="FN192" i="24"/>
  <c r="FN191" i="24"/>
  <c r="DL30" i="24"/>
  <c r="DL32" i="24" s="1"/>
  <c r="DM28" i="24" s="1"/>
  <c r="DL65" i="24"/>
  <c r="DM61" i="24" s="1"/>
  <c r="GD96" i="24" l="1"/>
  <c r="GD97" i="24" s="1"/>
  <c r="GE93" i="24" s="1"/>
  <c r="GE101" i="24" s="1"/>
  <c r="GE95" i="24" s="1"/>
  <c r="GN129" i="24"/>
  <c r="GO125" i="24" s="1"/>
  <c r="GO133" i="24" s="1"/>
  <c r="FN193" i="24"/>
  <c r="FO189" i="24" s="1"/>
  <c r="FO197" i="24" s="1"/>
  <c r="FO191" i="24" s="1"/>
  <c r="GE161" i="24"/>
  <c r="GF157" i="24" s="1"/>
  <c r="GF165" i="24" s="1"/>
  <c r="GF159" i="24" s="1"/>
  <c r="DM69" i="24"/>
  <c r="GE96" i="24" l="1"/>
  <c r="GE97" i="24" s="1"/>
  <c r="GF93" i="24" s="1"/>
  <c r="GF160" i="24"/>
  <c r="GF161" i="24" s="1"/>
  <c r="GG157" i="24" s="1"/>
  <c r="GG165" i="24" s="1"/>
  <c r="FO192" i="24"/>
  <c r="FO193" i="24" s="1"/>
  <c r="FP189" i="24" s="1"/>
  <c r="FP197" i="24" s="1"/>
  <c r="FP192" i="24" s="1"/>
  <c r="DM37" i="24"/>
  <c r="DM64" i="24"/>
  <c r="DM31" i="24" s="1"/>
  <c r="DM63" i="24"/>
  <c r="GO128" i="24"/>
  <c r="GO127" i="24"/>
  <c r="GF101" i="24" l="1"/>
  <c r="FP191" i="24"/>
  <c r="FP193" i="24" s="1"/>
  <c r="FQ189" i="24" s="1"/>
  <c r="FQ197" i="24" s="1"/>
  <c r="GO129" i="24"/>
  <c r="GP125" i="24" s="1"/>
  <c r="GP133" i="24" s="1"/>
  <c r="GP127" i="24" s="1"/>
  <c r="DM30" i="24"/>
  <c r="DM32" i="24" s="1"/>
  <c r="DN28" i="24" s="1"/>
  <c r="DM65" i="24"/>
  <c r="DN61" i="24" s="1"/>
  <c r="GG160" i="24"/>
  <c r="GG159" i="24"/>
  <c r="GP128" i="24" l="1"/>
  <c r="GP129" i="24" s="1"/>
  <c r="GQ125" i="24" s="1"/>
  <c r="GQ133" i="24" s="1"/>
  <c r="GF95" i="24"/>
  <c r="GF96" i="24"/>
  <c r="GG161" i="24"/>
  <c r="GH157" i="24" s="1"/>
  <c r="GH165" i="24" s="1"/>
  <c r="DN69" i="24"/>
  <c r="FQ192" i="24"/>
  <c r="FQ191" i="24"/>
  <c r="FQ193" i="24" l="1"/>
  <c r="FR189" i="24" s="1"/>
  <c r="FR197" i="24" s="1"/>
  <c r="GF97" i="24"/>
  <c r="GG93" i="24" s="1"/>
  <c r="GG101" i="24" s="1"/>
  <c r="GG96" i="24" s="1"/>
  <c r="GQ128" i="24"/>
  <c r="GQ127" i="24"/>
  <c r="GH160" i="24"/>
  <c r="GH159" i="24"/>
  <c r="DN37" i="24"/>
  <c r="DN64" i="24"/>
  <c r="DN31" i="24" s="1"/>
  <c r="DN63" i="24"/>
  <c r="GG95" i="24" l="1"/>
  <c r="GG97" i="24" s="1"/>
  <c r="GH93" i="24" s="1"/>
  <c r="GH101" i="24" s="1"/>
  <c r="GQ129" i="24"/>
  <c r="GR125" i="24" s="1"/>
  <c r="GR133" i="24" s="1"/>
  <c r="GR128" i="24" s="1"/>
  <c r="GH161" i="24"/>
  <c r="GI157" i="24" s="1"/>
  <c r="GI165" i="24" s="1"/>
  <c r="FR192" i="24"/>
  <c r="FR191" i="24"/>
  <c r="DN30" i="24"/>
  <c r="DN32" i="24" s="1"/>
  <c r="DO28" i="24" s="1"/>
  <c r="DN65" i="24"/>
  <c r="DO61" i="24" s="1"/>
  <c r="FR193" i="24" l="1"/>
  <c r="FS189" i="24" s="1"/>
  <c r="FS197" i="24" s="1"/>
  <c r="GR127" i="24"/>
  <c r="GR129" i="24" s="1"/>
  <c r="GS125" i="24" s="1"/>
  <c r="GH95" i="24"/>
  <c r="GH96" i="24"/>
  <c r="DO69" i="24"/>
  <c r="GI160" i="24"/>
  <c r="GI159" i="24"/>
  <c r="GH97" i="24" l="1"/>
  <c r="GI93" i="24" s="1"/>
  <c r="GI101" i="24" s="1"/>
  <c r="GI96" i="24" s="1"/>
  <c r="GI161" i="24"/>
  <c r="GJ157" i="24" s="1"/>
  <c r="FS192" i="24"/>
  <c r="FS191" i="24"/>
  <c r="GS133" i="24"/>
  <c r="DO37" i="24"/>
  <c r="DO64" i="24"/>
  <c r="DO31" i="24" s="1"/>
  <c r="DO63" i="24"/>
  <c r="GI95" i="24" l="1"/>
  <c r="GI97" i="24" s="1"/>
  <c r="GJ93" i="24" s="1"/>
  <c r="GJ101" i="24" s="1"/>
  <c r="FS193" i="24"/>
  <c r="FT189" i="24" s="1"/>
  <c r="FT197" i="24" s="1"/>
  <c r="DO30" i="24"/>
  <c r="DO32" i="24" s="1"/>
  <c r="DP28" i="24" s="1"/>
  <c r="DO65" i="24"/>
  <c r="DP61" i="24" s="1"/>
  <c r="GS128" i="24"/>
  <c r="GS127" i="24"/>
  <c r="GJ165" i="24"/>
  <c r="GJ96" i="24" l="1"/>
  <c r="GJ95" i="24"/>
  <c r="GS129" i="24"/>
  <c r="GT125" i="24" s="1"/>
  <c r="GT133" i="24" s="1"/>
  <c r="GJ160" i="24"/>
  <c r="GJ159" i="24"/>
  <c r="FT192" i="24"/>
  <c r="FT191" i="24"/>
  <c r="DP69" i="24"/>
  <c r="GJ97" i="24" l="1"/>
  <c r="GK93" i="24" s="1"/>
  <c r="GK101" i="24" s="1"/>
  <c r="GJ161" i="24"/>
  <c r="GK157" i="24" s="1"/>
  <c r="GK165" i="24" s="1"/>
  <c r="DP64" i="24"/>
  <c r="DP31" i="24" s="1"/>
  <c r="DP37" i="24"/>
  <c r="DP63" i="24"/>
  <c r="FT193" i="24"/>
  <c r="FU189" i="24" s="1"/>
  <c r="GT128" i="24"/>
  <c r="GT127" i="24"/>
  <c r="GK95" i="24" l="1"/>
  <c r="GK96" i="24"/>
  <c r="GT129" i="24"/>
  <c r="GU125" i="24" s="1"/>
  <c r="GU133" i="24" s="1"/>
  <c r="DP30" i="24"/>
  <c r="DP32" i="24" s="1"/>
  <c r="DQ28" i="24" s="1"/>
  <c r="DP65" i="24"/>
  <c r="DQ61" i="24" s="1"/>
  <c r="FU197" i="24"/>
  <c r="GK160" i="24"/>
  <c r="GK159" i="24"/>
  <c r="GK161" i="24" l="1"/>
  <c r="GL157" i="24" s="1"/>
  <c r="GL165" i="24" s="1"/>
  <c r="GK97" i="24"/>
  <c r="GL93" i="24" s="1"/>
  <c r="GL101" i="24" s="1"/>
  <c r="DQ69" i="24"/>
  <c r="GU128" i="24"/>
  <c r="GU127" i="24"/>
  <c r="FU192" i="24"/>
  <c r="FU191" i="24"/>
  <c r="FU193" i="24" l="1"/>
  <c r="FV189" i="24" s="1"/>
  <c r="FV197" i="24" s="1"/>
  <c r="GU129" i="24"/>
  <c r="GV125" i="24" s="1"/>
  <c r="GV133" i="24" s="1"/>
  <c r="GL96" i="24"/>
  <c r="GL95" i="24"/>
  <c r="DQ64" i="24"/>
  <c r="DQ31" i="24" s="1"/>
  <c r="DQ37" i="24"/>
  <c r="DQ63" i="24"/>
  <c r="GL160" i="24"/>
  <c r="GL159" i="24"/>
  <c r="GL97" i="24" l="1"/>
  <c r="GM93" i="24" s="1"/>
  <c r="GM101" i="24" s="1"/>
  <c r="GM96" i="24" s="1"/>
  <c r="GL161" i="24"/>
  <c r="GM157" i="24" s="1"/>
  <c r="GM165" i="24" s="1"/>
  <c r="GM160" i="24" s="1"/>
  <c r="FV192" i="24"/>
  <c r="FV191" i="24"/>
  <c r="GV128" i="24"/>
  <c r="GV127" i="24"/>
  <c r="DQ30" i="24"/>
  <c r="DQ32" i="24" s="1"/>
  <c r="DR28" i="24" s="1"/>
  <c r="DQ65" i="24"/>
  <c r="DR61" i="24" s="1"/>
  <c r="GM95" i="24" l="1"/>
  <c r="GM97" i="24" s="1"/>
  <c r="GN93" i="24" s="1"/>
  <c r="GN101" i="24" s="1"/>
  <c r="FV193" i="24"/>
  <c r="FW189" i="24" s="1"/>
  <c r="FW197" i="24" s="1"/>
  <c r="GM159" i="24"/>
  <c r="GM161" i="24" s="1"/>
  <c r="GN157" i="24" s="1"/>
  <c r="GV129" i="24"/>
  <c r="GW125" i="24" s="1"/>
  <c r="DR69" i="24"/>
  <c r="GN96" i="24" l="1"/>
  <c r="GN95" i="24"/>
  <c r="DR37" i="24"/>
  <c r="DR64" i="24"/>
  <c r="DR31" i="24" s="1"/>
  <c r="DR63" i="24"/>
  <c r="GW133" i="24"/>
  <c r="GN165" i="24"/>
  <c r="FW192" i="24"/>
  <c r="FW191" i="24"/>
  <c r="GN97" i="24" l="1"/>
  <c r="GO93" i="24" s="1"/>
  <c r="GO101" i="24" s="1"/>
  <c r="FW193" i="24"/>
  <c r="FX189" i="24" s="1"/>
  <c r="FX197" i="24" s="1"/>
  <c r="FX192" i="24" s="1"/>
  <c r="GW128" i="24"/>
  <c r="GW127" i="24"/>
  <c r="DR30" i="24"/>
  <c r="DR32" i="24" s="1"/>
  <c r="DS28" i="24" s="1"/>
  <c r="DR65" i="24"/>
  <c r="DS61" i="24" s="1"/>
  <c r="GN160" i="24"/>
  <c r="GN159" i="24"/>
  <c r="GO95" i="24" l="1"/>
  <c r="GO96" i="24"/>
  <c r="FX191" i="24"/>
  <c r="FX193" i="24" s="1"/>
  <c r="FY189" i="24" s="1"/>
  <c r="FY197" i="24" s="1"/>
  <c r="GW129" i="24"/>
  <c r="GX125" i="24" s="1"/>
  <c r="GX133" i="24" s="1"/>
  <c r="GX127" i="24" s="1"/>
  <c r="DS69" i="24"/>
  <c r="GN161" i="24"/>
  <c r="GO157" i="24" s="1"/>
  <c r="GO97" i="24" l="1"/>
  <c r="GP93" i="24" s="1"/>
  <c r="GX128" i="24"/>
  <c r="GX129" i="24" s="1"/>
  <c r="GY125" i="24" s="1"/>
  <c r="GY133" i="24" s="1"/>
  <c r="DS37" i="24"/>
  <c r="DS64" i="24"/>
  <c r="DS31" i="24" s="1"/>
  <c r="DS63" i="24"/>
  <c r="GO165" i="24"/>
  <c r="FY192" i="24"/>
  <c r="FY191" i="24"/>
  <c r="GP101" i="24" l="1"/>
  <c r="GY128" i="24"/>
  <c r="GY127" i="24"/>
  <c r="GO160" i="24"/>
  <c r="GO159" i="24"/>
  <c r="DS30" i="24"/>
  <c r="DS32" i="24" s="1"/>
  <c r="DT28" i="24" s="1"/>
  <c r="DS65" i="24"/>
  <c r="DT61" i="24" s="1"/>
  <c r="FY193" i="24"/>
  <c r="FZ189" i="24" s="1"/>
  <c r="GY129" i="24" l="1"/>
  <c r="GZ125" i="24" s="1"/>
  <c r="GZ133" i="24" s="1"/>
  <c r="GZ128" i="24" s="1"/>
  <c r="GO161" i="24"/>
  <c r="GP157" i="24" s="1"/>
  <c r="GP165" i="24" s="1"/>
  <c r="GP96" i="24"/>
  <c r="GP95" i="24"/>
  <c r="FZ197" i="24"/>
  <c r="DT69" i="24"/>
  <c r="GP97" i="24" l="1"/>
  <c r="GQ93" i="24" s="1"/>
  <c r="GQ101" i="24" s="1"/>
  <c r="GQ96" i="24" s="1"/>
  <c r="GZ127" i="24"/>
  <c r="GZ129" i="24" s="1"/>
  <c r="HA125" i="24" s="1"/>
  <c r="HA133" i="24" s="1"/>
  <c r="FZ192" i="24"/>
  <c r="FZ191" i="24"/>
  <c r="DT37" i="24"/>
  <c r="DT64" i="24"/>
  <c r="DT31" i="24" s="1"/>
  <c r="DT63" i="24"/>
  <c r="GP160" i="24"/>
  <c r="GP159" i="24"/>
  <c r="GQ95" i="24" l="1"/>
  <c r="GQ97" i="24" s="1"/>
  <c r="GR93" i="24" s="1"/>
  <c r="GR101" i="24" s="1"/>
  <c r="FZ193" i="24"/>
  <c r="GA189" i="24" s="1"/>
  <c r="GA197" i="24" s="1"/>
  <c r="DT30" i="24"/>
  <c r="DT32" i="24" s="1"/>
  <c r="DU28" i="24" s="1"/>
  <c r="DT65" i="24"/>
  <c r="DU61" i="24" s="1"/>
  <c r="HA128" i="24"/>
  <c r="HA127" i="24"/>
  <c r="GP161" i="24"/>
  <c r="GQ157" i="24" s="1"/>
  <c r="HA129" i="24" l="1"/>
  <c r="HB125" i="24" s="1"/>
  <c r="HB133" i="24" s="1"/>
  <c r="GR96" i="24"/>
  <c r="GR95" i="24"/>
  <c r="GQ165" i="24"/>
  <c r="DU69" i="24"/>
  <c r="GA192" i="24"/>
  <c r="GA191" i="24"/>
  <c r="GR97" i="24" l="1"/>
  <c r="GS93" i="24" s="1"/>
  <c r="GS101" i="24" s="1"/>
  <c r="GS96" i="24" s="1"/>
  <c r="GA193" i="24"/>
  <c r="GB189" i="24" s="1"/>
  <c r="GB197" i="24" s="1"/>
  <c r="DU37" i="24"/>
  <c r="DU64" i="24"/>
  <c r="DU31" i="24" s="1"/>
  <c r="DU63" i="24"/>
  <c r="GQ160" i="24"/>
  <c r="GQ159" i="24"/>
  <c r="HB128" i="24"/>
  <c r="HB127" i="24"/>
  <c r="GS95" i="24" l="1"/>
  <c r="GS97" i="24" s="1"/>
  <c r="GT93" i="24" s="1"/>
  <c r="GT101" i="24" s="1"/>
  <c r="GQ161" i="24"/>
  <c r="GR157" i="24" s="1"/>
  <c r="GR165" i="24" s="1"/>
  <c r="HB129" i="24"/>
  <c r="HC125" i="24" s="1"/>
  <c r="DU30" i="24"/>
  <c r="DU32" i="24" s="1"/>
  <c r="DV28" i="24" s="1"/>
  <c r="DU65" i="24"/>
  <c r="DV61" i="24" s="1"/>
  <c r="GB192" i="24"/>
  <c r="GB191" i="24"/>
  <c r="GT96" i="24" l="1"/>
  <c r="GT95" i="24"/>
  <c r="DV69" i="24"/>
  <c r="GB193" i="24"/>
  <c r="GC189" i="24" s="1"/>
  <c r="HC133" i="24"/>
  <c r="GR160" i="24"/>
  <c r="GR159" i="24"/>
  <c r="GT97" i="24" l="1"/>
  <c r="GU93" i="24" s="1"/>
  <c r="GU101" i="24" s="1"/>
  <c r="GU95" i="24" s="1"/>
  <c r="GR161" i="24"/>
  <c r="GS157" i="24" s="1"/>
  <c r="GS165" i="24" s="1"/>
  <c r="DV37" i="24"/>
  <c r="DV64" i="24"/>
  <c r="DV31" i="24" s="1"/>
  <c r="DV63" i="24"/>
  <c r="HC128" i="24"/>
  <c r="HC127" i="24"/>
  <c r="GC197" i="24"/>
  <c r="GU96" i="24" l="1"/>
  <c r="GU97" i="24" s="1"/>
  <c r="GV93" i="24" s="1"/>
  <c r="GV101" i="24" s="1"/>
  <c r="HC129" i="24"/>
  <c r="HD125" i="24" s="1"/>
  <c r="HD133" i="24" s="1"/>
  <c r="HD128" i="24" s="1"/>
  <c r="GC192" i="24"/>
  <c r="GC191" i="24"/>
  <c r="DV30" i="24"/>
  <c r="DV32" i="24" s="1"/>
  <c r="DW28" i="24" s="1"/>
  <c r="DV65" i="24"/>
  <c r="DW61" i="24" s="1"/>
  <c r="GS160" i="24"/>
  <c r="GS159" i="24"/>
  <c r="GC193" i="24" l="1"/>
  <c r="GD189" i="24" s="1"/>
  <c r="GD197" i="24" s="1"/>
  <c r="HD127" i="24"/>
  <c r="HD129" i="24" s="1"/>
  <c r="HE125" i="24" s="1"/>
  <c r="HE133" i="24" s="1"/>
  <c r="GV96" i="24"/>
  <c r="GV95" i="24"/>
  <c r="GS161" i="24"/>
  <c r="GT157" i="24" s="1"/>
  <c r="GT165" i="24" s="1"/>
  <c r="GT160" i="24" s="1"/>
  <c r="DW69" i="24"/>
  <c r="GV97" i="24" l="1"/>
  <c r="GW93" i="24" s="1"/>
  <c r="GW101" i="24" s="1"/>
  <c r="GW95" i="24" s="1"/>
  <c r="GT159" i="24"/>
  <c r="GT161" i="24" s="1"/>
  <c r="GU157" i="24" s="1"/>
  <c r="GU165" i="24" s="1"/>
  <c r="DW37" i="24"/>
  <c r="DW64" i="24"/>
  <c r="DW31" i="24" s="1"/>
  <c r="DW63" i="24"/>
  <c r="GD191" i="24"/>
  <c r="GD192" i="24"/>
  <c r="HE128" i="24"/>
  <c r="HE127" i="24"/>
  <c r="GW96" i="24" l="1"/>
  <c r="GW97" i="24" s="1"/>
  <c r="GX93" i="24" s="1"/>
  <c r="GX101" i="24" s="1"/>
  <c r="GX95" i="24" s="1"/>
  <c r="GU159" i="24"/>
  <c r="GU160" i="24"/>
  <c r="DW30" i="24"/>
  <c r="DW32" i="24" s="1"/>
  <c r="DX28" i="24" s="1"/>
  <c r="DW65" i="24"/>
  <c r="DX61" i="24" s="1"/>
  <c r="GD193" i="24"/>
  <c r="GE189" i="24" s="1"/>
  <c r="HE129" i="24"/>
  <c r="HF125" i="24" s="1"/>
  <c r="GX96" i="24" l="1"/>
  <c r="GX97" i="24" s="1"/>
  <c r="GY93" i="24" s="1"/>
  <c r="GU161" i="24"/>
  <c r="GV157" i="24" s="1"/>
  <c r="HF133" i="24"/>
  <c r="DX69" i="24"/>
  <c r="GE197" i="24"/>
  <c r="GY101" i="24" l="1"/>
  <c r="GE192" i="24"/>
  <c r="GE191" i="24"/>
  <c r="GV165" i="24"/>
  <c r="DX37" i="24"/>
  <c r="DX64" i="24"/>
  <c r="DX31" i="24" s="1"/>
  <c r="DX63" i="24"/>
  <c r="HF127" i="24"/>
  <c r="HF128" i="24"/>
  <c r="GE193" i="24" l="1"/>
  <c r="GF189" i="24" s="1"/>
  <c r="GY95" i="24"/>
  <c r="GY96" i="24"/>
  <c r="HF129" i="24"/>
  <c r="HG125" i="24" s="1"/>
  <c r="HG133" i="24" s="1"/>
  <c r="GF197" i="24"/>
  <c r="DX30" i="24"/>
  <c r="DX32" i="24" s="1"/>
  <c r="DY28" i="24" s="1"/>
  <c r="DX65" i="24"/>
  <c r="DY61" i="24" s="1"/>
  <c r="GV159" i="24"/>
  <c r="GV160" i="24"/>
  <c r="G99" i="9"/>
  <c r="H99" i="9"/>
  <c r="H270" i="23" s="1"/>
  <c r="I99" i="9"/>
  <c r="I270" i="23" s="1"/>
  <c r="J99" i="9"/>
  <c r="J270" i="23" s="1"/>
  <c r="K99" i="9"/>
  <c r="K270" i="23" s="1"/>
  <c r="L99" i="9"/>
  <c r="L270" i="23" s="1"/>
  <c r="M99" i="9"/>
  <c r="M270" i="23" s="1"/>
  <c r="N99" i="9"/>
  <c r="N270" i="23" s="1"/>
  <c r="O99" i="9"/>
  <c r="O270" i="23" s="1"/>
  <c r="P99" i="9"/>
  <c r="P270" i="23" s="1"/>
  <c r="G93" i="9"/>
  <c r="H93" i="9"/>
  <c r="I93" i="9"/>
  <c r="J93" i="9"/>
  <c r="K93" i="9"/>
  <c r="L93" i="9"/>
  <c r="M93" i="9"/>
  <c r="N93" i="9"/>
  <c r="O93" i="9"/>
  <c r="P93" i="9"/>
  <c r="O37" i="11" l="1"/>
  <c r="O79" i="11" s="1"/>
  <c r="O269" i="23"/>
  <c r="K37" i="11"/>
  <c r="K88" i="11" s="1"/>
  <c r="K269" i="23"/>
  <c r="G37" i="11"/>
  <c r="G88" i="11" s="1"/>
  <c r="G269" i="23"/>
  <c r="N37" i="11"/>
  <c r="N88" i="11" s="1"/>
  <c r="N269" i="23"/>
  <c r="J37" i="11"/>
  <c r="J79" i="11" s="1"/>
  <c r="J269" i="23"/>
  <c r="M37" i="11"/>
  <c r="M79" i="11" s="1"/>
  <c r="M269" i="23"/>
  <c r="I37" i="11"/>
  <c r="I79" i="11" s="1"/>
  <c r="I269" i="23"/>
  <c r="G27" i="12"/>
  <c r="G29" i="12" s="1"/>
  <c r="G270" i="23"/>
  <c r="P37" i="11"/>
  <c r="P88" i="11" s="1"/>
  <c r="P269" i="23"/>
  <c r="L37" i="11"/>
  <c r="L88" i="11" s="1"/>
  <c r="L269" i="23"/>
  <c r="H37" i="11"/>
  <c r="H88" i="11" s="1"/>
  <c r="H269" i="23"/>
  <c r="K79" i="11"/>
  <c r="GY97" i="24"/>
  <c r="GZ93" i="24" s="1"/>
  <c r="GZ101" i="24" s="1"/>
  <c r="GV161" i="24"/>
  <c r="GW157" i="24" s="1"/>
  <c r="DY69" i="24"/>
  <c r="GF192" i="24"/>
  <c r="GF191" i="24"/>
  <c r="HG127" i="24"/>
  <c r="HG128" i="24"/>
  <c r="G94" i="9"/>
  <c r="H94" i="9"/>
  <c r="I94" i="9"/>
  <c r="J94" i="9"/>
  <c r="K94" i="9"/>
  <c r="K100" i="9" s="1"/>
  <c r="K101" i="9" s="1"/>
  <c r="L94" i="9"/>
  <c r="L100" i="9" s="1"/>
  <c r="L101" i="9" s="1"/>
  <c r="M94" i="9"/>
  <c r="M100" i="9" s="1"/>
  <c r="M101" i="9" s="1"/>
  <c r="N94" i="9"/>
  <c r="N100" i="9" s="1"/>
  <c r="N101" i="9" s="1"/>
  <c r="O94" i="9"/>
  <c r="O100" i="9" s="1"/>
  <c r="O101" i="9" s="1"/>
  <c r="P94" i="9"/>
  <c r="P100" i="9" s="1"/>
  <c r="P101" i="9" s="1"/>
  <c r="G79" i="11" l="1"/>
  <c r="O88" i="11"/>
  <c r="I88" i="11"/>
  <c r="J88" i="11"/>
  <c r="P79" i="11"/>
  <c r="H79" i="11"/>
  <c r="N79" i="11"/>
  <c r="M88" i="11"/>
  <c r="L79" i="11"/>
  <c r="I100" i="9"/>
  <c r="I101" i="9" s="1"/>
  <c r="I113" i="9"/>
  <c r="H100" i="9"/>
  <c r="H101" i="9" s="1"/>
  <c r="H113" i="9"/>
  <c r="G100" i="9"/>
  <c r="G101" i="9" s="1"/>
  <c r="G36" i="11" s="1"/>
  <c r="J100" i="9"/>
  <c r="J101" i="9" s="1"/>
  <c r="J113" i="9"/>
  <c r="GZ95" i="24"/>
  <c r="GZ96" i="24"/>
  <c r="DY37" i="24"/>
  <c r="DY64" i="24"/>
  <c r="DY63" i="24"/>
  <c r="GF193" i="24"/>
  <c r="GG189" i="24" s="1"/>
  <c r="HG129" i="24"/>
  <c r="HH125" i="24" s="1"/>
  <c r="GW165" i="24"/>
  <c r="G31" i="12"/>
  <c r="G13" i="10"/>
  <c r="G95" i="9"/>
  <c r="G117" i="9" s="1"/>
  <c r="G78" i="11" l="1"/>
  <c r="G157" i="25"/>
  <c r="G87" i="11"/>
  <c r="GZ97" i="24"/>
  <c r="HA93" i="24" s="1"/>
  <c r="HA101" i="24" s="1"/>
  <c r="GW159" i="24"/>
  <c r="GW160" i="24"/>
  <c r="GG197" i="24"/>
  <c r="HH133" i="24"/>
  <c r="DY30" i="24"/>
  <c r="DY65" i="24"/>
  <c r="DZ61" i="24" s="1"/>
  <c r="DY31" i="24"/>
  <c r="G18" i="10"/>
  <c r="H91" i="9"/>
  <c r="G33" i="13"/>
  <c r="G33" i="12"/>
  <c r="H95" i="9" l="1"/>
  <c r="I91" i="9" s="1"/>
  <c r="H106" i="9"/>
  <c r="HA96" i="24"/>
  <c r="HA95" i="24"/>
  <c r="DZ69" i="24"/>
  <c r="HH128" i="24"/>
  <c r="HH127" i="24"/>
  <c r="GW161" i="24"/>
  <c r="GX157" i="24" s="1"/>
  <c r="DY32" i="24"/>
  <c r="DZ28" i="24" s="1"/>
  <c r="GG192" i="24"/>
  <c r="GG191" i="24"/>
  <c r="G50" i="10"/>
  <c r="G59" i="10"/>
  <c r="H40" i="12"/>
  <c r="G27" i="13"/>
  <c r="G24" i="10"/>
  <c r="G19" i="10"/>
  <c r="H117" i="9" l="1"/>
  <c r="H33" i="13"/>
  <c r="HA97" i="24"/>
  <c r="HB93" i="24" s="1"/>
  <c r="HB101" i="24" s="1"/>
  <c r="I95" i="9"/>
  <c r="I33" i="13" s="1"/>
  <c r="I106" i="9"/>
  <c r="H103" i="9"/>
  <c r="H16" i="9" s="1"/>
  <c r="GG193" i="24"/>
  <c r="GH189" i="24" s="1"/>
  <c r="GH197" i="24" s="1"/>
  <c r="HH129" i="24"/>
  <c r="HI125" i="24" s="1"/>
  <c r="HI133" i="24" s="1"/>
  <c r="GX165" i="24"/>
  <c r="DZ37" i="24"/>
  <c r="DZ64" i="24"/>
  <c r="DZ63" i="24"/>
  <c r="G76" i="11"/>
  <c r="G60" i="10"/>
  <c r="G66" i="10" s="1"/>
  <c r="G51" i="10"/>
  <c r="G62" i="10" s="1"/>
  <c r="G20" i="10"/>
  <c r="H17" i="10" s="1"/>
  <c r="G25" i="10"/>
  <c r="G26" i="10" s="1"/>
  <c r="G29" i="10"/>
  <c r="G31" i="10" s="1"/>
  <c r="G194" i="25" l="1"/>
  <c r="J91" i="9"/>
  <c r="J95" i="9" s="1"/>
  <c r="I117" i="9"/>
  <c r="I103" i="9"/>
  <c r="I16" i="9" s="1"/>
  <c r="H27" i="12"/>
  <c r="H29" i="12" s="1"/>
  <c r="H36" i="11"/>
  <c r="HB95" i="24"/>
  <c r="HB96" i="24"/>
  <c r="DZ30" i="24"/>
  <c r="DZ65" i="24"/>
  <c r="EA61" i="24" s="1"/>
  <c r="GX160" i="24"/>
  <c r="GX159" i="24"/>
  <c r="DZ31" i="24"/>
  <c r="HI127" i="24"/>
  <c r="HI128" i="24"/>
  <c r="GH191" i="24"/>
  <c r="GH192" i="24"/>
  <c r="G12" i="13"/>
  <c r="G13" i="13" s="1"/>
  <c r="H23" i="10"/>
  <c r="G18" i="9"/>
  <c r="G88" i="23" s="1"/>
  <c r="G27" i="11"/>
  <c r="G93" i="6" l="1"/>
  <c r="G91" i="6" s="1"/>
  <c r="G11" i="23"/>
  <c r="G13" i="23" s="1"/>
  <c r="H157" i="25"/>
  <c r="H87" i="11"/>
  <c r="G195" i="25"/>
  <c r="I27" i="12"/>
  <c r="I29" i="12" s="1"/>
  <c r="I31" i="12" s="1"/>
  <c r="I33" i="12" s="1"/>
  <c r="J106" i="9"/>
  <c r="J103" i="9" s="1"/>
  <c r="J16" i="9" s="1"/>
  <c r="J117" i="9"/>
  <c r="K91" i="9"/>
  <c r="K95" i="9" s="1"/>
  <c r="L91" i="9" s="1"/>
  <c r="J33" i="13"/>
  <c r="I36" i="11"/>
  <c r="I108" i="9"/>
  <c r="H31" i="12"/>
  <c r="H33" i="12" s="1"/>
  <c r="H13" i="10"/>
  <c r="H18" i="10" s="1"/>
  <c r="H50" i="10"/>
  <c r="H51" i="10" s="1"/>
  <c r="H59" i="10"/>
  <c r="H60" i="10" s="1"/>
  <c r="H78" i="11"/>
  <c r="H76" i="11" s="1"/>
  <c r="HB97" i="24"/>
  <c r="HC93" i="24" s="1"/>
  <c r="HC101" i="24" s="1"/>
  <c r="GX161" i="24"/>
  <c r="GY157" i="24" s="1"/>
  <c r="GY165" i="24" s="1"/>
  <c r="GH193" i="24"/>
  <c r="GI189" i="24" s="1"/>
  <c r="GI197" i="24" s="1"/>
  <c r="GI192" i="24" s="1"/>
  <c r="HI129" i="24"/>
  <c r="HJ125" i="24" s="1"/>
  <c r="EA69" i="24"/>
  <c r="DZ32" i="24"/>
  <c r="EA28" i="24" s="1"/>
  <c r="G86" i="10"/>
  <c r="G68" i="10"/>
  <c r="G95" i="6" l="1"/>
  <c r="I76" i="11"/>
  <c r="I157" i="25"/>
  <c r="I87" i="11"/>
  <c r="G222" i="25"/>
  <c r="H62" i="10"/>
  <c r="H86" i="10" s="1"/>
  <c r="H66" i="10"/>
  <c r="H68" i="10" s="1"/>
  <c r="I13" i="10"/>
  <c r="I18" i="10" s="1"/>
  <c r="I24" i="10" s="1"/>
  <c r="J108" i="9"/>
  <c r="K106" i="9"/>
  <c r="K103" i="9" s="1"/>
  <c r="K16" i="9" s="1"/>
  <c r="I50" i="10"/>
  <c r="I51" i="10" s="1"/>
  <c r="I59" i="10"/>
  <c r="I60" i="10" s="1"/>
  <c r="K117" i="9"/>
  <c r="K33" i="13"/>
  <c r="I40" i="12"/>
  <c r="H27" i="13"/>
  <c r="J27" i="12"/>
  <c r="J29" i="12" s="1"/>
  <c r="J36" i="11"/>
  <c r="L95" i="9"/>
  <c r="L117" i="9" s="1"/>
  <c r="L106" i="9"/>
  <c r="J40" i="12"/>
  <c r="I27" i="13"/>
  <c r="H24" i="10"/>
  <c r="H19" i="10"/>
  <c r="HC95" i="24"/>
  <c r="HC96" i="24"/>
  <c r="GI191" i="24"/>
  <c r="GI193" i="24" s="1"/>
  <c r="GJ189" i="24" s="1"/>
  <c r="GY159" i="24"/>
  <c r="GY160" i="24"/>
  <c r="EA37" i="24"/>
  <c r="EA64" i="24"/>
  <c r="EA63" i="24"/>
  <c r="HJ133" i="24"/>
  <c r="G22" i="11"/>
  <c r="G70" i="10"/>
  <c r="G92" i="10"/>
  <c r="G87" i="10"/>
  <c r="G44" i="23" l="1"/>
  <c r="G45" i="23" s="1"/>
  <c r="J157" i="25"/>
  <c r="J87" i="11"/>
  <c r="H22" i="11"/>
  <c r="H92" i="10"/>
  <c r="H87" i="10"/>
  <c r="H93" i="10" s="1"/>
  <c r="I66" i="10"/>
  <c r="I68" i="10" s="1"/>
  <c r="I62" i="10"/>
  <c r="I86" i="10" s="1"/>
  <c r="L33" i="13"/>
  <c r="M91" i="9"/>
  <c r="M95" i="9" s="1"/>
  <c r="N91" i="9" s="1"/>
  <c r="K27" i="12"/>
  <c r="K29" i="12" s="1"/>
  <c r="K31" i="12" s="1"/>
  <c r="K33" i="12" s="1"/>
  <c r="K108" i="9"/>
  <c r="K36" i="11"/>
  <c r="L103" i="9"/>
  <c r="L16" i="9" s="1"/>
  <c r="H29" i="10"/>
  <c r="H31" i="10" s="1"/>
  <c r="H194" i="25" s="1"/>
  <c r="H25" i="10"/>
  <c r="H26" i="10" s="1"/>
  <c r="H20" i="10"/>
  <c r="I17" i="10" s="1"/>
  <c r="J59" i="10"/>
  <c r="J60" i="10" s="1"/>
  <c r="J50" i="10"/>
  <c r="J51" i="10" s="1"/>
  <c r="J78" i="11"/>
  <c r="J76" i="11" s="1"/>
  <c r="J31" i="12"/>
  <c r="J33" i="12" s="1"/>
  <c r="J13" i="10"/>
  <c r="J18" i="10" s="1"/>
  <c r="J24" i="10" s="1"/>
  <c r="HC97" i="24"/>
  <c r="HD93" i="24" s="1"/>
  <c r="HD101" i="24" s="1"/>
  <c r="GY161" i="24"/>
  <c r="GZ157" i="24" s="1"/>
  <c r="GZ165" i="24" s="1"/>
  <c r="EA30" i="24"/>
  <c r="EA65" i="24"/>
  <c r="EB61" i="24" s="1"/>
  <c r="HJ128" i="24"/>
  <c r="HJ127" i="24"/>
  <c r="EA31" i="24"/>
  <c r="GJ197" i="24"/>
  <c r="G72" i="10"/>
  <c r="H70" i="10"/>
  <c r="G89" i="10"/>
  <c r="G17" i="9" s="1"/>
  <c r="G87" i="23" s="1"/>
  <c r="G93" i="10"/>
  <c r="G90" i="23" l="1"/>
  <c r="K78" i="11"/>
  <c r="K76" i="11" s="1"/>
  <c r="K157" i="25"/>
  <c r="K87" i="11"/>
  <c r="H89" i="10"/>
  <c r="H17" i="9" s="1"/>
  <c r="H87" i="23" s="1"/>
  <c r="H195" i="25"/>
  <c r="I92" i="10"/>
  <c r="I87" i="10"/>
  <c r="I89" i="10" s="1"/>
  <c r="I17" i="9" s="1"/>
  <c r="I87" i="23" s="1"/>
  <c r="I22" i="11"/>
  <c r="J66" i="10"/>
  <c r="J68" i="10" s="1"/>
  <c r="J62" i="10"/>
  <c r="J86" i="10" s="1"/>
  <c r="L27" i="12"/>
  <c r="L29" i="12" s="1"/>
  <c r="L31" i="12" s="1"/>
  <c r="L33" i="12" s="1"/>
  <c r="M106" i="9"/>
  <c r="M103" i="9" s="1"/>
  <c r="M16" i="9" s="1"/>
  <c r="K13" i="10"/>
  <c r="K18" i="10" s="1"/>
  <c r="K24" i="10" s="1"/>
  <c r="K50" i="10"/>
  <c r="K51" i="10" s="1"/>
  <c r="K59" i="10"/>
  <c r="K60" i="10" s="1"/>
  <c r="L36" i="11"/>
  <c r="L108" i="9"/>
  <c r="M117" i="9"/>
  <c r="M33" i="13"/>
  <c r="J27" i="13"/>
  <c r="K40" i="12"/>
  <c r="H27" i="11"/>
  <c r="H18" i="9"/>
  <c r="H88" i="23" s="1"/>
  <c r="N95" i="9"/>
  <c r="N117" i="9" s="1"/>
  <c r="N106" i="9"/>
  <c r="I19" i="10"/>
  <c r="I20" i="10" s="1"/>
  <c r="J17" i="10" s="1"/>
  <c r="K27" i="13"/>
  <c r="L40" i="12"/>
  <c r="I23" i="10"/>
  <c r="H12" i="13"/>
  <c r="H13" i="13" s="1"/>
  <c r="HD96" i="24"/>
  <c r="HD95" i="24"/>
  <c r="HJ129" i="24"/>
  <c r="HK125" i="24" s="1"/>
  <c r="HK133" i="24" s="1"/>
  <c r="HK128" i="24" s="1"/>
  <c r="EB69" i="24"/>
  <c r="GJ191" i="24"/>
  <c r="GJ192" i="24"/>
  <c r="EA32" i="24"/>
  <c r="EB28" i="24" s="1"/>
  <c r="GZ159" i="24"/>
  <c r="GZ160" i="24"/>
  <c r="G73" i="10"/>
  <c r="G76" i="10"/>
  <c r="G94" i="10"/>
  <c r="H72" i="10"/>
  <c r="I70" i="10"/>
  <c r="H93" i="6" l="1"/>
  <c r="H91" i="6" s="1"/>
  <c r="H11" i="23"/>
  <c r="H13" i="23" s="1"/>
  <c r="H90" i="23"/>
  <c r="H93" i="23" s="1"/>
  <c r="G93" i="23"/>
  <c r="L59" i="10"/>
  <c r="L60" i="10" s="1"/>
  <c r="L66" i="10" s="1"/>
  <c r="L68" i="10" s="1"/>
  <c r="L157" i="25"/>
  <c r="L87" i="11"/>
  <c r="H222" i="25"/>
  <c r="I93" i="10"/>
  <c r="J87" i="10"/>
  <c r="J89" i="10" s="1"/>
  <c r="J17" i="9" s="1"/>
  <c r="J87" i="23" s="1"/>
  <c r="J92" i="10"/>
  <c r="J22" i="11"/>
  <c r="K66" i="10"/>
  <c r="K68" i="10" s="1"/>
  <c r="K62" i="10"/>
  <c r="K86" i="10" s="1"/>
  <c r="L13" i="10"/>
  <c r="L18" i="10" s="1"/>
  <c r="L24" i="10" s="1"/>
  <c r="L78" i="11"/>
  <c r="L76" i="11" s="1"/>
  <c r="L50" i="10"/>
  <c r="L51" i="10" s="1"/>
  <c r="N33" i="13"/>
  <c r="O91" i="9"/>
  <c r="O95" i="9" s="1"/>
  <c r="P91" i="9" s="1"/>
  <c r="M108" i="9"/>
  <c r="M27" i="12"/>
  <c r="M29" i="12" s="1"/>
  <c r="M31" i="12" s="1"/>
  <c r="M33" i="12" s="1"/>
  <c r="M36" i="11"/>
  <c r="N103" i="9"/>
  <c r="N16" i="9" s="1"/>
  <c r="HD97" i="24"/>
  <c r="HE93" i="24" s="1"/>
  <c r="HE101" i="24" s="1"/>
  <c r="HE96" i="24" s="1"/>
  <c r="J19" i="10"/>
  <c r="J20" i="10" s="1"/>
  <c r="K17" i="10" s="1"/>
  <c r="I29" i="10"/>
  <c r="I31" i="10" s="1"/>
  <c r="I194" i="25" s="1"/>
  <c r="I25" i="10"/>
  <c r="I26" i="10" s="1"/>
  <c r="M40" i="12"/>
  <c r="L27" i="13"/>
  <c r="GZ161" i="24"/>
  <c r="HA157" i="24" s="1"/>
  <c r="HA165" i="24" s="1"/>
  <c r="HK127" i="24"/>
  <c r="HK129" i="24" s="1"/>
  <c r="HL125" i="24" s="1"/>
  <c r="HL133" i="24" s="1"/>
  <c r="HL127" i="24" s="1"/>
  <c r="GJ193" i="24"/>
  <c r="GK189" i="24" s="1"/>
  <c r="EB37" i="24"/>
  <c r="EB64" i="24"/>
  <c r="EB63" i="24"/>
  <c r="J70" i="10"/>
  <c r="H73" i="10"/>
  <c r="H76" i="10"/>
  <c r="H91" i="10"/>
  <c r="H94" i="10" s="1"/>
  <c r="G15" i="13"/>
  <c r="I72" i="10"/>
  <c r="G74" i="10"/>
  <c r="G77" i="10"/>
  <c r="H95" i="6" l="1"/>
  <c r="M59" i="10"/>
  <c r="M60" i="10" s="1"/>
  <c r="M66" i="10" s="1"/>
  <c r="M68" i="10" s="1"/>
  <c r="M157" i="25"/>
  <c r="M87" i="11"/>
  <c r="I195" i="25"/>
  <c r="J93" i="10"/>
  <c r="K22" i="11"/>
  <c r="K87" i="10"/>
  <c r="K93" i="10" s="1"/>
  <c r="K92" i="10"/>
  <c r="L62" i="10"/>
  <c r="L86" i="10" s="1"/>
  <c r="L87" i="10" s="1"/>
  <c r="L93" i="10" s="1"/>
  <c r="K70" i="10"/>
  <c r="K72" i="10" s="1"/>
  <c r="N108" i="9"/>
  <c r="O106" i="9"/>
  <c r="O103" i="9" s="1"/>
  <c r="O16" i="9" s="1"/>
  <c r="M13" i="10"/>
  <c r="M18" i="10" s="1"/>
  <c r="M24" i="10" s="1"/>
  <c r="M50" i="10"/>
  <c r="M51" i="10" s="1"/>
  <c r="M78" i="11"/>
  <c r="M76" i="11" s="1"/>
  <c r="N36" i="11"/>
  <c r="N27" i="12"/>
  <c r="N29" i="12" s="1"/>
  <c r="N13" i="10" s="1"/>
  <c r="N18" i="10" s="1"/>
  <c r="N24" i="10" s="1"/>
  <c r="O117" i="9"/>
  <c r="HE95" i="24"/>
  <c r="HE97" i="24" s="1"/>
  <c r="HF93" i="24" s="1"/>
  <c r="HF101" i="24" s="1"/>
  <c r="O33" i="13"/>
  <c r="K19" i="10"/>
  <c r="K20" i="10" s="1"/>
  <c r="L17" i="10" s="1"/>
  <c r="L19" i="10" s="1"/>
  <c r="M27" i="13"/>
  <c r="N40" i="12"/>
  <c r="J23" i="10"/>
  <c r="I12" i="13"/>
  <c r="I13" i="13" s="1"/>
  <c r="I18" i="9"/>
  <c r="I88" i="23" s="1"/>
  <c r="I27" i="11"/>
  <c r="P95" i="9"/>
  <c r="Q91" i="9" s="1"/>
  <c r="P106" i="9"/>
  <c r="J25" i="10"/>
  <c r="J29" i="10"/>
  <c r="J31" i="10" s="1"/>
  <c r="HL128" i="24"/>
  <c r="HL129" i="24" s="1"/>
  <c r="HM125" i="24" s="1"/>
  <c r="HM133" i="24" s="1"/>
  <c r="HM128" i="24" s="1"/>
  <c r="EB30" i="24"/>
  <c r="EB65" i="24"/>
  <c r="EC61" i="24" s="1"/>
  <c r="EB31" i="24"/>
  <c r="HA160" i="24"/>
  <c r="HA159" i="24"/>
  <c r="GK197" i="24"/>
  <c r="G23" i="11"/>
  <c r="I73" i="10"/>
  <c r="I76" i="10"/>
  <c r="H74" i="10"/>
  <c r="H77" i="10"/>
  <c r="J72" i="10"/>
  <c r="G80" i="10"/>
  <c r="H81" i="10"/>
  <c r="I91" i="10"/>
  <c r="I94" i="10" s="1"/>
  <c r="H15" i="13"/>
  <c r="I93" i="6" l="1"/>
  <c r="I91" i="6" s="1"/>
  <c r="I11" i="23"/>
  <c r="I13" i="23" s="1"/>
  <c r="I90" i="23"/>
  <c r="H44" i="23"/>
  <c r="H45" i="23" s="1"/>
  <c r="N78" i="11"/>
  <c r="N76" i="11" s="1"/>
  <c r="N157" i="25"/>
  <c r="N87" i="11"/>
  <c r="J194" i="25"/>
  <c r="J195" i="25" s="1"/>
  <c r="J222" i="25" s="1"/>
  <c r="I222" i="25"/>
  <c r="L70" i="10"/>
  <c r="L72" i="10" s="1"/>
  <c r="L89" i="10"/>
  <c r="L17" i="9" s="1"/>
  <c r="L87" i="23" s="1"/>
  <c r="M62" i="10"/>
  <c r="M86" i="10" s="1"/>
  <c r="L22" i="11"/>
  <c r="K89" i="10"/>
  <c r="K17" i="9" s="1"/>
  <c r="K87" i="23" s="1"/>
  <c r="L92" i="10"/>
  <c r="O108" i="9"/>
  <c r="O36" i="11"/>
  <c r="N50" i="10"/>
  <c r="N51" i="10" s="1"/>
  <c r="N31" i="12"/>
  <c r="N33" i="12" s="1"/>
  <c r="N27" i="13" s="1"/>
  <c r="N59" i="10"/>
  <c r="N60" i="10" s="1"/>
  <c r="O27" i="12"/>
  <c r="O29" i="12" s="1"/>
  <c r="O31" i="12" s="1"/>
  <c r="O33" i="12" s="1"/>
  <c r="Q106" i="9"/>
  <c r="Q103" i="9" s="1"/>
  <c r="Q16" i="9" s="1"/>
  <c r="P117" i="9"/>
  <c r="P103" i="9"/>
  <c r="P16" i="9" s="1"/>
  <c r="P33" i="13"/>
  <c r="K29" i="10"/>
  <c r="K31" i="10" s="1"/>
  <c r="K25" i="10"/>
  <c r="J26" i="10"/>
  <c r="J18" i="9"/>
  <c r="J88" i="23" s="1"/>
  <c r="J90" i="23" s="1"/>
  <c r="J93" i="23" s="1"/>
  <c r="J27" i="11"/>
  <c r="J11" i="23" s="1"/>
  <c r="J13" i="23" s="1"/>
  <c r="HM127" i="24"/>
  <c r="HM129" i="24" s="1"/>
  <c r="HN125" i="24" s="1"/>
  <c r="HN133" i="24" s="1"/>
  <c r="HF95" i="24"/>
  <c r="HF96" i="24"/>
  <c r="EB32" i="24"/>
  <c r="EC28" i="24" s="1"/>
  <c r="HA161" i="24"/>
  <c r="HB157" i="24" s="1"/>
  <c r="EC69" i="24"/>
  <c r="GK192" i="24"/>
  <c r="GK191" i="24"/>
  <c r="J76" i="10"/>
  <c r="J73" i="10"/>
  <c r="I74" i="10"/>
  <c r="I77" i="10"/>
  <c r="H80" i="10"/>
  <c r="I81" i="10"/>
  <c r="K76" i="10"/>
  <c r="K73" i="10"/>
  <c r="K77" i="10" s="1"/>
  <c r="G82" i="10"/>
  <c r="H23" i="11"/>
  <c r="H25" i="11" s="1"/>
  <c r="I15" i="13"/>
  <c r="J91" i="10"/>
  <c r="J94" i="10" s="1"/>
  <c r="G25" i="11"/>
  <c r="L25" i="10"/>
  <c r="L29" i="10"/>
  <c r="L31" i="10" s="1"/>
  <c r="L20" i="10"/>
  <c r="M17" i="10" s="1"/>
  <c r="I95" i="6" l="1"/>
  <c r="J44" i="23"/>
  <c r="J93" i="6"/>
  <c r="J91" i="6" s="1"/>
  <c r="J95" i="6" s="1"/>
  <c r="I93" i="23"/>
  <c r="O59" i="10"/>
  <c r="O60" i="10" s="1"/>
  <c r="O66" i="10" s="1"/>
  <c r="O68" i="10" s="1"/>
  <c r="O157" i="25"/>
  <c r="O87" i="11"/>
  <c r="L194" i="25"/>
  <c r="L195" i="25" s="1"/>
  <c r="L222" i="25" s="1"/>
  <c r="K194" i="25"/>
  <c r="K195" i="25" s="1"/>
  <c r="K222" i="25" s="1"/>
  <c r="M70" i="10"/>
  <c r="M72" i="10" s="1"/>
  <c r="M22" i="11"/>
  <c r="M92" i="10"/>
  <c r="N66" i="10"/>
  <c r="N68" i="10" s="1"/>
  <c r="M87" i="10"/>
  <c r="M93" i="10" s="1"/>
  <c r="N62" i="10"/>
  <c r="N86" i="10" s="1"/>
  <c r="N87" i="10" s="1"/>
  <c r="N93" i="10" s="1"/>
  <c r="P108" i="9"/>
  <c r="O50" i="10"/>
  <c r="O51" i="10" s="1"/>
  <c r="P27" i="12"/>
  <c r="P29" i="12" s="1"/>
  <c r="P31" i="12" s="1"/>
  <c r="P33" i="12" s="1"/>
  <c r="O78" i="11"/>
  <c r="O76" i="11" s="1"/>
  <c r="O40" i="12"/>
  <c r="O13" i="10"/>
  <c r="O18" i="10" s="1"/>
  <c r="O24" i="10" s="1"/>
  <c r="P36" i="11"/>
  <c r="Q108" i="9"/>
  <c r="K18" i="9"/>
  <c r="K88" i="23" s="1"/>
  <c r="K90" i="23" s="1"/>
  <c r="K27" i="11"/>
  <c r="K11" i="23" s="1"/>
  <c r="K13" i="23" s="1"/>
  <c r="K23" i="10"/>
  <c r="K26" i="10" s="1"/>
  <c r="J12" i="13"/>
  <c r="J13" i="13" s="1"/>
  <c r="O27" i="13"/>
  <c r="P40" i="12"/>
  <c r="HF97" i="24"/>
  <c r="HG93" i="24" s="1"/>
  <c r="HG101" i="24" s="1"/>
  <c r="HG96" i="24" s="1"/>
  <c r="GK193" i="24"/>
  <c r="GL189" i="24" s="1"/>
  <c r="GL197" i="24" s="1"/>
  <c r="HB165" i="24"/>
  <c r="HN128" i="24"/>
  <c r="HN127" i="24"/>
  <c r="EC37" i="24"/>
  <c r="EC64" i="24"/>
  <c r="EC63" i="24"/>
  <c r="K74" i="10"/>
  <c r="I23" i="11"/>
  <c r="I25" i="11" s="1"/>
  <c r="I29" i="11" s="1"/>
  <c r="H62" i="11"/>
  <c r="H29" i="11"/>
  <c r="L81" i="10"/>
  <c r="K80" i="10"/>
  <c r="I80" i="10"/>
  <c r="J81" i="10"/>
  <c r="J15" i="13"/>
  <c r="K91" i="10"/>
  <c r="K94" i="10" s="1"/>
  <c r="J74" i="10"/>
  <c r="J77" i="10"/>
  <c r="G32" i="13"/>
  <c r="H79" i="10"/>
  <c r="H82" i="10" s="1"/>
  <c r="G62" i="11"/>
  <c r="G29" i="11"/>
  <c r="L76" i="10"/>
  <c r="L73" i="10"/>
  <c r="L77" i="10" s="1"/>
  <c r="L27" i="11"/>
  <c r="L11" i="23" s="1"/>
  <c r="L13" i="23" s="1"/>
  <c r="L18" i="9"/>
  <c r="L88" i="23" s="1"/>
  <c r="L90" i="23" s="1"/>
  <c r="L93" i="23" s="1"/>
  <c r="M19" i="10"/>
  <c r="M20" i="10" s="1"/>
  <c r="N17" i="10" s="1"/>
  <c r="N19" i="10" s="1"/>
  <c r="K44" i="23" l="1"/>
  <c r="K93" i="6"/>
  <c r="K91" i="6" s="1"/>
  <c r="K95" i="6" s="1"/>
  <c r="L44" i="23"/>
  <c r="L93" i="6"/>
  <c r="L91" i="6" s="1"/>
  <c r="L95" i="6" s="1"/>
  <c r="K93" i="23"/>
  <c r="I44" i="23"/>
  <c r="I45" i="23" s="1"/>
  <c r="J45" i="23" s="1"/>
  <c r="P78" i="11"/>
  <c r="P76" i="11" s="1"/>
  <c r="P157" i="25"/>
  <c r="P87" i="11"/>
  <c r="M89" i="10"/>
  <c r="M17" i="9" s="1"/>
  <c r="M87" i="23" s="1"/>
  <c r="N22" i="11"/>
  <c r="N70" i="10"/>
  <c r="O70" i="10" s="1"/>
  <c r="N92" i="10"/>
  <c r="O62" i="10"/>
  <c r="O86" i="10" s="1"/>
  <c r="N89" i="10"/>
  <c r="N17" i="9" s="1"/>
  <c r="N87" i="23" s="1"/>
  <c r="P13" i="10"/>
  <c r="P18" i="10" s="1"/>
  <c r="P24" i="10" s="1"/>
  <c r="P59" i="10"/>
  <c r="P60" i="10" s="1"/>
  <c r="P50" i="10"/>
  <c r="P51" i="10" s="1"/>
  <c r="Q40" i="12"/>
  <c r="P27" i="13"/>
  <c r="L23" i="10"/>
  <c r="L26" i="10" s="1"/>
  <c r="M23" i="10" s="1"/>
  <c r="K12" i="13"/>
  <c r="K13" i="13" s="1"/>
  <c r="HG95" i="24"/>
  <c r="HG97" i="24" s="1"/>
  <c r="HH93" i="24" s="1"/>
  <c r="HH101" i="24" s="1"/>
  <c r="EC30" i="24"/>
  <c r="EC65" i="24"/>
  <c r="ED61" i="24" s="1"/>
  <c r="HN129" i="24"/>
  <c r="HO125" i="24" s="1"/>
  <c r="HB159" i="24"/>
  <c r="HB160" i="24"/>
  <c r="EC31" i="24"/>
  <c r="GL191" i="24"/>
  <c r="GL192" i="24"/>
  <c r="I62" i="11"/>
  <c r="I64" i="11"/>
  <c r="I34" i="11"/>
  <c r="I56" i="11" s="1"/>
  <c r="H34" i="11"/>
  <c r="H56" i="11" s="1"/>
  <c r="H64" i="11"/>
  <c r="L74" i="10"/>
  <c r="L23" i="11" s="1"/>
  <c r="L25" i="11" s="1"/>
  <c r="L62" i="11" s="1"/>
  <c r="G64" i="11"/>
  <c r="G34" i="11"/>
  <c r="M73" i="10"/>
  <c r="M77" i="10" s="1"/>
  <c r="M76" i="10"/>
  <c r="K81" i="10"/>
  <c r="K23" i="11" s="1"/>
  <c r="K25" i="11" s="1"/>
  <c r="J80" i="10"/>
  <c r="K15" i="13"/>
  <c r="L91" i="10"/>
  <c r="L94" i="10" s="1"/>
  <c r="L80" i="10"/>
  <c r="M81" i="10"/>
  <c r="H32" i="13"/>
  <c r="I79" i="10"/>
  <c r="I82" i="10" s="1"/>
  <c r="J23" i="11"/>
  <c r="N20" i="10"/>
  <c r="O17" i="10" s="1"/>
  <c r="N25" i="10"/>
  <c r="N29" i="10"/>
  <c r="N31" i="10" s="1"/>
  <c r="M25" i="10"/>
  <c r="M29" i="10"/>
  <c r="M31" i="10" s="1"/>
  <c r="M194" i="25" s="1"/>
  <c r="K45" i="23" l="1"/>
  <c r="L45" i="23" s="1"/>
  <c r="N194" i="25"/>
  <c r="N195" i="25" s="1"/>
  <c r="N222" i="25" s="1"/>
  <c r="M195" i="25"/>
  <c r="N72" i="10"/>
  <c r="N73" i="10" s="1"/>
  <c r="N74" i="10" s="1"/>
  <c r="O22" i="11"/>
  <c r="O87" i="10"/>
  <c r="O93" i="10" s="1"/>
  <c r="P62" i="10"/>
  <c r="P86" i="10" s="1"/>
  <c r="O92" i="10"/>
  <c r="P66" i="10"/>
  <c r="P68" i="10" s="1"/>
  <c r="L12" i="13"/>
  <c r="L13" i="13" s="1"/>
  <c r="M26" i="10"/>
  <c r="M12" i="13" s="1"/>
  <c r="M13" i="13" s="1"/>
  <c r="H110" i="9"/>
  <c r="I110" i="9"/>
  <c r="HH96" i="24"/>
  <c r="HH95" i="24"/>
  <c r="HB161" i="24"/>
  <c r="HC157" i="24" s="1"/>
  <c r="EC32" i="24"/>
  <c r="ED28" i="24" s="1"/>
  <c r="HO133" i="24"/>
  <c r="GL193" i="24"/>
  <c r="GM189" i="24" s="1"/>
  <c r="ED69" i="24"/>
  <c r="M74" i="10"/>
  <c r="M23" i="11" s="1"/>
  <c r="M25" i="11" s="1"/>
  <c r="M62" i="11" s="1"/>
  <c r="O72" i="10"/>
  <c r="J25" i="11"/>
  <c r="I32" i="13"/>
  <c r="J79" i="10"/>
  <c r="J82" i="10" s="1"/>
  <c r="M80" i="10"/>
  <c r="N81" i="10"/>
  <c r="L29" i="11"/>
  <c r="M91" i="10"/>
  <c r="M94" i="10" s="1"/>
  <c r="L15" i="13"/>
  <c r="K62" i="11"/>
  <c r="K29" i="11"/>
  <c r="G56" i="11"/>
  <c r="M18" i="9"/>
  <c r="M88" i="23" s="1"/>
  <c r="M90" i="23" s="1"/>
  <c r="M27" i="11"/>
  <c r="M11" i="23" s="1"/>
  <c r="M13" i="23" s="1"/>
  <c r="N27" i="11"/>
  <c r="N11" i="23" s="1"/>
  <c r="N13" i="23" s="1"/>
  <c r="N18" i="9"/>
  <c r="N88" i="23" s="1"/>
  <c r="N90" i="23" s="1"/>
  <c r="N93" i="23" s="1"/>
  <c r="O19" i="10"/>
  <c r="O20" i="10" s="1"/>
  <c r="P17" i="10" s="1"/>
  <c r="N44" i="23" l="1"/>
  <c r="N93" i="6"/>
  <c r="N91" i="6" s="1"/>
  <c r="N95" i="6" s="1"/>
  <c r="M93" i="6"/>
  <c r="M91" i="6" s="1"/>
  <c r="M95" i="6" s="1"/>
  <c r="M93" i="23"/>
  <c r="N76" i="10"/>
  <c r="M222" i="25"/>
  <c r="O89" i="10"/>
  <c r="O17" i="9" s="1"/>
  <c r="O87" i="23" s="1"/>
  <c r="N23" i="10"/>
  <c r="N26" i="10" s="1"/>
  <c r="O23" i="10" s="1"/>
  <c r="P22" i="11"/>
  <c r="P70" i="10"/>
  <c r="P72" i="10" s="1"/>
  <c r="P92" i="10"/>
  <c r="P87" i="10"/>
  <c r="P93" i="10" s="1"/>
  <c r="HH97" i="24"/>
  <c r="HI93" i="24" s="1"/>
  <c r="HI101" i="24" s="1"/>
  <c r="HI96" i="24" s="1"/>
  <c r="G110" i="9"/>
  <c r="G113" i="9" s="1"/>
  <c r="GM197" i="24"/>
  <c r="ED37" i="24"/>
  <c r="ED64" i="24"/>
  <c r="ED31" i="24" s="1"/>
  <c r="ED63" i="24"/>
  <c r="HO128" i="24"/>
  <c r="HO127" i="24"/>
  <c r="HC165" i="24"/>
  <c r="M29" i="11"/>
  <c r="M64" i="11" s="1"/>
  <c r="N23" i="11"/>
  <c r="N25" i="11" s="1"/>
  <c r="N62" i="11" s="1"/>
  <c r="J32" i="13"/>
  <c r="K79" i="10"/>
  <c r="K82" i="10" s="1"/>
  <c r="M15" i="13"/>
  <c r="N91" i="10"/>
  <c r="N94" i="10" s="1"/>
  <c r="L64" i="11"/>
  <c r="L34" i="11"/>
  <c r="L56" i="11" s="1"/>
  <c r="K64" i="11"/>
  <c r="K34" i="11"/>
  <c r="K56" i="11" s="1"/>
  <c r="O76" i="10"/>
  <c r="O73" i="10"/>
  <c r="O77" i="10" s="1"/>
  <c r="N77" i="10"/>
  <c r="J62" i="11"/>
  <c r="J29" i="11"/>
  <c r="P19" i="10"/>
  <c r="P20" i="10" s="1"/>
  <c r="Q17" i="10" s="1"/>
  <c r="O25" i="10"/>
  <c r="O29" i="10"/>
  <c r="O31" i="10" s="1"/>
  <c r="M44" i="23" l="1"/>
  <c r="M45" i="23" s="1"/>
  <c r="N45" i="23" s="1"/>
  <c r="O194" i="25"/>
  <c r="O195" i="25" s="1"/>
  <c r="O222" i="25" s="1"/>
  <c r="N12" i="13"/>
  <c r="N13" i="13" s="1"/>
  <c r="P89" i="10"/>
  <c r="P17" i="9" s="1"/>
  <c r="P87" i="23" s="1"/>
  <c r="HI95" i="24"/>
  <c r="HI97" i="24" s="1"/>
  <c r="HJ93" i="24" s="1"/>
  <c r="HJ101" i="24" s="1"/>
  <c r="K110" i="9"/>
  <c r="K113" i="9" s="1"/>
  <c r="L110" i="9"/>
  <c r="L113" i="9" s="1"/>
  <c r="HO129" i="24"/>
  <c r="HP125" i="24" s="1"/>
  <c r="HP133" i="24" s="1"/>
  <c r="ED30" i="24"/>
  <c r="ED32" i="24" s="1"/>
  <c r="EE28" i="24" s="1"/>
  <c r="ED65" i="24"/>
  <c r="EE61" i="24" s="1"/>
  <c r="GM192" i="24"/>
  <c r="GM191" i="24"/>
  <c r="HC159" i="24"/>
  <c r="HC160" i="24"/>
  <c r="N29" i="11"/>
  <c r="N34" i="11" s="1"/>
  <c r="N56" i="11" s="1"/>
  <c r="M34" i="11"/>
  <c r="M56" i="11" s="1"/>
  <c r="O74" i="10"/>
  <c r="O80" i="10"/>
  <c r="P81" i="10"/>
  <c r="K32" i="13"/>
  <c r="L79" i="10"/>
  <c r="L82" i="10" s="1"/>
  <c r="J34" i="11"/>
  <c r="J56" i="11" s="1"/>
  <c r="J64" i="11"/>
  <c r="O81" i="10"/>
  <c r="N80" i="10"/>
  <c r="O91" i="10"/>
  <c r="O94" i="10" s="1"/>
  <c r="N15" i="13"/>
  <c r="P73" i="10"/>
  <c r="P77" i="10" s="1"/>
  <c r="P76" i="10"/>
  <c r="O26" i="10"/>
  <c r="O27" i="11"/>
  <c r="O11" i="23" s="1"/>
  <c r="O13" i="23" s="1"/>
  <c r="O18" i="9"/>
  <c r="O88" i="23" s="1"/>
  <c r="O90" i="23" s="1"/>
  <c r="P25" i="10"/>
  <c r="P29" i="10"/>
  <c r="P31" i="10" s="1"/>
  <c r="O44" i="23" l="1"/>
  <c r="O45" i="23" s="1"/>
  <c r="O93" i="6"/>
  <c r="O91" i="6" s="1"/>
  <c r="O95" i="6" s="1"/>
  <c r="O93" i="23"/>
  <c r="P194" i="25"/>
  <c r="P195" i="25" s="1"/>
  <c r="P222" i="25" s="1"/>
  <c r="J110" i="9"/>
  <c r="M110" i="9"/>
  <c r="M113" i="9" s="1"/>
  <c r="N110" i="9"/>
  <c r="N113" i="9" s="1"/>
  <c r="HC161" i="24"/>
  <c r="HD157" i="24" s="1"/>
  <c r="HD165" i="24" s="1"/>
  <c r="GM193" i="24"/>
  <c r="GN189" i="24" s="1"/>
  <c r="GN197" i="24" s="1"/>
  <c r="HJ95" i="24"/>
  <c r="HJ96" i="24"/>
  <c r="HP128" i="24"/>
  <c r="HP127" i="24"/>
  <c r="EE69" i="24"/>
  <c r="N64" i="11"/>
  <c r="O23" i="11"/>
  <c r="O25" i="11" s="1"/>
  <c r="O29" i="11" s="1"/>
  <c r="M79" i="10"/>
  <c r="M82" i="10" s="1"/>
  <c r="L32" i="13"/>
  <c r="P80" i="10"/>
  <c r="Q81" i="10"/>
  <c r="G39" i="11"/>
  <c r="G159" i="25" s="1"/>
  <c r="P74" i="10"/>
  <c r="P23" i="11" s="1"/>
  <c r="P25" i="11" s="1"/>
  <c r="P62" i="11" s="1"/>
  <c r="P91" i="10"/>
  <c r="P94" i="10" s="1"/>
  <c r="O15" i="13"/>
  <c r="P23" i="10"/>
  <c r="P26" i="10" s="1"/>
  <c r="O12" i="13"/>
  <c r="O13" i="13" s="1"/>
  <c r="P27" i="11"/>
  <c r="P11" i="23" s="1"/>
  <c r="P13" i="23" s="1"/>
  <c r="P18" i="9"/>
  <c r="P88" i="23" s="1"/>
  <c r="P90" i="23" s="1"/>
  <c r="P93" i="23" s="1"/>
  <c r="P93" i="6" l="1"/>
  <c r="P91" i="6" s="1"/>
  <c r="P95" i="6" s="1"/>
  <c r="P44" i="23"/>
  <c r="P45" i="23" s="1"/>
  <c r="G161" i="25"/>
  <c r="G34" i="13"/>
  <c r="HP129" i="24"/>
  <c r="HQ125" i="24" s="1"/>
  <c r="HQ133" i="24" s="1"/>
  <c r="HJ97" i="24"/>
  <c r="HK93" i="24" s="1"/>
  <c r="HK101" i="24" s="1"/>
  <c r="HD160" i="24"/>
  <c r="HD159" i="24"/>
  <c r="EE64" i="24"/>
  <c r="EE31" i="24" s="1"/>
  <c r="EE37" i="24"/>
  <c r="EE63" i="24"/>
  <c r="GN191" i="24"/>
  <c r="GN192" i="24"/>
  <c r="O62" i="11"/>
  <c r="O64" i="11"/>
  <c r="O34" i="11"/>
  <c r="O56" i="11" s="1"/>
  <c r="P29" i="11"/>
  <c r="P64" i="11" s="1"/>
  <c r="P15" i="13"/>
  <c r="Q91" i="10"/>
  <c r="N79" i="10"/>
  <c r="N82" i="10" s="1"/>
  <c r="M32" i="13"/>
  <c r="Q23" i="10"/>
  <c r="P12" i="13"/>
  <c r="P13" i="13" s="1"/>
  <c r="G180" i="25" l="1"/>
  <c r="O110" i="9"/>
  <c r="O113" i="9" s="1"/>
  <c r="HK96" i="24"/>
  <c r="HK95" i="24"/>
  <c r="EE30" i="24"/>
  <c r="EE32" i="24" s="1"/>
  <c r="EF28" i="24" s="1"/>
  <c r="EE65" i="24"/>
  <c r="EF61" i="24" s="1"/>
  <c r="GN193" i="24"/>
  <c r="GO189" i="24" s="1"/>
  <c r="HD161" i="24"/>
  <c r="HE157" i="24" s="1"/>
  <c r="HE165" i="24" s="1"/>
  <c r="HQ128" i="24"/>
  <c r="HQ127" i="24"/>
  <c r="P34" i="11"/>
  <c r="P56" i="11" s="1"/>
  <c r="N32" i="13"/>
  <c r="O79" i="10"/>
  <c r="O82" i="10" s="1"/>
  <c r="HK97" i="24" l="1"/>
  <c r="HL93" i="24" s="1"/>
  <c r="HL101" i="24" s="1"/>
  <c r="P110" i="9"/>
  <c r="P113" i="9" s="1"/>
  <c r="HQ129" i="24"/>
  <c r="HR125" i="24" s="1"/>
  <c r="HR133" i="24" s="1"/>
  <c r="HE159" i="24"/>
  <c r="HE160" i="24"/>
  <c r="GO197" i="24"/>
  <c r="EF69" i="24"/>
  <c r="P79" i="10"/>
  <c r="P82" i="10" s="1"/>
  <c r="O32" i="13"/>
  <c r="HE161" i="24" l="1"/>
  <c r="HF157" i="24" s="1"/>
  <c r="HF165" i="24" s="1"/>
  <c r="HL95" i="24"/>
  <c r="HL96" i="24"/>
  <c r="HR128" i="24"/>
  <c r="HR127" i="24"/>
  <c r="GO191" i="24"/>
  <c r="GO192" i="24"/>
  <c r="EF37" i="24"/>
  <c r="EF64" i="24"/>
  <c r="EF31" i="24" s="1"/>
  <c r="EF63" i="24"/>
  <c r="H39" i="11"/>
  <c r="H159" i="25" s="1"/>
  <c r="H34" i="13"/>
  <c r="P32" i="13"/>
  <c r="Q79" i="10"/>
  <c r="H161" i="25" l="1"/>
  <c r="GO193" i="24"/>
  <c r="GP189" i="24" s="1"/>
  <c r="GP197" i="24" s="1"/>
  <c r="HR129" i="24"/>
  <c r="HS125" i="24" s="1"/>
  <c r="HS133" i="24" s="1"/>
  <c r="HL97" i="24"/>
  <c r="HM93" i="24" s="1"/>
  <c r="EF30" i="24"/>
  <c r="EF32" i="24" s="1"/>
  <c r="EG28" i="24" s="1"/>
  <c r="EF65" i="24"/>
  <c r="EG61" i="24" s="1"/>
  <c r="HF159" i="24"/>
  <c r="HF160" i="24"/>
  <c r="H180" i="25" l="1"/>
  <c r="HM101" i="24"/>
  <c r="HS128" i="24"/>
  <c r="HS127" i="24"/>
  <c r="HF161" i="24"/>
  <c r="HG157" i="24" s="1"/>
  <c r="EG69" i="24"/>
  <c r="GP192" i="24"/>
  <c r="GP191" i="24"/>
  <c r="HS129" i="24" l="1"/>
  <c r="HT125" i="24" s="1"/>
  <c r="HT133" i="24" s="1"/>
  <c r="HM96" i="24"/>
  <c r="HM95" i="24"/>
  <c r="GP193" i="24"/>
  <c r="GQ189" i="24" s="1"/>
  <c r="GQ197" i="24" s="1"/>
  <c r="HG165" i="24"/>
  <c r="EG37" i="24"/>
  <c r="EG64" i="24"/>
  <c r="EG31" i="24" s="1"/>
  <c r="EG63" i="24"/>
  <c r="HM97" i="24" l="1"/>
  <c r="HN93" i="24" s="1"/>
  <c r="HN101" i="24" s="1"/>
  <c r="EG30" i="24"/>
  <c r="EG32" i="24" s="1"/>
  <c r="EH28" i="24" s="1"/>
  <c r="EG65" i="24"/>
  <c r="EH61" i="24" s="1"/>
  <c r="HT127" i="24"/>
  <c r="HT128" i="24"/>
  <c r="HG160" i="24"/>
  <c r="HG159" i="24"/>
  <c r="GQ192" i="24"/>
  <c r="GQ191" i="24"/>
  <c r="I34" i="13"/>
  <c r="I39" i="11"/>
  <c r="I159" i="25" s="1"/>
  <c r="I161" i="25" l="1"/>
  <c r="HN95" i="24"/>
  <c r="HN96" i="24"/>
  <c r="GQ193" i="24"/>
  <c r="GR189" i="24" s="1"/>
  <c r="GR197" i="24" s="1"/>
  <c r="HG161" i="24"/>
  <c r="HH157" i="24" s="1"/>
  <c r="EH69" i="24"/>
  <c r="HT129" i="24"/>
  <c r="HU125" i="24" s="1"/>
  <c r="I180" i="25" l="1"/>
  <c r="HN97" i="24"/>
  <c r="HO93" i="24" s="1"/>
  <c r="HU133" i="24"/>
  <c r="GR191" i="24"/>
  <c r="GR192" i="24"/>
  <c r="EH37" i="24"/>
  <c r="EH64" i="24"/>
  <c r="EH31" i="24" s="1"/>
  <c r="EH63" i="24"/>
  <c r="HH165" i="24"/>
  <c r="HO101" i="24" l="1"/>
  <c r="GR193" i="24"/>
  <c r="GS189" i="24" s="1"/>
  <c r="HH159" i="24"/>
  <c r="HH160" i="24"/>
  <c r="EH30" i="24"/>
  <c r="EH32" i="24" s="1"/>
  <c r="EI28" i="24" s="1"/>
  <c r="EH65" i="24"/>
  <c r="EI61" i="24" s="1"/>
  <c r="HU128" i="24"/>
  <c r="HU127" i="24"/>
  <c r="HO96" i="24" l="1"/>
  <c r="HO95" i="24"/>
  <c r="HH161" i="24"/>
  <c r="HI157" i="24" s="1"/>
  <c r="HI165" i="24" s="1"/>
  <c r="HI160" i="24" s="1"/>
  <c r="EI69" i="24"/>
  <c r="HU129" i="24"/>
  <c r="HV125" i="24" s="1"/>
  <c r="HV133" i="24" s="1"/>
  <c r="GS197" i="24"/>
  <c r="J34" i="13"/>
  <c r="J39" i="11"/>
  <c r="J159" i="25" s="1"/>
  <c r="J161" i="25" l="1"/>
  <c r="HO97" i="24"/>
  <c r="HP93" i="24" s="1"/>
  <c r="HP101" i="24" s="1"/>
  <c r="HP96" i="24" s="1"/>
  <c r="HI159" i="24"/>
  <c r="HI161" i="24" s="1"/>
  <c r="HJ157" i="24" s="1"/>
  <c r="HV128" i="24"/>
  <c r="HV127" i="24"/>
  <c r="EI37" i="24"/>
  <c r="EI64" i="24"/>
  <c r="EI31" i="24" s="1"/>
  <c r="EI63" i="24"/>
  <c r="GS192" i="24"/>
  <c r="GS191" i="24"/>
  <c r="J180" i="25" l="1"/>
  <c r="HP95" i="24"/>
  <c r="HP97" i="24" s="1"/>
  <c r="HQ93" i="24" s="1"/>
  <c r="HQ101" i="24" s="1"/>
  <c r="HV129" i="24"/>
  <c r="HW125" i="24" s="1"/>
  <c r="HW133" i="24" s="1"/>
  <c r="HW127" i="24" s="1"/>
  <c r="HJ165" i="24"/>
  <c r="GS193" i="24"/>
  <c r="GT189" i="24" s="1"/>
  <c r="EI30" i="24"/>
  <c r="EI65" i="24"/>
  <c r="EJ61" i="24" s="1"/>
  <c r="HW128" i="24" l="1"/>
  <c r="HW129" i="24" s="1"/>
  <c r="HX125" i="24" s="1"/>
  <c r="HQ96" i="24"/>
  <c r="HQ95" i="24"/>
  <c r="EJ69" i="24"/>
  <c r="HJ160" i="24"/>
  <c r="HJ159" i="24"/>
  <c r="EI32" i="24"/>
  <c r="EJ28" i="24" s="1"/>
  <c r="GT197" i="24"/>
  <c r="HQ97" i="24" l="1"/>
  <c r="HR93" i="24" s="1"/>
  <c r="HR101" i="24" s="1"/>
  <c r="HR96" i="24" s="1"/>
  <c r="HJ161" i="24"/>
  <c r="HK157" i="24" s="1"/>
  <c r="HK165" i="24" s="1"/>
  <c r="GT192" i="24"/>
  <c r="GT191" i="24"/>
  <c r="HX133" i="24"/>
  <c r="EJ37" i="24"/>
  <c r="EJ64" i="24"/>
  <c r="EJ31" i="24" s="1"/>
  <c r="EJ63" i="24"/>
  <c r="K34" i="13"/>
  <c r="K39" i="11"/>
  <c r="K159" i="25" s="1"/>
  <c r="K161" i="25" l="1"/>
  <c r="HR95" i="24"/>
  <c r="HR97" i="24" s="1"/>
  <c r="HS93" i="24" s="1"/>
  <c r="HS101" i="24" s="1"/>
  <c r="GT193" i="24"/>
  <c r="GU189" i="24" s="1"/>
  <c r="GU197" i="24" s="1"/>
  <c r="EJ30" i="24"/>
  <c r="EJ65" i="24"/>
  <c r="EK61" i="24" s="1"/>
  <c r="HK159" i="24"/>
  <c r="HK160" i="24"/>
  <c r="HX128" i="24"/>
  <c r="HX127" i="24"/>
  <c r="K180" i="25" l="1"/>
  <c r="HS95" i="24"/>
  <c r="HS96" i="24"/>
  <c r="HX129" i="24"/>
  <c r="HY125" i="24" s="1"/>
  <c r="HY133" i="24" s="1"/>
  <c r="HY128" i="24" s="1"/>
  <c r="HK161" i="24"/>
  <c r="HL157" i="24" s="1"/>
  <c r="HL165" i="24" s="1"/>
  <c r="HL160" i="24" s="1"/>
  <c r="GU192" i="24"/>
  <c r="GU191" i="24"/>
  <c r="EK69" i="24"/>
  <c r="EJ32" i="24"/>
  <c r="EK28" i="24" s="1"/>
  <c r="HY127" i="24" l="1"/>
  <c r="HY129" i="24" s="1"/>
  <c r="HZ125" i="24" s="1"/>
  <c r="HZ133" i="24" s="1"/>
  <c r="GU193" i="24"/>
  <c r="GV189" i="24" s="1"/>
  <c r="GV197" i="24" s="1"/>
  <c r="HS97" i="24"/>
  <c r="HT93" i="24" s="1"/>
  <c r="HT101" i="24" s="1"/>
  <c r="HT96" i="24" s="1"/>
  <c r="HL159" i="24"/>
  <c r="HL161" i="24" s="1"/>
  <c r="HM157" i="24" s="1"/>
  <c r="HM165" i="24" s="1"/>
  <c r="EK37" i="24"/>
  <c r="EK64" i="24"/>
  <c r="EK31" i="24" s="1"/>
  <c r="EK63" i="24"/>
  <c r="HZ128" i="24" l="1"/>
  <c r="HZ127" i="24"/>
  <c r="HT95" i="24"/>
  <c r="HT97" i="24" s="1"/>
  <c r="HU93" i="24" s="1"/>
  <c r="HU101" i="24" s="1"/>
  <c r="HU95" i="24" s="1"/>
  <c r="EK30" i="24"/>
  <c r="EK65" i="24"/>
  <c r="EL61" i="24" s="1"/>
  <c r="GV192" i="24"/>
  <c r="GV191" i="24"/>
  <c r="HM159" i="24"/>
  <c r="HM160" i="24"/>
  <c r="L39" i="11"/>
  <c r="L159" i="25" s="1"/>
  <c r="L161" i="25" s="1"/>
  <c r="L34" i="13"/>
  <c r="L180" i="25" l="1"/>
  <c r="HZ129" i="24"/>
  <c r="IA125" i="24" s="1"/>
  <c r="IA133" i="24" s="1"/>
  <c r="IA128" i="24" s="1"/>
  <c r="HU96" i="24"/>
  <c r="HU97" i="24" s="1"/>
  <c r="HV93" i="24" s="1"/>
  <c r="HV101" i="24" s="1"/>
  <c r="HV96" i="24" s="1"/>
  <c r="HM161" i="24"/>
  <c r="HN157" i="24" s="1"/>
  <c r="HN165" i="24" s="1"/>
  <c r="GV193" i="24"/>
  <c r="GW189" i="24" s="1"/>
  <c r="GW197" i="24" s="1"/>
  <c r="GW192" i="24" s="1"/>
  <c r="EL69" i="24"/>
  <c r="EK32" i="24"/>
  <c r="EL28" i="24" s="1"/>
  <c r="IA127" i="24" l="1"/>
  <c r="IA129" i="24" s="1"/>
  <c r="IB125" i="24" s="1"/>
  <c r="IB133" i="24" s="1"/>
  <c r="HV95" i="24"/>
  <c r="HV97" i="24" s="1"/>
  <c r="HW93" i="24" s="1"/>
  <c r="HW101" i="24" s="1"/>
  <c r="HW95" i="24" s="1"/>
  <c r="GW191" i="24"/>
  <c r="GW193" i="24" s="1"/>
  <c r="GX189" i="24" s="1"/>
  <c r="EL37" i="24"/>
  <c r="EL64" i="24"/>
  <c r="EL31" i="24" s="1"/>
  <c r="EL63" i="24"/>
  <c r="HN159" i="24"/>
  <c r="HN160" i="24"/>
  <c r="HN161" i="24" l="1"/>
  <c r="HO157" i="24" s="1"/>
  <c r="HO165" i="24" s="1"/>
  <c r="HW96" i="24"/>
  <c r="HW97" i="24" s="1"/>
  <c r="HX93" i="24" s="1"/>
  <c r="HX101" i="24" s="1"/>
  <c r="IB127" i="24"/>
  <c r="IB128" i="24"/>
  <c r="EL30" i="24"/>
  <c r="EL65" i="24"/>
  <c r="EM61" i="24" s="1"/>
  <c r="GX197" i="24"/>
  <c r="IB129" i="24" l="1"/>
  <c r="IC125" i="24" s="1"/>
  <c r="IC133" i="24" s="1"/>
  <c r="HX95" i="24"/>
  <c r="HX96" i="24"/>
  <c r="GX192" i="24"/>
  <c r="GX191" i="24"/>
  <c r="EM69" i="24"/>
  <c r="HO160" i="24"/>
  <c r="HO159" i="24"/>
  <c r="EL32" i="24"/>
  <c r="EM28" i="24" s="1"/>
  <c r="M39" i="11"/>
  <c r="M159" i="25" s="1"/>
  <c r="M34" i="13"/>
  <c r="M161" i="25" l="1"/>
  <c r="M180" i="25" s="1"/>
  <c r="HO161" i="24"/>
  <c r="HP157" i="24" s="1"/>
  <c r="HP165" i="24" s="1"/>
  <c r="GX193" i="24"/>
  <c r="GY189" i="24" s="1"/>
  <c r="GY197" i="24" s="1"/>
  <c r="HX97" i="24"/>
  <c r="HY93" i="24" s="1"/>
  <c r="HY101" i="24" s="1"/>
  <c r="EM37" i="24"/>
  <c r="EM64" i="24"/>
  <c r="EM31" i="24" s="1"/>
  <c r="EM63" i="24"/>
  <c r="IC127" i="24"/>
  <c r="IC128" i="24"/>
  <c r="HY96" i="24" l="1"/>
  <c r="HY95" i="24"/>
  <c r="IC129" i="24"/>
  <c r="ID125" i="24" s="1"/>
  <c r="HP159" i="24"/>
  <c r="HP160" i="24"/>
  <c r="EM30" i="24"/>
  <c r="EM65" i="24"/>
  <c r="EN61" i="24" s="1"/>
  <c r="GY192" i="24"/>
  <c r="GY191" i="24"/>
  <c r="HY97" i="24" l="1"/>
  <c r="HZ93" i="24" s="1"/>
  <c r="HZ101" i="24" s="1"/>
  <c r="HZ95" i="24" s="1"/>
  <c r="HP161" i="24"/>
  <c r="HQ157" i="24" s="1"/>
  <c r="HQ165" i="24" s="1"/>
  <c r="EM32" i="24"/>
  <c r="EN28" i="24" s="1"/>
  <c r="GY193" i="24"/>
  <c r="GZ189" i="24" s="1"/>
  <c r="EN69" i="24"/>
  <c r="ID133" i="24"/>
  <c r="HZ96" i="24" l="1"/>
  <c r="HZ97" i="24" s="1"/>
  <c r="IA93" i="24" s="1"/>
  <c r="IA101" i="24" s="1"/>
  <c r="IA96" i="24" s="1"/>
  <c r="EN37" i="24"/>
  <c r="EN64" i="24"/>
  <c r="EN31" i="24" s="1"/>
  <c r="EN63" i="24"/>
  <c r="ID128" i="24"/>
  <c r="ID127" i="24"/>
  <c r="HQ159" i="24"/>
  <c r="HQ160" i="24"/>
  <c r="GZ197" i="24"/>
  <c r="N34" i="13"/>
  <c r="N39" i="11"/>
  <c r="N159" i="25" s="1"/>
  <c r="N161" i="25" l="1"/>
  <c r="N180" i="25" s="1"/>
  <c r="IA95" i="24"/>
  <c r="IA97" i="24" s="1"/>
  <c r="IB93" i="24" s="1"/>
  <c r="IB101" i="24" s="1"/>
  <c r="ID129" i="24"/>
  <c r="IE125" i="24" s="1"/>
  <c r="IE133" i="24" s="1"/>
  <c r="IE128" i="24" s="1"/>
  <c r="HQ161" i="24"/>
  <c r="HR157" i="24" s="1"/>
  <c r="EN30" i="24"/>
  <c r="EN32" i="24" s="1"/>
  <c r="EO28" i="24" s="1"/>
  <c r="EN65" i="24"/>
  <c r="EO61" i="24" s="1"/>
  <c r="GZ191" i="24"/>
  <c r="GZ192" i="24"/>
  <c r="IE127" i="24" l="1"/>
  <c r="IE129" i="24" s="1"/>
  <c r="IF125" i="24" s="1"/>
  <c r="IF133" i="24" s="1"/>
  <c r="GZ193" i="24"/>
  <c r="HA189" i="24" s="1"/>
  <c r="HA197" i="24" s="1"/>
  <c r="HR165" i="24"/>
  <c r="EO69" i="24"/>
  <c r="IB95" i="24"/>
  <c r="IB96" i="24"/>
  <c r="IF128" i="24" l="1"/>
  <c r="IF127" i="24"/>
  <c r="IB97" i="24"/>
  <c r="IC93" i="24" s="1"/>
  <c r="IC101" i="24" s="1"/>
  <c r="IC96" i="24" s="1"/>
  <c r="EO37" i="24"/>
  <c r="EO63" i="24"/>
  <c r="EO64" i="24"/>
  <c r="EO31" i="24" s="1"/>
  <c r="HR160" i="24"/>
  <c r="HR159" i="24"/>
  <c r="HA192" i="24"/>
  <c r="HA191" i="24"/>
  <c r="HA193" i="24" l="1"/>
  <c r="HB189" i="24" s="1"/>
  <c r="HB197" i="24" s="1"/>
  <c r="IF129" i="24"/>
  <c r="IG125" i="24" s="1"/>
  <c r="IG133" i="24" s="1"/>
  <c r="IG127" i="24" s="1"/>
  <c r="IC95" i="24"/>
  <c r="IC97" i="24" s="1"/>
  <c r="ID93" i="24" s="1"/>
  <c r="HR161" i="24"/>
  <c r="HS157" i="24" s="1"/>
  <c r="HS165" i="24" s="1"/>
  <c r="EO30" i="24"/>
  <c r="EO32" i="24" s="1"/>
  <c r="EP28" i="24" s="1"/>
  <c r="EO65" i="24"/>
  <c r="EP61" i="24" s="1"/>
  <c r="O39" i="11"/>
  <c r="O159" i="25" s="1"/>
  <c r="O34" i="13"/>
  <c r="O161" i="25" l="1"/>
  <c r="O180" i="25" s="1"/>
  <c r="IG128" i="24"/>
  <c r="IG129" i="24" s="1"/>
  <c r="IH125" i="24" s="1"/>
  <c r="IH133" i="24" s="1"/>
  <c r="EP69" i="24"/>
  <c r="HS160" i="24"/>
  <c r="HS159" i="24"/>
  <c r="ID101" i="24"/>
  <c r="HB192" i="24"/>
  <c r="HB191" i="24"/>
  <c r="HB193" i="24" l="1"/>
  <c r="HC189" i="24" s="1"/>
  <c r="HC197" i="24" s="1"/>
  <c r="ID95" i="24"/>
  <c r="ID96" i="24"/>
  <c r="IH128" i="24"/>
  <c r="IH127" i="24"/>
  <c r="HS161" i="24"/>
  <c r="HT157" i="24" s="1"/>
  <c r="EP37" i="24"/>
  <c r="EP64" i="24"/>
  <c r="EP31" i="24" s="1"/>
  <c r="EP63" i="24"/>
  <c r="IH129" i="24" l="1"/>
  <c r="II125" i="24" s="1"/>
  <c r="II133" i="24" s="1"/>
  <c r="II128" i="24" s="1"/>
  <c r="HT165" i="24"/>
  <c r="HC191" i="24"/>
  <c r="HC192" i="24"/>
  <c r="EP30" i="24"/>
  <c r="EP32" i="24" s="1"/>
  <c r="EQ28" i="24" s="1"/>
  <c r="EP65" i="24"/>
  <c r="EQ61" i="24" s="1"/>
  <c r="ID97" i="24"/>
  <c r="IE93" i="24" s="1"/>
  <c r="II127" i="24" l="1"/>
  <c r="II129" i="24" s="1"/>
  <c r="IJ125" i="24" s="1"/>
  <c r="IJ133" i="24" s="1"/>
  <c r="HC193" i="24"/>
  <c r="HD189" i="24" s="1"/>
  <c r="HD197" i="24" s="1"/>
  <c r="EQ69" i="24"/>
  <c r="IE101" i="24"/>
  <c r="HT159" i="24"/>
  <c r="HT160" i="24"/>
  <c r="P39" i="11"/>
  <c r="P159" i="25" s="1"/>
  <c r="P34" i="13"/>
  <c r="P161" i="25" l="1"/>
  <c r="P180" i="25" s="1"/>
  <c r="HT161" i="24"/>
  <c r="HU157" i="24" s="1"/>
  <c r="HU165" i="24" s="1"/>
  <c r="IE96" i="24"/>
  <c r="IE95" i="24"/>
  <c r="HD192" i="24"/>
  <c r="HD191" i="24"/>
  <c r="EQ37" i="24"/>
  <c r="EQ63" i="24"/>
  <c r="EQ64" i="24"/>
  <c r="EQ31" i="24" s="1"/>
  <c r="IJ128" i="24"/>
  <c r="IJ127" i="24"/>
  <c r="IJ129" i="24" l="1"/>
  <c r="IK125" i="24" s="1"/>
  <c r="IK133" i="24" s="1"/>
  <c r="IK127" i="24" s="1"/>
  <c r="IE97" i="24"/>
  <c r="IF93" i="24" s="1"/>
  <c r="IF101" i="24" s="1"/>
  <c r="HD193" i="24"/>
  <c r="HE189" i="24" s="1"/>
  <c r="HE197" i="24" s="1"/>
  <c r="EQ30" i="24"/>
  <c r="EQ32" i="24" s="1"/>
  <c r="ER28" i="24" s="1"/>
  <c r="EQ65" i="24"/>
  <c r="ER61" i="24" s="1"/>
  <c r="HU159" i="24"/>
  <c r="HU160" i="24"/>
  <c r="IK128" i="24" l="1"/>
  <c r="IK129" i="24" s="1"/>
  <c r="IL125" i="24" s="1"/>
  <c r="IL133" i="24" s="1"/>
  <c r="IL127" i="24" s="1"/>
  <c r="IF95" i="24"/>
  <c r="IF96" i="24"/>
  <c r="HE192" i="24"/>
  <c r="HE191" i="24"/>
  <c r="ER69" i="24"/>
  <c r="HU161" i="24"/>
  <c r="HV157" i="24" s="1"/>
  <c r="IL128" i="24" l="1"/>
  <c r="IL129" i="24" s="1"/>
  <c r="IM125" i="24" s="1"/>
  <c r="IM133" i="24" s="1"/>
  <c r="IF97" i="24"/>
  <c r="IG93" i="24" s="1"/>
  <c r="IG101" i="24" s="1"/>
  <c r="HE193" i="24"/>
  <c r="HF189" i="24" s="1"/>
  <c r="HF197" i="24" s="1"/>
  <c r="ER37" i="24"/>
  <c r="ER63" i="24"/>
  <c r="ER64" i="24"/>
  <c r="ER31" i="24" s="1"/>
  <c r="HV165" i="24"/>
  <c r="IM127" i="24" l="1"/>
  <c r="IM128" i="24"/>
  <c r="HV160" i="24"/>
  <c r="HV159" i="24"/>
  <c r="ER30" i="24"/>
  <c r="ER32" i="24" s="1"/>
  <c r="ES28" i="24" s="1"/>
  <c r="ER65" i="24"/>
  <c r="ES61" i="24" s="1"/>
  <c r="IG95" i="24"/>
  <c r="IG96" i="24"/>
  <c r="HF191" i="24"/>
  <c r="HF192" i="24"/>
  <c r="IM129" i="24" l="1"/>
  <c r="IN125" i="24" s="1"/>
  <c r="IN133" i="24" s="1"/>
  <c r="IN128" i="24" s="1"/>
  <c r="HV161" i="24"/>
  <c r="HW157" i="24" s="1"/>
  <c r="HW165" i="24" s="1"/>
  <c r="ES69" i="24"/>
  <c r="IG97" i="24"/>
  <c r="IH93" i="24" s="1"/>
  <c r="HF193" i="24"/>
  <c r="HG189" i="24" s="1"/>
  <c r="IN127" i="24" l="1"/>
  <c r="IN129" i="24" s="1"/>
  <c r="IO125" i="24" s="1"/>
  <c r="IO133" i="24" s="1"/>
  <c r="IO127" i="24" s="1"/>
  <c r="IH101" i="24"/>
  <c r="HW159" i="24"/>
  <c r="HW160" i="24"/>
  <c r="ES37" i="24"/>
  <c r="ES64" i="24"/>
  <c r="ES31" i="24" s="1"/>
  <c r="ES63" i="24"/>
  <c r="HG197" i="24"/>
  <c r="IO128" i="24" l="1"/>
  <c r="IO129" i="24" s="1"/>
  <c r="IP125" i="24" s="1"/>
  <c r="IP133" i="24" s="1"/>
  <c r="IP127" i="24" s="1"/>
  <c r="HG192" i="24"/>
  <c r="HG191" i="24"/>
  <c r="ES30" i="24"/>
  <c r="ES32" i="24" s="1"/>
  <c r="ET28" i="24" s="1"/>
  <c r="ES65" i="24"/>
  <c r="ET61" i="24" s="1"/>
  <c r="HW161" i="24"/>
  <c r="HX157" i="24" s="1"/>
  <c r="IH96" i="24"/>
  <c r="IH95" i="24"/>
  <c r="IP128" i="24" l="1"/>
  <c r="IP129" i="24" s="1"/>
  <c r="IQ125" i="24" s="1"/>
  <c r="IQ133" i="24" s="1"/>
  <c r="HG193" i="24"/>
  <c r="HH189" i="24" s="1"/>
  <c r="HH197" i="24" s="1"/>
  <c r="HX165" i="24"/>
  <c r="ET69" i="24"/>
  <c r="IH97" i="24"/>
  <c r="II93" i="24" s="1"/>
  <c r="IQ128" i="24" l="1"/>
  <c r="IQ127" i="24"/>
  <c r="HX160" i="24"/>
  <c r="HX159" i="24"/>
  <c r="II101" i="24"/>
  <c r="ET37" i="24"/>
  <c r="ET63" i="24"/>
  <c r="ET64" i="24"/>
  <c r="ET31" i="24" s="1"/>
  <c r="HH192" i="24"/>
  <c r="HH191" i="24"/>
  <c r="HX161" i="24" l="1"/>
  <c r="HY157" i="24" s="1"/>
  <c r="HY165" i="24" s="1"/>
  <c r="IQ129" i="24"/>
  <c r="IR125" i="24" s="1"/>
  <c r="IR133" i="24" s="1"/>
  <c r="IR127" i="24" s="1"/>
  <c r="ET30" i="24"/>
  <c r="ET32" i="24" s="1"/>
  <c r="EU28" i="24" s="1"/>
  <c r="ET65" i="24"/>
  <c r="EU61" i="24" s="1"/>
  <c r="HH193" i="24"/>
  <c r="HI189" i="24" s="1"/>
  <c r="HI197" i="24" s="1"/>
  <c r="II96" i="24"/>
  <c r="II95" i="24"/>
  <c r="IR128" i="24" l="1"/>
  <c r="IR129" i="24" s="1"/>
  <c r="IS125" i="24" s="1"/>
  <c r="IS133" i="24" s="1"/>
  <c r="II97" i="24"/>
  <c r="IJ93" i="24" s="1"/>
  <c r="IJ101" i="24" s="1"/>
  <c r="HY160" i="24"/>
  <c r="HY159" i="24"/>
  <c r="EU69" i="24"/>
  <c r="HI192" i="24"/>
  <c r="HI191" i="24"/>
  <c r="HI193" i="24" l="1"/>
  <c r="HJ189" i="24" s="1"/>
  <c r="HJ197" i="24" s="1"/>
  <c r="HY161" i="24"/>
  <c r="HZ157" i="24" s="1"/>
  <c r="HZ165" i="24" s="1"/>
  <c r="IJ96" i="24"/>
  <c r="IJ95" i="24"/>
  <c r="EU37" i="24"/>
  <c r="EU64" i="24"/>
  <c r="EU31" i="24" s="1"/>
  <c r="EU63" i="24"/>
  <c r="IS127" i="24"/>
  <c r="IS128" i="24"/>
  <c r="IS129" i="24" l="1"/>
  <c r="IT125" i="24" s="1"/>
  <c r="IT133" i="24" s="1"/>
  <c r="IJ97" i="24"/>
  <c r="IK93" i="24" s="1"/>
  <c r="IK101" i="24" s="1"/>
  <c r="IK95" i="24" s="1"/>
  <c r="EU30" i="24"/>
  <c r="EU65" i="24"/>
  <c r="EV61" i="24" s="1"/>
  <c r="HJ192" i="24"/>
  <c r="HJ191" i="24"/>
  <c r="HZ159" i="24"/>
  <c r="HZ160" i="24"/>
  <c r="IK96" i="24" l="1"/>
  <c r="IK97" i="24" s="1"/>
  <c r="IL93" i="24" s="1"/>
  <c r="IL101" i="24" s="1"/>
  <c r="HZ161" i="24"/>
  <c r="IA157" i="24" s="1"/>
  <c r="IA165" i="24" s="1"/>
  <c r="HJ193" i="24"/>
  <c r="HK189" i="24" s="1"/>
  <c r="HK197" i="24" s="1"/>
  <c r="EV69" i="24"/>
  <c r="IT128" i="24"/>
  <c r="IT127" i="24"/>
  <c r="EU32" i="24"/>
  <c r="EV28" i="24" s="1"/>
  <c r="IT129" i="24" l="1"/>
  <c r="IU125" i="24" s="1"/>
  <c r="IU133" i="24" s="1"/>
  <c r="HK191" i="24"/>
  <c r="HK192" i="24"/>
  <c r="IL95" i="24"/>
  <c r="IL96" i="24"/>
  <c r="EV37" i="24"/>
  <c r="EV64" i="24"/>
  <c r="EV31" i="24" s="1"/>
  <c r="EV63" i="24"/>
  <c r="IA160" i="24"/>
  <c r="IA159" i="24"/>
  <c r="IA161" i="24" l="1"/>
  <c r="IB157" i="24" s="1"/>
  <c r="IB165" i="24" s="1"/>
  <c r="HK193" i="24"/>
  <c r="HL189" i="24" s="1"/>
  <c r="HL197" i="24" s="1"/>
  <c r="IL97" i="24"/>
  <c r="IM93" i="24" s="1"/>
  <c r="IM101" i="24" s="1"/>
  <c r="IU128" i="24"/>
  <c r="IU127" i="24"/>
  <c r="EV30" i="24"/>
  <c r="EV65" i="24"/>
  <c r="EW61" i="24" s="1"/>
  <c r="IU129" i="24" l="1"/>
  <c r="IV125" i="24" s="1"/>
  <c r="IV133" i="24" s="1"/>
  <c r="IV128" i="24" s="1"/>
  <c r="HL192" i="24"/>
  <c r="HL191" i="24"/>
  <c r="IM96" i="24"/>
  <c r="IM95" i="24"/>
  <c r="EW69" i="24"/>
  <c r="EV32" i="24"/>
  <c r="EW28" i="24" s="1"/>
  <c r="IB159" i="24"/>
  <c r="IB160" i="24"/>
  <c r="HL193" i="24" l="1"/>
  <c r="HM189" i="24" s="1"/>
  <c r="HM197" i="24" s="1"/>
  <c r="IM97" i="24"/>
  <c r="IN93" i="24" s="1"/>
  <c r="IN101" i="24" s="1"/>
  <c r="IN95" i="24" s="1"/>
  <c r="IV127" i="24"/>
  <c r="IV129" i="24" s="1"/>
  <c r="IW125" i="24" s="1"/>
  <c r="IW133" i="24" s="1"/>
  <c r="IB161" i="24"/>
  <c r="IC157" i="24" s="1"/>
  <c r="EW37" i="24"/>
  <c r="EW63" i="24"/>
  <c r="EW64" i="24"/>
  <c r="EW31" i="24" s="1"/>
  <c r="IN96" i="24" l="1"/>
  <c r="IN97" i="24" s="1"/>
  <c r="IO93" i="24" s="1"/>
  <c r="IO101" i="24" s="1"/>
  <c r="IC165" i="24"/>
  <c r="IW127" i="24"/>
  <c r="IW128" i="24"/>
  <c r="EW30" i="24"/>
  <c r="EW65" i="24"/>
  <c r="EX61" i="24" s="1"/>
  <c r="HM192" i="24"/>
  <c r="HM191" i="24"/>
  <c r="IW129" i="24" l="1"/>
  <c r="IX125" i="24" s="1"/>
  <c r="IX133" i="24" s="1"/>
  <c r="EW32" i="24"/>
  <c r="EX28" i="24" s="1"/>
  <c r="HM193" i="24"/>
  <c r="HN189" i="24" s="1"/>
  <c r="IC160" i="24"/>
  <c r="IC159" i="24"/>
  <c r="EX69" i="24"/>
  <c r="IO95" i="24"/>
  <c r="IO96" i="24"/>
  <c r="IX127" i="24" l="1"/>
  <c r="IX128" i="24"/>
  <c r="HN197" i="24"/>
  <c r="IO97" i="24"/>
  <c r="IP93" i="24" s="1"/>
  <c r="EX37" i="24"/>
  <c r="EX63" i="24"/>
  <c r="EX64" i="24"/>
  <c r="EX31" i="24" s="1"/>
  <c r="IC161" i="24"/>
  <c r="ID157" i="24" s="1"/>
  <c r="EX30" i="24" l="1"/>
  <c r="EX65" i="24"/>
  <c r="EY61" i="24" s="1"/>
  <c r="HN191" i="24"/>
  <c r="HN192" i="24"/>
  <c r="ID165" i="24"/>
  <c r="IP101" i="24"/>
  <c r="IX129" i="24"/>
  <c r="IY125" i="24" s="1"/>
  <c r="HN193" i="24" l="1"/>
  <c r="HO189" i="24" s="1"/>
  <c r="HO197" i="24" s="1"/>
  <c r="EY69" i="24"/>
  <c r="IP95" i="24"/>
  <c r="IP96" i="24"/>
  <c r="IY133" i="24"/>
  <c r="ID160" i="24"/>
  <c r="ID159" i="24"/>
  <c r="EX32" i="24"/>
  <c r="EY28" i="24" s="1"/>
  <c r="ID161" i="24" l="1"/>
  <c r="IE157" i="24" s="1"/>
  <c r="IE165" i="24" s="1"/>
  <c r="IY128" i="24"/>
  <c r="IY127" i="24"/>
  <c r="EY37" i="24"/>
  <c r="EY63" i="24"/>
  <c r="EY64" i="24"/>
  <c r="EY31" i="24" s="1"/>
  <c r="IP97" i="24"/>
  <c r="IQ93" i="24" s="1"/>
  <c r="HO192" i="24"/>
  <c r="HO191" i="24"/>
  <c r="HO193" i="24" l="1"/>
  <c r="HP189" i="24" s="1"/>
  <c r="HP197" i="24" s="1"/>
  <c r="IY129" i="24"/>
  <c r="IZ125" i="24" s="1"/>
  <c r="IZ133" i="24" s="1"/>
  <c r="IE160" i="24"/>
  <c r="IE159" i="24"/>
  <c r="IQ101" i="24"/>
  <c r="EY30" i="24"/>
  <c r="EY65" i="24"/>
  <c r="EZ61" i="24" s="1"/>
  <c r="IE161" i="24" l="1"/>
  <c r="IF157" i="24" s="1"/>
  <c r="IF165" i="24" s="1"/>
  <c r="IQ96" i="24"/>
  <c r="IQ95" i="24"/>
  <c r="IZ128" i="24"/>
  <c r="IZ127" i="24"/>
  <c r="EZ69" i="24"/>
  <c r="EY32" i="24"/>
  <c r="EZ28" i="24" s="1"/>
  <c r="HP192" i="24"/>
  <c r="HP191" i="24"/>
  <c r="IQ97" i="24" l="1"/>
  <c r="IR93" i="24" s="1"/>
  <c r="IR101" i="24" s="1"/>
  <c r="IZ129" i="24"/>
  <c r="JA125" i="24" s="1"/>
  <c r="JA133" i="24" s="1"/>
  <c r="HP193" i="24"/>
  <c r="HQ189" i="24" s="1"/>
  <c r="HQ197" i="24" s="1"/>
  <c r="IF159" i="24"/>
  <c r="IF160" i="24"/>
  <c r="EZ37" i="24"/>
  <c r="EZ63" i="24"/>
  <c r="EZ64" i="24"/>
  <c r="EZ31" i="24" s="1"/>
  <c r="IR95" i="24" l="1"/>
  <c r="IR96" i="24"/>
  <c r="HQ192" i="24"/>
  <c r="HQ191" i="24"/>
  <c r="EZ30" i="24"/>
  <c r="EZ32" i="24" s="1"/>
  <c r="FA28" i="24" s="1"/>
  <c r="EZ65" i="24"/>
  <c r="FA61" i="24" s="1"/>
  <c r="IF161" i="24"/>
  <c r="IG157" i="24" s="1"/>
  <c r="JA128" i="24"/>
  <c r="JA127" i="24"/>
  <c r="HQ193" i="24" l="1"/>
  <c r="HR189" i="24" s="1"/>
  <c r="HR197" i="24" s="1"/>
  <c r="JA129" i="24"/>
  <c r="JB125" i="24" s="1"/>
  <c r="JB133" i="24" s="1"/>
  <c r="IG165" i="24"/>
  <c r="FA69" i="24"/>
  <c r="IR97" i="24"/>
  <c r="IS93" i="24" s="1"/>
  <c r="JB127" i="24" l="1"/>
  <c r="JB128" i="24"/>
  <c r="IG160" i="24"/>
  <c r="IG159" i="24"/>
  <c r="IS101" i="24"/>
  <c r="FA37" i="24"/>
  <c r="FA64" i="24"/>
  <c r="FA31" i="24" s="1"/>
  <c r="FA63" i="24"/>
  <c r="HR192" i="24"/>
  <c r="HR191" i="24"/>
  <c r="IG161" i="24" l="1"/>
  <c r="IH157" i="24" s="1"/>
  <c r="IH165" i="24" s="1"/>
  <c r="HR193" i="24"/>
  <c r="HS189" i="24" s="1"/>
  <c r="HS197" i="24" s="1"/>
  <c r="FA30" i="24"/>
  <c r="FA32" i="24" s="1"/>
  <c r="FB28" i="24" s="1"/>
  <c r="FA65" i="24"/>
  <c r="FB61" i="24" s="1"/>
  <c r="IS96" i="24"/>
  <c r="IS95" i="24"/>
  <c r="JB129" i="24"/>
  <c r="JC125" i="24" s="1"/>
  <c r="IS97" i="24" l="1"/>
  <c r="IT93" i="24" s="1"/>
  <c r="IT101" i="24" s="1"/>
  <c r="HS192" i="24"/>
  <c r="HS191" i="24"/>
  <c r="FB69" i="24"/>
  <c r="JC133" i="24"/>
  <c r="IH160" i="24"/>
  <c r="IH159" i="24"/>
  <c r="IH161" i="24" l="1"/>
  <c r="II157" i="24" s="1"/>
  <c r="II165" i="24" s="1"/>
  <c r="HS193" i="24"/>
  <c r="HT189" i="24" s="1"/>
  <c r="HT197" i="24" s="1"/>
  <c r="JC127" i="24"/>
  <c r="JC128" i="24"/>
  <c r="FB37" i="24"/>
  <c r="FB64" i="24"/>
  <c r="FB31" i="24" s="1"/>
  <c r="FB63" i="24"/>
  <c r="IT96" i="24"/>
  <c r="IT95" i="24"/>
  <c r="IT97" i="24" l="1"/>
  <c r="IU93" i="24" s="1"/>
  <c r="IU101" i="24" s="1"/>
  <c r="JC129" i="24"/>
  <c r="JD125" i="24" s="1"/>
  <c r="FB30" i="24"/>
  <c r="FB32" i="24" s="1"/>
  <c r="FC28" i="24" s="1"/>
  <c r="FB65" i="24"/>
  <c r="FC61" i="24" s="1"/>
  <c r="II159" i="24"/>
  <c r="II160" i="24"/>
  <c r="HT191" i="24"/>
  <c r="HT192" i="24"/>
  <c r="HT193" i="24" l="1"/>
  <c r="HU189" i="24" s="1"/>
  <c r="HU197" i="24" s="1"/>
  <c r="II161" i="24"/>
  <c r="IJ157" i="24" s="1"/>
  <c r="IU95" i="24"/>
  <c r="IU96" i="24"/>
  <c r="FC69" i="24"/>
  <c r="JD133" i="24"/>
  <c r="IJ165" i="24" l="1"/>
  <c r="FC37" i="24"/>
  <c r="FC63" i="24"/>
  <c r="FC64" i="24"/>
  <c r="FC31" i="24" s="1"/>
  <c r="HU192" i="24"/>
  <c r="HU191" i="24"/>
  <c r="JD127" i="24"/>
  <c r="JD128" i="24"/>
  <c r="IU97" i="24"/>
  <c r="IV93" i="24" s="1"/>
  <c r="IV101" i="24" s="1"/>
  <c r="HU193" i="24" l="1"/>
  <c r="HV189" i="24" s="1"/>
  <c r="HV197" i="24" s="1"/>
  <c r="JD129" i="24"/>
  <c r="JE125" i="24" s="1"/>
  <c r="JE133" i="24" s="1"/>
  <c r="JE128" i="24" s="1"/>
  <c r="FC30" i="24"/>
  <c r="FC32" i="24" s="1"/>
  <c r="FD28" i="24" s="1"/>
  <c r="FC65" i="24"/>
  <c r="FD61" i="24" s="1"/>
  <c r="IV96" i="24"/>
  <c r="IV95" i="24"/>
  <c r="IJ160" i="24"/>
  <c r="IJ159" i="24"/>
  <c r="IV97" i="24" l="1"/>
  <c r="IW93" i="24" s="1"/>
  <c r="IW101" i="24" s="1"/>
  <c r="IW95" i="24" s="1"/>
  <c r="JE127" i="24"/>
  <c r="JE129" i="24" s="1"/>
  <c r="JF125" i="24" s="1"/>
  <c r="JF133" i="24" s="1"/>
  <c r="IJ161" i="24"/>
  <c r="IK157" i="24" s="1"/>
  <c r="IK165" i="24" s="1"/>
  <c r="FD69" i="24"/>
  <c r="HV192" i="24"/>
  <c r="HV191" i="24"/>
  <c r="HV193" i="24" l="1"/>
  <c r="HW189" i="24" s="1"/>
  <c r="HW197" i="24" s="1"/>
  <c r="IW96" i="24"/>
  <c r="IW97" i="24" s="1"/>
  <c r="IX93" i="24" s="1"/>
  <c r="IX101" i="24" s="1"/>
  <c r="IK160" i="24"/>
  <c r="IK159" i="24"/>
  <c r="FD37" i="24"/>
  <c r="FD64" i="24"/>
  <c r="FD31" i="24" s="1"/>
  <c r="FD63" i="24"/>
  <c r="JF128" i="24"/>
  <c r="JF127" i="24"/>
  <c r="IK161" i="24" l="1"/>
  <c r="IL157" i="24" s="1"/>
  <c r="IL165" i="24" s="1"/>
  <c r="IX95" i="24"/>
  <c r="IX96" i="24"/>
  <c r="JF129" i="24"/>
  <c r="JG125" i="24" s="1"/>
  <c r="JG133" i="24" s="1"/>
  <c r="JG128" i="24" s="1"/>
  <c r="HW192" i="24"/>
  <c r="HW191" i="24"/>
  <c r="FD30" i="24"/>
  <c r="FD32" i="24" s="1"/>
  <c r="FE28" i="24" s="1"/>
  <c r="FD65" i="24"/>
  <c r="FE61" i="24" s="1"/>
  <c r="HW193" i="24" l="1"/>
  <c r="HX189" i="24" s="1"/>
  <c r="HX197" i="24" s="1"/>
  <c r="IX97" i="24"/>
  <c r="IY93" i="24" s="1"/>
  <c r="IY101" i="24" s="1"/>
  <c r="IY95" i="24" s="1"/>
  <c r="JG127" i="24"/>
  <c r="JG129" i="24" s="1"/>
  <c r="JH125" i="24" s="1"/>
  <c r="JH133" i="24" s="1"/>
  <c r="FE69" i="24"/>
  <c r="IL159" i="24"/>
  <c r="IL160" i="24"/>
  <c r="IY96" i="24" l="1"/>
  <c r="IY97" i="24" s="1"/>
  <c r="IZ93" i="24" s="1"/>
  <c r="IZ101" i="24" s="1"/>
  <c r="FE64" i="24"/>
  <c r="FE31" i="24" s="1"/>
  <c r="FE37" i="24"/>
  <c r="FE63" i="24"/>
  <c r="IL161" i="24"/>
  <c r="IM157" i="24" s="1"/>
  <c r="HX191" i="24"/>
  <c r="HX192" i="24"/>
  <c r="JH128" i="24"/>
  <c r="JH127" i="24"/>
  <c r="HX193" i="24" l="1"/>
  <c r="HY189" i="24" s="1"/>
  <c r="HY197" i="24" s="1"/>
  <c r="JH129" i="24"/>
  <c r="JI125" i="24" s="1"/>
  <c r="JI133" i="24" s="1"/>
  <c r="IM165" i="24"/>
  <c r="FE30" i="24"/>
  <c r="FE32" i="24" s="1"/>
  <c r="FF28" i="24" s="1"/>
  <c r="FE65" i="24"/>
  <c r="FF61" i="24" s="1"/>
  <c r="IZ96" i="24"/>
  <c r="IZ95" i="24"/>
  <c r="IZ97" i="24" l="1"/>
  <c r="JA93" i="24" s="1"/>
  <c r="JA101" i="24" s="1"/>
  <c r="FF69" i="24"/>
  <c r="JI128" i="24"/>
  <c r="JI127" i="24"/>
  <c r="IM160" i="24"/>
  <c r="IM159" i="24"/>
  <c r="HY191" i="24"/>
  <c r="HY192" i="24"/>
  <c r="JA95" i="24" l="1"/>
  <c r="JA96" i="24"/>
  <c r="HY193" i="24"/>
  <c r="HZ189" i="24" s="1"/>
  <c r="IM161" i="24"/>
  <c r="IN157" i="24" s="1"/>
  <c r="JI129" i="24"/>
  <c r="JJ125" i="24" s="1"/>
  <c r="FF37" i="24"/>
  <c r="FF64" i="24"/>
  <c r="FF31" i="24" s="1"/>
  <c r="FF63" i="24"/>
  <c r="IN165" i="24" l="1"/>
  <c r="HZ197" i="24"/>
  <c r="FF30" i="24"/>
  <c r="FF32" i="24" s="1"/>
  <c r="FG28" i="24" s="1"/>
  <c r="FF65" i="24"/>
  <c r="FG61" i="24" s="1"/>
  <c r="JJ133" i="24"/>
  <c r="JA97" i="24"/>
  <c r="JB93" i="24" s="1"/>
  <c r="JJ128" i="24" l="1"/>
  <c r="JJ127" i="24"/>
  <c r="HZ192" i="24"/>
  <c r="HZ191" i="24"/>
  <c r="FG69" i="24"/>
  <c r="JB101" i="24"/>
  <c r="IN159" i="24"/>
  <c r="IN160" i="24"/>
  <c r="HZ193" i="24" l="1"/>
  <c r="IA189" i="24" s="1"/>
  <c r="IA197" i="24" s="1"/>
  <c r="JJ129" i="24"/>
  <c r="JK125" i="24" s="1"/>
  <c r="JK133" i="24" s="1"/>
  <c r="IN161" i="24"/>
  <c r="IO157" i="24" s="1"/>
  <c r="IO165" i="24" s="1"/>
  <c r="JB96" i="24"/>
  <c r="JB95" i="24"/>
  <c r="FG37" i="24"/>
  <c r="FG64" i="24"/>
  <c r="FG31" i="24" s="1"/>
  <c r="FG63" i="24"/>
  <c r="JB97" i="24" l="1"/>
  <c r="JC93" i="24" s="1"/>
  <c r="JC101" i="24" s="1"/>
  <c r="FG30" i="24"/>
  <c r="FG65" i="24"/>
  <c r="FH61" i="24" s="1"/>
  <c r="IO159" i="24"/>
  <c r="IO160" i="24"/>
  <c r="JK127" i="24"/>
  <c r="JK128" i="24"/>
  <c r="IA192" i="24"/>
  <c r="IA191" i="24"/>
  <c r="JK129" i="24" l="1"/>
  <c r="JL125" i="24" s="1"/>
  <c r="JL133" i="24" s="1"/>
  <c r="IA193" i="24"/>
  <c r="IB189" i="24" s="1"/>
  <c r="IB197" i="24" s="1"/>
  <c r="FH69" i="24"/>
  <c r="FG32" i="24"/>
  <c r="FH28" i="24" s="1"/>
  <c r="IO161" i="24"/>
  <c r="IP157" i="24" s="1"/>
  <c r="JC95" i="24"/>
  <c r="JC96" i="24"/>
  <c r="JC97" i="24" l="1"/>
  <c r="JD93" i="24" s="1"/>
  <c r="JD101" i="24" s="1"/>
  <c r="JD95" i="24" s="1"/>
  <c r="JL128" i="24"/>
  <c r="JL127" i="24"/>
  <c r="IP165" i="24"/>
  <c r="IB192" i="24"/>
  <c r="IB191" i="24"/>
  <c r="FH37" i="24"/>
  <c r="FH63" i="24"/>
  <c r="FH64" i="24"/>
  <c r="FH31" i="24" s="1"/>
  <c r="JD96" i="24" l="1"/>
  <c r="JD97" i="24" s="1"/>
  <c r="JE93" i="24" s="1"/>
  <c r="JE101" i="24" s="1"/>
  <c r="IP160" i="24"/>
  <c r="IP159" i="24"/>
  <c r="FH30" i="24"/>
  <c r="FH65" i="24"/>
  <c r="FI61" i="24" s="1"/>
  <c r="IB193" i="24"/>
  <c r="IC189" i="24" s="1"/>
  <c r="JL129" i="24"/>
  <c r="JM125" i="24" s="1"/>
  <c r="IC197" i="24" l="1"/>
  <c r="FH32" i="24"/>
  <c r="FI28" i="24" s="1"/>
  <c r="FI69" i="24"/>
  <c r="JM133" i="24"/>
  <c r="IP161" i="24"/>
  <c r="IQ157" i="24" s="1"/>
  <c r="IQ165" i="24" s="1"/>
  <c r="JE95" i="24"/>
  <c r="JE96" i="24"/>
  <c r="JM127" i="24" l="1"/>
  <c r="JM128" i="24"/>
  <c r="JE97" i="24"/>
  <c r="JF93" i="24" s="1"/>
  <c r="IQ160" i="24"/>
  <c r="IQ159" i="24"/>
  <c r="FI37" i="24"/>
  <c r="FI63" i="24"/>
  <c r="FI64" i="24"/>
  <c r="FI31" i="24" s="1"/>
  <c r="IC192" i="24"/>
  <c r="IC191" i="24"/>
  <c r="IQ161" i="24" l="1"/>
  <c r="IR157" i="24" s="1"/>
  <c r="IR165" i="24" s="1"/>
  <c r="JM129" i="24"/>
  <c r="JN125" i="24" s="1"/>
  <c r="JN133" i="24" s="1"/>
  <c r="IC193" i="24"/>
  <c r="ID189" i="24" s="1"/>
  <c r="ID197" i="24" s="1"/>
  <c r="FI30" i="24"/>
  <c r="FI65" i="24"/>
  <c r="FJ61" i="24" s="1"/>
  <c r="JF101" i="24"/>
  <c r="IR160" i="24" l="1"/>
  <c r="IR159" i="24"/>
  <c r="FJ69" i="24"/>
  <c r="FI32" i="24"/>
  <c r="FJ28" i="24" s="1"/>
  <c r="JN128" i="24"/>
  <c r="E128" i="24" s="1"/>
  <c r="JN127" i="24"/>
  <c r="E133" i="24"/>
  <c r="JF96" i="24"/>
  <c r="JF95" i="24"/>
  <c r="ID192" i="24"/>
  <c r="ID191" i="24"/>
  <c r="JF97" i="24" l="1"/>
  <c r="JG93" i="24" s="1"/>
  <c r="JG101" i="24" s="1"/>
  <c r="ID193" i="24"/>
  <c r="IE189" i="24" s="1"/>
  <c r="IE197" i="24" s="1"/>
  <c r="IR161" i="24"/>
  <c r="IS157" i="24" s="1"/>
  <c r="IS165" i="24" s="1"/>
  <c r="E127" i="24"/>
  <c r="C131" i="24" s="1"/>
  <c r="JN129" i="24"/>
  <c r="FJ37" i="24"/>
  <c r="FJ64" i="24"/>
  <c r="FJ31" i="24" s="1"/>
  <c r="FJ63" i="24"/>
  <c r="JG95" i="24" l="1"/>
  <c r="JG96" i="24"/>
  <c r="IS159" i="24"/>
  <c r="IS160" i="24"/>
  <c r="FJ30" i="24"/>
  <c r="FJ65" i="24"/>
  <c r="FK61" i="24" s="1"/>
  <c r="IE191" i="24"/>
  <c r="IE192" i="24"/>
  <c r="IE193" i="24" l="1"/>
  <c r="IF189" i="24" s="1"/>
  <c r="IF197" i="24" s="1"/>
  <c r="IS161" i="24"/>
  <c r="IT157" i="24" s="1"/>
  <c r="IT165" i="24" s="1"/>
  <c r="IT160" i="24" s="1"/>
  <c r="FK69" i="24"/>
  <c r="FJ32" i="24"/>
  <c r="FK28" i="24" s="1"/>
  <c r="JG97" i="24"/>
  <c r="JH93" i="24" s="1"/>
  <c r="JH101" i="24" s="1"/>
  <c r="IT159" i="24" l="1"/>
  <c r="IT161" i="24" s="1"/>
  <c r="IU157" i="24" s="1"/>
  <c r="IU165" i="24" s="1"/>
  <c r="FK37" i="24"/>
  <c r="FK64" i="24"/>
  <c r="FK31" i="24" s="1"/>
  <c r="FK63" i="24"/>
  <c r="JH96" i="24"/>
  <c r="JH95" i="24"/>
  <c r="IF192" i="24"/>
  <c r="IF191" i="24"/>
  <c r="JH97" i="24" l="1"/>
  <c r="JI93" i="24" s="1"/>
  <c r="JI101" i="24" s="1"/>
  <c r="IF193" i="24"/>
  <c r="IG189" i="24" s="1"/>
  <c r="IG197" i="24" s="1"/>
  <c r="FK30" i="24"/>
  <c r="FK65" i="24"/>
  <c r="FL61" i="24" s="1"/>
  <c r="IU160" i="24"/>
  <c r="IU159" i="24"/>
  <c r="IU161" i="24" l="1"/>
  <c r="IV157" i="24" s="1"/>
  <c r="IV165" i="24" s="1"/>
  <c r="FL69" i="24"/>
  <c r="FK32" i="24"/>
  <c r="FL28" i="24" s="1"/>
  <c r="IG191" i="24"/>
  <c r="IG192" i="24"/>
  <c r="JI96" i="24"/>
  <c r="JI95" i="24"/>
  <c r="IG193" i="24" l="1"/>
  <c r="IH189" i="24" s="1"/>
  <c r="IH197" i="24" s="1"/>
  <c r="FL37" i="24"/>
  <c r="FL64" i="24"/>
  <c r="FL31" i="24" s="1"/>
  <c r="FL63" i="24"/>
  <c r="JI97" i="24"/>
  <c r="JJ93" i="24" s="1"/>
  <c r="IV159" i="24"/>
  <c r="IV160" i="24"/>
  <c r="IV161" i="24" l="1"/>
  <c r="IW157" i="24" s="1"/>
  <c r="IW165" i="24" s="1"/>
  <c r="JJ101" i="24"/>
  <c r="FL30" i="24"/>
  <c r="FL32" i="24" s="1"/>
  <c r="FM28" i="24" s="1"/>
  <c r="FL65" i="24"/>
  <c r="FM61" i="24" s="1"/>
  <c r="IH192" i="24"/>
  <c r="IH191" i="24"/>
  <c r="IH193" i="24" l="1"/>
  <c r="II189" i="24" s="1"/>
  <c r="II197" i="24" s="1"/>
  <c r="II192" i="24" s="1"/>
  <c r="JJ95" i="24"/>
  <c r="JJ96" i="24"/>
  <c r="FM69" i="24"/>
  <c r="IW159" i="24"/>
  <c r="IW160" i="24"/>
  <c r="II191" i="24" l="1"/>
  <c r="II193" i="24" s="1"/>
  <c r="IJ189" i="24" s="1"/>
  <c r="IJ197" i="24" s="1"/>
  <c r="JJ97" i="24"/>
  <c r="JK93" i="24" s="1"/>
  <c r="JK101" i="24" s="1"/>
  <c r="IW161" i="24"/>
  <c r="IX157" i="24" s="1"/>
  <c r="IX165" i="24" s="1"/>
  <c r="FM37" i="24"/>
  <c r="FM64" i="24"/>
  <c r="FM31" i="24" s="1"/>
  <c r="FM63" i="24"/>
  <c r="IJ192" i="24" l="1"/>
  <c r="IJ191" i="24"/>
  <c r="JK96" i="24"/>
  <c r="JK95" i="24"/>
  <c r="FM30" i="24"/>
  <c r="FM32" i="24" s="1"/>
  <c r="FN28" i="24" s="1"/>
  <c r="FM65" i="24"/>
  <c r="FN61" i="24" s="1"/>
  <c r="IX160" i="24"/>
  <c r="IX159" i="24"/>
  <c r="IJ193" i="24" l="1"/>
  <c r="IK189" i="24" s="1"/>
  <c r="IK197" i="24" s="1"/>
  <c r="IK192" i="24" s="1"/>
  <c r="IX161" i="24"/>
  <c r="IY157" i="24" s="1"/>
  <c r="IY165" i="24" s="1"/>
  <c r="JK97" i="24"/>
  <c r="JL93" i="24" s="1"/>
  <c r="JL101" i="24" s="1"/>
  <c r="FN69" i="24"/>
  <c r="IK191" i="24" l="1"/>
  <c r="IK193" i="24" s="1"/>
  <c r="IL189" i="24" s="1"/>
  <c r="IL197" i="24" s="1"/>
  <c r="IL191" i="24" s="1"/>
  <c r="FN37" i="24"/>
  <c r="FN64" i="24"/>
  <c r="FN31" i="24" s="1"/>
  <c r="FN63" i="24"/>
  <c r="JL95" i="24"/>
  <c r="JL96" i="24"/>
  <c r="IY159" i="24"/>
  <c r="IY160" i="24"/>
  <c r="IY161" i="24" l="1"/>
  <c r="IZ157" i="24" s="1"/>
  <c r="IZ165" i="24" s="1"/>
  <c r="IL192" i="24"/>
  <c r="IL193" i="24" s="1"/>
  <c r="IM189" i="24" s="1"/>
  <c r="IM197" i="24" s="1"/>
  <c r="JL97" i="24"/>
  <c r="JM93" i="24" s="1"/>
  <c r="FN30" i="24"/>
  <c r="FN32" i="24" s="1"/>
  <c r="FO28" i="24" s="1"/>
  <c r="FN65" i="24"/>
  <c r="FO61" i="24" s="1"/>
  <c r="FO69" i="24" l="1"/>
  <c r="IM192" i="24"/>
  <c r="IM191" i="24"/>
  <c r="JM101" i="24"/>
  <c r="IZ160" i="24"/>
  <c r="IZ159" i="24"/>
  <c r="IM193" i="24" l="1"/>
  <c r="IN189" i="24" s="1"/>
  <c r="IN197" i="24" s="1"/>
  <c r="JM95" i="24"/>
  <c r="JM96" i="24"/>
  <c r="IZ161" i="24"/>
  <c r="JA157" i="24" s="1"/>
  <c r="FO37" i="24"/>
  <c r="FO63" i="24"/>
  <c r="FO64" i="24"/>
  <c r="FO31" i="24" s="1"/>
  <c r="JM97" i="24" l="1"/>
  <c r="JN93" i="24" s="1"/>
  <c r="JN101" i="24" s="1"/>
  <c r="FO30" i="24"/>
  <c r="FO32" i="24" s="1"/>
  <c r="FP28" i="24" s="1"/>
  <c r="FO65" i="24"/>
  <c r="FP61" i="24" s="1"/>
  <c r="JA165" i="24"/>
  <c r="IN191" i="24"/>
  <c r="IN192" i="24"/>
  <c r="FP69" i="24" l="1"/>
  <c r="IN193" i="24"/>
  <c r="IO189" i="24" s="1"/>
  <c r="JA160" i="24"/>
  <c r="JA159" i="24"/>
  <c r="JN95" i="24"/>
  <c r="JN96" i="24"/>
  <c r="E96" i="24" s="1"/>
  <c r="E101" i="24"/>
  <c r="IO197" i="24" l="1"/>
  <c r="E95" i="24"/>
  <c r="C99" i="24" s="1"/>
  <c r="JN97" i="24"/>
  <c r="JA161" i="24"/>
  <c r="JB157" i="24" s="1"/>
  <c r="FP37" i="24"/>
  <c r="FP64" i="24"/>
  <c r="FP31" i="24" s="1"/>
  <c r="FP63" i="24"/>
  <c r="FP30" i="24" l="1"/>
  <c r="FP32" i="24" s="1"/>
  <c r="FQ28" i="24" s="1"/>
  <c r="FP65" i="24"/>
  <c r="FQ61" i="24" s="1"/>
  <c r="JB165" i="24"/>
  <c r="IO192" i="24"/>
  <c r="IO191" i="24"/>
  <c r="IO193" i="24" l="1"/>
  <c r="IP189" i="24" s="1"/>
  <c r="IP197" i="24" s="1"/>
  <c r="JB159" i="24"/>
  <c r="JB160" i="24"/>
  <c r="FQ69" i="24"/>
  <c r="FQ37" i="24" l="1"/>
  <c r="FQ64" i="24"/>
  <c r="FQ31" i="24" s="1"/>
  <c r="FQ63" i="24"/>
  <c r="IP192" i="24"/>
  <c r="IP191" i="24"/>
  <c r="JB161" i="24"/>
  <c r="JC157" i="24" s="1"/>
  <c r="FQ30" i="24" l="1"/>
  <c r="FQ32" i="24" s="1"/>
  <c r="FR28" i="24" s="1"/>
  <c r="FQ65" i="24"/>
  <c r="FR61" i="24" s="1"/>
  <c r="JC165" i="24"/>
  <c r="IP193" i="24"/>
  <c r="IQ189" i="24" s="1"/>
  <c r="JC159" i="24" l="1"/>
  <c r="JC160" i="24"/>
  <c r="FR69" i="24"/>
  <c r="IQ197" i="24"/>
  <c r="FR37" i="24" l="1"/>
  <c r="FR64" i="24"/>
  <c r="FR31" i="24" s="1"/>
  <c r="FR63" i="24"/>
  <c r="IQ192" i="24"/>
  <c r="IQ191" i="24"/>
  <c r="JC161" i="24"/>
  <c r="JD157" i="24" s="1"/>
  <c r="FR30" i="24" l="1"/>
  <c r="FR32" i="24" s="1"/>
  <c r="FS28" i="24" s="1"/>
  <c r="FR65" i="24"/>
  <c r="FS61" i="24" s="1"/>
  <c r="JD165" i="24"/>
  <c r="IQ193" i="24"/>
  <c r="IR189" i="24" s="1"/>
  <c r="IR197" i="24" l="1"/>
  <c r="JD159" i="24"/>
  <c r="JD160" i="24"/>
  <c r="FS69" i="24"/>
  <c r="JD161" i="24" l="1"/>
  <c r="JE157" i="24" s="1"/>
  <c r="FS63" i="24"/>
  <c r="FS37" i="24"/>
  <c r="FS64" i="24"/>
  <c r="FS31" i="24" s="1"/>
  <c r="IR191" i="24"/>
  <c r="IR192" i="24"/>
  <c r="IR193" i="24" l="1"/>
  <c r="IS189" i="24" s="1"/>
  <c r="IS197" i="24" s="1"/>
  <c r="FS30" i="24"/>
  <c r="FS65" i="24"/>
  <c r="FT61" i="24" s="1"/>
  <c r="JE165" i="24"/>
  <c r="IS191" i="24" l="1"/>
  <c r="IS192" i="24"/>
  <c r="JE159" i="24"/>
  <c r="JE160" i="24"/>
  <c r="FT69" i="24"/>
  <c r="FS32" i="24"/>
  <c r="FT28" i="24" s="1"/>
  <c r="IS193" i="24" l="1"/>
  <c r="IT189" i="24" s="1"/>
  <c r="IT197" i="24" s="1"/>
  <c r="JE161" i="24"/>
  <c r="JF157" i="24" s="1"/>
  <c r="FT37" i="24"/>
  <c r="FT63" i="24"/>
  <c r="FT64" i="24"/>
  <c r="FT31" i="24" s="1"/>
  <c r="FT30" i="24" l="1"/>
  <c r="FT65" i="24"/>
  <c r="FU61" i="24" s="1"/>
  <c r="IT191" i="24"/>
  <c r="IT192" i="24"/>
  <c r="JF165" i="24"/>
  <c r="IT193" i="24" l="1"/>
  <c r="IU189" i="24" s="1"/>
  <c r="FU69" i="24"/>
  <c r="JF159" i="24"/>
  <c r="JF160" i="24"/>
  <c r="FT32" i="24"/>
  <c r="FU28" i="24" s="1"/>
  <c r="JF161" i="24" l="1"/>
  <c r="JG157" i="24" s="1"/>
  <c r="JG165" i="24" s="1"/>
  <c r="FU37" i="24"/>
  <c r="FU64" i="24"/>
  <c r="FU31" i="24" s="1"/>
  <c r="FU63" i="24"/>
  <c r="IU197" i="24"/>
  <c r="IU192" i="24" l="1"/>
  <c r="IU191" i="24"/>
  <c r="FU30" i="24"/>
  <c r="FU65" i="24"/>
  <c r="FV61" i="24" s="1"/>
  <c r="JG160" i="24"/>
  <c r="JG159" i="24"/>
  <c r="JG161" i="24" l="1"/>
  <c r="JH157" i="24" s="1"/>
  <c r="JH165" i="24" s="1"/>
  <c r="IU193" i="24"/>
  <c r="IV189" i="24" s="1"/>
  <c r="IV197" i="24" s="1"/>
  <c r="FU32" i="24"/>
  <c r="FV28" i="24" s="1"/>
  <c r="FV69" i="24"/>
  <c r="FV37" i="24" l="1"/>
  <c r="FV63" i="24"/>
  <c r="FV64" i="24"/>
  <c r="FV31" i="24" s="1"/>
  <c r="JH160" i="24"/>
  <c r="JH159" i="24"/>
  <c r="IV191" i="24"/>
  <c r="IV192" i="24"/>
  <c r="IV193" i="24" l="1"/>
  <c r="IW189" i="24" s="1"/>
  <c r="IW197" i="24" s="1"/>
  <c r="JH161" i="24"/>
  <c r="JI157" i="24" s="1"/>
  <c r="JI165" i="24" s="1"/>
  <c r="FV30" i="24"/>
  <c r="FV65" i="24"/>
  <c r="FW61" i="24" s="1"/>
  <c r="FW69" i="24" l="1"/>
  <c r="FV32" i="24"/>
  <c r="FW28" i="24" s="1"/>
  <c r="JI160" i="24"/>
  <c r="JI159" i="24"/>
  <c r="IW192" i="24"/>
  <c r="IW191" i="24"/>
  <c r="IW193" i="24" l="1"/>
  <c r="IX189" i="24" s="1"/>
  <c r="IX197" i="24" s="1"/>
  <c r="JI161" i="24"/>
  <c r="JJ157" i="24" s="1"/>
  <c r="JJ165" i="24" s="1"/>
  <c r="FW37" i="24"/>
  <c r="FW63" i="24"/>
  <c r="FW64" i="24"/>
  <c r="FW31" i="24" s="1"/>
  <c r="FW30" i="24" l="1"/>
  <c r="FW65" i="24"/>
  <c r="FX61" i="24" s="1"/>
  <c r="IX191" i="24"/>
  <c r="IX192" i="24"/>
  <c r="JJ160" i="24"/>
  <c r="JJ159" i="24"/>
  <c r="JJ161" i="24" l="1"/>
  <c r="JK157" i="24" s="1"/>
  <c r="JK165" i="24" s="1"/>
  <c r="IX193" i="24"/>
  <c r="IY189" i="24" s="1"/>
  <c r="IY197" i="24" s="1"/>
  <c r="FX69" i="24"/>
  <c r="FW32" i="24"/>
  <c r="FX28" i="24" s="1"/>
  <c r="FX37" i="24" l="1"/>
  <c r="FX64" i="24"/>
  <c r="FX31" i="24" s="1"/>
  <c r="FX63" i="24"/>
  <c r="JK160" i="24"/>
  <c r="JK159" i="24"/>
  <c r="IY191" i="24"/>
  <c r="IY192" i="24"/>
  <c r="IY193" i="24" l="1"/>
  <c r="IZ189" i="24" s="1"/>
  <c r="IZ197" i="24" s="1"/>
  <c r="FX30" i="24"/>
  <c r="FX32" i="24" s="1"/>
  <c r="FY28" i="24" s="1"/>
  <c r="FX65" i="24"/>
  <c r="FY61" i="24" s="1"/>
  <c r="JK161" i="24"/>
  <c r="JL157" i="24" s="1"/>
  <c r="IZ192" i="24" l="1"/>
  <c r="IZ191" i="24"/>
  <c r="FY69" i="24"/>
  <c r="JL165" i="24"/>
  <c r="IZ193" i="24" l="1"/>
  <c r="JA189" i="24" s="1"/>
  <c r="JA197" i="24" s="1"/>
  <c r="FY37" i="24"/>
  <c r="FY64" i="24"/>
  <c r="FY31" i="24" s="1"/>
  <c r="FY63" i="24"/>
  <c r="JL159" i="24"/>
  <c r="JL160" i="24"/>
  <c r="JL161" i="24" l="1"/>
  <c r="JM157" i="24" s="1"/>
  <c r="JM165" i="24" s="1"/>
  <c r="JM160" i="24" s="1"/>
  <c r="JA191" i="24"/>
  <c r="JA192" i="24"/>
  <c r="FY30" i="24"/>
  <c r="FY32" i="24" s="1"/>
  <c r="FZ28" i="24" s="1"/>
  <c r="FY65" i="24"/>
  <c r="FZ61" i="24" s="1"/>
  <c r="JM159" i="24" l="1"/>
  <c r="JM161" i="24" s="1"/>
  <c r="JN157" i="24" s="1"/>
  <c r="JN165" i="24" s="1"/>
  <c r="JA193" i="24"/>
  <c r="JB189" i="24" s="1"/>
  <c r="JB197" i="24" s="1"/>
  <c r="FZ69" i="24"/>
  <c r="JN160" i="24" l="1"/>
  <c r="E160" i="24" s="1"/>
  <c r="JN159" i="24"/>
  <c r="E165" i="24"/>
  <c r="JB192" i="24"/>
  <c r="JB191" i="24"/>
  <c r="FZ37" i="24"/>
  <c r="FZ64" i="24"/>
  <c r="FZ31" i="24" s="1"/>
  <c r="FZ63" i="24"/>
  <c r="JB193" i="24" l="1"/>
  <c r="JC189" i="24" s="1"/>
  <c r="JC197" i="24" s="1"/>
  <c r="FZ30" i="24"/>
  <c r="FZ32" i="24" s="1"/>
  <c r="GA28" i="24" s="1"/>
  <c r="FZ65" i="24"/>
  <c r="GA61" i="24" s="1"/>
  <c r="E159" i="24"/>
  <c r="C163" i="24" s="1"/>
  <c r="JN161" i="24"/>
  <c r="GA69" i="24" l="1"/>
  <c r="JC191" i="24"/>
  <c r="JC192" i="24"/>
  <c r="JC193" i="24" l="1"/>
  <c r="JD189" i="24" s="1"/>
  <c r="JD197" i="24" s="1"/>
  <c r="GA37" i="24"/>
  <c r="GA63" i="24"/>
  <c r="GA64" i="24"/>
  <c r="GA31" i="24" s="1"/>
  <c r="GA30" i="24" l="1"/>
  <c r="GA32" i="24" s="1"/>
  <c r="GB28" i="24" s="1"/>
  <c r="GA65" i="24"/>
  <c r="GB61" i="24" s="1"/>
  <c r="JD192" i="24"/>
  <c r="JD191" i="24"/>
  <c r="JD193" i="24" l="1"/>
  <c r="JE189" i="24" s="1"/>
  <c r="JE197" i="24" s="1"/>
  <c r="JE191" i="24" s="1"/>
  <c r="GB69" i="24"/>
  <c r="JE192" i="24" l="1"/>
  <c r="JE193" i="24" s="1"/>
  <c r="JF189" i="24" s="1"/>
  <c r="JF197" i="24" s="1"/>
  <c r="GB63" i="24"/>
  <c r="GB37" i="24"/>
  <c r="GB64" i="24"/>
  <c r="GB31" i="24" s="1"/>
  <c r="JF191" i="24" l="1"/>
  <c r="JF192" i="24"/>
  <c r="GB30" i="24"/>
  <c r="GB32" i="24" s="1"/>
  <c r="GC28" i="24" s="1"/>
  <c r="GB65" i="24"/>
  <c r="GC61" i="24" s="1"/>
  <c r="JF193" i="24" l="1"/>
  <c r="JG189" i="24" s="1"/>
  <c r="JG197" i="24" s="1"/>
  <c r="JG192" i="24" s="1"/>
  <c r="GC69" i="24"/>
  <c r="JG191" i="24" l="1"/>
  <c r="JG193" i="24" s="1"/>
  <c r="JH189" i="24" s="1"/>
  <c r="JH197" i="24" s="1"/>
  <c r="JH192" i="24" s="1"/>
  <c r="GC37" i="24"/>
  <c r="GC64" i="24"/>
  <c r="GC31" i="24" s="1"/>
  <c r="GC63" i="24"/>
  <c r="JH191" i="24" l="1"/>
  <c r="JH193" i="24" s="1"/>
  <c r="JI189" i="24" s="1"/>
  <c r="JI197" i="24" s="1"/>
  <c r="GC30" i="24"/>
  <c r="GC32" i="24" s="1"/>
  <c r="GD28" i="24" s="1"/>
  <c r="GC65" i="24"/>
  <c r="GD61" i="24" s="1"/>
  <c r="GD69" i="24" l="1"/>
  <c r="JI191" i="24"/>
  <c r="JI192" i="24"/>
  <c r="JI193" i="24" l="1"/>
  <c r="JJ189" i="24" s="1"/>
  <c r="GD37" i="24"/>
  <c r="GD64" i="24"/>
  <c r="GD31" i="24" s="1"/>
  <c r="GD63" i="24"/>
  <c r="GD30" i="24" l="1"/>
  <c r="GD32" i="24" s="1"/>
  <c r="GE28" i="24" s="1"/>
  <c r="GD65" i="24"/>
  <c r="GE61" i="24" s="1"/>
  <c r="JJ197" i="24"/>
  <c r="JJ191" i="24" l="1"/>
  <c r="JJ192" i="24"/>
  <c r="GE69" i="24"/>
  <c r="JJ193" i="24" l="1"/>
  <c r="JK189" i="24" s="1"/>
  <c r="GE37" i="24"/>
  <c r="GE64" i="24"/>
  <c r="GE31" i="24" s="1"/>
  <c r="GE63" i="24"/>
  <c r="GE30" i="24" l="1"/>
  <c r="GE65" i="24"/>
  <c r="GF61" i="24" s="1"/>
  <c r="JK197" i="24"/>
  <c r="GF69" i="24" l="1"/>
  <c r="JK191" i="24"/>
  <c r="JK192" i="24"/>
  <c r="GE32" i="24"/>
  <c r="GF28" i="24" s="1"/>
  <c r="JK193" i="24" l="1"/>
  <c r="JL189" i="24" s="1"/>
  <c r="JL197" i="24" s="1"/>
  <c r="GF63" i="24"/>
  <c r="GF37" i="24"/>
  <c r="GF64" i="24"/>
  <c r="GF31" i="24" s="1"/>
  <c r="GF30" i="24" l="1"/>
  <c r="GF65" i="24"/>
  <c r="GG61" i="24" s="1"/>
  <c r="JL192" i="24"/>
  <c r="JL191" i="24"/>
  <c r="JL193" i="24" l="1"/>
  <c r="JM189" i="24" s="1"/>
  <c r="JM197" i="24" s="1"/>
  <c r="GG69" i="24"/>
  <c r="GF32" i="24"/>
  <c r="GG28" i="24" s="1"/>
  <c r="GG63" i="24" l="1"/>
  <c r="GG37" i="24"/>
  <c r="GG64" i="24"/>
  <c r="GG31" i="24" s="1"/>
  <c r="JM192" i="24"/>
  <c r="JM191" i="24"/>
  <c r="JM193" i="24" l="1"/>
  <c r="JN189" i="24" s="1"/>
  <c r="JN197" i="24" s="1"/>
  <c r="JN192" i="24" s="1"/>
  <c r="E192" i="24" s="1"/>
  <c r="GG30" i="24"/>
  <c r="GG65" i="24"/>
  <c r="GH61" i="24" s="1"/>
  <c r="E197" i="24" l="1"/>
  <c r="JN191" i="24"/>
  <c r="JN193" i="24" s="1"/>
  <c r="GG32" i="24"/>
  <c r="GH28" i="24" s="1"/>
  <c r="GH69" i="24"/>
  <c r="E191" i="24" l="1"/>
  <c r="C195" i="24" s="1"/>
  <c r="GH37" i="24"/>
  <c r="GH63" i="24"/>
  <c r="GH64" i="24"/>
  <c r="GH31" i="24" s="1"/>
  <c r="GH30" i="24" l="1"/>
  <c r="GH65" i="24"/>
  <c r="GI61" i="24" s="1"/>
  <c r="GI69" i="24" l="1"/>
  <c r="GH32" i="24"/>
  <c r="GI28" i="24" s="1"/>
  <c r="GI37" i="24" l="1"/>
  <c r="GI63" i="24"/>
  <c r="GI64" i="24"/>
  <c r="GI31" i="24" s="1"/>
  <c r="GI30" i="24" l="1"/>
  <c r="GI65" i="24"/>
  <c r="GJ61" i="24" s="1"/>
  <c r="GJ69" i="24" l="1"/>
  <c r="GI32" i="24"/>
  <c r="GJ28" i="24" s="1"/>
  <c r="GJ37" i="24" l="1"/>
  <c r="GJ63" i="24"/>
  <c r="GJ64" i="24"/>
  <c r="GJ31" i="24" s="1"/>
  <c r="GJ30" i="24" l="1"/>
  <c r="GJ32" i="24" s="1"/>
  <c r="GK28" i="24" s="1"/>
  <c r="GJ65" i="24"/>
  <c r="GK61" i="24" s="1"/>
  <c r="GK69" i="24" l="1"/>
  <c r="GK37" i="24" l="1"/>
  <c r="GK64" i="24"/>
  <c r="GK31" i="24" s="1"/>
  <c r="GK63" i="24"/>
  <c r="GK30" i="24" l="1"/>
  <c r="GK32" i="24" s="1"/>
  <c r="GL28" i="24" s="1"/>
  <c r="GK65" i="24"/>
  <c r="GL61" i="24" s="1"/>
  <c r="GL69" i="24" l="1"/>
  <c r="GL37" i="24" l="1"/>
  <c r="GL63" i="24"/>
  <c r="GL64" i="24"/>
  <c r="GL31" i="24" s="1"/>
  <c r="GL30" i="24" l="1"/>
  <c r="GL32" i="24" s="1"/>
  <c r="GM28" i="24" s="1"/>
  <c r="GL65" i="24"/>
  <c r="GM61" i="24" s="1"/>
  <c r="GM69" i="24" l="1"/>
  <c r="GM37" i="24" l="1"/>
  <c r="GM63" i="24"/>
  <c r="GM64" i="24"/>
  <c r="GM31" i="24" s="1"/>
  <c r="GM30" i="24" l="1"/>
  <c r="GM32" i="24" s="1"/>
  <c r="GN28" i="24" s="1"/>
  <c r="GM65" i="24"/>
  <c r="GN61" i="24" s="1"/>
  <c r="GN69" i="24" l="1"/>
  <c r="GN37" i="24" l="1"/>
  <c r="GN63" i="24"/>
  <c r="GN64" i="24"/>
  <c r="GN31" i="24" s="1"/>
  <c r="GN30" i="24" l="1"/>
  <c r="GN32" i="24" s="1"/>
  <c r="GO28" i="24" s="1"/>
  <c r="GN65" i="24"/>
  <c r="GO61" i="24" s="1"/>
  <c r="GO69" i="24" l="1"/>
  <c r="GO37" i="24" l="1"/>
  <c r="GO63" i="24"/>
  <c r="GO64" i="24"/>
  <c r="GO31" i="24" s="1"/>
  <c r="GO30" i="24" l="1"/>
  <c r="GO32" i="24" s="1"/>
  <c r="GP28" i="24" s="1"/>
  <c r="GO65" i="24"/>
  <c r="GP61" i="24" s="1"/>
  <c r="GP69" i="24" l="1"/>
  <c r="GP37" i="24" l="1"/>
  <c r="GP63" i="24"/>
  <c r="GP64" i="24"/>
  <c r="GP31" i="24" s="1"/>
  <c r="GP30" i="24" l="1"/>
  <c r="GP32" i="24" s="1"/>
  <c r="GQ28" i="24" s="1"/>
  <c r="GP65" i="24"/>
  <c r="GQ61" i="24" s="1"/>
  <c r="GQ69" i="24" l="1"/>
  <c r="GQ37" i="24" l="1"/>
  <c r="GQ63" i="24"/>
  <c r="GQ64" i="24"/>
  <c r="GQ31" i="24" s="1"/>
  <c r="GQ30" i="24" l="1"/>
  <c r="GQ65" i="24"/>
  <c r="GR61" i="24" s="1"/>
  <c r="GR69" i="24" l="1"/>
  <c r="GQ32" i="24"/>
  <c r="GR28" i="24" s="1"/>
  <c r="GR37" i="24" l="1"/>
  <c r="GR64" i="24"/>
  <c r="GR31" i="24" s="1"/>
  <c r="GR63" i="24"/>
  <c r="GR30" i="24" l="1"/>
  <c r="GR65" i="24"/>
  <c r="GS61" i="24" s="1"/>
  <c r="GS69" i="24" l="1"/>
  <c r="GR32" i="24"/>
  <c r="GS28" i="24" s="1"/>
  <c r="GS37" i="24" l="1"/>
  <c r="GS63" i="24"/>
  <c r="GS64" i="24"/>
  <c r="GS31" i="24" s="1"/>
  <c r="GS30" i="24" l="1"/>
  <c r="GS65" i="24"/>
  <c r="GT61" i="24" s="1"/>
  <c r="GT69" i="24" l="1"/>
  <c r="GS32" i="24"/>
  <c r="GT28" i="24" s="1"/>
  <c r="GT37" i="24" l="1"/>
  <c r="GT63" i="24"/>
  <c r="GT64" i="24"/>
  <c r="GT31" i="24" s="1"/>
  <c r="GT30" i="24" l="1"/>
  <c r="GT65" i="24"/>
  <c r="GU61" i="24" s="1"/>
  <c r="GU69" i="24" l="1"/>
  <c r="GT32" i="24"/>
  <c r="GU28" i="24" s="1"/>
  <c r="GU37" i="24" l="1"/>
  <c r="GU63" i="24"/>
  <c r="GU64" i="24"/>
  <c r="GU31" i="24" s="1"/>
  <c r="GU30" i="24" l="1"/>
  <c r="GU65" i="24"/>
  <c r="GV61" i="24" s="1"/>
  <c r="GV69" i="24" l="1"/>
  <c r="GU32" i="24"/>
  <c r="GV28" i="24" s="1"/>
  <c r="GV37" i="24" l="1"/>
  <c r="GV63" i="24"/>
  <c r="GV64" i="24"/>
  <c r="GV31" i="24" s="1"/>
  <c r="GV30" i="24" l="1"/>
  <c r="GV32" i="24" s="1"/>
  <c r="GW28" i="24" s="1"/>
  <c r="GV65" i="24"/>
  <c r="GW61" i="24" s="1"/>
  <c r="GW69" i="24" l="1"/>
  <c r="GW37" i="24" l="1"/>
  <c r="GW64" i="24"/>
  <c r="GW31" i="24" s="1"/>
  <c r="GW63" i="24"/>
  <c r="GW30" i="24" l="1"/>
  <c r="GW32" i="24" s="1"/>
  <c r="GX28" i="24" s="1"/>
  <c r="GW65" i="24"/>
  <c r="GX61" i="24" s="1"/>
  <c r="GX69" i="24" l="1"/>
  <c r="GX37" i="24" l="1"/>
  <c r="GX64" i="24"/>
  <c r="GX31" i="24" s="1"/>
  <c r="GX63" i="24"/>
  <c r="GX30" i="24" l="1"/>
  <c r="GX32" i="24" s="1"/>
  <c r="GY28" i="24" s="1"/>
  <c r="GX65" i="24"/>
  <c r="GY61" i="24" s="1"/>
  <c r="GY69" i="24" l="1"/>
  <c r="GY37" i="24" l="1"/>
  <c r="GY64" i="24"/>
  <c r="GY31" i="24" s="1"/>
  <c r="GY63" i="24"/>
  <c r="GY30" i="24" l="1"/>
  <c r="GY32" i="24" s="1"/>
  <c r="GZ28" i="24" s="1"/>
  <c r="GY65" i="24"/>
  <c r="GZ61" i="24" s="1"/>
  <c r="GZ69" i="24" l="1"/>
  <c r="GZ37" i="24" l="1"/>
  <c r="GZ64" i="24"/>
  <c r="GZ31" i="24" s="1"/>
  <c r="GZ63" i="24"/>
  <c r="GZ30" i="24" l="1"/>
  <c r="GZ32" i="24" s="1"/>
  <c r="HA28" i="24" s="1"/>
  <c r="GZ65" i="24"/>
  <c r="HA61" i="24" s="1"/>
  <c r="HA69" i="24" l="1"/>
  <c r="HA37" i="24" l="1"/>
  <c r="HA64" i="24"/>
  <c r="HA31" i="24" s="1"/>
  <c r="HA63" i="24"/>
  <c r="HA30" i="24" l="1"/>
  <c r="HA32" i="24" s="1"/>
  <c r="HB28" i="24" s="1"/>
  <c r="HA65" i="24"/>
  <c r="HB61" i="24" s="1"/>
  <c r="HB69" i="24" l="1"/>
  <c r="HB37" i="24" l="1"/>
  <c r="HB63" i="24"/>
  <c r="HB64" i="24"/>
  <c r="HB31" i="24" s="1"/>
  <c r="HB30" i="24" l="1"/>
  <c r="HB32" i="24" s="1"/>
  <c r="HC28" i="24" s="1"/>
  <c r="HB65" i="24"/>
  <c r="HC61" i="24" s="1"/>
  <c r="HC69" i="24" l="1"/>
  <c r="HC37" i="24" l="1"/>
  <c r="HC63" i="24"/>
  <c r="HC64" i="24"/>
  <c r="HC31" i="24" s="1"/>
  <c r="HC30" i="24" l="1"/>
  <c r="HC65" i="24"/>
  <c r="HD61" i="24" s="1"/>
  <c r="HD69" i="24" l="1"/>
  <c r="HC32" i="24"/>
  <c r="HD28" i="24" s="1"/>
  <c r="HD37" i="24" l="1"/>
  <c r="HD63" i="24"/>
  <c r="HD64" i="24"/>
  <c r="HD31" i="24" s="1"/>
  <c r="HD30" i="24" l="1"/>
  <c r="HD65" i="24"/>
  <c r="HE61" i="24" s="1"/>
  <c r="HE69" i="24" l="1"/>
  <c r="HD32" i="24"/>
  <c r="HE28" i="24" s="1"/>
  <c r="HE37" i="24" l="1"/>
  <c r="HE64" i="24"/>
  <c r="HE31" i="24" s="1"/>
  <c r="HE63" i="24"/>
  <c r="HE30" i="24" l="1"/>
  <c r="HE65" i="24"/>
  <c r="HF61" i="24" s="1"/>
  <c r="HF69" i="24" l="1"/>
  <c r="HE32" i="24"/>
  <c r="HF28" i="24" s="1"/>
  <c r="HF37" i="24" l="1"/>
  <c r="HF64" i="24"/>
  <c r="HF31" i="24" s="1"/>
  <c r="HF63" i="24"/>
  <c r="HF30" i="24" l="1"/>
  <c r="HF65" i="24"/>
  <c r="HG61" i="24" s="1"/>
  <c r="HG69" i="24" l="1"/>
  <c r="HF32" i="24"/>
  <c r="HG28" i="24" s="1"/>
  <c r="HG37" i="24" l="1"/>
  <c r="HG64" i="24"/>
  <c r="HG31" i="24" s="1"/>
  <c r="HG63" i="24"/>
  <c r="HG30" i="24" l="1"/>
  <c r="HG65" i="24"/>
  <c r="HH61" i="24" s="1"/>
  <c r="HH69" i="24" l="1"/>
  <c r="HG32" i="24"/>
  <c r="HH28" i="24" s="1"/>
  <c r="HH63" i="24" l="1"/>
  <c r="HH37" i="24"/>
  <c r="HH64" i="24"/>
  <c r="HH31" i="24" s="1"/>
  <c r="HH30" i="24" l="1"/>
  <c r="HH32" i="24" s="1"/>
  <c r="HI28" i="24" s="1"/>
  <c r="HH65" i="24"/>
  <c r="HI61" i="24" s="1"/>
  <c r="HI69" i="24" l="1"/>
  <c r="HI37" i="24" l="1"/>
  <c r="HI64" i="24"/>
  <c r="HI31" i="24" s="1"/>
  <c r="HI63" i="24"/>
  <c r="HI30" i="24" l="1"/>
  <c r="HI32" i="24" s="1"/>
  <c r="HJ28" i="24" s="1"/>
  <c r="HI65" i="24"/>
  <c r="HJ61" i="24" s="1"/>
  <c r="HJ69" i="24" l="1"/>
  <c r="HJ64" i="24" l="1"/>
  <c r="HJ31" i="24" s="1"/>
  <c r="HJ63" i="24"/>
  <c r="HJ37" i="24"/>
  <c r="HJ30" i="24" l="1"/>
  <c r="HJ32" i="24" s="1"/>
  <c r="HK28" i="24" s="1"/>
  <c r="HJ65" i="24"/>
  <c r="HK61" i="24" s="1"/>
  <c r="HK69" i="24" l="1"/>
  <c r="HK37" i="24" l="1"/>
  <c r="HK63" i="24"/>
  <c r="HK64" i="24"/>
  <c r="HK31" i="24" s="1"/>
  <c r="HK30" i="24" l="1"/>
  <c r="HK32" i="24" s="1"/>
  <c r="HL28" i="24" s="1"/>
  <c r="HK65" i="24"/>
  <c r="HL61" i="24" s="1"/>
  <c r="HL69" i="24" l="1"/>
  <c r="HL37" i="24" l="1"/>
  <c r="HL63" i="24"/>
  <c r="HL64" i="24"/>
  <c r="HL31" i="24" s="1"/>
  <c r="HL30" i="24" l="1"/>
  <c r="HL32" i="24" s="1"/>
  <c r="HM28" i="24" s="1"/>
  <c r="HL65" i="24"/>
  <c r="HM61" i="24" s="1"/>
  <c r="HM69" i="24" l="1"/>
  <c r="HM37" i="24" l="1"/>
  <c r="HM63" i="24"/>
  <c r="HM64" i="24"/>
  <c r="HM31" i="24" s="1"/>
  <c r="HM30" i="24" l="1"/>
  <c r="HM32" i="24" s="1"/>
  <c r="HN28" i="24" s="1"/>
  <c r="HM65" i="24"/>
  <c r="HN61" i="24" s="1"/>
  <c r="HN69" i="24" l="1"/>
  <c r="HN37" i="24" l="1"/>
  <c r="HN63" i="24"/>
  <c r="HN64" i="24"/>
  <c r="HN31" i="24" s="1"/>
  <c r="HN30" i="24" l="1"/>
  <c r="HN32" i="24" s="1"/>
  <c r="HO28" i="24" s="1"/>
  <c r="HN65" i="24"/>
  <c r="HO61" i="24" s="1"/>
  <c r="HO69" i="24" l="1"/>
  <c r="HO37" i="24" l="1"/>
  <c r="HO63" i="24"/>
  <c r="HO64" i="24"/>
  <c r="HO31" i="24" s="1"/>
  <c r="HO30" i="24" l="1"/>
  <c r="HO65" i="24"/>
  <c r="HP61" i="24" s="1"/>
  <c r="HP69" i="24" l="1"/>
  <c r="HO32" i="24"/>
  <c r="HP28" i="24" s="1"/>
  <c r="HP37" i="24" l="1"/>
  <c r="HP63" i="24"/>
  <c r="HP64" i="24"/>
  <c r="HP31" i="24" s="1"/>
  <c r="HP30" i="24" l="1"/>
  <c r="HP65" i="24"/>
  <c r="HQ61" i="24" s="1"/>
  <c r="HQ69" i="24" l="1"/>
  <c r="HP32" i="24"/>
  <c r="HQ28" i="24" s="1"/>
  <c r="HQ37" i="24" l="1"/>
  <c r="HQ64" i="24"/>
  <c r="HQ31" i="24" s="1"/>
  <c r="HQ63" i="24"/>
  <c r="HQ30" i="24" l="1"/>
  <c r="HQ65" i="24"/>
  <c r="HR61" i="24" s="1"/>
  <c r="HR69" i="24" l="1"/>
  <c r="HQ32" i="24"/>
  <c r="HR28" i="24" s="1"/>
  <c r="HR37" i="24" l="1"/>
  <c r="HR64" i="24"/>
  <c r="HR31" i="24" s="1"/>
  <c r="HR63" i="24"/>
  <c r="HR30" i="24" l="1"/>
  <c r="HR65" i="24"/>
  <c r="HS61" i="24" s="1"/>
  <c r="HS69" i="24" l="1"/>
  <c r="HR32" i="24"/>
  <c r="HS28" i="24" s="1"/>
  <c r="HS37" i="24" l="1"/>
  <c r="HS64" i="24"/>
  <c r="HS31" i="24" s="1"/>
  <c r="HS63" i="24"/>
  <c r="HS30" i="24" l="1"/>
  <c r="HS32" i="24" s="1"/>
  <c r="HT28" i="24" s="1"/>
  <c r="HS65" i="24"/>
  <c r="HT61" i="24" s="1"/>
  <c r="HT69" i="24" l="1"/>
  <c r="HT37" i="24" l="1"/>
  <c r="HT64" i="24"/>
  <c r="HT31" i="24" s="1"/>
  <c r="HT63" i="24"/>
  <c r="HT30" i="24" l="1"/>
  <c r="HT32" i="24" s="1"/>
  <c r="HU28" i="24" s="1"/>
  <c r="HT65" i="24"/>
  <c r="HU61" i="24" s="1"/>
  <c r="HU69" i="24" l="1"/>
  <c r="HU37" i="24" l="1"/>
  <c r="HU64" i="24"/>
  <c r="HU31" i="24" s="1"/>
  <c r="HU63" i="24"/>
  <c r="HU30" i="24" l="1"/>
  <c r="HU32" i="24" s="1"/>
  <c r="HV28" i="24" s="1"/>
  <c r="HU65" i="24"/>
  <c r="HV61" i="24" s="1"/>
  <c r="HV69" i="24" l="1"/>
  <c r="HV37" i="24" l="1"/>
  <c r="HV63" i="24"/>
  <c r="HV64" i="24"/>
  <c r="HV31" i="24" s="1"/>
  <c r="HV30" i="24" l="1"/>
  <c r="HV32" i="24" s="1"/>
  <c r="HW28" i="24" s="1"/>
  <c r="HV65" i="24"/>
  <c r="HW61" i="24" s="1"/>
  <c r="HW69" i="24" l="1"/>
  <c r="HW37" i="24" l="1"/>
  <c r="HW63" i="24"/>
  <c r="HW64" i="24"/>
  <c r="HW31" i="24" s="1"/>
  <c r="HW30" i="24" l="1"/>
  <c r="HW32" i="24" s="1"/>
  <c r="HX28" i="24" s="1"/>
  <c r="HW65" i="24"/>
  <c r="HX61" i="24" s="1"/>
  <c r="HX69" i="24" l="1"/>
  <c r="HX37" i="24" l="1"/>
  <c r="HX64" i="24"/>
  <c r="HX31" i="24" s="1"/>
  <c r="HX63" i="24"/>
  <c r="HX30" i="24" l="1"/>
  <c r="HX32" i="24" s="1"/>
  <c r="HY28" i="24" s="1"/>
  <c r="HX65" i="24"/>
  <c r="HY61" i="24" s="1"/>
  <c r="HY69" i="24" l="1"/>
  <c r="HY37" i="24" l="1"/>
  <c r="HY63" i="24"/>
  <c r="HY64" i="24"/>
  <c r="HY31" i="24" s="1"/>
  <c r="HY30" i="24" l="1"/>
  <c r="HY32" i="24" s="1"/>
  <c r="HZ28" i="24" s="1"/>
  <c r="HY65" i="24"/>
  <c r="HZ61" i="24" s="1"/>
  <c r="HZ69" i="24" l="1"/>
  <c r="HZ37" i="24" l="1"/>
  <c r="HZ64" i="24"/>
  <c r="HZ31" i="24" s="1"/>
  <c r="HZ63" i="24"/>
  <c r="HZ30" i="24" l="1"/>
  <c r="HZ32" i="24" s="1"/>
  <c r="IA28" i="24" s="1"/>
  <c r="HZ65" i="24"/>
  <c r="IA61" i="24" s="1"/>
  <c r="IA69" i="24" l="1"/>
  <c r="IA37" i="24" l="1"/>
  <c r="IA63" i="24"/>
  <c r="IA64" i="24"/>
  <c r="IA31" i="24" s="1"/>
  <c r="IA30" i="24" l="1"/>
  <c r="IA65" i="24"/>
  <c r="IB61" i="24" s="1"/>
  <c r="IB69" i="24" l="1"/>
  <c r="IA32" i="24"/>
  <c r="IB28" i="24" s="1"/>
  <c r="IB37" i="24" l="1"/>
  <c r="IB64" i="24"/>
  <c r="IB31" i="24" s="1"/>
  <c r="IB63" i="24"/>
  <c r="IB30" i="24" l="1"/>
  <c r="IB65" i="24"/>
  <c r="IC61" i="24" s="1"/>
  <c r="IC69" i="24" l="1"/>
  <c r="IB32" i="24"/>
  <c r="IC28" i="24" s="1"/>
  <c r="IC37" i="24" l="1"/>
  <c r="IC64" i="24"/>
  <c r="IC31" i="24" s="1"/>
  <c r="IC63" i="24"/>
  <c r="IC30" i="24" l="1"/>
  <c r="IC65" i="24"/>
  <c r="ID61" i="24" s="1"/>
  <c r="ID69" i="24" l="1"/>
  <c r="IC32" i="24"/>
  <c r="ID28" i="24" s="1"/>
  <c r="ID37" i="24" l="1"/>
  <c r="ID63" i="24"/>
  <c r="ID64" i="24"/>
  <c r="ID31" i="24" s="1"/>
  <c r="ID30" i="24" l="1"/>
  <c r="ID65" i="24"/>
  <c r="IE61" i="24" s="1"/>
  <c r="IE69" i="24" l="1"/>
  <c r="ID32" i="24"/>
  <c r="IE28" i="24" s="1"/>
  <c r="IE37" i="24" l="1"/>
  <c r="IE64" i="24"/>
  <c r="IE31" i="24" s="1"/>
  <c r="IE63" i="24"/>
  <c r="IE30" i="24" l="1"/>
  <c r="IE65" i="24"/>
  <c r="IF61" i="24" s="1"/>
  <c r="IF69" i="24" l="1"/>
  <c r="IE32" i="24"/>
  <c r="IF28" i="24" s="1"/>
  <c r="IF37" i="24" l="1"/>
  <c r="IF63" i="24"/>
  <c r="IF64" i="24"/>
  <c r="IF31" i="24" s="1"/>
  <c r="IF30" i="24" l="1"/>
  <c r="IF32" i="24" s="1"/>
  <c r="IG28" i="24" s="1"/>
  <c r="IF65" i="24"/>
  <c r="IG61" i="24" s="1"/>
  <c r="IG69" i="24" l="1"/>
  <c r="IG37" i="24" l="1"/>
  <c r="IG63" i="24"/>
  <c r="IG64" i="24"/>
  <c r="IG31" i="24" s="1"/>
  <c r="IG30" i="24" l="1"/>
  <c r="IG32" i="24" s="1"/>
  <c r="IH28" i="24" s="1"/>
  <c r="IG65" i="24"/>
  <c r="IH61" i="24" s="1"/>
  <c r="IH69" i="24" l="1"/>
  <c r="IH37" i="24" l="1"/>
  <c r="IH63" i="24"/>
  <c r="IH64" i="24"/>
  <c r="IH31" i="24" s="1"/>
  <c r="IH30" i="24" l="1"/>
  <c r="IH32" i="24" s="1"/>
  <c r="II28" i="24" s="1"/>
  <c r="IH65" i="24"/>
  <c r="II61" i="24" s="1"/>
  <c r="II69" i="24" l="1"/>
  <c r="II37" i="24" l="1"/>
  <c r="II63" i="24"/>
  <c r="II64" i="24"/>
  <c r="II31" i="24" s="1"/>
  <c r="II30" i="24" l="1"/>
  <c r="II32" i="24" s="1"/>
  <c r="IJ28" i="24" s="1"/>
  <c r="II65" i="24"/>
  <c r="IJ61" i="24" s="1"/>
  <c r="IJ69" i="24" l="1"/>
  <c r="IJ37" i="24" l="1"/>
  <c r="IJ63" i="24"/>
  <c r="IJ64" i="24"/>
  <c r="IJ31" i="24" s="1"/>
  <c r="IJ30" i="24" l="1"/>
  <c r="IJ32" i="24" s="1"/>
  <c r="IK28" i="24" s="1"/>
  <c r="IJ65" i="24"/>
  <c r="IK61" i="24" s="1"/>
  <c r="IK69" i="24" l="1"/>
  <c r="IK37" i="24" l="1"/>
  <c r="IK63" i="24"/>
  <c r="IK64" i="24"/>
  <c r="IK31" i="24" s="1"/>
  <c r="IK30" i="24" l="1"/>
  <c r="IK32" i="24" s="1"/>
  <c r="IL28" i="24" s="1"/>
  <c r="IK65" i="24"/>
  <c r="IL61" i="24" s="1"/>
  <c r="IL69" i="24" l="1"/>
  <c r="IL37" i="24" l="1"/>
  <c r="IL64" i="24"/>
  <c r="IL31" i="24" s="1"/>
  <c r="IL63" i="24"/>
  <c r="IL30" i="24" l="1"/>
  <c r="IL32" i="24" s="1"/>
  <c r="IM28" i="24" s="1"/>
  <c r="IL65" i="24"/>
  <c r="IM61" i="24" s="1"/>
  <c r="IM69" i="24" l="1"/>
  <c r="IM37" i="24" l="1"/>
  <c r="IM64" i="24"/>
  <c r="IM31" i="24" s="1"/>
  <c r="IM63" i="24"/>
  <c r="IM30" i="24" l="1"/>
  <c r="IM65" i="24"/>
  <c r="IN61" i="24" s="1"/>
  <c r="IN69" i="24" l="1"/>
  <c r="IM32" i="24"/>
  <c r="IN28" i="24" s="1"/>
  <c r="IN37" i="24" l="1"/>
  <c r="IN63" i="24"/>
  <c r="IN64" i="24"/>
  <c r="IN31" i="24" s="1"/>
  <c r="IN30" i="24" l="1"/>
  <c r="IN65" i="24"/>
  <c r="IO61" i="24" s="1"/>
  <c r="IO69" i="24" l="1"/>
  <c r="IN32" i="24"/>
  <c r="IO28" i="24" s="1"/>
  <c r="IO37" i="24" l="1"/>
  <c r="IO63" i="24"/>
  <c r="IO64" i="24"/>
  <c r="IO31" i="24" s="1"/>
  <c r="IO30" i="24" l="1"/>
  <c r="IO65" i="24"/>
  <c r="IP61" i="24" s="1"/>
  <c r="IP69" i="24" l="1"/>
  <c r="IO32" i="24"/>
  <c r="IP28" i="24" s="1"/>
  <c r="IP64" i="24" l="1"/>
  <c r="IP31" i="24" s="1"/>
  <c r="IP37" i="24"/>
  <c r="IP63" i="24"/>
  <c r="IP30" i="24" l="1"/>
  <c r="IP65" i="24"/>
  <c r="IQ61" i="24" s="1"/>
  <c r="IQ69" i="24" l="1"/>
  <c r="IP32" i="24"/>
  <c r="IQ28" i="24" s="1"/>
  <c r="IQ37" i="24" l="1"/>
  <c r="IQ64" i="24"/>
  <c r="IQ31" i="24" s="1"/>
  <c r="IQ63" i="24"/>
  <c r="IQ30" i="24" l="1"/>
  <c r="IQ32" i="24" s="1"/>
  <c r="IR28" i="24" s="1"/>
  <c r="IQ65" i="24"/>
  <c r="IR61" i="24" s="1"/>
  <c r="IR69" i="24" l="1"/>
  <c r="IR37" i="24" l="1"/>
  <c r="IR63" i="24"/>
  <c r="IR64" i="24"/>
  <c r="IR31" i="24" s="1"/>
  <c r="IR30" i="24" l="1"/>
  <c r="IR32" i="24" s="1"/>
  <c r="IS28" i="24" s="1"/>
  <c r="IR65" i="24"/>
  <c r="IS61" i="24" s="1"/>
  <c r="IS69" i="24" l="1"/>
  <c r="IS37" i="24" l="1"/>
  <c r="IS63" i="24"/>
  <c r="IS64" i="24"/>
  <c r="IS31" i="24" s="1"/>
  <c r="IS30" i="24" l="1"/>
  <c r="IS32" i="24" s="1"/>
  <c r="IT28" i="24" s="1"/>
  <c r="IS65" i="24"/>
  <c r="IT61" i="24" s="1"/>
  <c r="IT69" i="24" l="1"/>
  <c r="IT37" i="24" l="1"/>
  <c r="IT64" i="24"/>
  <c r="IT31" i="24" s="1"/>
  <c r="IT63" i="24"/>
  <c r="IT30" i="24" l="1"/>
  <c r="IT32" i="24" s="1"/>
  <c r="IU28" i="24" s="1"/>
  <c r="IT65" i="24"/>
  <c r="IU61" i="24" s="1"/>
  <c r="IU69" i="24" l="1"/>
  <c r="IU37" i="24" l="1"/>
  <c r="IU64" i="24"/>
  <c r="IU31" i="24" s="1"/>
  <c r="IU63" i="24"/>
  <c r="IU30" i="24" l="1"/>
  <c r="IU32" i="24" s="1"/>
  <c r="IV28" i="24" s="1"/>
  <c r="IU65" i="24"/>
  <c r="IV61" i="24" s="1"/>
  <c r="IV69" i="24" l="1"/>
  <c r="IV37" i="24" l="1"/>
  <c r="IV64" i="24"/>
  <c r="IV31" i="24" s="1"/>
  <c r="IV63" i="24"/>
  <c r="IV30" i="24" l="1"/>
  <c r="IV32" i="24" s="1"/>
  <c r="IW28" i="24" s="1"/>
  <c r="IV65" i="24"/>
  <c r="IW61" i="24" s="1"/>
  <c r="IW69" i="24" l="1"/>
  <c r="IW37" i="24" l="1"/>
  <c r="IW64" i="24"/>
  <c r="IW31" i="24" s="1"/>
  <c r="IW63" i="24"/>
  <c r="IW30" i="24" l="1"/>
  <c r="IW32" i="24" s="1"/>
  <c r="IX28" i="24" s="1"/>
  <c r="IW65" i="24"/>
  <c r="IX61" i="24" s="1"/>
  <c r="IX69" i="24" l="1"/>
  <c r="IX37" i="24" l="1"/>
  <c r="IX63" i="24"/>
  <c r="IX64" i="24"/>
  <c r="IX31" i="24" s="1"/>
  <c r="IX30" i="24" l="1"/>
  <c r="IX32" i="24" s="1"/>
  <c r="IY28" i="24" s="1"/>
  <c r="IX65" i="24"/>
  <c r="IY61" i="24" s="1"/>
  <c r="IY69" i="24" l="1"/>
  <c r="IY37" i="24" l="1"/>
  <c r="IY64" i="24"/>
  <c r="IY31" i="24" s="1"/>
  <c r="IY63" i="24"/>
  <c r="IY30" i="24" l="1"/>
  <c r="IY65" i="24"/>
  <c r="IZ61" i="24" s="1"/>
  <c r="IZ69" i="24" l="1"/>
  <c r="IY32" i="24"/>
  <c r="IZ28" i="24" s="1"/>
  <c r="IZ37" i="24" l="1"/>
  <c r="IZ63" i="24"/>
  <c r="IZ64" i="24"/>
  <c r="IZ31" i="24" s="1"/>
  <c r="IZ30" i="24" l="1"/>
  <c r="IZ65" i="24"/>
  <c r="JA61" i="24" s="1"/>
  <c r="JA69" i="24" l="1"/>
  <c r="IZ32" i="24"/>
  <c r="JA28" i="24" s="1"/>
  <c r="JA37" i="24" l="1"/>
  <c r="JA64" i="24"/>
  <c r="JA31" i="24" s="1"/>
  <c r="JA63" i="24"/>
  <c r="JA30" i="24" l="1"/>
  <c r="JA65" i="24"/>
  <c r="JB61" i="24" s="1"/>
  <c r="JB69" i="24" l="1"/>
  <c r="JA32" i="24"/>
  <c r="JB28" i="24" s="1"/>
  <c r="JB37" i="24" l="1"/>
  <c r="JB64" i="24"/>
  <c r="JB31" i="24" s="1"/>
  <c r="JB63" i="24"/>
  <c r="JB30" i="24" l="1"/>
  <c r="JB65" i="24"/>
  <c r="JC61" i="24" s="1"/>
  <c r="JC69" i="24" l="1"/>
  <c r="JB32" i="24"/>
  <c r="JC28" i="24" s="1"/>
  <c r="JC37" i="24" l="1"/>
  <c r="JC64" i="24"/>
  <c r="JC31" i="24" s="1"/>
  <c r="JC63" i="24"/>
  <c r="JC30" i="24" l="1"/>
  <c r="JC65" i="24"/>
  <c r="JD61" i="24" s="1"/>
  <c r="JD69" i="24" l="1"/>
  <c r="JC32" i="24"/>
  <c r="JD28" i="24" s="1"/>
  <c r="JD37" i="24" l="1"/>
  <c r="JD63" i="24"/>
  <c r="JD64" i="24"/>
  <c r="JD31" i="24" s="1"/>
  <c r="JD30" i="24" l="1"/>
  <c r="JD32" i="24" s="1"/>
  <c r="JE28" i="24" s="1"/>
  <c r="JD65" i="24"/>
  <c r="JE61" i="24" s="1"/>
  <c r="JE69" i="24" l="1"/>
  <c r="JE37" i="24" l="1"/>
  <c r="JE63" i="24"/>
  <c r="JE64" i="24"/>
  <c r="JE31" i="24" s="1"/>
  <c r="JE30" i="24" l="1"/>
  <c r="JE32" i="24" s="1"/>
  <c r="JF28" i="24" s="1"/>
  <c r="JE65" i="24"/>
  <c r="JF61" i="24" s="1"/>
  <c r="JF69" i="24" l="1"/>
  <c r="JF37" i="24" l="1"/>
  <c r="JF63" i="24"/>
  <c r="JF64" i="24"/>
  <c r="JF31" i="24" s="1"/>
  <c r="JF30" i="24" l="1"/>
  <c r="JF32" i="24" s="1"/>
  <c r="JG28" i="24" s="1"/>
  <c r="JF65" i="24"/>
  <c r="JG61" i="24" s="1"/>
  <c r="JG69" i="24" l="1"/>
  <c r="JG63" i="24" l="1"/>
  <c r="JG64" i="24"/>
  <c r="JG31" i="24" s="1"/>
  <c r="JG37" i="24"/>
  <c r="JG30" i="24" l="1"/>
  <c r="JG32" i="24" s="1"/>
  <c r="JH28" i="24" s="1"/>
  <c r="JG65" i="24"/>
  <c r="JH61" i="24" s="1"/>
  <c r="JH69" i="24" l="1"/>
  <c r="JH37" i="24" l="1"/>
  <c r="JH64" i="24"/>
  <c r="JH31" i="24" s="1"/>
  <c r="JH63" i="24"/>
  <c r="JH30" i="24" l="1"/>
  <c r="JH32" i="24" s="1"/>
  <c r="JI28" i="24" s="1"/>
  <c r="JH65" i="24"/>
  <c r="JI61" i="24" s="1"/>
  <c r="JI69" i="24" l="1"/>
  <c r="JI37" i="24" l="1"/>
  <c r="JI63" i="24"/>
  <c r="JI64" i="24"/>
  <c r="JI31" i="24" s="1"/>
  <c r="JI30" i="24" l="1"/>
  <c r="JI32" i="24" s="1"/>
  <c r="JJ28" i="24" s="1"/>
  <c r="JI65" i="24"/>
  <c r="JJ61" i="24" s="1"/>
  <c r="JJ69" i="24" l="1"/>
  <c r="JJ63" i="24" l="1"/>
  <c r="JJ64" i="24"/>
  <c r="JJ31" i="24" s="1"/>
  <c r="JJ37" i="24"/>
  <c r="JJ30" i="24" l="1"/>
  <c r="JJ32" i="24" s="1"/>
  <c r="JK28" i="24" s="1"/>
  <c r="JJ65" i="24"/>
  <c r="JK61" i="24" s="1"/>
  <c r="JK69" i="24" l="1"/>
  <c r="JK64" i="24" l="1"/>
  <c r="JK31" i="24" s="1"/>
  <c r="JK63" i="24"/>
  <c r="JK37" i="24"/>
  <c r="JK30" i="24" l="1"/>
  <c r="JK65" i="24"/>
  <c r="JL61" i="24" s="1"/>
  <c r="JL69" i="24" l="1"/>
  <c r="JK32" i="24"/>
  <c r="JL28" i="24" s="1"/>
  <c r="JL64" i="24" l="1"/>
  <c r="JL31" i="24" s="1"/>
  <c r="JL63" i="24"/>
  <c r="JL37" i="24"/>
  <c r="JL30" i="24" l="1"/>
  <c r="JL65" i="24"/>
  <c r="JM61" i="24" s="1"/>
  <c r="JM69" i="24" l="1"/>
  <c r="JL32" i="24"/>
  <c r="JM28" i="24" s="1"/>
  <c r="JM37" i="24" l="1"/>
  <c r="JM63" i="24"/>
  <c r="JM64" i="24"/>
  <c r="JM31" i="24" s="1"/>
  <c r="JM30" i="24" l="1"/>
  <c r="JM65" i="24"/>
  <c r="JN61" i="24" s="1"/>
  <c r="JN69" i="24" l="1"/>
  <c r="JM32" i="24"/>
  <c r="JN28" i="24" s="1"/>
  <c r="JN37" i="24" l="1"/>
  <c r="JN64" i="24"/>
  <c r="JN63" i="24"/>
  <c r="E69" i="24"/>
  <c r="JN30" i="24" l="1"/>
  <c r="E63" i="24"/>
  <c r="JN65" i="24"/>
  <c r="E88" i="24" s="1"/>
  <c r="JN31" i="24"/>
  <c r="E64" i="24"/>
  <c r="Q99" i="9"/>
  <c r="E37" i="24"/>
  <c r="R99" i="9"/>
  <c r="R270" i="23" s="1"/>
  <c r="S99" i="9"/>
  <c r="S270" i="23" s="1"/>
  <c r="T99" i="9"/>
  <c r="T270" i="23" s="1"/>
  <c r="U99" i="9"/>
  <c r="U270" i="23" s="1"/>
  <c r="V99" i="9"/>
  <c r="V270" i="23" s="1"/>
  <c r="W99" i="9"/>
  <c r="W270" i="23" s="1"/>
  <c r="X99" i="9"/>
  <c r="X270" i="23" s="1"/>
  <c r="Y99" i="9"/>
  <c r="Y270" i="23" s="1"/>
  <c r="Z99" i="9"/>
  <c r="Z270" i="23" s="1"/>
  <c r="AA99" i="9"/>
  <c r="AA270" i="23" s="1"/>
  <c r="AB99" i="9"/>
  <c r="AB270" i="23" s="1"/>
  <c r="AC99" i="9"/>
  <c r="AC270" i="23" s="1"/>
  <c r="Q27" i="12" l="1"/>
  <c r="Q270" i="23"/>
  <c r="JN32" i="24"/>
  <c r="Q94" i="9"/>
  <c r="E31" i="24"/>
  <c r="R94" i="9"/>
  <c r="R100" i="9" s="1"/>
  <c r="R101" i="9" s="1"/>
  <c r="S94" i="9"/>
  <c r="S100" i="9" s="1"/>
  <c r="S101" i="9" s="1"/>
  <c r="T94" i="9"/>
  <c r="T100" i="9" s="1"/>
  <c r="T101" i="9" s="1"/>
  <c r="U94" i="9"/>
  <c r="U100" i="9" s="1"/>
  <c r="U101" i="9" s="1"/>
  <c r="V94" i="9"/>
  <c r="V100" i="9" s="1"/>
  <c r="V101" i="9" s="1"/>
  <c r="W94" i="9"/>
  <c r="W100" i="9" s="1"/>
  <c r="W101" i="9" s="1"/>
  <c r="X94" i="9"/>
  <c r="X100" i="9" s="1"/>
  <c r="X101" i="9" s="1"/>
  <c r="Y94" i="9"/>
  <c r="Y100" i="9" s="1"/>
  <c r="Y101" i="9" s="1"/>
  <c r="Z94" i="9"/>
  <c r="Z100" i="9" s="1"/>
  <c r="Z101" i="9" s="1"/>
  <c r="AA94" i="9"/>
  <c r="AA100" i="9" s="1"/>
  <c r="AA101" i="9" s="1"/>
  <c r="AB94" i="9"/>
  <c r="AB100" i="9" s="1"/>
  <c r="AB101" i="9" s="1"/>
  <c r="AC94" i="9"/>
  <c r="AC100" i="9" s="1"/>
  <c r="AC101" i="9" s="1"/>
  <c r="E99" i="9"/>
  <c r="C67" i="24"/>
  <c r="E30" i="24"/>
  <c r="Q93" i="9"/>
  <c r="Q269" i="23" s="1"/>
  <c r="R93" i="9"/>
  <c r="S93" i="9"/>
  <c r="T93" i="9"/>
  <c r="U93" i="9"/>
  <c r="V93" i="9"/>
  <c r="W93" i="9"/>
  <c r="X93" i="9"/>
  <c r="Y93" i="9"/>
  <c r="Z93" i="9"/>
  <c r="AA93" i="9"/>
  <c r="AB93" i="9"/>
  <c r="AC93" i="9"/>
  <c r="AC37" i="11" l="1"/>
  <c r="AC79" i="11" s="1"/>
  <c r="AC269" i="23"/>
  <c r="X37" i="11"/>
  <c r="X79" i="11" s="1"/>
  <c r="X269" i="23"/>
  <c r="T37" i="11"/>
  <c r="T79" i="11" s="1"/>
  <c r="T269" i="23"/>
  <c r="AA37" i="11"/>
  <c r="AA88" i="11" s="1"/>
  <c r="AA269" i="23"/>
  <c r="W37" i="11"/>
  <c r="W79" i="11" s="1"/>
  <c r="W269" i="23"/>
  <c r="S37" i="11"/>
  <c r="S88" i="11" s="1"/>
  <c r="S269" i="23"/>
  <c r="AB37" i="11"/>
  <c r="AB79" i="11" s="1"/>
  <c r="AB269" i="23"/>
  <c r="Z37" i="11"/>
  <c r="Z79" i="11" s="1"/>
  <c r="Z269" i="23"/>
  <c r="V37" i="11"/>
  <c r="V88" i="11" s="1"/>
  <c r="V269" i="23"/>
  <c r="R37" i="11"/>
  <c r="R79" i="11" s="1"/>
  <c r="R269" i="23"/>
  <c r="Y37" i="11"/>
  <c r="Y88" i="11" s="1"/>
  <c r="Y269" i="23"/>
  <c r="U37" i="11"/>
  <c r="U88" i="11" s="1"/>
  <c r="U269" i="23"/>
  <c r="V79" i="11"/>
  <c r="Q37" i="11"/>
  <c r="Q88" i="11" s="1"/>
  <c r="E93" i="9"/>
  <c r="Q95" i="9"/>
  <c r="Q117" i="9" s="1"/>
  <c r="Q100" i="9"/>
  <c r="E94" i="9"/>
  <c r="Q29" i="12"/>
  <c r="C34" i="24"/>
  <c r="AC88" i="11" l="1"/>
  <c r="W88" i="11"/>
  <c r="AB88" i="11"/>
  <c r="T88" i="11"/>
  <c r="Y79" i="11"/>
  <c r="X88" i="11"/>
  <c r="S79" i="11"/>
  <c r="R88" i="11"/>
  <c r="Z88" i="11"/>
  <c r="AA79" i="11"/>
  <c r="U79" i="11"/>
  <c r="C97" i="9"/>
  <c r="N33" i="2" s="1"/>
  <c r="Q31" i="12"/>
  <c r="Q13" i="10"/>
  <c r="Q33" i="13"/>
  <c r="R91" i="9"/>
  <c r="Q101" i="9"/>
  <c r="Q36" i="11" s="1"/>
  <c r="E100" i="9"/>
  <c r="Q79" i="11"/>
  <c r="E37" i="11"/>
  <c r="E79" i="11" l="1"/>
  <c r="Q157" i="25"/>
  <c r="Q87" i="11"/>
  <c r="R95" i="9"/>
  <c r="S91" i="9" s="1"/>
  <c r="R106" i="9"/>
  <c r="E101" i="9"/>
  <c r="Q33" i="12"/>
  <c r="Q18" i="10"/>
  <c r="R33" i="13" l="1"/>
  <c r="R117" i="9"/>
  <c r="R103" i="9"/>
  <c r="R16" i="9" s="1"/>
  <c r="S95" i="9"/>
  <c r="S33" i="13" s="1"/>
  <c r="S106" i="9"/>
  <c r="Q24" i="10"/>
  <c r="Q19" i="10"/>
  <c r="Q29" i="10" s="1"/>
  <c r="Q31" i="10" s="1"/>
  <c r="R40" i="12"/>
  <c r="Q27" i="13"/>
  <c r="Q50" i="10"/>
  <c r="Q59" i="10"/>
  <c r="Q78" i="11"/>
  <c r="Q194" i="25" l="1"/>
  <c r="Q195" i="25" s="1"/>
  <c r="Q222" i="25" s="1"/>
  <c r="R108" i="9"/>
  <c r="R36" i="11"/>
  <c r="R27" i="12"/>
  <c r="R29" i="12" s="1"/>
  <c r="T91" i="9"/>
  <c r="T106" i="9" s="1"/>
  <c r="S117" i="9"/>
  <c r="S103" i="9"/>
  <c r="S16" i="9" s="1"/>
  <c r="Q18" i="9"/>
  <c r="Q88" i="23" s="1"/>
  <c r="Q27" i="11"/>
  <c r="Q11" i="23" s="1"/>
  <c r="Q13" i="23" s="1"/>
  <c r="Q25" i="10"/>
  <c r="Q26" i="10" s="1"/>
  <c r="Q60" i="10"/>
  <c r="Q66" i="10" s="1"/>
  <c r="Q51" i="10"/>
  <c r="Q62" i="10" s="1"/>
  <c r="Q76" i="11"/>
  <c r="Q20" i="10"/>
  <c r="R17" i="10" s="1"/>
  <c r="Q44" i="23" l="1"/>
  <c r="Q45" i="23" s="1"/>
  <c r="Q93" i="6"/>
  <c r="Q91" i="6" s="1"/>
  <c r="Q95" i="6" s="1"/>
  <c r="R50" i="10"/>
  <c r="R51" i="10" s="1"/>
  <c r="R62" i="10" s="1"/>
  <c r="R86" i="10" s="1"/>
  <c r="R92" i="10" s="1"/>
  <c r="R157" i="25"/>
  <c r="R87" i="11"/>
  <c r="S108" i="9"/>
  <c r="R78" i="11"/>
  <c r="R76" i="11" s="1"/>
  <c r="R59" i="10"/>
  <c r="R60" i="10" s="1"/>
  <c r="T95" i="9"/>
  <c r="T33" i="13" s="1"/>
  <c r="S27" i="12"/>
  <c r="S29" i="12" s="1"/>
  <c r="S13" i="10" s="1"/>
  <c r="S18" i="10" s="1"/>
  <c r="S24" i="10" s="1"/>
  <c r="S36" i="11"/>
  <c r="T103" i="9"/>
  <c r="T16" i="9" s="1"/>
  <c r="R31" i="12"/>
  <c r="R13" i="10"/>
  <c r="R23" i="10"/>
  <c r="Q12" i="13"/>
  <c r="Q13" i="13" s="1"/>
  <c r="S50" i="10" l="1"/>
  <c r="S51" i="10" s="1"/>
  <c r="S62" i="10" s="1"/>
  <c r="S157" i="25"/>
  <c r="S87" i="11"/>
  <c r="R66" i="10"/>
  <c r="R68" i="10" s="1"/>
  <c r="R22" i="11" s="1"/>
  <c r="T117" i="9"/>
  <c r="U91" i="9"/>
  <c r="U106" i="9" s="1"/>
  <c r="U103" i="9" s="1"/>
  <c r="U16" i="9" s="1"/>
  <c r="S31" i="12"/>
  <c r="S33" i="12" s="1"/>
  <c r="T40" i="12" s="1"/>
  <c r="S78" i="11"/>
  <c r="S76" i="11" s="1"/>
  <c r="S59" i="10"/>
  <c r="S60" i="10" s="1"/>
  <c r="S66" i="10" s="1"/>
  <c r="T27" i="12"/>
  <c r="T29" i="12" s="1"/>
  <c r="T13" i="10" s="1"/>
  <c r="T18" i="10" s="1"/>
  <c r="T24" i="10" s="1"/>
  <c r="T108" i="9"/>
  <c r="T36" i="11"/>
  <c r="R18" i="10"/>
  <c r="R33" i="12"/>
  <c r="Q86" i="10"/>
  <c r="Q68" i="10"/>
  <c r="T78" i="11" l="1"/>
  <c r="T76" i="11" s="1"/>
  <c r="T157" i="25"/>
  <c r="T87" i="11"/>
  <c r="U27" i="12"/>
  <c r="U29" i="12" s="1"/>
  <c r="U95" i="9"/>
  <c r="V91" i="9" s="1"/>
  <c r="V95" i="9" s="1"/>
  <c r="V33" i="13" s="1"/>
  <c r="S27" i="13"/>
  <c r="T31" i="12"/>
  <c r="T33" i="12" s="1"/>
  <c r="U40" i="12" s="1"/>
  <c r="T59" i="10"/>
  <c r="T60" i="10" s="1"/>
  <c r="T50" i="10"/>
  <c r="T51" i="10" s="1"/>
  <c r="U36" i="11"/>
  <c r="U108" i="9"/>
  <c r="R24" i="10"/>
  <c r="R19" i="10"/>
  <c r="R25" i="10" s="1"/>
  <c r="R27" i="13"/>
  <c r="S40" i="12"/>
  <c r="Q22" i="11"/>
  <c r="Q70" i="10"/>
  <c r="Q72" i="10" s="1"/>
  <c r="Q87" i="10"/>
  <c r="Q92" i="10"/>
  <c r="R87" i="10"/>
  <c r="U59" i="10" l="1"/>
  <c r="U60" i="10" s="1"/>
  <c r="U66" i="10" s="1"/>
  <c r="U157" i="25"/>
  <c r="U87" i="11"/>
  <c r="T62" i="10"/>
  <c r="T86" i="10" s="1"/>
  <c r="T92" i="10" s="1"/>
  <c r="T66" i="10"/>
  <c r="T68" i="10" s="1"/>
  <c r="W91" i="9"/>
  <c r="W95" i="9" s="1"/>
  <c r="W33" i="13" s="1"/>
  <c r="V106" i="9"/>
  <c r="V103" i="9" s="1"/>
  <c r="V117" i="9"/>
  <c r="U117" i="9"/>
  <c r="U33" i="13"/>
  <c r="T27" i="13"/>
  <c r="U50" i="10"/>
  <c r="U51" i="10" s="1"/>
  <c r="U62" i="10" s="1"/>
  <c r="U78" i="11"/>
  <c r="U76" i="11" s="1"/>
  <c r="R20" i="10"/>
  <c r="S17" i="10" s="1"/>
  <c r="S19" i="10" s="1"/>
  <c r="S20" i="10" s="1"/>
  <c r="T17" i="10" s="1"/>
  <c r="R26" i="10"/>
  <c r="S86" i="10"/>
  <c r="U13" i="10"/>
  <c r="U31" i="12"/>
  <c r="R29" i="10"/>
  <c r="R31" i="10" s="1"/>
  <c r="S68" i="10"/>
  <c r="Q73" i="10"/>
  <c r="Q76" i="10"/>
  <c r="Q93" i="10"/>
  <c r="R93" i="10"/>
  <c r="R89" i="10"/>
  <c r="R17" i="9" s="1"/>
  <c r="R87" i="23" s="1"/>
  <c r="Q89" i="10"/>
  <c r="Q17" i="9" s="1"/>
  <c r="Q87" i="23" s="1"/>
  <c r="Q90" i="23" s="1"/>
  <c r="Q93" i="23" s="1"/>
  <c r="R70" i="10"/>
  <c r="R194" i="25" l="1"/>
  <c r="R195" i="25" s="1"/>
  <c r="R222" i="25" s="1"/>
  <c r="T22" i="11"/>
  <c r="V36" i="11"/>
  <c r="V16" i="9"/>
  <c r="X91" i="9"/>
  <c r="X95" i="9" s="1"/>
  <c r="X33" i="13" s="1"/>
  <c r="W106" i="9"/>
  <c r="W103" i="9" s="1"/>
  <c r="W16" i="9" s="1"/>
  <c r="V27" i="12"/>
  <c r="V29" i="12" s="1"/>
  <c r="V31" i="12" s="1"/>
  <c r="V33" i="12" s="1"/>
  <c r="V27" i="13" s="1"/>
  <c r="W117" i="9"/>
  <c r="V108" i="9"/>
  <c r="S70" i="10"/>
  <c r="S72" i="10" s="1"/>
  <c r="U33" i="12"/>
  <c r="S23" i="10"/>
  <c r="R12" i="13"/>
  <c r="R13" i="13" s="1"/>
  <c r="U18" i="10"/>
  <c r="S22" i="11"/>
  <c r="T19" i="10"/>
  <c r="T20" i="10" s="1"/>
  <c r="U17" i="10" s="1"/>
  <c r="R18" i="9"/>
  <c r="R88" i="23" s="1"/>
  <c r="R90" i="23" s="1"/>
  <c r="R93" i="23" s="1"/>
  <c r="R27" i="11"/>
  <c r="R11" i="23" s="1"/>
  <c r="R13" i="23" s="1"/>
  <c r="S92" i="10"/>
  <c r="S87" i="10"/>
  <c r="T87" i="10"/>
  <c r="S25" i="10"/>
  <c r="S29" i="10"/>
  <c r="S31" i="10" s="1"/>
  <c r="R72" i="10"/>
  <c r="R73" i="10" s="1"/>
  <c r="R77" i="10" s="1"/>
  <c r="Q94" i="10"/>
  <c r="Q77" i="10"/>
  <c r="Q74" i="10"/>
  <c r="R44" i="23" l="1"/>
  <c r="R45" i="23" s="1"/>
  <c r="R93" i="6"/>
  <c r="R91" i="6" s="1"/>
  <c r="R95" i="6" s="1"/>
  <c r="V50" i="10"/>
  <c r="V51" i="10" s="1"/>
  <c r="V62" i="10" s="1"/>
  <c r="V86" i="10" s="1"/>
  <c r="V92" i="10" s="1"/>
  <c r="V157" i="25"/>
  <c r="V87" i="11"/>
  <c r="S194" i="25"/>
  <c r="S195" i="25" s="1"/>
  <c r="S222" i="25" s="1"/>
  <c r="V78" i="11"/>
  <c r="V76" i="11" s="1"/>
  <c r="V59" i="10"/>
  <c r="V60" i="10" s="1"/>
  <c r="V66" i="10" s="1"/>
  <c r="V68" i="10" s="1"/>
  <c r="W108" i="9"/>
  <c r="X106" i="9"/>
  <c r="X103" i="9" s="1"/>
  <c r="X16" i="9" s="1"/>
  <c r="W36" i="11"/>
  <c r="W40" i="12"/>
  <c r="W27" i="12"/>
  <c r="W29" i="12" s="1"/>
  <c r="W31" i="12" s="1"/>
  <c r="W33" i="12" s="1"/>
  <c r="W27" i="13" s="1"/>
  <c r="V13" i="10"/>
  <c r="V18" i="10" s="1"/>
  <c r="V24" i="10" s="1"/>
  <c r="Y91" i="9"/>
  <c r="X117" i="9"/>
  <c r="T70" i="10"/>
  <c r="T72" i="10" s="1"/>
  <c r="R76" i="10"/>
  <c r="U19" i="10"/>
  <c r="U25" i="10" s="1"/>
  <c r="S93" i="10"/>
  <c r="S26" i="10"/>
  <c r="T93" i="10"/>
  <c r="T89" i="10"/>
  <c r="T17" i="9" s="1"/>
  <c r="T87" i="23" s="1"/>
  <c r="U24" i="10"/>
  <c r="S18" i="9"/>
  <c r="S88" i="23" s="1"/>
  <c r="S27" i="11"/>
  <c r="S11" i="23" s="1"/>
  <c r="S13" i="23" s="1"/>
  <c r="T29" i="10"/>
  <c r="T31" i="10" s="1"/>
  <c r="T25" i="10"/>
  <c r="V40" i="12"/>
  <c r="U27" i="13"/>
  <c r="S89" i="10"/>
  <c r="S17" i="9" s="1"/>
  <c r="S87" i="23" s="1"/>
  <c r="U86" i="10"/>
  <c r="U68" i="10"/>
  <c r="R74" i="10"/>
  <c r="R81" i="10"/>
  <c r="Q80" i="10"/>
  <c r="Q82" i="10" s="1"/>
  <c r="S73" i="10"/>
  <c r="S74" i="10" s="1"/>
  <c r="S76" i="10"/>
  <c r="Q23" i="11"/>
  <c r="S81" i="10"/>
  <c r="R80" i="10"/>
  <c r="Q15" i="13"/>
  <c r="R91" i="10"/>
  <c r="R94" i="10" s="1"/>
  <c r="S44" i="23" l="1"/>
  <c r="S45" i="23" s="1"/>
  <c r="S93" i="6"/>
  <c r="S91" i="6" s="1"/>
  <c r="S95" i="6" s="1"/>
  <c r="S90" i="23"/>
  <c r="S93" i="23" s="1"/>
  <c r="V22" i="11"/>
  <c r="W50" i="10"/>
  <c r="W51" i="10" s="1"/>
  <c r="W62" i="10" s="1"/>
  <c r="W157" i="25"/>
  <c r="W87" i="11"/>
  <c r="T194" i="25"/>
  <c r="T195" i="25" s="1"/>
  <c r="T222" i="25" s="1"/>
  <c r="W78" i="11"/>
  <c r="W76" i="11" s="1"/>
  <c r="X40" i="12"/>
  <c r="W59" i="10"/>
  <c r="W60" i="10" s="1"/>
  <c r="W66" i="10" s="1"/>
  <c r="W13" i="10"/>
  <c r="W18" i="10" s="1"/>
  <c r="W24" i="10" s="1"/>
  <c r="Y95" i="9"/>
  <c r="Y106" i="9"/>
  <c r="Y103" i="9" s="1"/>
  <c r="Y16" i="9" s="1"/>
  <c r="X36" i="11"/>
  <c r="X108" i="9"/>
  <c r="U70" i="10"/>
  <c r="U72" i="10" s="1"/>
  <c r="U76" i="10" s="1"/>
  <c r="X27" i="12"/>
  <c r="X29" i="12" s="1"/>
  <c r="X31" i="12" s="1"/>
  <c r="X33" i="12" s="1"/>
  <c r="Y40" i="12" s="1"/>
  <c r="U20" i="10"/>
  <c r="V17" i="10" s="1"/>
  <c r="V19" i="10" s="1"/>
  <c r="V20" i="10" s="1"/>
  <c r="W17" i="10" s="1"/>
  <c r="R23" i="11"/>
  <c r="R25" i="11" s="1"/>
  <c r="R29" i="11" s="1"/>
  <c r="U29" i="10"/>
  <c r="U31" i="10" s="1"/>
  <c r="U194" i="25" s="1"/>
  <c r="T23" i="10"/>
  <c r="T26" i="10" s="1"/>
  <c r="S12" i="13"/>
  <c r="S13" i="13" s="1"/>
  <c r="T18" i="9"/>
  <c r="T88" i="23" s="1"/>
  <c r="T90" i="23" s="1"/>
  <c r="T93" i="23" s="1"/>
  <c r="T27" i="11"/>
  <c r="T11" i="23" s="1"/>
  <c r="T13" i="23" s="1"/>
  <c r="U22" i="11"/>
  <c r="U92" i="10"/>
  <c r="U87" i="10"/>
  <c r="U89" i="10" s="1"/>
  <c r="U17" i="9" s="1"/>
  <c r="U87" i="23" s="1"/>
  <c r="V87" i="10"/>
  <c r="S23" i="11"/>
  <c r="S25" i="11" s="1"/>
  <c r="S62" i="11" s="1"/>
  <c r="S77" i="10"/>
  <c r="R79" i="10"/>
  <c r="R82" i="10" s="1"/>
  <c r="Q32" i="13"/>
  <c r="T76" i="10"/>
  <c r="T73" i="10"/>
  <c r="T77" i="10" s="1"/>
  <c r="R15" i="13"/>
  <c r="S91" i="10"/>
  <c r="S94" i="10" s="1"/>
  <c r="Q25" i="11"/>
  <c r="T44" i="23" l="1"/>
  <c r="T45" i="23" s="1"/>
  <c r="T93" i="6"/>
  <c r="T91" i="6" s="1"/>
  <c r="T95" i="6" s="1"/>
  <c r="X59" i="10"/>
  <c r="X60" i="10" s="1"/>
  <c r="X66" i="10" s="1"/>
  <c r="X68" i="10" s="1"/>
  <c r="X157" i="25"/>
  <c r="X87" i="11"/>
  <c r="U18" i="9"/>
  <c r="U88" i="23" s="1"/>
  <c r="U90" i="23" s="1"/>
  <c r="U93" i="23" s="1"/>
  <c r="U195" i="25"/>
  <c r="U222" i="25" s="1"/>
  <c r="X27" i="13"/>
  <c r="W19" i="10"/>
  <c r="W25" i="10" s="1"/>
  <c r="U73" i="10"/>
  <c r="U77" i="10" s="1"/>
  <c r="V81" i="10" s="1"/>
  <c r="V70" i="10"/>
  <c r="V72" i="10" s="1"/>
  <c r="V76" i="10" s="1"/>
  <c r="X78" i="11"/>
  <c r="X76" i="11" s="1"/>
  <c r="X50" i="10"/>
  <c r="X51" i="10" s="1"/>
  <c r="Y108" i="9"/>
  <c r="Y27" i="12"/>
  <c r="Y29" i="12" s="1"/>
  <c r="Y36" i="11"/>
  <c r="Z91" i="9"/>
  <c r="Y33" i="13"/>
  <c r="Y117" i="9"/>
  <c r="X13" i="10"/>
  <c r="X18" i="10" s="1"/>
  <c r="X24" i="10" s="1"/>
  <c r="R62" i="11"/>
  <c r="U27" i="11"/>
  <c r="U11" i="23" s="1"/>
  <c r="U13" i="23" s="1"/>
  <c r="S29" i="11"/>
  <c r="S34" i="11" s="1"/>
  <c r="T74" i="10"/>
  <c r="W68" i="10"/>
  <c r="W86" i="10"/>
  <c r="V25" i="10"/>
  <c r="V29" i="10"/>
  <c r="V31" i="10" s="1"/>
  <c r="U93" i="10"/>
  <c r="T12" i="13"/>
  <c r="T13" i="13" s="1"/>
  <c r="U23" i="10"/>
  <c r="U26" i="10" s="1"/>
  <c r="V93" i="10"/>
  <c r="V89" i="10"/>
  <c r="V17" i="9" s="1"/>
  <c r="V87" i="23" s="1"/>
  <c r="R32" i="13"/>
  <c r="S79" i="10"/>
  <c r="U81" i="10"/>
  <c r="T80" i="10"/>
  <c r="S15" i="13"/>
  <c r="T91" i="10"/>
  <c r="T94" i="10" s="1"/>
  <c r="S80" i="10"/>
  <c r="T81" i="10"/>
  <c r="R34" i="11"/>
  <c r="R64" i="11"/>
  <c r="Q62" i="11"/>
  <c r="Q29" i="11"/>
  <c r="U44" i="23" l="1"/>
  <c r="U45" i="23" s="1"/>
  <c r="U93" i="6"/>
  <c r="U91" i="6" s="1"/>
  <c r="U95" i="6" s="1"/>
  <c r="Y157" i="25"/>
  <c r="Y87" i="11"/>
  <c r="V194" i="25"/>
  <c r="V195" i="25" s="1"/>
  <c r="V222" i="25" s="1"/>
  <c r="X62" i="10"/>
  <c r="X86" i="10" s="1"/>
  <c r="W20" i="10"/>
  <c r="X17" i="10" s="1"/>
  <c r="X19" i="10" s="1"/>
  <c r="X20" i="10" s="1"/>
  <c r="Y17" i="10" s="1"/>
  <c r="W29" i="10"/>
  <c r="W31" i="10" s="1"/>
  <c r="W194" i="25" s="1"/>
  <c r="U80" i="10"/>
  <c r="U74" i="10"/>
  <c r="U23" i="11" s="1"/>
  <c r="U25" i="11" s="1"/>
  <c r="U62" i="11" s="1"/>
  <c r="T23" i="11"/>
  <c r="T25" i="11" s="1"/>
  <c r="V73" i="10"/>
  <c r="V77" i="10" s="1"/>
  <c r="V80" i="10" s="1"/>
  <c r="W70" i="10"/>
  <c r="X70" i="10" s="1"/>
  <c r="Y50" i="10"/>
  <c r="Y51" i="10" s="1"/>
  <c r="Y62" i="10" s="1"/>
  <c r="Y78" i="11"/>
  <c r="Y76" i="11" s="1"/>
  <c r="Y59" i="10"/>
  <c r="Y60" i="10" s="1"/>
  <c r="Y66" i="10" s="1"/>
  <c r="Y31" i="12"/>
  <c r="Y33" i="12" s="1"/>
  <c r="Y27" i="13" s="1"/>
  <c r="Y13" i="10"/>
  <c r="Y18" i="10" s="1"/>
  <c r="Y24" i="10" s="1"/>
  <c r="Z95" i="9"/>
  <c r="Z117" i="9" s="1"/>
  <c r="Z106" i="9"/>
  <c r="Z103" i="9" s="1"/>
  <c r="Z16" i="9" s="1"/>
  <c r="S64" i="11"/>
  <c r="U12" i="13"/>
  <c r="U13" i="13" s="1"/>
  <c r="V23" i="10"/>
  <c r="V26" i="10" s="1"/>
  <c r="W22" i="11"/>
  <c r="V18" i="9"/>
  <c r="V88" i="23" s="1"/>
  <c r="V90" i="23" s="1"/>
  <c r="V93" i="23" s="1"/>
  <c r="V27" i="11"/>
  <c r="V11" i="23" s="1"/>
  <c r="V13" i="23" s="1"/>
  <c r="W92" i="10"/>
  <c r="W87" i="10"/>
  <c r="W89" i="10" s="1"/>
  <c r="W17" i="9" s="1"/>
  <c r="W87" i="23" s="1"/>
  <c r="S82" i="10"/>
  <c r="T15" i="13"/>
  <c r="U91" i="10"/>
  <c r="U94" i="10" s="1"/>
  <c r="R56" i="11"/>
  <c r="S56" i="11"/>
  <c r="Q64" i="11"/>
  <c r="Q34" i="11"/>
  <c r="V44" i="23" l="1"/>
  <c r="V45" i="23" s="1"/>
  <c r="V93" i="6"/>
  <c r="V91" i="6" s="1"/>
  <c r="V95" i="6" s="1"/>
  <c r="W18" i="9"/>
  <c r="W88" i="23" s="1"/>
  <c r="W90" i="23" s="1"/>
  <c r="W93" i="23" s="1"/>
  <c r="W195" i="25"/>
  <c r="W222" i="25" s="1"/>
  <c r="X22" i="11"/>
  <c r="X92" i="10"/>
  <c r="X87" i="10"/>
  <c r="X93" i="10" s="1"/>
  <c r="Y19" i="10"/>
  <c r="Y20" i="10" s="1"/>
  <c r="Z17" i="10" s="1"/>
  <c r="W27" i="11"/>
  <c r="W11" i="23" s="1"/>
  <c r="W13" i="23" s="1"/>
  <c r="V74" i="10"/>
  <c r="V23" i="11" s="1"/>
  <c r="V25" i="11" s="1"/>
  <c r="V62" i="11" s="1"/>
  <c r="Z40" i="12"/>
  <c r="W81" i="10"/>
  <c r="W72" i="10"/>
  <c r="W73" i="10" s="1"/>
  <c r="Z108" i="9"/>
  <c r="Z36" i="11"/>
  <c r="Z27" i="12"/>
  <c r="Z29" i="12" s="1"/>
  <c r="Z33" i="13"/>
  <c r="AA91" i="9"/>
  <c r="X25" i="10"/>
  <c r="X29" i="10"/>
  <c r="X31" i="10" s="1"/>
  <c r="X194" i="25" s="1"/>
  <c r="R110" i="9"/>
  <c r="R113" i="9" s="1"/>
  <c r="S110" i="9"/>
  <c r="S113" i="9" s="1"/>
  <c r="V12" i="13"/>
  <c r="V13" i="13" s="1"/>
  <c r="W23" i="10"/>
  <c r="W26" i="10" s="1"/>
  <c r="W93" i="10"/>
  <c r="Y86" i="10"/>
  <c r="Y68" i="10"/>
  <c r="Y70" i="10" s="1"/>
  <c r="Y72" i="10" s="1"/>
  <c r="U29" i="11"/>
  <c r="U34" i="11" s="1"/>
  <c r="V91" i="10"/>
  <c r="V94" i="10" s="1"/>
  <c r="U15" i="13"/>
  <c r="S32" i="13"/>
  <c r="T79" i="10"/>
  <c r="T82" i="10" s="1"/>
  <c r="Q56" i="11"/>
  <c r="X72" i="10"/>
  <c r="T62" i="11"/>
  <c r="T29" i="11"/>
  <c r="W44" i="23" l="1"/>
  <c r="W45" i="23" s="1"/>
  <c r="W93" i="6"/>
  <c r="W91" i="6" s="1"/>
  <c r="W95" i="6" s="1"/>
  <c r="Z157" i="25"/>
  <c r="Z87" i="11"/>
  <c r="X18" i="9"/>
  <c r="X88" i="23" s="1"/>
  <c r="X195" i="25"/>
  <c r="X222" i="25" s="1"/>
  <c r="X89" i="10"/>
  <c r="X17" i="9" s="1"/>
  <c r="X87" i="23" s="1"/>
  <c r="Y25" i="10"/>
  <c r="Y29" i="10"/>
  <c r="Y31" i="10" s="1"/>
  <c r="Y194" i="25" s="1"/>
  <c r="V29" i="11"/>
  <c r="V34" i="11" s="1"/>
  <c r="W76" i="10"/>
  <c r="Z13" i="10"/>
  <c r="Z18" i="10" s="1"/>
  <c r="Z31" i="12"/>
  <c r="Z33" i="12" s="1"/>
  <c r="Z78" i="11"/>
  <c r="Z76" i="11" s="1"/>
  <c r="Z50" i="10"/>
  <c r="Z51" i="10" s="1"/>
  <c r="Z59" i="10"/>
  <c r="Z60" i="10" s="1"/>
  <c r="AA106" i="9"/>
  <c r="AA103" i="9" s="1"/>
  <c r="AA16" i="9" s="1"/>
  <c r="AA95" i="9"/>
  <c r="AA117" i="9" s="1"/>
  <c r="X27" i="11"/>
  <c r="X11" i="23" s="1"/>
  <c r="X13" i="23" s="1"/>
  <c r="Q110" i="9"/>
  <c r="Q113" i="9" s="1"/>
  <c r="W12" i="13"/>
  <c r="W13" i="13" s="1"/>
  <c r="X23" i="10"/>
  <c r="X26" i="10" s="1"/>
  <c r="Y22" i="11"/>
  <c r="Y92" i="10"/>
  <c r="Y87" i="10"/>
  <c r="Y89" i="10" s="1"/>
  <c r="Y17" i="9" s="1"/>
  <c r="Y87" i="23" s="1"/>
  <c r="U64" i="11"/>
  <c r="W77" i="10"/>
  <c r="U56" i="11"/>
  <c r="W91" i="10"/>
  <c r="W94" i="10" s="1"/>
  <c r="V15" i="13"/>
  <c r="T64" i="11"/>
  <c r="T34" i="11"/>
  <c r="X76" i="10"/>
  <c r="X73" i="10"/>
  <c r="X77" i="10" s="1"/>
  <c r="U79" i="10"/>
  <c r="U82" i="10" s="1"/>
  <c r="T32" i="13"/>
  <c r="Y73" i="10"/>
  <c r="Y77" i="10" s="1"/>
  <c r="Y76" i="10"/>
  <c r="W74" i="10"/>
  <c r="W23" i="11" s="1"/>
  <c r="X44" i="23" l="1"/>
  <c r="X45" i="23" s="1"/>
  <c r="X93" i="6"/>
  <c r="X91" i="6" s="1"/>
  <c r="X95" i="6" s="1"/>
  <c r="X90" i="23"/>
  <c r="X93" i="23" s="1"/>
  <c r="Y18" i="9"/>
  <c r="Y88" i="23" s="1"/>
  <c r="Y90" i="23" s="1"/>
  <c r="Y93" i="23" s="1"/>
  <c r="Y195" i="25"/>
  <c r="Y222" i="25" s="1"/>
  <c r="Z62" i="10"/>
  <c r="Z86" i="10" s="1"/>
  <c r="Z66" i="10"/>
  <c r="Z68" i="10" s="1"/>
  <c r="V64" i="11"/>
  <c r="Y27" i="11"/>
  <c r="Y11" i="23" s="1"/>
  <c r="Y13" i="23" s="1"/>
  <c r="AA33" i="13"/>
  <c r="AB91" i="9"/>
  <c r="AA27" i="12"/>
  <c r="AA29" i="12" s="1"/>
  <c r="AA36" i="11"/>
  <c r="AA108" i="9"/>
  <c r="Z27" i="13"/>
  <c r="AA40" i="12"/>
  <c r="Z24" i="10"/>
  <c r="Z19" i="10"/>
  <c r="U110" i="9"/>
  <c r="U113" i="9" s="1"/>
  <c r="X12" i="13"/>
  <c r="X13" i="13" s="1"/>
  <c r="Y23" i="10"/>
  <c r="Y26" i="10" s="1"/>
  <c r="Y93" i="10"/>
  <c r="V56" i="11"/>
  <c r="W15" i="13"/>
  <c r="X91" i="10"/>
  <c r="X94" i="10" s="1"/>
  <c r="W25" i="11"/>
  <c r="Y74" i="10"/>
  <c r="X74" i="10"/>
  <c r="T56" i="11"/>
  <c r="Y80" i="10"/>
  <c r="Z81" i="10"/>
  <c r="U32" i="13"/>
  <c r="V79" i="10"/>
  <c r="V82" i="10" s="1"/>
  <c r="Y81" i="10"/>
  <c r="X80" i="10"/>
  <c r="X81" i="10"/>
  <c r="W80" i="10"/>
  <c r="Y44" i="23" l="1"/>
  <c r="Y45" i="23" s="1"/>
  <c r="Y93" i="6"/>
  <c r="Y91" i="6" s="1"/>
  <c r="Y95" i="6" s="1"/>
  <c r="AA157" i="25"/>
  <c r="AA87" i="11"/>
  <c r="Z70" i="10"/>
  <c r="Z72" i="10" s="1"/>
  <c r="Z22" i="11"/>
  <c r="Z92" i="10"/>
  <c r="Z87" i="10"/>
  <c r="Z89" i="10" s="1"/>
  <c r="Z17" i="9" s="1"/>
  <c r="Z87" i="23" s="1"/>
  <c r="Z20" i="10"/>
  <c r="AA17" i="10" s="1"/>
  <c r="Z25" i="10"/>
  <c r="Z29" i="10"/>
  <c r="Z31" i="10" s="1"/>
  <c r="AB95" i="9"/>
  <c r="AB106" i="9"/>
  <c r="AB103" i="9" s="1"/>
  <c r="AB16" i="9" s="1"/>
  <c r="AA78" i="11"/>
  <c r="AA76" i="11" s="1"/>
  <c r="AA50" i="10"/>
  <c r="AA51" i="10" s="1"/>
  <c r="AA59" i="10"/>
  <c r="AA60" i="10" s="1"/>
  <c r="AA13" i="10"/>
  <c r="AA18" i="10" s="1"/>
  <c r="AA24" i="10" s="1"/>
  <c r="AA31" i="12"/>
  <c r="AA33" i="12" s="1"/>
  <c r="T110" i="9"/>
  <c r="T113" i="9" s="1"/>
  <c r="V110" i="9"/>
  <c r="V113" i="9" s="1"/>
  <c r="Z23" i="10"/>
  <c r="Y12" i="13"/>
  <c r="Y13" i="13" s="1"/>
  <c r="V32" i="13"/>
  <c r="W79" i="10"/>
  <c r="W82" i="10" s="1"/>
  <c r="X23" i="11"/>
  <c r="Y23" i="11"/>
  <c r="Y25" i="11" s="1"/>
  <c r="X15" i="13"/>
  <c r="Y91" i="10"/>
  <c r="Y94" i="10" s="1"/>
  <c r="W62" i="11"/>
  <c r="W29" i="11"/>
  <c r="Z194" i="25" l="1"/>
  <c r="Z195" i="25" s="1"/>
  <c r="Z222" i="25" s="1"/>
  <c r="Z26" i="10"/>
  <c r="AA23" i="10" s="1"/>
  <c r="Z76" i="10"/>
  <c r="Z73" i="10"/>
  <c r="Z77" i="10" s="1"/>
  <c r="Z80" i="10" s="1"/>
  <c r="Z93" i="10"/>
  <c r="AA66" i="10"/>
  <c r="AA68" i="10" s="1"/>
  <c r="AA62" i="10"/>
  <c r="AA86" i="10" s="1"/>
  <c r="AC91" i="9"/>
  <c r="AB33" i="13"/>
  <c r="AB40" i="12"/>
  <c r="AA27" i="13"/>
  <c r="Z27" i="11"/>
  <c r="Z11" i="23" s="1"/>
  <c r="Z13" i="23" s="1"/>
  <c r="Z18" i="9"/>
  <c r="Z88" i="23" s="1"/>
  <c r="Z90" i="23" s="1"/>
  <c r="Z93" i="23" s="1"/>
  <c r="AB117" i="9"/>
  <c r="AB27" i="12"/>
  <c r="AB29" i="12" s="1"/>
  <c r="AB36" i="11"/>
  <c r="AB108" i="9"/>
  <c r="AA19" i="10"/>
  <c r="Q39" i="11"/>
  <c r="Q159" i="25" s="1"/>
  <c r="Q34" i="13"/>
  <c r="W32" i="13"/>
  <c r="X79" i="10"/>
  <c r="X82" i="10" s="1"/>
  <c r="W64" i="11"/>
  <c r="W34" i="11"/>
  <c r="Y15" i="13"/>
  <c r="Z91" i="10"/>
  <c r="Y62" i="11"/>
  <c r="Y29" i="11"/>
  <c r="X25" i="11"/>
  <c r="Z44" i="23" l="1"/>
  <c r="Z45" i="23" s="1"/>
  <c r="Z93" i="6"/>
  <c r="Z91" i="6" s="1"/>
  <c r="Z95" i="6" s="1"/>
  <c r="Z94" i="10"/>
  <c r="AA91" i="10" s="1"/>
  <c r="AB157" i="25"/>
  <c r="AB87" i="11"/>
  <c r="Q161" i="25"/>
  <c r="Q180" i="25" s="1"/>
  <c r="Z12" i="13"/>
  <c r="Z13" i="13" s="1"/>
  <c r="AA81" i="10"/>
  <c r="Z74" i="10"/>
  <c r="Z23" i="11" s="1"/>
  <c r="Z25" i="11" s="1"/>
  <c r="Z62" i="11" s="1"/>
  <c r="AA87" i="10"/>
  <c r="AA93" i="10" s="1"/>
  <c r="AA92" i="10"/>
  <c r="AA22" i="11"/>
  <c r="AA70" i="10"/>
  <c r="AA72" i="10" s="1"/>
  <c r="AB59" i="10"/>
  <c r="AB60" i="10" s="1"/>
  <c r="AB78" i="11"/>
  <c r="AB76" i="11" s="1"/>
  <c r="AB50" i="10"/>
  <c r="AB51" i="10" s="1"/>
  <c r="AC95" i="9"/>
  <c r="AC117" i="9" s="1"/>
  <c r="AC106" i="9"/>
  <c r="AC103" i="9" s="1"/>
  <c r="AC16" i="9" s="1"/>
  <c r="AA20" i="10"/>
  <c r="AB17" i="10" s="1"/>
  <c r="AA25" i="10"/>
  <c r="AA26" i="10" s="1"/>
  <c r="AA29" i="10"/>
  <c r="AA31" i="10" s="1"/>
  <c r="AB13" i="10"/>
  <c r="AB31" i="12"/>
  <c r="AB33" i="12" s="1"/>
  <c r="W56" i="11"/>
  <c r="X32" i="13"/>
  <c r="Y79" i="10"/>
  <c r="Y82" i="10" s="1"/>
  <c r="X62" i="11"/>
  <c r="X29" i="11"/>
  <c r="Y34" i="11"/>
  <c r="Y64" i="11"/>
  <c r="Z15" i="13" l="1"/>
  <c r="AA194" i="25"/>
  <c r="AA195" i="25" s="1"/>
  <c r="AA222" i="25" s="1"/>
  <c r="AA89" i="10"/>
  <c r="AA17" i="9" s="1"/>
  <c r="AA87" i="23" s="1"/>
  <c r="Z29" i="11"/>
  <c r="Z64" i="11" s="1"/>
  <c r="AA94" i="10"/>
  <c r="AA15" i="13" s="1"/>
  <c r="AB66" i="10"/>
  <c r="AB68" i="10" s="1"/>
  <c r="AB62" i="10"/>
  <c r="AB86" i="10" s="1"/>
  <c r="AB23" i="10"/>
  <c r="AA12" i="13"/>
  <c r="AA13" i="13" s="1"/>
  <c r="AB18" i="10"/>
  <c r="AB24" i="10" s="1"/>
  <c r="AA18" i="9"/>
  <c r="AA88" i="23" s="1"/>
  <c r="AA27" i="11"/>
  <c r="AA11" i="23" s="1"/>
  <c r="AA13" i="23" s="1"/>
  <c r="AA73" i="10"/>
  <c r="AA77" i="10" s="1"/>
  <c r="AA76" i="10"/>
  <c r="AC108" i="9"/>
  <c r="AC27" i="12"/>
  <c r="AC29" i="12" s="1"/>
  <c r="AC36" i="11"/>
  <c r="AC40" i="12"/>
  <c r="AB27" i="13"/>
  <c r="AD91" i="9"/>
  <c r="AC33" i="13"/>
  <c r="W110" i="9"/>
  <c r="W113" i="9" s="1"/>
  <c r="X34" i="11"/>
  <c r="X64" i="11"/>
  <c r="Z79" i="10"/>
  <c r="Z82" i="10" s="1"/>
  <c r="Y32" i="13"/>
  <c r="Y56" i="11"/>
  <c r="AA44" i="23" l="1"/>
  <c r="AA45" i="23" s="1"/>
  <c r="AA93" i="6"/>
  <c r="AA91" i="6" s="1"/>
  <c r="AA95" i="6" s="1"/>
  <c r="AA90" i="23"/>
  <c r="AA93" i="23" s="1"/>
  <c r="AC157" i="25"/>
  <c r="AC87" i="11"/>
  <c r="AB91" i="10"/>
  <c r="Z34" i="11"/>
  <c r="Z56" i="11" s="1"/>
  <c r="AB92" i="10"/>
  <c r="AB87" i="10"/>
  <c r="AB89" i="10" s="1"/>
  <c r="AB17" i="9" s="1"/>
  <c r="AB87" i="23" s="1"/>
  <c r="AB70" i="10"/>
  <c r="AB72" i="10" s="1"/>
  <c r="AB76" i="10" s="1"/>
  <c r="AB22" i="11"/>
  <c r="AB19" i="10"/>
  <c r="AB20" i="10" s="1"/>
  <c r="AC17" i="10" s="1"/>
  <c r="AA74" i="10"/>
  <c r="AA23" i="11" s="1"/>
  <c r="AA25" i="11" s="1"/>
  <c r="AD95" i="9"/>
  <c r="AD117" i="9" s="1"/>
  <c r="AD106" i="9"/>
  <c r="AD103" i="9" s="1"/>
  <c r="AD16" i="9" s="1"/>
  <c r="AC78" i="11"/>
  <c r="AC76" i="11" s="1"/>
  <c r="AC50" i="10"/>
  <c r="AC51" i="10" s="1"/>
  <c r="AC59" i="10"/>
  <c r="AC60" i="10" s="1"/>
  <c r="AC31" i="12"/>
  <c r="AC33" i="12" s="1"/>
  <c r="AC13" i="10"/>
  <c r="AA80" i="10"/>
  <c r="AB81" i="10"/>
  <c r="Y110" i="9"/>
  <c r="Y113" i="9" s="1"/>
  <c r="X56" i="11"/>
  <c r="R39" i="11"/>
  <c r="R159" i="25" s="1"/>
  <c r="AA79" i="10"/>
  <c r="Z32" i="13"/>
  <c r="R34" i="13"/>
  <c r="R161" i="25" l="1"/>
  <c r="R180" i="25" s="1"/>
  <c r="AB93" i="10"/>
  <c r="AB94" i="10" s="1"/>
  <c r="AC91" i="10" s="1"/>
  <c r="AB73" i="10"/>
  <c r="AB77" i="10" s="1"/>
  <c r="AC81" i="10" s="1"/>
  <c r="AC66" i="10"/>
  <c r="AC68" i="10" s="1"/>
  <c r="AC62" i="10"/>
  <c r="AC86" i="10" s="1"/>
  <c r="AB25" i="10"/>
  <c r="AB26" i="10" s="1"/>
  <c r="AB12" i="13" s="1"/>
  <c r="AB13" i="13" s="1"/>
  <c r="AB29" i="10"/>
  <c r="AB31" i="10" s="1"/>
  <c r="AB194" i="25" s="1"/>
  <c r="AA82" i="10"/>
  <c r="AA32" i="13" s="1"/>
  <c r="AA29" i="11"/>
  <c r="AA62" i="11"/>
  <c r="AC18" i="10"/>
  <c r="AC24" i="10" s="1"/>
  <c r="AD40" i="12"/>
  <c r="AC27" i="13"/>
  <c r="AD27" i="12"/>
  <c r="AD29" i="12" s="1"/>
  <c r="AD36" i="11"/>
  <c r="AD108" i="9"/>
  <c r="AD33" i="13"/>
  <c r="AE91" i="9"/>
  <c r="X110" i="9"/>
  <c r="X113" i="9" s="1"/>
  <c r="Z110" i="9"/>
  <c r="Z113" i="9" s="1"/>
  <c r="AD157" i="25" l="1"/>
  <c r="AD87" i="11"/>
  <c r="AB18" i="9"/>
  <c r="AB88" i="23" s="1"/>
  <c r="AB90" i="23" s="1"/>
  <c r="AB93" i="23" s="1"/>
  <c r="AB195" i="25"/>
  <c r="AB222" i="25" s="1"/>
  <c r="AB80" i="10"/>
  <c r="AB74" i="10"/>
  <c r="AB23" i="11" s="1"/>
  <c r="AB25" i="11" s="1"/>
  <c r="AB62" i="11" s="1"/>
  <c r="AB15" i="13"/>
  <c r="AC92" i="10"/>
  <c r="AC87" i="10"/>
  <c r="AC93" i="10" s="1"/>
  <c r="AC22" i="11"/>
  <c r="AC70" i="10"/>
  <c r="AC72" i="10" s="1"/>
  <c r="AB27" i="11"/>
  <c r="AB11" i="23" s="1"/>
  <c r="AB13" i="23" s="1"/>
  <c r="AC23" i="10"/>
  <c r="AB79" i="10"/>
  <c r="AC19" i="10"/>
  <c r="AC20" i="10" s="1"/>
  <c r="AD17" i="10" s="1"/>
  <c r="AA64" i="11"/>
  <c r="AA34" i="11"/>
  <c r="AA56" i="11" s="1"/>
  <c r="AD59" i="10"/>
  <c r="AD60" i="10" s="1"/>
  <c r="AD78" i="11"/>
  <c r="AD76" i="11" s="1"/>
  <c r="AD50" i="10"/>
  <c r="AD51" i="10" s="1"/>
  <c r="AE95" i="9"/>
  <c r="AE106" i="9"/>
  <c r="AE103" i="9" s="1"/>
  <c r="AE16" i="9" s="1"/>
  <c r="AD13" i="10"/>
  <c r="AD31" i="12"/>
  <c r="AD33" i="12" s="1"/>
  <c r="AB44" i="23" l="1"/>
  <c r="AB45" i="23" s="1"/>
  <c r="AB93" i="6"/>
  <c r="AB91" i="6" s="1"/>
  <c r="AB95" i="6" s="1"/>
  <c r="AB82" i="10"/>
  <c r="AB32" i="13" s="1"/>
  <c r="AC94" i="10"/>
  <c r="AD91" i="10" s="1"/>
  <c r="AB29" i="11"/>
  <c r="AB64" i="11" s="1"/>
  <c r="AC89" i="10"/>
  <c r="AC17" i="9" s="1"/>
  <c r="AC87" i="23" s="1"/>
  <c r="AD62" i="10"/>
  <c r="AD86" i="10" s="1"/>
  <c r="AD66" i="10"/>
  <c r="AD68" i="10" s="1"/>
  <c r="AD70" i="10" s="1"/>
  <c r="AC29" i="10"/>
  <c r="AC31" i="10" s="1"/>
  <c r="AC194" i="25" s="1"/>
  <c r="AC25" i="10"/>
  <c r="AC26" i="10" s="1"/>
  <c r="AD23" i="10" s="1"/>
  <c r="AA110" i="9"/>
  <c r="AA113" i="9" s="1"/>
  <c r="AF91" i="9"/>
  <c r="AE33" i="13"/>
  <c r="AD27" i="13"/>
  <c r="AE40" i="12"/>
  <c r="AE117" i="9"/>
  <c r="AC73" i="10"/>
  <c r="AC77" i="10" s="1"/>
  <c r="AC76" i="10"/>
  <c r="AD18" i="10"/>
  <c r="AD24" i="10" s="1"/>
  <c r="AE108" i="9"/>
  <c r="AE27" i="12"/>
  <c r="AE29" i="12" s="1"/>
  <c r="AE36" i="11"/>
  <c r="AE157" i="25" l="1"/>
  <c r="AE87" i="11"/>
  <c r="AC27" i="11"/>
  <c r="AC11" i="23" s="1"/>
  <c r="AC13" i="23" s="1"/>
  <c r="AC195" i="25"/>
  <c r="AC222" i="25" s="1"/>
  <c r="AC79" i="10"/>
  <c r="AC15" i="13"/>
  <c r="AB34" i="11"/>
  <c r="AB56" i="11" s="1"/>
  <c r="AD92" i="10"/>
  <c r="AD87" i="10"/>
  <c r="AD93" i="10" s="1"/>
  <c r="AD22" i="11"/>
  <c r="AC18" i="9"/>
  <c r="AC88" i="23" s="1"/>
  <c r="AC90" i="23" s="1"/>
  <c r="AC93" i="23" s="1"/>
  <c r="AC12" i="13"/>
  <c r="AC13" i="13" s="1"/>
  <c r="AE78" i="11"/>
  <c r="AE76" i="11" s="1"/>
  <c r="AE59" i="10"/>
  <c r="AE60" i="10" s="1"/>
  <c r="AE50" i="10"/>
  <c r="AE51" i="10" s="1"/>
  <c r="AC80" i="10"/>
  <c r="AD81" i="10"/>
  <c r="AD72" i="10"/>
  <c r="AE31" i="12"/>
  <c r="AE33" i="12" s="1"/>
  <c r="AE13" i="10"/>
  <c r="AC74" i="10"/>
  <c r="AC23" i="11" s="1"/>
  <c r="AC25" i="11" s="1"/>
  <c r="AD19" i="10"/>
  <c r="AD25" i="10" s="1"/>
  <c r="AD26" i="10" s="1"/>
  <c r="AF106" i="9"/>
  <c r="AF103" i="9" s="1"/>
  <c r="AF16" i="9" s="1"/>
  <c r="AF95" i="9"/>
  <c r="AF117" i="9" s="1"/>
  <c r="S39" i="11"/>
  <c r="S159" i="25" s="1"/>
  <c r="S34" i="13"/>
  <c r="AC44" i="23" l="1"/>
  <c r="AC45" i="23" s="1"/>
  <c r="AC93" i="6"/>
  <c r="AC91" i="6" s="1"/>
  <c r="AC95" i="6" s="1"/>
  <c r="S161" i="25"/>
  <c r="S180" i="25" s="1"/>
  <c r="AC82" i="10"/>
  <c r="AD79" i="10" s="1"/>
  <c r="AD94" i="10"/>
  <c r="AE91" i="10" s="1"/>
  <c r="AB110" i="9"/>
  <c r="AB113" i="9" s="1"/>
  <c r="AE66" i="10"/>
  <c r="AE68" i="10" s="1"/>
  <c r="AE62" i="10"/>
  <c r="AE86" i="10" s="1"/>
  <c r="AD89" i="10"/>
  <c r="AD17" i="9" s="1"/>
  <c r="AD87" i="23" s="1"/>
  <c r="AE23" i="10"/>
  <c r="AD12" i="13"/>
  <c r="AD13" i="13" s="1"/>
  <c r="AD20" i="10"/>
  <c r="AE17" i="10" s="1"/>
  <c r="AD29" i="10"/>
  <c r="AD31" i="10" s="1"/>
  <c r="AC62" i="11"/>
  <c r="AC29" i="11"/>
  <c r="AD76" i="10"/>
  <c r="AD73" i="10"/>
  <c r="AD77" i="10" s="1"/>
  <c r="AG91" i="9"/>
  <c r="AF33" i="13"/>
  <c r="AE18" i="10"/>
  <c r="AE24" i="10" s="1"/>
  <c r="AF27" i="12"/>
  <c r="AF29" i="12" s="1"/>
  <c r="AF36" i="11"/>
  <c r="AF108" i="9"/>
  <c r="AE27" i="13"/>
  <c r="AF40" i="12"/>
  <c r="AF157" i="25" l="1"/>
  <c r="AF87" i="11"/>
  <c r="AD194" i="25"/>
  <c r="AD195" i="25" s="1"/>
  <c r="AD222" i="25" s="1"/>
  <c r="AC32" i="13"/>
  <c r="AD15" i="13"/>
  <c r="AE70" i="10"/>
  <c r="AE72" i="10" s="1"/>
  <c r="AE22" i="11"/>
  <c r="AE92" i="10"/>
  <c r="AE87" i="10"/>
  <c r="AE93" i="10" s="1"/>
  <c r="AD74" i="10"/>
  <c r="AD23" i="11" s="1"/>
  <c r="AD25" i="11" s="1"/>
  <c r="AD62" i="11" s="1"/>
  <c r="AF13" i="10"/>
  <c r="AF31" i="12"/>
  <c r="AF33" i="12" s="1"/>
  <c r="AC64" i="11"/>
  <c r="AC34" i="11"/>
  <c r="AC56" i="11" s="1"/>
  <c r="AD18" i="9"/>
  <c r="AD88" i="23" s="1"/>
  <c r="AD90" i="23" s="1"/>
  <c r="AD93" i="23" s="1"/>
  <c r="AD27" i="11"/>
  <c r="AD11" i="23" s="1"/>
  <c r="AD13" i="23" s="1"/>
  <c r="AG106" i="9"/>
  <c r="AG103" i="9" s="1"/>
  <c r="AG16" i="9" s="1"/>
  <c r="AG95" i="9"/>
  <c r="AG117" i="9" s="1"/>
  <c r="AE19" i="10"/>
  <c r="AD80" i="10"/>
  <c r="AD82" i="10" s="1"/>
  <c r="AE81" i="10"/>
  <c r="AF50" i="10"/>
  <c r="AF51" i="10" s="1"/>
  <c r="AF59" i="10"/>
  <c r="AF60" i="10" s="1"/>
  <c r="AF78" i="11"/>
  <c r="AF76" i="11" s="1"/>
  <c r="AD44" i="23" l="1"/>
  <c r="AD45" i="23" s="1"/>
  <c r="AD93" i="6"/>
  <c r="AD91" i="6" s="1"/>
  <c r="AD95" i="6" s="1"/>
  <c r="AE94" i="10"/>
  <c r="AE15" i="13" s="1"/>
  <c r="AE89" i="10"/>
  <c r="AE17" i="9" s="1"/>
  <c r="AE87" i="23" s="1"/>
  <c r="AE76" i="10"/>
  <c r="AE73" i="10"/>
  <c r="AE77" i="10" s="1"/>
  <c r="AF81" i="10" s="1"/>
  <c r="AF62" i="10"/>
  <c r="AF86" i="10" s="1"/>
  <c r="AF66" i="10"/>
  <c r="AF68" i="10" s="1"/>
  <c r="AD29" i="11"/>
  <c r="AD64" i="11" s="1"/>
  <c r="AG40" i="12"/>
  <c r="AF27" i="13"/>
  <c r="AE79" i="10"/>
  <c r="AD32" i="13"/>
  <c r="AF18" i="10"/>
  <c r="AF24" i="10" s="1"/>
  <c r="AE20" i="10"/>
  <c r="AF17" i="10" s="1"/>
  <c r="AE25" i="10"/>
  <c r="AE26" i="10" s="1"/>
  <c r="AE29" i="10"/>
  <c r="AE31" i="10" s="1"/>
  <c r="AH91" i="9"/>
  <c r="AG33" i="13"/>
  <c r="AC110" i="9"/>
  <c r="AC113" i="9" s="1"/>
  <c r="AG36" i="11"/>
  <c r="AG27" i="12"/>
  <c r="AG29" i="12" s="1"/>
  <c r="AG108" i="9"/>
  <c r="AG157" i="25" l="1"/>
  <c r="AG87" i="11"/>
  <c r="AE194" i="25"/>
  <c r="AE195" i="25" s="1"/>
  <c r="AE222" i="25" s="1"/>
  <c r="AF91" i="10"/>
  <c r="AE80" i="10"/>
  <c r="AE82" i="10" s="1"/>
  <c r="AE74" i="10"/>
  <c r="AE23" i="11" s="1"/>
  <c r="AE25" i="11" s="1"/>
  <c r="AE62" i="11" s="1"/>
  <c r="AF22" i="11"/>
  <c r="AF70" i="10"/>
  <c r="AF72" i="10" s="1"/>
  <c r="AF92" i="10"/>
  <c r="AF87" i="10"/>
  <c r="AF93" i="10" s="1"/>
  <c r="AD34" i="11"/>
  <c r="AD56" i="11" s="1"/>
  <c r="AE18" i="9"/>
  <c r="AE88" i="23" s="1"/>
  <c r="AE90" i="23" s="1"/>
  <c r="AE93" i="23" s="1"/>
  <c r="AE27" i="11"/>
  <c r="AE11" i="23" s="1"/>
  <c r="AE13" i="23" s="1"/>
  <c r="AG31" i="12"/>
  <c r="AG33" i="12" s="1"/>
  <c r="AG13" i="10"/>
  <c r="AE12" i="13"/>
  <c r="AE13" i="13" s="1"/>
  <c r="AF23" i="10"/>
  <c r="AG50" i="10"/>
  <c r="AG51" i="10" s="1"/>
  <c r="AG78" i="11"/>
  <c r="AG76" i="11" s="1"/>
  <c r="AG59" i="10"/>
  <c r="AG60" i="10" s="1"/>
  <c r="AF19" i="10"/>
  <c r="AF20" i="10" s="1"/>
  <c r="AG17" i="10" s="1"/>
  <c r="AH95" i="9"/>
  <c r="AH117" i="9" s="1"/>
  <c r="AH106" i="9"/>
  <c r="AH103" i="9" s="1"/>
  <c r="AH16" i="9" s="1"/>
  <c r="T34" i="13"/>
  <c r="T39" i="11"/>
  <c r="T159" i="25" s="1"/>
  <c r="AE44" i="23" l="1"/>
  <c r="AE45" i="23" s="1"/>
  <c r="AE93" i="6"/>
  <c r="AE91" i="6" s="1"/>
  <c r="AE95" i="6" s="1"/>
  <c r="T161" i="25"/>
  <c r="T180" i="25" s="1"/>
  <c r="AF94" i="10"/>
  <c r="AF15" i="13" s="1"/>
  <c r="AF89" i="10"/>
  <c r="AF17" i="9" s="1"/>
  <c r="AF87" i="23" s="1"/>
  <c r="AE29" i="11"/>
  <c r="AE34" i="11" s="1"/>
  <c r="AE56" i="11" s="1"/>
  <c r="AG66" i="10"/>
  <c r="AG68" i="10" s="1"/>
  <c r="AG62" i="10"/>
  <c r="AG86" i="10" s="1"/>
  <c r="AD110" i="9"/>
  <c r="AD113" i="9" s="1"/>
  <c r="AG18" i="10"/>
  <c r="AG24" i="10" s="1"/>
  <c r="AH108" i="9"/>
  <c r="AH27" i="12"/>
  <c r="AH29" i="12" s="1"/>
  <c r="AH36" i="11"/>
  <c r="AH40" i="12"/>
  <c r="AG27" i="13"/>
  <c r="AF79" i="10"/>
  <c r="AE32" i="13"/>
  <c r="AH33" i="13"/>
  <c r="AI91" i="9"/>
  <c r="AF25" i="10"/>
  <c r="AF26" i="10" s="1"/>
  <c r="AF29" i="10"/>
  <c r="AF31" i="10" s="1"/>
  <c r="AF73" i="10"/>
  <c r="AF77" i="10" s="1"/>
  <c r="AF76" i="10"/>
  <c r="AH157" i="25" l="1"/>
  <c r="AH87" i="11"/>
  <c r="AF194" i="25"/>
  <c r="AF195" i="25" s="1"/>
  <c r="AF222" i="25" s="1"/>
  <c r="AG91" i="10"/>
  <c r="AE64" i="11"/>
  <c r="AG92" i="10"/>
  <c r="AG87" i="10"/>
  <c r="AG93" i="10" s="1"/>
  <c r="AG70" i="10"/>
  <c r="AG72" i="10" s="1"/>
  <c r="AG22" i="11"/>
  <c r="AG19" i="10"/>
  <c r="AG25" i="10" s="1"/>
  <c r="AF74" i="10"/>
  <c r="AF23" i="11" s="1"/>
  <c r="AF25" i="11" s="1"/>
  <c r="AF62" i="11" s="1"/>
  <c r="AI95" i="9"/>
  <c r="AI117" i="9" s="1"/>
  <c r="AI106" i="9"/>
  <c r="AI103" i="9" s="1"/>
  <c r="AI16" i="9" s="1"/>
  <c r="AH78" i="11"/>
  <c r="AH76" i="11" s="1"/>
  <c r="AH50" i="10"/>
  <c r="AH51" i="10" s="1"/>
  <c r="AH59" i="10"/>
  <c r="AH60" i="10" s="1"/>
  <c r="AE110" i="9"/>
  <c r="AE113" i="9" s="1"/>
  <c r="AF80" i="10"/>
  <c r="AF82" i="10" s="1"/>
  <c r="AG81" i="10"/>
  <c r="AF12" i="13"/>
  <c r="AF13" i="13" s="1"/>
  <c r="AG23" i="10"/>
  <c r="AH31" i="12"/>
  <c r="AH33" i="12" s="1"/>
  <c r="AH13" i="10"/>
  <c r="AH18" i="10" s="1"/>
  <c r="AH24" i="10" s="1"/>
  <c r="AF18" i="9"/>
  <c r="AF88" i="23" s="1"/>
  <c r="AF90" i="23" s="1"/>
  <c r="AF93" i="23" s="1"/>
  <c r="AF27" i="11"/>
  <c r="AF11" i="23" s="1"/>
  <c r="AF13" i="23" s="1"/>
  <c r="AF44" i="23" l="1"/>
  <c r="AF45" i="23" s="1"/>
  <c r="AF93" i="6"/>
  <c r="AF91" i="6" s="1"/>
  <c r="AF95" i="6" s="1"/>
  <c r="AG89" i="10"/>
  <c r="AG17" i="9" s="1"/>
  <c r="AG87" i="23" s="1"/>
  <c r="AG94" i="10"/>
  <c r="AG15" i="13" s="1"/>
  <c r="AG73" i="10"/>
  <c r="AG77" i="10" s="1"/>
  <c r="AG80" i="10" s="1"/>
  <c r="AG76" i="10"/>
  <c r="AH66" i="10"/>
  <c r="AH68" i="10" s="1"/>
  <c r="AH62" i="10"/>
  <c r="AH86" i="10" s="1"/>
  <c r="AF29" i="11"/>
  <c r="AF34" i="11" s="1"/>
  <c r="AF56" i="11" s="1"/>
  <c r="AG20" i="10"/>
  <c r="AH17" i="10" s="1"/>
  <c r="AH19" i="10" s="1"/>
  <c r="AH20" i="10" s="1"/>
  <c r="AI17" i="10" s="1"/>
  <c r="AG29" i="10"/>
  <c r="AG31" i="10" s="1"/>
  <c r="AG194" i="25" s="1"/>
  <c r="AG26" i="10"/>
  <c r="AG12" i="13" s="1"/>
  <c r="AG13" i="13" s="1"/>
  <c r="AH27" i="13"/>
  <c r="AI40" i="12"/>
  <c r="AI108" i="9"/>
  <c r="AI27" i="12"/>
  <c r="AI29" i="12" s="1"/>
  <c r="AI36" i="11"/>
  <c r="AJ91" i="9"/>
  <c r="AI33" i="13"/>
  <c r="AG79" i="10"/>
  <c r="AF32" i="13"/>
  <c r="AI157" i="25" l="1"/>
  <c r="AI87" i="11"/>
  <c r="AG27" i="11"/>
  <c r="AG11" i="23" s="1"/>
  <c r="AG13" i="23" s="1"/>
  <c r="AG195" i="25"/>
  <c r="AG222" i="25" s="1"/>
  <c r="AG74" i="10"/>
  <c r="AG23" i="11" s="1"/>
  <c r="AG25" i="11" s="1"/>
  <c r="AH91" i="10"/>
  <c r="AH81" i="10"/>
  <c r="AH92" i="10"/>
  <c r="AH87" i="10"/>
  <c r="AH93" i="10" s="1"/>
  <c r="AH70" i="10"/>
  <c r="AH72" i="10" s="1"/>
  <c r="AH22" i="11"/>
  <c r="AG18" i="9"/>
  <c r="AG88" i="23" s="1"/>
  <c r="AG90" i="23" s="1"/>
  <c r="AG93" i="23" s="1"/>
  <c r="AF64" i="11"/>
  <c r="AH23" i="10"/>
  <c r="AG82" i="10"/>
  <c r="AH79" i="10" s="1"/>
  <c r="AF110" i="9"/>
  <c r="AF113" i="9" s="1"/>
  <c r="AJ95" i="9"/>
  <c r="AJ117" i="9" s="1"/>
  <c r="AJ106" i="9"/>
  <c r="AJ103" i="9" s="1"/>
  <c r="AJ16" i="9" s="1"/>
  <c r="AH29" i="10"/>
  <c r="AH31" i="10" s="1"/>
  <c r="AH25" i="10"/>
  <c r="AI78" i="11"/>
  <c r="AI76" i="11" s="1"/>
  <c r="AI59" i="10"/>
  <c r="AI60" i="10" s="1"/>
  <c r="AI50" i="10"/>
  <c r="AI51" i="10" s="1"/>
  <c r="AI31" i="12"/>
  <c r="AI33" i="12" s="1"/>
  <c r="AI13" i="10"/>
  <c r="U39" i="11"/>
  <c r="U159" i="25" s="1"/>
  <c r="U34" i="13"/>
  <c r="AG44" i="23" l="1"/>
  <c r="AG45" i="23" s="1"/>
  <c r="AG93" i="6"/>
  <c r="AG91" i="6" s="1"/>
  <c r="AG95" i="6" s="1"/>
  <c r="AH194" i="25"/>
  <c r="AH195" i="25" s="1"/>
  <c r="AH222" i="25" s="1"/>
  <c r="U161" i="25"/>
  <c r="U180" i="25" s="1"/>
  <c r="AG29" i="11"/>
  <c r="AG64" i="11" s="1"/>
  <c r="AG62" i="11"/>
  <c r="AH94" i="10"/>
  <c r="AH15" i="13" s="1"/>
  <c r="AH89" i="10"/>
  <c r="AH17" i="9" s="1"/>
  <c r="AH87" i="23" s="1"/>
  <c r="AI66" i="10"/>
  <c r="AI68" i="10" s="1"/>
  <c r="AI62" i="10"/>
  <c r="AI86" i="10" s="1"/>
  <c r="AH26" i="10"/>
  <c r="AI23" i="10" s="1"/>
  <c r="AG32" i="13"/>
  <c r="AJ33" i="13"/>
  <c r="AK91" i="9"/>
  <c r="AH27" i="11"/>
  <c r="AH11" i="23" s="1"/>
  <c r="AH13" i="23" s="1"/>
  <c r="AH18" i="9"/>
  <c r="AH88" i="23" s="1"/>
  <c r="AH76" i="10"/>
  <c r="AH73" i="10"/>
  <c r="AH77" i="10" s="1"/>
  <c r="AI18" i="10"/>
  <c r="AJ40" i="12"/>
  <c r="AI27" i="13"/>
  <c r="AJ108" i="9"/>
  <c r="AJ27" i="12"/>
  <c r="AJ29" i="12" s="1"/>
  <c r="AJ36" i="11"/>
  <c r="AH44" i="23" l="1"/>
  <c r="AH45" i="23" s="1"/>
  <c r="AH93" i="6"/>
  <c r="AH91" i="6" s="1"/>
  <c r="AH95" i="6" s="1"/>
  <c r="AH90" i="23"/>
  <c r="AH93" i="23" s="1"/>
  <c r="AJ157" i="25"/>
  <c r="AJ87" i="11"/>
  <c r="AG34" i="11"/>
  <c r="AG56" i="11" s="1"/>
  <c r="AG110" i="9" s="1"/>
  <c r="AG113" i="9" s="1"/>
  <c r="AI91" i="10"/>
  <c r="AI87" i="10"/>
  <c r="AI93" i="10" s="1"/>
  <c r="AI92" i="10"/>
  <c r="AI70" i="10"/>
  <c r="AI72" i="10" s="1"/>
  <c r="AI22" i="11"/>
  <c r="AH12" i="13"/>
  <c r="AH13" i="13" s="1"/>
  <c r="AH74" i="10"/>
  <c r="AH23" i="11" s="1"/>
  <c r="AH25" i="11" s="1"/>
  <c r="AH62" i="11" s="1"/>
  <c r="AJ78" i="11"/>
  <c r="AJ76" i="11" s="1"/>
  <c r="AJ59" i="10"/>
  <c r="AJ60" i="10" s="1"/>
  <c r="AJ50" i="10"/>
  <c r="AJ51" i="10" s="1"/>
  <c r="AI81" i="10"/>
  <c r="AH80" i="10"/>
  <c r="AH82" i="10" s="1"/>
  <c r="AK106" i="9"/>
  <c r="AK95" i="9"/>
  <c r="AK117" i="9" s="1"/>
  <c r="AJ31" i="12"/>
  <c r="AJ33" i="12" s="1"/>
  <c r="AJ13" i="10"/>
  <c r="AI24" i="10"/>
  <c r="AI19" i="10"/>
  <c r="AI89" i="10" l="1"/>
  <c r="AI17" i="9" s="1"/>
  <c r="AI87" i="23" s="1"/>
  <c r="AI94" i="10"/>
  <c r="AI15" i="13" s="1"/>
  <c r="AI76" i="10"/>
  <c r="AI73" i="10"/>
  <c r="AI77" i="10" s="1"/>
  <c r="AI80" i="10" s="1"/>
  <c r="AJ66" i="10"/>
  <c r="AJ68" i="10" s="1"/>
  <c r="AJ62" i="10"/>
  <c r="AJ86" i="10" s="1"/>
  <c r="AH29" i="11"/>
  <c r="AH34" i="11" s="1"/>
  <c r="AH56" i="11" s="1"/>
  <c r="AK40" i="12"/>
  <c r="AJ27" i="13"/>
  <c r="AI79" i="10"/>
  <c r="AH32" i="13"/>
  <c r="AI20" i="10"/>
  <c r="AJ17" i="10" s="1"/>
  <c r="AI25" i="10"/>
  <c r="AI26" i="10" s="1"/>
  <c r="AI29" i="10"/>
  <c r="AI31" i="10" s="1"/>
  <c r="AL91" i="9"/>
  <c r="AK33" i="13"/>
  <c r="AJ18" i="10"/>
  <c r="AJ24" i="10" s="1"/>
  <c r="AK103" i="9"/>
  <c r="AK16" i="9" s="1"/>
  <c r="AI194" i="25" l="1"/>
  <c r="AI195" i="25" s="1"/>
  <c r="AI222" i="25" s="1"/>
  <c r="AJ91" i="10"/>
  <c r="AI74" i="10"/>
  <c r="AI23" i="11" s="1"/>
  <c r="AI25" i="11" s="1"/>
  <c r="AI62" i="11" s="1"/>
  <c r="AJ81" i="10"/>
  <c r="AJ92" i="10"/>
  <c r="AJ87" i="10"/>
  <c r="AJ93" i="10" s="1"/>
  <c r="AJ70" i="10"/>
  <c r="AJ72" i="10" s="1"/>
  <c r="AJ22" i="11"/>
  <c r="AH64" i="11"/>
  <c r="AI82" i="10"/>
  <c r="AI32" i="13" s="1"/>
  <c r="AI12" i="13"/>
  <c r="AI13" i="13" s="1"/>
  <c r="AJ23" i="10"/>
  <c r="AJ19" i="10"/>
  <c r="AJ25" i="10" s="1"/>
  <c r="AL95" i="9"/>
  <c r="AL106" i="9"/>
  <c r="AH110" i="9"/>
  <c r="AH113" i="9" s="1"/>
  <c r="AK36" i="11"/>
  <c r="AK108" i="9"/>
  <c r="AK27" i="12"/>
  <c r="AI18" i="9"/>
  <c r="AI88" i="23" s="1"/>
  <c r="AI90" i="23" s="1"/>
  <c r="AI93" i="23" s="1"/>
  <c r="AI27" i="11"/>
  <c r="AI11" i="23" s="1"/>
  <c r="AI13" i="23" s="1"/>
  <c r="V34" i="13"/>
  <c r="V39" i="11"/>
  <c r="V159" i="25" s="1"/>
  <c r="AI44" i="23" l="1"/>
  <c r="AI45" i="23" s="1"/>
  <c r="AI93" i="6"/>
  <c r="AI91" i="6" s="1"/>
  <c r="AI95" i="6" s="1"/>
  <c r="AK157" i="25"/>
  <c r="AK87" i="11"/>
  <c r="V161" i="25"/>
  <c r="V180" i="25" s="1"/>
  <c r="AI29" i="11"/>
  <c r="AI64" i="11" s="1"/>
  <c r="AJ94" i="10"/>
  <c r="AK91" i="10" s="1"/>
  <c r="AJ89" i="10"/>
  <c r="AJ17" i="9" s="1"/>
  <c r="AJ87" i="23" s="1"/>
  <c r="AJ79" i="10"/>
  <c r="AJ29" i="10"/>
  <c r="AJ31" i="10" s="1"/>
  <c r="AJ194" i="25" s="1"/>
  <c r="AJ26" i="10"/>
  <c r="AK23" i="10" s="1"/>
  <c r="AL33" i="13"/>
  <c r="AM91" i="9"/>
  <c r="AK59" i="10"/>
  <c r="AK50" i="10"/>
  <c r="AK78" i="11"/>
  <c r="AL117" i="9"/>
  <c r="AJ20" i="10"/>
  <c r="AK17" i="10" s="1"/>
  <c r="AK29" i="12"/>
  <c r="AJ76" i="10"/>
  <c r="AJ73" i="10"/>
  <c r="AJ77" i="10" s="1"/>
  <c r="AL103" i="9"/>
  <c r="AL16" i="9" s="1"/>
  <c r="AJ18" i="9" l="1"/>
  <c r="AJ88" i="23" s="1"/>
  <c r="AJ90" i="23" s="1"/>
  <c r="AJ93" i="23" s="1"/>
  <c r="AJ195" i="25"/>
  <c r="AJ222" i="25" s="1"/>
  <c r="AJ15" i="13"/>
  <c r="AI34" i="11"/>
  <c r="AI56" i="11" s="1"/>
  <c r="AI110" i="9" s="1"/>
  <c r="AI113" i="9" s="1"/>
  <c r="AJ27" i="11"/>
  <c r="AJ11" i="23" s="1"/>
  <c r="AJ13" i="23" s="1"/>
  <c r="AJ12" i="13"/>
  <c r="AJ13" i="13" s="1"/>
  <c r="AJ74" i="10"/>
  <c r="AJ23" i="11" s="1"/>
  <c r="AJ25" i="11" s="1"/>
  <c r="AK76" i="11"/>
  <c r="AL108" i="9"/>
  <c r="AL36" i="11"/>
  <c r="AL27" i="12"/>
  <c r="AK51" i="10"/>
  <c r="AK62" i="10" s="1"/>
  <c r="AK13" i="10"/>
  <c r="AK31" i="12"/>
  <c r="AK60" i="10"/>
  <c r="AK66" i="10" s="1"/>
  <c r="AM95" i="9"/>
  <c r="AM106" i="9"/>
  <c r="AK81" i="10"/>
  <c r="AJ80" i="10"/>
  <c r="AJ82" i="10" s="1"/>
  <c r="AJ44" i="23" l="1"/>
  <c r="AJ45" i="23" s="1"/>
  <c r="AJ93" i="6"/>
  <c r="AJ91" i="6" s="1"/>
  <c r="AJ95" i="6" s="1"/>
  <c r="AL157" i="25"/>
  <c r="AL87" i="11"/>
  <c r="AJ29" i="11"/>
  <c r="AJ64" i="11" s="1"/>
  <c r="AJ62" i="11"/>
  <c r="AK33" i="12"/>
  <c r="AJ32" i="13"/>
  <c r="AK79" i="10"/>
  <c r="AL78" i="11"/>
  <c r="AL59" i="10"/>
  <c r="AL50" i="10"/>
  <c r="AM103" i="9"/>
  <c r="AM16" i="9" s="1"/>
  <c r="AK18" i="10"/>
  <c r="AL29" i="12"/>
  <c r="AM117" i="9"/>
  <c r="AN91" i="9"/>
  <c r="AM33" i="13"/>
  <c r="AJ34" i="11" l="1"/>
  <c r="AJ56" i="11" s="1"/>
  <c r="AJ110" i="9" s="1"/>
  <c r="AJ113" i="9" s="1"/>
  <c r="AM108" i="9"/>
  <c r="AM36" i="11"/>
  <c r="AM27" i="12"/>
  <c r="AL76" i="11"/>
  <c r="AK68" i="10"/>
  <c r="AL60" i="10"/>
  <c r="AL66" i="10" s="1"/>
  <c r="AN95" i="9"/>
  <c r="AN117" i="9" s="1"/>
  <c r="AN106" i="9"/>
  <c r="AL13" i="10"/>
  <c r="AL31" i="12"/>
  <c r="AK86" i="10"/>
  <c r="AK24" i="10"/>
  <c r="AK19" i="10"/>
  <c r="AL51" i="10"/>
  <c r="AL62" i="10" s="1"/>
  <c r="AK27" i="13"/>
  <c r="AL40" i="12"/>
  <c r="W39" i="11"/>
  <c r="W159" i="25" s="1"/>
  <c r="W34" i="13"/>
  <c r="AM157" i="25" l="1"/>
  <c r="AM87" i="11"/>
  <c r="W161" i="25"/>
  <c r="W180" i="25" s="1"/>
  <c r="AL18" i="10"/>
  <c r="AK87" i="10"/>
  <c r="AK89" i="10" s="1"/>
  <c r="AK17" i="9" s="1"/>
  <c r="AK87" i="23" s="1"/>
  <c r="AK92" i="10"/>
  <c r="AL33" i="12"/>
  <c r="AK22" i="11"/>
  <c r="AK70" i="10"/>
  <c r="AK72" i="10" s="1"/>
  <c r="AK25" i="10"/>
  <c r="AK26" i="10" s="1"/>
  <c r="AK29" i="10"/>
  <c r="AK31" i="10" s="1"/>
  <c r="AM59" i="10"/>
  <c r="AM78" i="11"/>
  <c r="AM50" i="10"/>
  <c r="AO91" i="9"/>
  <c r="AN33" i="13"/>
  <c r="AM29" i="12"/>
  <c r="AK20" i="10"/>
  <c r="AL17" i="10" s="1"/>
  <c r="AN103" i="9"/>
  <c r="AN16" i="9" s="1"/>
  <c r="AK194" i="25" l="1"/>
  <c r="AK195" i="25" s="1"/>
  <c r="AK222" i="25" s="1"/>
  <c r="AK18" i="9"/>
  <c r="AK88" i="23" s="1"/>
  <c r="AK90" i="23" s="1"/>
  <c r="AK93" i="23" s="1"/>
  <c r="AK27" i="11"/>
  <c r="AK11" i="23" s="1"/>
  <c r="AK13" i="23" s="1"/>
  <c r="AL86" i="10"/>
  <c r="AO95" i="9"/>
  <c r="AO117" i="9" s="1"/>
  <c r="C117" i="9" s="1"/>
  <c r="L52" i="2" s="1"/>
  <c r="J10" i="16" s="1"/>
  <c r="D3" i="16" s="1"/>
  <c r="AO106" i="9"/>
  <c r="AL68" i="10"/>
  <c r="AL70" i="10" s="1"/>
  <c r="AN108" i="9"/>
  <c r="AN36" i="11"/>
  <c r="AN27" i="12"/>
  <c r="AM13" i="10"/>
  <c r="AM31" i="12"/>
  <c r="AM51" i="10"/>
  <c r="AM62" i="10" s="1"/>
  <c r="AL24" i="10"/>
  <c r="AL23" i="10"/>
  <c r="AK12" i="13"/>
  <c r="AK13" i="13" s="1"/>
  <c r="AM60" i="10"/>
  <c r="AM66" i="10" s="1"/>
  <c r="AK76" i="10"/>
  <c r="AK73" i="10"/>
  <c r="AK74" i="10" s="1"/>
  <c r="AL19" i="10"/>
  <c r="AM76" i="11"/>
  <c r="AL27" i="13"/>
  <c r="AM40" i="12"/>
  <c r="AK93" i="10"/>
  <c r="AK94" i="10" s="1"/>
  <c r="AK44" i="23" l="1"/>
  <c r="AK45" i="23" s="1"/>
  <c r="AK93" i="6"/>
  <c r="AK91" i="6" s="1"/>
  <c r="AK95" i="6" s="1"/>
  <c r="AN157" i="25"/>
  <c r="AN87" i="11"/>
  <c r="AK23" i="11"/>
  <c r="AK25" i="11" s="1"/>
  <c r="AK15" i="13"/>
  <c r="AL91" i="10"/>
  <c r="AO103" i="9"/>
  <c r="AO16" i="9" s="1"/>
  <c r="AL92" i="10"/>
  <c r="AL87" i="10"/>
  <c r="AL89" i="10" s="1"/>
  <c r="AL17" i="9" s="1"/>
  <c r="AL87" i="23" s="1"/>
  <c r="AL25" i="10"/>
  <c r="AL26" i="10" s="1"/>
  <c r="AL29" i="10"/>
  <c r="AL31" i="10" s="1"/>
  <c r="AM18" i="10"/>
  <c r="AN50" i="10"/>
  <c r="AN59" i="10"/>
  <c r="AN78" i="11"/>
  <c r="AN29" i="12"/>
  <c r="AO33" i="13"/>
  <c r="AP91" i="9"/>
  <c r="AL20" i="10"/>
  <c r="AM17" i="10" s="1"/>
  <c r="AK77" i="10"/>
  <c r="AM33" i="12"/>
  <c r="AL22" i="11"/>
  <c r="AL72" i="10"/>
  <c r="AL194" i="25" l="1"/>
  <c r="AL195" i="25" s="1"/>
  <c r="AL222" i="25" s="1"/>
  <c r="AL12" i="13"/>
  <c r="AL13" i="13" s="1"/>
  <c r="AM23" i="10"/>
  <c r="AL73" i="10"/>
  <c r="AL74" i="10" s="1"/>
  <c r="AL76" i="10"/>
  <c r="AP95" i="9"/>
  <c r="AP106" i="9"/>
  <c r="AP103" i="9" s="1"/>
  <c r="AP16" i="9" s="1"/>
  <c r="AO108" i="9"/>
  <c r="AO27" i="12"/>
  <c r="AO36" i="11"/>
  <c r="AN76" i="11"/>
  <c r="AM19" i="10"/>
  <c r="AM20" i="10" s="1"/>
  <c r="AN17" i="10" s="1"/>
  <c r="AM24" i="10"/>
  <c r="AM86" i="10"/>
  <c r="AL18" i="9"/>
  <c r="AL88" i="23" s="1"/>
  <c r="AL90" i="23" s="1"/>
  <c r="AL93" i="23" s="1"/>
  <c r="AL27" i="11"/>
  <c r="AL11" i="23" s="1"/>
  <c r="AL13" i="23" s="1"/>
  <c r="AL81" i="10"/>
  <c r="AK80" i="10"/>
  <c r="AK82" i="10" s="1"/>
  <c r="AM68" i="10"/>
  <c r="AL93" i="10"/>
  <c r="AL94" i="10" s="1"/>
  <c r="AN60" i="10"/>
  <c r="AN66" i="10" s="1"/>
  <c r="AM27" i="13"/>
  <c r="AN40" i="12"/>
  <c r="AN13" i="10"/>
  <c r="AN31" i="12"/>
  <c r="AN51" i="10"/>
  <c r="AN62" i="10" s="1"/>
  <c r="AK62" i="11"/>
  <c r="AK29" i="11"/>
  <c r="X34" i="13"/>
  <c r="X39" i="11"/>
  <c r="X159" i="25" s="1"/>
  <c r="AL44" i="23" l="1"/>
  <c r="AL45" i="23" s="1"/>
  <c r="AL93" i="6"/>
  <c r="AL91" i="6" s="1"/>
  <c r="AL95" i="6" s="1"/>
  <c r="AO157" i="25"/>
  <c r="AO87" i="11"/>
  <c r="X161" i="25"/>
  <c r="X180" i="25" s="1"/>
  <c r="AM91" i="10"/>
  <c r="AL15" i="13"/>
  <c r="AK64" i="11"/>
  <c r="AK34" i="11"/>
  <c r="AK56" i="11" s="1"/>
  <c r="AP108" i="9"/>
  <c r="AP36" i="11"/>
  <c r="AP27" i="12"/>
  <c r="AP29" i="12" s="1"/>
  <c r="AN33" i="12"/>
  <c r="AK32" i="13"/>
  <c r="AL79" i="10"/>
  <c r="AO29" i="12"/>
  <c r="AP117" i="9"/>
  <c r="AP33" i="13"/>
  <c r="AQ91" i="9"/>
  <c r="AL77" i="10"/>
  <c r="AN18" i="10"/>
  <c r="AM87" i="10"/>
  <c r="AM89" i="10" s="1"/>
  <c r="AM17" i="9" s="1"/>
  <c r="AM87" i="23" s="1"/>
  <c r="AM92" i="10"/>
  <c r="AM25" i="10"/>
  <c r="AM26" i="10" s="1"/>
  <c r="AM29" i="10"/>
  <c r="AM31" i="10" s="1"/>
  <c r="AO78" i="11"/>
  <c r="AO59" i="10"/>
  <c r="AO50" i="10"/>
  <c r="AM22" i="11"/>
  <c r="AM70" i="10"/>
  <c r="AL23" i="11"/>
  <c r="AP157" i="25" l="1"/>
  <c r="AP87" i="11"/>
  <c r="AM194" i="25"/>
  <c r="AM195" i="25" s="1"/>
  <c r="AM222" i="25" s="1"/>
  <c r="AN23" i="10"/>
  <c r="AM12" i="13"/>
  <c r="AM13" i="13" s="1"/>
  <c r="AM72" i="10"/>
  <c r="AO60" i="10"/>
  <c r="AO66" i="10" s="1"/>
  <c r="AN24" i="10"/>
  <c r="AM81" i="10"/>
  <c r="AL80" i="10"/>
  <c r="AL82" i="10" s="1"/>
  <c r="AP78" i="11"/>
  <c r="AP76" i="11" s="1"/>
  <c r="AP59" i="10"/>
  <c r="AP60" i="10" s="1"/>
  <c r="AP50" i="10"/>
  <c r="AP51" i="10" s="1"/>
  <c r="AN19" i="10"/>
  <c r="AO51" i="10"/>
  <c r="AO62" i="10" s="1"/>
  <c r="AM18" i="9"/>
  <c r="AM88" i="23" s="1"/>
  <c r="AM90" i="23" s="1"/>
  <c r="AM93" i="23" s="1"/>
  <c r="AM27" i="11"/>
  <c r="AM11" i="23" s="1"/>
  <c r="AM13" i="23" s="1"/>
  <c r="AP31" i="12"/>
  <c r="AP33" i="12" s="1"/>
  <c r="AP13" i="10"/>
  <c r="AN86" i="10"/>
  <c r="AO76" i="11"/>
  <c r="AM93" i="10"/>
  <c r="AM94" i="10" s="1"/>
  <c r="AQ106" i="9"/>
  <c r="AQ103" i="9" s="1"/>
  <c r="AQ16" i="9" s="1"/>
  <c r="AQ95" i="9"/>
  <c r="AQ117" i="9" s="1"/>
  <c r="AO13" i="10"/>
  <c r="AO31" i="12"/>
  <c r="AO40" i="12"/>
  <c r="AN27" i="13"/>
  <c r="AN68" i="10"/>
  <c r="AN70" i="10" s="1"/>
  <c r="AL25" i="11"/>
  <c r="AK110" i="9"/>
  <c r="AK113" i="9" s="1"/>
  <c r="AM44" i="23" l="1"/>
  <c r="AM45" i="23" s="1"/>
  <c r="AM93" i="6"/>
  <c r="AM91" i="6" s="1"/>
  <c r="AM95" i="6" s="1"/>
  <c r="AP62" i="10"/>
  <c r="AP86" i="10" s="1"/>
  <c r="AP92" i="10" s="1"/>
  <c r="AP66" i="10"/>
  <c r="AP68" i="10" s="1"/>
  <c r="AL62" i="11"/>
  <c r="AL29" i="11"/>
  <c r="AO18" i="10"/>
  <c r="AQ40" i="12"/>
  <c r="AP27" i="13"/>
  <c r="AN87" i="10"/>
  <c r="AN89" i="10" s="1"/>
  <c r="AN17" i="9" s="1"/>
  <c r="AN87" i="23" s="1"/>
  <c r="AN92" i="10"/>
  <c r="AN20" i="10"/>
  <c r="AO17" i="10" s="1"/>
  <c r="AN25" i="10"/>
  <c r="AN26" i="10" s="1"/>
  <c r="AN29" i="10"/>
  <c r="AN31" i="10" s="1"/>
  <c r="AM76" i="10"/>
  <c r="AM73" i="10"/>
  <c r="AM74" i="10" s="1"/>
  <c r="AN22" i="11"/>
  <c r="AN72" i="10"/>
  <c r="AL32" i="13"/>
  <c r="AM79" i="10"/>
  <c r="AQ33" i="13"/>
  <c r="AR91" i="9"/>
  <c r="AM15" i="13"/>
  <c r="AN91" i="10"/>
  <c r="AO33" i="12"/>
  <c r="AQ108" i="9"/>
  <c r="AQ36" i="11"/>
  <c r="AQ27" i="12"/>
  <c r="AQ29" i="12" s="1"/>
  <c r="AP18" i="10"/>
  <c r="AP24" i="10" s="1"/>
  <c r="AQ157" i="25" l="1"/>
  <c r="AQ87" i="11"/>
  <c r="AN194" i="25"/>
  <c r="AN195" i="25" s="1"/>
  <c r="AN222" i="25" s="1"/>
  <c r="AP22" i="11"/>
  <c r="AQ50" i="10"/>
  <c r="AQ51" i="10" s="1"/>
  <c r="AQ59" i="10"/>
  <c r="AQ60" i="10" s="1"/>
  <c r="AQ78" i="11"/>
  <c r="AQ76" i="11" s="1"/>
  <c r="AN27" i="11"/>
  <c r="AN11" i="23" s="1"/>
  <c r="AN13" i="23" s="1"/>
  <c r="AN18" i="9"/>
  <c r="AN88" i="23" s="1"/>
  <c r="AN90" i="23" s="1"/>
  <c r="AN93" i="23" s="1"/>
  <c r="AO24" i="10"/>
  <c r="AM23" i="11"/>
  <c r="AN12" i="13"/>
  <c r="AN13" i="13" s="1"/>
  <c r="AO23" i="10"/>
  <c r="AO86" i="10"/>
  <c r="AM77" i="10"/>
  <c r="AR95" i="9"/>
  <c r="AR117" i="9" s="1"/>
  <c r="AR106" i="9"/>
  <c r="AR103" i="9" s="1"/>
  <c r="AR16" i="9" s="1"/>
  <c r="AO19" i="10"/>
  <c r="AO29" i="10" s="1"/>
  <c r="AO31" i="10" s="1"/>
  <c r="AL34" i="11"/>
  <c r="AL64" i="11"/>
  <c r="AO68" i="10"/>
  <c r="AQ31" i="12"/>
  <c r="AQ33" i="12" s="1"/>
  <c r="AQ13" i="10"/>
  <c r="AP40" i="12"/>
  <c r="AO27" i="13"/>
  <c r="AN76" i="10"/>
  <c r="AN73" i="10"/>
  <c r="AN77" i="10" s="1"/>
  <c r="AN93" i="10"/>
  <c r="AN94" i="10" s="1"/>
  <c r="Y34" i="13"/>
  <c r="Y39" i="11"/>
  <c r="Y159" i="25" s="1"/>
  <c r="AN44" i="23" l="1"/>
  <c r="AN45" i="23" s="1"/>
  <c r="AN93" i="6"/>
  <c r="AN91" i="6" s="1"/>
  <c r="AN95" i="6" s="1"/>
  <c r="AO194" i="25"/>
  <c r="AO195" i="25" s="1"/>
  <c r="AO222" i="25" s="1"/>
  <c r="Y161" i="25"/>
  <c r="Y180" i="25" s="1"/>
  <c r="AQ66" i="10"/>
  <c r="AQ68" i="10" s="1"/>
  <c r="AQ62" i="10"/>
  <c r="AQ86" i="10" s="1"/>
  <c r="AN74" i="10"/>
  <c r="AN15" i="13"/>
  <c r="AO91" i="10"/>
  <c r="AQ18" i="10"/>
  <c r="AQ24" i="10" s="1"/>
  <c r="AN81" i="10"/>
  <c r="AM80" i="10"/>
  <c r="AM82" i="10" s="1"/>
  <c r="AR40" i="12"/>
  <c r="AQ27" i="13"/>
  <c r="AR36" i="11"/>
  <c r="AR27" i="12"/>
  <c r="AR29" i="12" s="1"/>
  <c r="AR108" i="9"/>
  <c r="AO27" i="11"/>
  <c r="AO11" i="23" s="1"/>
  <c r="AO13" i="23" s="1"/>
  <c r="AO18" i="9"/>
  <c r="AO88" i="23" s="1"/>
  <c r="AL56" i="11"/>
  <c r="AS91" i="9"/>
  <c r="AR33" i="13"/>
  <c r="AO87" i="10"/>
  <c r="AO89" i="10" s="1"/>
  <c r="AO17" i="9" s="1"/>
  <c r="AO87" i="23" s="1"/>
  <c r="AO92" i="10"/>
  <c r="AP87" i="10"/>
  <c r="AM25" i="11"/>
  <c r="AO81" i="10"/>
  <c r="AN80" i="10"/>
  <c r="AO22" i="11"/>
  <c r="AO70" i="10"/>
  <c r="AO20" i="10"/>
  <c r="AP17" i="10" s="1"/>
  <c r="AO25" i="10"/>
  <c r="AO26" i="10" s="1"/>
  <c r="AO44" i="23" l="1"/>
  <c r="AO45" i="23" s="1"/>
  <c r="AO93" i="6"/>
  <c r="AO91" i="6" s="1"/>
  <c r="AO95" i="6" s="1"/>
  <c r="AO90" i="23"/>
  <c r="AO93" i="23" s="1"/>
  <c r="AR157" i="25"/>
  <c r="AR87" i="11"/>
  <c r="AQ92" i="10"/>
  <c r="AQ87" i="10"/>
  <c r="AQ93" i="10" s="1"/>
  <c r="AQ22" i="11"/>
  <c r="AN23" i="11"/>
  <c r="AN25" i="11" s="1"/>
  <c r="AN62" i="11" s="1"/>
  <c r="AP23" i="10"/>
  <c r="AO12" i="13"/>
  <c r="AO13" i="13" s="1"/>
  <c r="AP93" i="10"/>
  <c r="AP89" i="10"/>
  <c r="AP17" i="9" s="1"/>
  <c r="AP87" i="23" s="1"/>
  <c r="AS95" i="9"/>
  <c r="AS117" i="9" s="1"/>
  <c r="AS106" i="9"/>
  <c r="AS103" i="9" s="1"/>
  <c r="AS16" i="9" s="1"/>
  <c r="AR31" i="12"/>
  <c r="AR33" i="12" s="1"/>
  <c r="AR13" i="10"/>
  <c r="AN79" i="10"/>
  <c r="AN82" i="10" s="1"/>
  <c r="AM32" i="13"/>
  <c r="AP19" i="10"/>
  <c r="AM62" i="11"/>
  <c r="AM29" i="11"/>
  <c r="AR59" i="10"/>
  <c r="AR60" i="10" s="1"/>
  <c r="AR78" i="11"/>
  <c r="AR76" i="11" s="1"/>
  <c r="AR50" i="10"/>
  <c r="AR51" i="10" s="1"/>
  <c r="AO72" i="10"/>
  <c r="AP70" i="10"/>
  <c r="AO93" i="10"/>
  <c r="AO94" i="10" s="1"/>
  <c r="AL110" i="9"/>
  <c r="AL113" i="9" s="1"/>
  <c r="AR62" i="10" l="1"/>
  <c r="AR86" i="10" s="1"/>
  <c r="AQ89" i="10"/>
  <c r="AQ17" i="9" s="1"/>
  <c r="AQ87" i="23" s="1"/>
  <c r="AR66" i="10"/>
  <c r="AR68" i="10" s="1"/>
  <c r="AN29" i="11"/>
  <c r="AN34" i="11" s="1"/>
  <c r="AN56" i="11" s="1"/>
  <c r="AO15" i="13"/>
  <c r="AP91" i="10"/>
  <c r="AP94" i="10" s="1"/>
  <c r="AQ70" i="10"/>
  <c r="AM34" i="11"/>
  <c r="AM64" i="11"/>
  <c r="AP25" i="10"/>
  <c r="AP26" i="10" s="1"/>
  <c r="AP29" i="10"/>
  <c r="AP31" i="10" s="1"/>
  <c r="AR27" i="13"/>
  <c r="AS40" i="12"/>
  <c r="AO76" i="10"/>
  <c r="AO73" i="10"/>
  <c r="AO74" i="10" s="1"/>
  <c r="AO23" i="11" s="1"/>
  <c r="AO79" i="10"/>
  <c r="AN32" i="13"/>
  <c r="AS27" i="12"/>
  <c r="AS29" i="12" s="1"/>
  <c r="AS108" i="9"/>
  <c r="AS36" i="11"/>
  <c r="AP72" i="10"/>
  <c r="AP20" i="10"/>
  <c r="AQ17" i="10" s="1"/>
  <c r="AR18" i="10"/>
  <c r="AR24" i="10" s="1"/>
  <c r="AS33" i="13"/>
  <c r="AT91" i="9"/>
  <c r="AS157" i="25" l="1"/>
  <c r="AS87" i="11"/>
  <c r="AP194" i="25"/>
  <c r="AP195" i="25" s="1"/>
  <c r="AP222" i="25" s="1"/>
  <c r="AR92" i="10"/>
  <c r="AR87" i="10"/>
  <c r="AR93" i="10" s="1"/>
  <c r="AR22" i="11"/>
  <c r="AR70" i="10"/>
  <c r="AR72" i="10" s="1"/>
  <c r="AR73" i="10" s="1"/>
  <c r="AR77" i="10" s="1"/>
  <c r="AN64" i="11"/>
  <c r="AQ72" i="10"/>
  <c r="AQ73" i="10" s="1"/>
  <c r="AQ77" i="10" s="1"/>
  <c r="AO25" i="11"/>
  <c r="AT95" i="9"/>
  <c r="AT106" i="9"/>
  <c r="AT103" i="9" s="1"/>
  <c r="AT16" i="9" s="1"/>
  <c r="AQ19" i="10"/>
  <c r="AQ20" i="10" s="1"/>
  <c r="AR17" i="10" s="1"/>
  <c r="AP73" i="10"/>
  <c r="AP77" i="10" s="1"/>
  <c r="AP76" i="10"/>
  <c r="AS31" i="12"/>
  <c r="AS33" i="12" s="1"/>
  <c r="AS13" i="10"/>
  <c r="AS59" i="10"/>
  <c r="AS60" i="10" s="1"/>
  <c r="AS50" i="10"/>
  <c r="AS51" i="10" s="1"/>
  <c r="AS78" i="11"/>
  <c r="AS76" i="11" s="1"/>
  <c r="AQ91" i="10"/>
  <c r="AQ94" i="10" s="1"/>
  <c r="AP15" i="13"/>
  <c r="AP12" i="13"/>
  <c r="AP13" i="13" s="1"/>
  <c r="AQ23" i="10"/>
  <c r="AN110" i="9"/>
  <c r="AN113" i="9" s="1"/>
  <c r="AO77" i="10"/>
  <c r="AP27" i="11"/>
  <c r="AP11" i="23" s="1"/>
  <c r="AP13" i="23" s="1"/>
  <c r="AP18" i="9"/>
  <c r="AP88" i="23" s="1"/>
  <c r="AP90" i="23" s="1"/>
  <c r="AP93" i="23" s="1"/>
  <c r="AM56" i="11"/>
  <c r="Z34" i="13"/>
  <c r="Z39" i="11"/>
  <c r="Z159" i="25" s="1"/>
  <c r="AP44" i="23" l="1"/>
  <c r="AP45" i="23" s="1"/>
  <c r="AP93" i="6"/>
  <c r="AP91" i="6" s="1"/>
  <c r="AP95" i="6" s="1"/>
  <c r="Z161" i="25"/>
  <c r="Z180" i="25" s="1"/>
  <c r="AR89" i="10"/>
  <c r="AR17" i="9" s="1"/>
  <c r="AR87" i="23" s="1"/>
  <c r="AS62" i="10"/>
  <c r="AS86" i="10" s="1"/>
  <c r="AS66" i="10"/>
  <c r="AS68" i="10" s="1"/>
  <c r="AQ76" i="10"/>
  <c r="AR76" i="10"/>
  <c r="AR74" i="10"/>
  <c r="AM110" i="9"/>
  <c r="AM113" i="9" s="1"/>
  <c r="AR81" i="10"/>
  <c r="AQ80" i="10"/>
  <c r="AS18" i="10"/>
  <c r="AS24" i="10" s="1"/>
  <c r="AQ81" i="10"/>
  <c r="AP80" i="10"/>
  <c r="AT108" i="9"/>
  <c r="AT27" i="12"/>
  <c r="AT29" i="12" s="1"/>
  <c r="AT36" i="11"/>
  <c r="AP81" i="10"/>
  <c r="AO80" i="10"/>
  <c r="AO82" i="10" s="1"/>
  <c r="AS27" i="13"/>
  <c r="AT40" i="12"/>
  <c r="AR19" i="10"/>
  <c r="AU91" i="9"/>
  <c r="AT33" i="13"/>
  <c r="AQ15" i="13"/>
  <c r="AR91" i="10"/>
  <c r="AR94" i="10" s="1"/>
  <c r="AQ74" i="10"/>
  <c r="AP74" i="10"/>
  <c r="AQ25" i="10"/>
  <c r="AQ26" i="10" s="1"/>
  <c r="AQ29" i="10"/>
  <c r="AQ31" i="10" s="1"/>
  <c r="AS81" i="10"/>
  <c r="AR80" i="10"/>
  <c r="AT117" i="9"/>
  <c r="AO62" i="11"/>
  <c r="AO29" i="11"/>
  <c r="AT157" i="25" l="1"/>
  <c r="AT87" i="11"/>
  <c r="AQ194" i="25"/>
  <c r="AQ195" i="25" s="1"/>
  <c r="AQ222" i="25" s="1"/>
  <c r="AS70" i="10"/>
  <c r="AS72" i="10" s="1"/>
  <c r="AS22" i="11"/>
  <c r="AS92" i="10"/>
  <c r="AS87" i="10"/>
  <c r="AS93" i="10" s="1"/>
  <c r="AP23" i="11"/>
  <c r="AP25" i="11" s="1"/>
  <c r="AR23" i="11"/>
  <c r="AR25" i="11" s="1"/>
  <c r="AR62" i="11" s="1"/>
  <c r="AQ23" i="11"/>
  <c r="AQ25" i="11" s="1"/>
  <c r="AQ62" i="11" s="1"/>
  <c r="AR25" i="10"/>
  <c r="AR29" i="10"/>
  <c r="AR31" i="10" s="1"/>
  <c r="AO34" i="11"/>
  <c r="AO64" i="11"/>
  <c r="AQ12" i="13"/>
  <c r="AQ13" i="13" s="1"/>
  <c r="AR23" i="10"/>
  <c r="AT50" i="10"/>
  <c r="AT51" i="10" s="1"/>
  <c r="AT78" i="11"/>
  <c r="AT76" i="11" s="1"/>
  <c r="AT59" i="10"/>
  <c r="AT60" i="10" s="1"/>
  <c r="AQ27" i="11"/>
  <c r="AQ11" i="23" s="1"/>
  <c r="AQ13" i="23" s="1"/>
  <c r="AQ18" i="9"/>
  <c r="AQ88" i="23" s="1"/>
  <c r="AQ90" i="23" s="1"/>
  <c r="AQ93" i="23" s="1"/>
  <c r="AS91" i="10"/>
  <c r="AR15" i="13"/>
  <c r="AU95" i="9"/>
  <c r="AU117" i="9" s="1"/>
  <c r="AU106" i="9"/>
  <c r="AU103" i="9" s="1"/>
  <c r="AU16" i="9" s="1"/>
  <c r="AO32" i="13"/>
  <c r="AP79" i="10"/>
  <c r="AP82" i="10" s="1"/>
  <c r="AT13" i="10"/>
  <c r="AT31" i="12"/>
  <c r="AT33" i="12" s="1"/>
  <c r="AR20" i="10"/>
  <c r="AS17" i="10" s="1"/>
  <c r="AQ44" i="23" l="1"/>
  <c r="AQ45" i="23" s="1"/>
  <c r="AQ93" i="6"/>
  <c r="AQ91" i="6" s="1"/>
  <c r="AQ95" i="6" s="1"/>
  <c r="AR194" i="25"/>
  <c r="AR195" i="25" s="1"/>
  <c r="AR222" i="25" s="1"/>
  <c r="AT66" i="10"/>
  <c r="AT68" i="10" s="1"/>
  <c r="AT62" i="10"/>
  <c r="AT86" i="10" s="1"/>
  <c r="AS89" i="10"/>
  <c r="AS17" i="9" s="1"/>
  <c r="AS87" i="23" s="1"/>
  <c r="AS94" i="10"/>
  <c r="AS15" i="13" s="1"/>
  <c r="AQ29" i="11"/>
  <c r="AQ34" i="11" s="1"/>
  <c r="AQ56" i="11" s="1"/>
  <c r="AQ110" i="9" s="1"/>
  <c r="AQ113" i="9" s="1"/>
  <c r="AR26" i="10"/>
  <c r="AR12" i="13" s="1"/>
  <c r="AR13" i="13" s="1"/>
  <c r="AR18" i="9"/>
  <c r="AR88" i="23" s="1"/>
  <c r="AR90" i="23" s="1"/>
  <c r="AR93" i="23" s="1"/>
  <c r="AR27" i="11"/>
  <c r="AU40" i="12"/>
  <c r="AT27" i="13"/>
  <c r="AO56" i="11"/>
  <c r="AO110" i="9" s="1"/>
  <c r="AO113" i="9" s="1"/>
  <c r="C113" i="9" s="1"/>
  <c r="C115" i="9" s="1"/>
  <c r="AT18" i="10"/>
  <c r="AT24" i="10" s="1"/>
  <c r="AU108" i="9"/>
  <c r="AU27" i="12"/>
  <c r="AU29" i="12" s="1"/>
  <c r="AU36" i="11"/>
  <c r="AS19" i="10"/>
  <c r="AS20" i="10" s="1"/>
  <c r="AT17" i="10" s="1"/>
  <c r="AP32" i="13"/>
  <c r="AQ79" i="10"/>
  <c r="AQ82" i="10" s="1"/>
  <c r="AU33" i="13"/>
  <c r="AV91" i="9"/>
  <c r="AS73" i="10"/>
  <c r="AS77" i="10" s="1"/>
  <c r="AS76" i="10"/>
  <c r="AP62" i="11"/>
  <c r="AP29" i="11"/>
  <c r="AR93" i="6" l="1"/>
  <c r="AR91" i="6" s="1"/>
  <c r="AR95" i="6" s="1"/>
  <c r="AR11" i="23"/>
  <c r="AR13" i="23" s="1"/>
  <c r="AR29" i="11"/>
  <c r="AR34" i="11" s="1"/>
  <c r="AR56" i="11" s="1"/>
  <c r="AR110" i="9" s="1"/>
  <c r="AR113" i="9" s="1"/>
  <c r="AR44" i="23"/>
  <c r="AR45" i="23" s="1"/>
  <c r="AU157" i="25"/>
  <c r="AU87" i="11"/>
  <c r="AT87" i="10"/>
  <c r="AT93" i="10" s="1"/>
  <c r="AT92" i="10"/>
  <c r="AT22" i="11"/>
  <c r="AT70" i="10"/>
  <c r="AT72" i="10" s="1"/>
  <c r="AT91" i="10"/>
  <c r="AS23" i="10"/>
  <c r="AQ64" i="11"/>
  <c r="AS74" i="10"/>
  <c r="AS23" i="11" s="1"/>
  <c r="AS25" i="11" s="1"/>
  <c r="AS25" i="10"/>
  <c r="AS29" i="10"/>
  <c r="AS31" i="10" s="1"/>
  <c r="AU50" i="10"/>
  <c r="AU51" i="10" s="1"/>
  <c r="AU78" i="11"/>
  <c r="AU76" i="11" s="1"/>
  <c r="AU59" i="10"/>
  <c r="AU60" i="10" s="1"/>
  <c r="AP34" i="11"/>
  <c r="AP64" i="11"/>
  <c r="AT81" i="10"/>
  <c r="AS80" i="10"/>
  <c r="AQ32" i="13"/>
  <c r="AR79" i="10"/>
  <c r="AR82" i="10" s="1"/>
  <c r="AU13" i="10"/>
  <c r="AU31" i="12"/>
  <c r="AU33" i="12" s="1"/>
  <c r="AV95" i="9"/>
  <c r="AV33" i="13" s="1"/>
  <c r="AV106" i="9"/>
  <c r="AT19" i="10"/>
  <c r="AT20" i="10" s="1"/>
  <c r="AU17" i="10" s="1"/>
  <c r="AA34" i="13"/>
  <c r="AA39" i="11"/>
  <c r="AA159" i="25" s="1"/>
  <c r="AR64" i="11" l="1"/>
  <c r="AS194" i="25"/>
  <c r="AS195" i="25" s="1"/>
  <c r="AS222" i="25" s="1"/>
  <c r="AA161" i="25"/>
  <c r="AA180" i="25" s="1"/>
  <c r="AT89" i="10"/>
  <c r="AT17" i="9" s="1"/>
  <c r="AT87" i="23" s="1"/>
  <c r="AT94" i="10"/>
  <c r="AU91" i="10" s="1"/>
  <c r="AS26" i="10"/>
  <c r="AS12" i="13" s="1"/>
  <c r="AS13" i="13" s="1"/>
  <c r="AU62" i="10"/>
  <c r="AU86" i="10" s="1"/>
  <c r="AU66" i="10"/>
  <c r="AU68" i="10" s="1"/>
  <c r="AV103" i="9"/>
  <c r="AV16" i="9" s="1"/>
  <c r="E106" i="9"/>
  <c r="AU18" i="10"/>
  <c r="AU24" i="10" s="1"/>
  <c r="AP56" i="11"/>
  <c r="AP110" i="9" s="1"/>
  <c r="AP113" i="9" s="1"/>
  <c r="AT25" i="10"/>
  <c r="AT29" i="10"/>
  <c r="AT31" i="10" s="1"/>
  <c r="AT76" i="10"/>
  <c r="AT73" i="10"/>
  <c r="AT77" i="10" s="1"/>
  <c r="AS62" i="11"/>
  <c r="AS18" i="9"/>
  <c r="AS88" i="23" s="1"/>
  <c r="AS90" i="23" s="1"/>
  <c r="AS93" i="23" s="1"/>
  <c r="AS27" i="11"/>
  <c r="AV117" i="9"/>
  <c r="AU27" i="13"/>
  <c r="AV40" i="12"/>
  <c r="AR32" i="13"/>
  <c r="AS79" i="10"/>
  <c r="AS82" i="10" s="1"/>
  <c r="AS93" i="6" l="1"/>
  <c r="AS91" i="6" s="1"/>
  <c r="AS95" i="6" s="1"/>
  <c r="AS11" i="23"/>
  <c r="AS13" i="23" s="1"/>
  <c r="AS29" i="11"/>
  <c r="AS64" i="11" s="1"/>
  <c r="AS44" i="23"/>
  <c r="AS45" i="23" s="1"/>
  <c r="AT194" i="25"/>
  <c r="AT195" i="25" s="1"/>
  <c r="AT222" i="25" s="1"/>
  <c r="AT15" i="13"/>
  <c r="AT23" i="10"/>
  <c r="AT26" i="10" s="1"/>
  <c r="AU70" i="10"/>
  <c r="AU72" i="10" s="1"/>
  <c r="AU22" i="11"/>
  <c r="AU87" i="10"/>
  <c r="AU93" i="10" s="1"/>
  <c r="AU92" i="10"/>
  <c r="AU19" i="10"/>
  <c r="AU25" i="10" s="1"/>
  <c r="AU81" i="10"/>
  <c r="AT80" i="10"/>
  <c r="AV108" i="9"/>
  <c r="E16" i="9"/>
  <c r="L37" i="2" s="1"/>
  <c r="AV27" i="12"/>
  <c r="AV36" i="11"/>
  <c r="E103" i="9"/>
  <c r="AT27" i="11"/>
  <c r="AT11" i="23" s="1"/>
  <c r="AT13" i="23" s="1"/>
  <c r="AT18" i="9"/>
  <c r="AT88" i="23" s="1"/>
  <c r="AT90" i="23" s="1"/>
  <c r="AT93" i="23" s="1"/>
  <c r="AT79" i="10"/>
  <c r="AS32" i="13"/>
  <c r="AT74" i="10"/>
  <c r="AT23" i="11" s="1"/>
  <c r="AT25" i="11" s="1"/>
  <c r="AT62" i="11" s="1"/>
  <c r="AT44" i="23" l="1"/>
  <c r="AT45" i="23" s="1"/>
  <c r="AT93" i="6"/>
  <c r="AT91" i="6" s="1"/>
  <c r="AT95" i="6" s="1"/>
  <c r="AS34" i="11"/>
  <c r="AS56" i="11" s="1"/>
  <c r="AS110" i="9" s="1"/>
  <c r="AS113" i="9" s="1"/>
  <c r="AV157" i="25"/>
  <c r="AV87" i="11"/>
  <c r="AU94" i="10"/>
  <c r="AV91" i="10" s="1"/>
  <c r="AU76" i="10"/>
  <c r="AU73" i="10"/>
  <c r="AU77" i="10" s="1"/>
  <c r="AU80" i="10" s="1"/>
  <c r="AU89" i="10"/>
  <c r="AU17" i="9" s="1"/>
  <c r="AU87" i="23" s="1"/>
  <c r="AU20" i="10"/>
  <c r="AV17" i="10" s="1"/>
  <c r="AU29" i="10"/>
  <c r="AU31" i="10" s="1"/>
  <c r="AU194" i="25" s="1"/>
  <c r="AT82" i="10"/>
  <c r="AU79" i="10" s="1"/>
  <c r="AV29" i="12"/>
  <c r="E27" i="12"/>
  <c r="AT12" i="13"/>
  <c r="AT13" i="13" s="1"/>
  <c r="AU23" i="10"/>
  <c r="AU26" i="10" s="1"/>
  <c r="AT29" i="11"/>
  <c r="AV78" i="11"/>
  <c r="AV50" i="10"/>
  <c r="AV59" i="10"/>
  <c r="E36" i="11"/>
  <c r="D157" i="25" l="1"/>
  <c r="E157" i="25"/>
  <c r="AU18" i="9"/>
  <c r="AU88" i="23" s="1"/>
  <c r="AU90" i="23" s="1"/>
  <c r="AU93" i="23" s="1"/>
  <c r="AU195" i="25"/>
  <c r="AU222" i="25" s="1"/>
  <c r="AV81" i="10"/>
  <c r="E81" i="10" s="1"/>
  <c r="AU74" i="10"/>
  <c r="AU23" i="11" s="1"/>
  <c r="AU25" i="11" s="1"/>
  <c r="AU62" i="11" s="1"/>
  <c r="AU15" i="13"/>
  <c r="AU27" i="11"/>
  <c r="AU11" i="23" s="1"/>
  <c r="AU13" i="23" s="1"/>
  <c r="AT32" i="13"/>
  <c r="AT34" i="11"/>
  <c r="AT56" i="11" s="1"/>
  <c r="AT110" i="9" s="1"/>
  <c r="AT113" i="9" s="1"/>
  <c r="AT64" i="11"/>
  <c r="AU12" i="13"/>
  <c r="AU13" i="13" s="1"/>
  <c r="AV23" i="10"/>
  <c r="AU82" i="10"/>
  <c r="AV60" i="10"/>
  <c r="AV66" i="10" s="1"/>
  <c r="E59" i="10"/>
  <c r="AV51" i="10"/>
  <c r="AV62" i="10" s="1"/>
  <c r="E50" i="10"/>
  <c r="AV76" i="11"/>
  <c r="E78" i="11"/>
  <c r="AV31" i="12"/>
  <c r="E31" i="12" s="1"/>
  <c r="AV13" i="10"/>
  <c r="E29" i="12"/>
  <c r="AB34" i="13"/>
  <c r="AB39" i="11"/>
  <c r="AB159" i="25" s="1"/>
  <c r="AU44" i="23" l="1"/>
  <c r="AU45" i="23" s="1"/>
  <c r="AU93" i="6"/>
  <c r="AU91" i="6" s="1"/>
  <c r="AU95" i="6" s="1"/>
  <c r="AB161" i="25"/>
  <c r="AB180" i="25" s="1"/>
  <c r="AU29" i="11"/>
  <c r="AU64" i="11" s="1"/>
  <c r="AV33" i="12"/>
  <c r="C76" i="11"/>
  <c r="N52" i="2" s="1"/>
  <c r="D10" i="27" s="1"/>
  <c r="E76" i="11"/>
  <c r="E60" i="10"/>
  <c r="AV18" i="10"/>
  <c r="E13" i="10"/>
  <c r="AV79" i="10"/>
  <c r="AU32" i="13"/>
  <c r="E51" i="10"/>
  <c r="AU34" i="11" l="1"/>
  <c r="AU56" i="11" s="1"/>
  <c r="AU110" i="9" s="1"/>
  <c r="AU113" i="9" s="1"/>
  <c r="AV68" i="10"/>
  <c r="E66" i="10"/>
  <c r="AV86" i="10"/>
  <c r="E62" i="10"/>
  <c r="AV24" i="10"/>
  <c r="E18" i="10"/>
  <c r="AV19" i="10"/>
  <c r="AV20" i="10" s="1"/>
  <c r="AV27" i="13"/>
  <c r="E33" i="12"/>
  <c r="AV25" i="10" l="1"/>
  <c r="E25" i="10" s="1"/>
  <c r="E19" i="10"/>
  <c r="AV29" i="10"/>
  <c r="AV31" i="10" s="1"/>
  <c r="AV194" i="25" s="1"/>
  <c r="AV92" i="10"/>
  <c r="AV87" i="10"/>
  <c r="E86" i="10"/>
  <c r="E24" i="10"/>
  <c r="AV22" i="11"/>
  <c r="E68" i="10"/>
  <c r="AV70" i="10"/>
  <c r="E70" i="10" s="1"/>
  <c r="E194" i="25" l="1"/>
  <c r="D194" i="25"/>
  <c r="AV195" i="25"/>
  <c r="D195" i="25" s="1"/>
  <c r="AV26" i="10"/>
  <c r="AV12" i="13" s="1"/>
  <c r="AV13" i="13" s="1"/>
  <c r="E92" i="10"/>
  <c r="AV27" i="11"/>
  <c r="AV18" i="9"/>
  <c r="AV72" i="10"/>
  <c r="E22" i="11"/>
  <c r="AV89" i="10"/>
  <c r="AV17" i="9" s="1"/>
  <c r="AV93" i="10"/>
  <c r="E93" i="10" s="1"/>
  <c r="E87" i="10"/>
  <c r="AC34" i="13"/>
  <c r="AC39" i="11"/>
  <c r="AC159" i="25" s="1"/>
  <c r="AV93" i="6" l="1"/>
  <c r="AV91" i="6" s="1"/>
  <c r="AV11" i="23"/>
  <c r="AV13" i="23" s="1"/>
  <c r="E18" i="9"/>
  <c r="AV88" i="23"/>
  <c r="E88" i="23" s="1"/>
  <c r="E17" i="9"/>
  <c r="AV87" i="23"/>
  <c r="E27" i="11"/>
  <c r="D32" i="27" s="1"/>
  <c r="D33" i="27" s="1"/>
  <c r="D78" i="6"/>
  <c r="AC161" i="25"/>
  <c r="AC180" i="25" s="1"/>
  <c r="AV222" i="25"/>
  <c r="E222" i="25" s="1"/>
  <c r="E195" i="25"/>
  <c r="AV94" i="10"/>
  <c r="AV15" i="13" s="1"/>
  <c r="AV73" i="10"/>
  <c r="AV74" i="10" s="1"/>
  <c r="AV76" i="10"/>
  <c r="E76" i="10" s="1"/>
  <c r="E72" i="10"/>
  <c r="E93" i="6" l="1"/>
  <c r="AV95" i="6"/>
  <c r="E95" i="6" s="1"/>
  <c r="E91" i="6"/>
  <c r="D11" i="23"/>
  <c r="E11" i="23"/>
  <c r="L38" i="2"/>
  <c r="L40" i="2" s="1"/>
  <c r="D7" i="27"/>
  <c r="D8" i="27" s="1"/>
  <c r="E8" i="27" s="1"/>
  <c r="AV90" i="23"/>
  <c r="E87" i="23"/>
  <c r="C32" i="27"/>
  <c r="D21" i="27"/>
  <c r="D80" i="6"/>
  <c r="H65" i="28" s="1"/>
  <c r="H66" i="28" s="1"/>
  <c r="E10" i="23"/>
  <c r="D10" i="23"/>
  <c r="E34" i="25"/>
  <c r="D224" i="25"/>
  <c r="AV23" i="11"/>
  <c r="E74" i="10"/>
  <c r="AV77" i="10"/>
  <c r="E73" i="10"/>
  <c r="E13" i="23" l="1"/>
  <c r="D13" i="23"/>
  <c r="H19" i="28"/>
  <c r="H20" i="28" s="1"/>
  <c r="H42" i="28"/>
  <c r="H43" i="28" s="1"/>
  <c r="B90" i="28"/>
  <c r="B91" i="28" s="1"/>
  <c r="B113" i="28"/>
  <c r="B114" i="28" s="1"/>
  <c r="B67" i="28"/>
  <c r="B68" i="28" s="1"/>
  <c r="B21" i="28"/>
  <c r="B22" i="28" s="1"/>
  <c r="B44" i="28"/>
  <c r="B45" i="28" s="1"/>
  <c r="D22" i="27"/>
  <c r="C34" i="27"/>
  <c r="C33" i="27"/>
  <c r="AV44" i="23"/>
  <c r="AV45" i="23" s="1"/>
  <c r="D12" i="23"/>
  <c r="E12" i="23"/>
  <c r="AV93" i="23"/>
  <c r="E93" i="23" s="1"/>
  <c r="E90" i="23"/>
  <c r="J27" i="25"/>
  <c r="H27" i="25" s="1"/>
  <c r="K28" i="25" s="1"/>
  <c r="I27" i="25"/>
  <c r="E38" i="25"/>
  <c r="E42" i="25" s="1"/>
  <c r="AV80" i="10"/>
  <c r="E77" i="10"/>
  <c r="E23" i="11"/>
  <c r="AV25" i="11"/>
  <c r="G27" i="25" l="1"/>
  <c r="AV62" i="11"/>
  <c r="AV29" i="11"/>
  <c r="E25" i="11"/>
  <c r="E80" i="10"/>
  <c r="AV82" i="10"/>
  <c r="AV32" i="13" s="1"/>
  <c r="AD34" i="13"/>
  <c r="AD39" i="11"/>
  <c r="AD159" i="25" s="1"/>
  <c r="AD161" i="25" l="1"/>
  <c r="AD180" i="25" s="1"/>
  <c r="AV64" i="11"/>
  <c r="AV34" i="11"/>
  <c r="E29" i="11"/>
  <c r="E62" i="11"/>
  <c r="C62" i="11"/>
  <c r="B52" i="2" s="1"/>
  <c r="AV56" i="11" l="1"/>
  <c r="AV110" i="9" s="1"/>
  <c r="AV113" i="9" s="1"/>
  <c r="E34" i="11"/>
  <c r="C64" i="11"/>
  <c r="D52" i="2" s="1"/>
  <c r="E64" i="11"/>
  <c r="AE34" i="13" l="1"/>
  <c r="AE39" i="11"/>
  <c r="AE159" i="25" s="1"/>
  <c r="AE161" i="25" l="1"/>
  <c r="AE180" i="25" s="1"/>
  <c r="AF34" i="13"/>
  <c r="AF39" i="11"/>
  <c r="AF159" i="25" s="1"/>
  <c r="AF161" i="25" l="1"/>
  <c r="AF180" i="25" s="1"/>
  <c r="AG34" i="13"/>
  <c r="AG39" i="11"/>
  <c r="AG159" i="25" s="1"/>
  <c r="AG161" i="25" l="1"/>
  <c r="AG180" i="25" s="1"/>
  <c r="AH34" i="13"/>
  <c r="AH39" i="11"/>
  <c r="AH159" i="25" s="1"/>
  <c r="AH161" i="25" l="1"/>
  <c r="AH180" i="25" s="1"/>
  <c r="AI34" i="13"/>
  <c r="AI39" i="11"/>
  <c r="AI159" i="25" s="1"/>
  <c r="AI161" i="25" l="1"/>
  <c r="AI180" i="25" s="1"/>
  <c r="AJ34" i="13"/>
  <c r="AJ39" i="11"/>
  <c r="AJ159" i="25" s="1"/>
  <c r="AJ161" i="25" l="1"/>
  <c r="AJ180" i="25" s="1"/>
  <c r="AK34" i="13"/>
  <c r="AK39" i="11"/>
  <c r="AK159" i="25" s="1"/>
  <c r="AK161" i="25" l="1"/>
  <c r="AK180" i="25" s="1"/>
  <c r="AL34" i="13"/>
  <c r="AL39" i="11"/>
  <c r="AL159" i="25" s="1"/>
  <c r="AL161" i="25" l="1"/>
  <c r="AL180" i="25" s="1"/>
  <c r="AM34" i="13"/>
  <c r="AM39" i="11"/>
  <c r="AM159" i="25" s="1"/>
  <c r="AM161" i="25" l="1"/>
  <c r="AM180" i="25" s="1"/>
  <c r="AN34" i="13"/>
  <c r="AN39" i="11"/>
  <c r="AN159" i="25" s="1"/>
  <c r="AN161" i="25" l="1"/>
  <c r="AN180" i="25" s="1"/>
  <c r="AO34" i="13"/>
  <c r="J13" i="16"/>
  <c r="E3" i="16" s="1"/>
  <c r="F2" i="16" s="1" a="1"/>
  <c r="F2" i="16" s="1"/>
  <c r="F3" i="16" s="1" a="1"/>
  <c r="F3" i="16" s="1"/>
  <c r="AO39" i="11"/>
  <c r="AO159" i="25" s="1"/>
  <c r="AO161" i="25" l="1"/>
  <c r="AO180" i="25" s="1"/>
  <c r="Z21" i="9"/>
  <c r="Z8" i="14" s="1"/>
  <c r="AV21" i="9"/>
  <c r="AV8" i="14" s="1"/>
  <c r="AD21" i="9"/>
  <c r="AD8" i="14" s="1"/>
  <c r="AP21" i="9"/>
  <c r="AP8" i="14" s="1"/>
  <c r="AG21" i="9"/>
  <c r="AG8" i="14" s="1"/>
  <c r="M21" i="9"/>
  <c r="M8" i="14" s="1"/>
  <c r="AU21" i="9"/>
  <c r="AU8" i="14" s="1"/>
  <c r="T21" i="9" l="1"/>
  <c r="T8" i="14" s="1"/>
  <c r="G21" i="9"/>
  <c r="AS21" i="9"/>
  <c r="AS8" i="14" s="1"/>
  <c r="AL21" i="9"/>
  <c r="AL8" i="14" s="1"/>
  <c r="AH21" i="9"/>
  <c r="AH8" i="14" s="1"/>
  <c r="V21" i="9"/>
  <c r="V8" i="14" s="1"/>
  <c r="AO21" i="9"/>
  <c r="AO8" i="14" s="1"/>
  <c r="AO18" i="14" s="1"/>
  <c r="G43" i="11"/>
  <c r="G196" i="23" s="1"/>
  <c r="AT21" i="9"/>
  <c r="AT8" i="14" s="1"/>
  <c r="AE21" i="9"/>
  <c r="AE8" i="14" s="1"/>
  <c r="K21" i="9"/>
  <c r="K8" i="14" s="1"/>
  <c r="J21" i="9"/>
  <c r="J8" i="14" s="1"/>
  <c r="P21" i="9"/>
  <c r="P8" i="14" s="1"/>
  <c r="AB21" i="9"/>
  <c r="AB8" i="14" s="1"/>
  <c r="AF21" i="9"/>
  <c r="AF8" i="14" s="1"/>
  <c r="R21" i="9"/>
  <c r="R8" i="14" s="1"/>
  <c r="AC21" i="9"/>
  <c r="AC8" i="14" s="1"/>
  <c r="H21" i="9"/>
  <c r="H8" i="14" s="1"/>
  <c r="X21" i="9"/>
  <c r="X8" i="14" s="1"/>
  <c r="S21" i="9"/>
  <c r="S8" i="14" s="1"/>
  <c r="AN21" i="9"/>
  <c r="AN8" i="14" s="1"/>
  <c r="I21" i="9"/>
  <c r="I8" i="14" s="1"/>
  <c r="AJ21" i="9"/>
  <c r="AJ8" i="14" s="1"/>
  <c r="AK21" i="9"/>
  <c r="AK8" i="14" s="1"/>
  <c r="O21" i="9"/>
  <c r="O8" i="14" s="1"/>
  <c r="Y21" i="9"/>
  <c r="Y8" i="14" s="1"/>
  <c r="L21" i="9"/>
  <c r="L8" i="14" s="1"/>
  <c r="U21" i="9"/>
  <c r="U8" i="14" s="1"/>
  <c r="AR21" i="9"/>
  <c r="AR8" i="14" s="1"/>
  <c r="AQ21" i="9"/>
  <c r="AQ8" i="14" s="1"/>
  <c r="AM21" i="9"/>
  <c r="AM8" i="14" s="1"/>
  <c r="AA21" i="9"/>
  <c r="AA8" i="14" s="1"/>
  <c r="AI21" i="9"/>
  <c r="AI8" i="14" s="1"/>
  <c r="W21" i="9"/>
  <c r="W8" i="14" s="1"/>
  <c r="Q21" i="9"/>
  <c r="Q8" i="14" s="1"/>
  <c r="N21" i="9"/>
  <c r="N8" i="14" s="1"/>
  <c r="G46" i="11" l="1"/>
  <c r="G68" i="11" s="1"/>
  <c r="G57" i="11"/>
  <c r="G67" i="12" s="1"/>
  <c r="G8" i="14"/>
  <c r="E21" i="9"/>
  <c r="AP18" i="14" l="1"/>
  <c r="D9" i="24"/>
  <c r="D10" i="24"/>
  <c r="AP34" i="13"/>
  <c r="AP39" i="11"/>
  <c r="AP159" i="25" s="1"/>
  <c r="G71" i="11"/>
  <c r="G54" i="9"/>
  <c r="G68" i="9" s="1"/>
  <c r="G70" i="9" s="1"/>
  <c r="G55" i="9" s="1"/>
  <c r="G67" i="11"/>
  <c r="G66" i="11" s="1"/>
  <c r="AP161" i="25" l="1"/>
  <c r="AP180" i="25" s="1"/>
  <c r="H43" i="11"/>
  <c r="H196" i="23" s="1"/>
  <c r="G56" i="9"/>
  <c r="G57" i="9" s="1"/>
  <c r="G47" i="11"/>
  <c r="G235" i="23" s="1"/>
  <c r="G73" i="11" l="1"/>
  <c r="G25" i="13"/>
  <c r="G42" i="12" s="1"/>
  <c r="G43" i="12" s="1"/>
  <c r="H52" i="9"/>
  <c r="I43" i="11" l="1"/>
  <c r="I196" i="23" s="1"/>
  <c r="G46" i="12"/>
  <c r="G47" i="12"/>
  <c r="AQ18" i="14" l="1"/>
  <c r="G48" i="12"/>
  <c r="G49" i="12" s="1"/>
  <c r="AQ39" i="11"/>
  <c r="AQ159" i="25" s="1"/>
  <c r="AQ34" i="13"/>
  <c r="AQ161" i="25" l="1"/>
  <c r="AQ180" i="25" s="1"/>
  <c r="J43" i="11"/>
  <c r="J196" i="23" s="1"/>
  <c r="G53" i="12"/>
  <c r="G57" i="12" s="1"/>
  <c r="G26" i="13"/>
  <c r="H45" i="12"/>
  <c r="K43" i="11" l="1"/>
  <c r="K196" i="23" s="1"/>
  <c r="G56" i="12"/>
  <c r="G58" i="12" s="1"/>
  <c r="G59" i="12" s="1"/>
  <c r="H55" i="12" s="1"/>
  <c r="G28" i="13" l="1"/>
  <c r="G61" i="12"/>
  <c r="G66" i="12" s="1"/>
  <c r="G71" i="12" s="1"/>
  <c r="G72" i="12" s="1"/>
  <c r="G45" i="11" s="1"/>
  <c r="G234" i="23" s="1"/>
  <c r="AR18" i="14" l="1"/>
  <c r="AR39" i="11"/>
  <c r="AR159" i="25" s="1"/>
  <c r="G73" i="12"/>
  <c r="G74" i="12" s="1"/>
  <c r="AR34" i="13"/>
  <c r="G72" i="11"/>
  <c r="G58" i="11"/>
  <c r="G65" i="9" s="1"/>
  <c r="G9" i="14" s="1"/>
  <c r="G18" i="14" s="1"/>
  <c r="G48" i="11"/>
  <c r="G236" i="23" s="1"/>
  <c r="G74" i="11" l="1"/>
  <c r="G70" i="11" s="1"/>
  <c r="G197" i="23"/>
  <c r="AR161" i="25"/>
  <c r="AR180" i="25" s="1"/>
  <c r="L43" i="11"/>
  <c r="L196" i="23" s="1"/>
  <c r="H70" i="12"/>
  <c r="G29" i="13"/>
  <c r="G30" i="13" s="1"/>
  <c r="G37" i="13" s="1"/>
  <c r="G89" i="11"/>
  <c r="G50" i="11"/>
  <c r="G51" i="11" s="1"/>
  <c r="G17" i="13" l="1"/>
  <c r="G18" i="13" s="1"/>
  <c r="G20" i="13" s="1"/>
  <c r="G40" i="13" s="1"/>
  <c r="G52" i="11"/>
  <c r="H57" i="11"/>
  <c r="H67" i="12" s="1"/>
  <c r="H46" i="11"/>
  <c r="H71" i="11" l="1"/>
  <c r="H54" i="9"/>
  <c r="H67" i="11"/>
  <c r="H68" i="11"/>
  <c r="AS18" i="14" l="1"/>
  <c r="H66" i="11"/>
  <c r="AS34" i="13"/>
  <c r="M43" i="11"/>
  <c r="M196" i="23" s="1"/>
  <c r="AS39" i="11"/>
  <c r="AS159" i="25" s="1"/>
  <c r="H68" i="9"/>
  <c r="H70" i="9" s="1"/>
  <c r="H55" i="9" s="1"/>
  <c r="H47" i="11" s="1"/>
  <c r="H235" i="23" s="1"/>
  <c r="H73" i="11" l="1"/>
  <c r="AS161" i="25"/>
  <c r="AS180" i="25" s="1"/>
  <c r="H56" i="9"/>
  <c r="H57" i="9" s="1"/>
  <c r="H25" i="13" l="1"/>
  <c r="H42" i="12" s="1"/>
  <c r="H43" i="12" s="1"/>
  <c r="I52" i="9"/>
  <c r="N43" i="11" l="1"/>
  <c r="N196" i="23" s="1"/>
  <c r="H46" i="12"/>
  <c r="H47" i="12"/>
  <c r="AT18" i="14" l="1"/>
  <c r="AT34" i="13"/>
  <c r="H48" i="12"/>
  <c r="H49" i="12" s="1"/>
  <c r="AT39" i="11"/>
  <c r="AT159" i="25" s="1"/>
  <c r="AT161" i="25" l="1"/>
  <c r="AT180" i="25" s="1"/>
  <c r="H26" i="13"/>
  <c r="I45" i="12"/>
  <c r="H53" i="12"/>
  <c r="O43" i="11"/>
  <c r="O196" i="23" s="1"/>
  <c r="H56" i="12" l="1"/>
  <c r="H57" i="12"/>
  <c r="P43" i="11" l="1"/>
  <c r="P196" i="23" s="1"/>
  <c r="H58" i="12"/>
  <c r="H59" i="12" s="1"/>
  <c r="I55" i="12" s="1"/>
  <c r="AU18" i="14" l="1"/>
  <c r="H61" i="12"/>
  <c r="H66" i="12" s="1"/>
  <c r="H71" i="12" s="1"/>
  <c r="H72" i="12" s="1"/>
  <c r="H45" i="11" s="1"/>
  <c r="H234" i="23" s="1"/>
  <c r="H28" i="13"/>
  <c r="AU39" i="11"/>
  <c r="AU159" i="25" s="1"/>
  <c r="AU34" i="13"/>
  <c r="AU161" i="25" l="1"/>
  <c r="AU180" i="25" s="1"/>
  <c r="H73" i="12"/>
  <c r="H74" i="12" s="1"/>
  <c r="I70" i="12" s="1"/>
  <c r="H72" i="11"/>
  <c r="H48" i="11"/>
  <c r="H236" i="23" s="1"/>
  <c r="H58" i="11"/>
  <c r="H65" i="9" s="1"/>
  <c r="H9" i="14" s="1"/>
  <c r="H18" i="14" s="1"/>
  <c r="H74" i="11" l="1"/>
  <c r="H70" i="11" s="1"/>
  <c r="H197" i="23"/>
  <c r="H29" i="13"/>
  <c r="H30" i="13" s="1"/>
  <c r="H37" i="13" s="1"/>
  <c r="H89" i="11"/>
  <c r="Q43" i="11"/>
  <c r="Q196" i="23" s="1"/>
  <c r="H50" i="11"/>
  <c r="H51" i="11" s="1"/>
  <c r="H52" i="11" l="1"/>
  <c r="H17" i="13"/>
  <c r="H18" i="13" s="1"/>
  <c r="H20" i="13" s="1"/>
  <c r="H40" i="13" s="1"/>
  <c r="I46" i="11"/>
  <c r="I57" i="11"/>
  <c r="I67" i="12" s="1"/>
  <c r="AV34" i="13" l="1"/>
  <c r="I54" i="9"/>
  <c r="I71" i="11"/>
  <c r="I67" i="11"/>
  <c r="I68" i="11"/>
  <c r="AV18" i="14"/>
  <c r="AV39" i="11"/>
  <c r="AV159" i="25" s="1"/>
  <c r="D159" i="25" s="1"/>
  <c r="AV161" i="25" l="1"/>
  <c r="E159" i="25"/>
  <c r="E23" i="25"/>
  <c r="E19" i="25" s="1"/>
  <c r="R43" i="11"/>
  <c r="R196" i="23" s="1"/>
  <c r="E39" i="11"/>
  <c r="I68" i="9"/>
  <c r="I70" i="9" s="1"/>
  <c r="I55" i="9" s="1"/>
  <c r="I47" i="11" s="1"/>
  <c r="I235" i="23" s="1"/>
  <c r="I66" i="11"/>
  <c r="I73" i="11" l="1"/>
  <c r="AV180" i="25"/>
  <c r="E180" i="25" s="1"/>
  <c r="D161" i="25"/>
  <c r="J15" i="25"/>
  <c r="H15" i="25" s="1"/>
  <c r="I15" i="25"/>
  <c r="E26" i="25"/>
  <c r="E41" i="25" s="1"/>
  <c r="E43" i="25" s="1"/>
  <c r="E161" i="25"/>
  <c r="I56" i="9"/>
  <c r="I57" i="9" s="1"/>
  <c r="D182" i="25" l="1"/>
  <c r="E226" i="25" s="1"/>
  <c r="E227" i="25" s="1"/>
  <c r="G15" i="25"/>
  <c r="H16" i="25"/>
  <c r="H17" i="25" s="1"/>
  <c r="K18" i="25" s="1"/>
  <c r="J52" i="9"/>
  <c r="I25" i="13"/>
  <c r="I42" i="12" s="1"/>
  <c r="I43" i="12" s="1"/>
  <c r="S43" i="11" l="1"/>
  <c r="S196" i="23" s="1"/>
  <c r="I46" i="12"/>
  <c r="I47" i="12"/>
  <c r="I48" i="12" l="1"/>
  <c r="I49" i="12" s="1"/>
  <c r="I26" i="13" l="1"/>
  <c r="J45" i="12"/>
  <c r="I53" i="12"/>
  <c r="T43" i="11" l="1"/>
  <c r="T196" i="23" s="1"/>
  <c r="I57" i="12"/>
  <c r="I56" i="12"/>
  <c r="I58" i="12" l="1"/>
  <c r="I59" i="12" s="1"/>
  <c r="J55" i="12" s="1"/>
  <c r="I28" i="13" l="1"/>
  <c r="I61" i="12"/>
  <c r="I66" i="12" s="1"/>
  <c r="I71" i="12" s="1"/>
  <c r="I72" i="12" s="1"/>
  <c r="I45" i="11" s="1"/>
  <c r="I234" i="23" s="1"/>
  <c r="U43" i="11" l="1"/>
  <c r="U196" i="23" s="1"/>
  <c r="I73" i="12"/>
  <c r="I74" i="12" s="1"/>
  <c r="I72" i="11"/>
  <c r="I48" i="11"/>
  <c r="I236" i="23" s="1"/>
  <c r="I58" i="11"/>
  <c r="I65" i="9" s="1"/>
  <c r="I9" i="14" s="1"/>
  <c r="I18" i="14" s="1"/>
  <c r="I74" i="11" l="1"/>
  <c r="I70" i="11" s="1"/>
  <c r="I197" i="23"/>
  <c r="I50" i="11"/>
  <c r="I51" i="11" s="1"/>
  <c r="I89" i="11"/>
  <c r="J70" i="12"/>
  <c r="I29" i="13"/>
  <c r="I30" i="13" s="1"/>
  <c r="I37" i="13" s="1"/>
  <c r="I17" i="13" l="1"/>
  <c r="I18" i="13" s="1"/>
  <c r="I20" i="13" s="1"/>
  <c r="I40" i="13" s="1"/>
  <c r="I52" i="11"/>
  <c r="J46" i="11"/>
  <c r="J57" i="11"/>
  <c r="J67" i="12" s="1"/>
  <c r="V43" i="11" l="1"/>
  <c r="V196" i="23" s="1"/>
  <c r="J71" i="11"/>
  <c r="J67" i="11"/>
  <c r="J54" i="9"/>
  <c r="J68" i="11"/>
  <c r="J68" i="9" l="1"/>
  <c r="J70" i="9" s="1"/>
  <c r="J55" i="9" s="1"/>
  <c r="J47" i="11" s="1"/>
  <c r="J235" i="23" s="1"/>
  <c r="J66" i="11"/>
  <c r="J73" i="11" l="1"/>
  <c r="J56" i="9"/>
  <c r="J57" i="9" s="1"/>
  <c r="K52" i="9" l="1"/>
  <c r="J25" i="13"/>
  <c r="J42" i="12" s="1"/>
  <c r="J43" i="12" s="1"/>
  <c r="W43" i="11"/>
  <c r="W196" i="23" s="1"/>
  <c r="J46" i="12" l="1"/>
  <c r="J47" i="12"/>
  <c r="J48" i="12" l="1"/>
  <c r="J49" i="12" s="1"/>
  <c r="X43" i="11" l="1"/>
  <c r="X196" i="23" s="1"/>
  <c r="K45" i="12"/>
  <c r="J26" i="13"/>
  <c r="J53" i="12"/>
  <c r="J56" i="12" l="1"/>
  <c r="J57" i="12"/>
  <c r="J58" i="12" l="1"/>
  <c r="J59" i="12" s="1"/>
  <c r="J28" i="13" l="1"/>
  <c r="K55" i="12"/>
  <c r="Y43" i="11"/>
  <c r="Y196" i="23" s="1"/>
  <c r="J61" i="12"/>
  <c r="J66" i="12" s="1"/>
  <c r="J71" i="12" s="1"/>
  <c r="J72" i="12" l="1"/>
  <c r="J45" i="11" s="1"/>
  <c r="J234" i="23" s="1"/>
  <c r="J73" i="12" l="1"/>
  <c r="J74" i="12" s="1"/>
  <c r="J72" i="11"/>
  <c r="J48" i="11"/>
  <c r="J236" i="23" s="1"/>
  <c r="J58" i="11"/>
  <c r="J65" i="9" s="1"/>
  <c r="J9" i="14" s="1"/>
  <c r="J18" i="14" s="1"/>
  <c r="Z43" i="11"/>
  <c r="Z196" i="23" s="1"/>
  <c r="J74" i="11" l="1"/>
  <c r="J70" i="11" s="1"/>
  <c r="J197" i="23"/>
  <c r="J50" i="11"/>
  <c r="J51" i="11" s="1"/>
  <c r="J17" i="13" s="1"/>
  <c r="J18" i="13" s="1"/>
  <c r="J20" i="13" s="1"/>
  <c r="K70" i="12"/>
  <c r="J29" i="13"/>
  <c r="J30" i="13" s="1"/>
  <c r="J37" i="13" s="1"/>
  <c r="J89" i="11"/>
  <c r="J52" i="11" l="1"/>
  <c r="K46" i="11"/>
  <c r="K71" i="11" s="1"/>
  <c r="AA43" i="11"/>
  <c r="AA196" i="23" s="1"/>
  <c r="K57" i="11"/>
  <c r="K67" i="12" s="1"/>
  <c r="J40" i="13"/>
  <c r="K68" i="11" l="1"/>
  <c r="K67" i="11"/>
  <c r="K54" i="9"/>
  <c r="K68" i="9" s="1"/>
  <c r="K70" i="9" s="1"/>
  <c r="K55" i="9" s="1"/>
  <c r="K47" i="11" s="1"/>
  <c r="K235" i="23" s="1"/>
  <c r="K73" i="11" l="1"/>
  <c r="K66" i="11"/>
  <c r="K56" i="9"/>
  <c r="K57" i="9" s="1"/>
  <c r="AB43" i="11" l="1"/>
  <c r="AB196" i="23" s="1"/>
  <c r="L52" i="9"/>
  <c r="K25" i="13"/>
  <c r="K42" i="12" s="1"/>
  <c r="K43" i="12" s="1"/>
  <c r="K46" i="12" l="1"/>
  <c r="K47" i="12"/>
  <c r="K48" i="12" l="1"/>
  <c r="K49" i="12" s="1"/>
  <c r="AC43" i="11" l="1"/>
  <c r="AC196" i="23" s="1"/>
  <c r="K53" i="12"/>
  <c r="K56" i="12" s="1"/>
  <c r="L45" i="12"/>
  <c r="K26" i="13"/>
  <c r="K57" i="12" l="1"/>
  <c r="K58" i="12" s="1"/>
  <c r="K59" i="12" s="1"/>
  <c r="K28" i="13" l="1"/>
  <c r="L55" i="12"/>
  <c r="K61" i="12"/>
  <c r="K66" i="12" s="1"/>
  <c r="K71" i="12" s="1"/>
  <c r="AD43" i="11" l="1"/>
  <c r="AD196" i="23" s="1"/>
  <c r="K72" i="12"/>
  <c r="K45" i="11" s="1"/>
  <c r="K234" i="23" s="1"/>
  <c r="K73" i="12" l="1"/>
  <c r="K74" i="12" s="1"/>
  <c r="K72" i="11"/>
  <c r="K48" i="11"/>
  <c r="K236" i="23" s="1"/>
  <c r="K58" i="11"/>
  <c r="K65" i="9" s="1"/>
  <c r="K9" i="14" s="1"/>
  <c r="K18" i="14" s="1"/>
  <c r="K74" i="11" l="1"/>
  <c r="K70" i="11" s="1"/>
  <c r="K197" i="23"/>
  <c r="K50" i="11"/>
  <c r="K51" i="11" s="1"/>
  <c r="K29" i="13"/>
  <c r="K30" i="13" s="1"/>
  <c r="K37" i="13" s="1"/>
  <c r="L70" i="12"/>
  <c r="K89" i="11"/>
  <c r="AE43" i="11" l="1"/>
  <c r="AE196" i="23" s="1"/>
  <c r="K17" i="13"/>
  <c r="K18" i="13" s="1"/>
  <c r="K20" i="13" s="1"/>
  <c r="K40" i="13" s="1"/>
  <c r="K52" i="11"/>
  <c r="L57" i="11"/>
  <c r="L67" i="12" s="1"/>
  <c r="L46" i="11"/>
  <c r="L54" i="9" l="1"/>
  <c r="L71" i="11"/>
  <c r="L67" i="11"/>
  <c r="L68" i="11"/>
  <c r="AF43" i="11" l="1"/>
  <c r="AF196" i="23" s="1"/>
  <c r="L66" i="11"/>
  <c r="L68" i="9"/>
  <c r="L70" i="9" s="1"/>
  <c r="L55" i="9" s="1"/>
  <c r="L47" i="11" s="1"/>
  <c r="L235" i="23" s="1"/>
  <c r="L73" i="11" l="1"/>
  <c r="L56" i="9"/>
  <c r="L57" i="9" s="1"/>
  <c r="L25" i="13" l="1"/>
  <c r="L42" i="12" s="1"/>
  <c r="L43" i="12" s="1"/>
  <c r="M52" i="9"/>
  <c r="AG43" i="11" l="1"/>
  <c r="AG196" i="23" s="1"/>
  <c r="L46" i="12"/>
  <c r="L47" i="12"/>
  <c r="L48" i="12" l="1"/>
  <c r="L49" i="12" s="1"/>
  <c r="L53" i="12" l="1"/>
  <c r="L26" i="13"/>
  <c r="M45" i="12"/>
  <c r="AH43" i="11" l="1"/>
  <c r="AH196" i="23" s="1"/>
  <c r="L57" i="12"/>
  <c r="L56" i="12"/>
  <c r="L58" i="12" l="1"/>
  <c r="L59" i="12" s="1"/>
  <c r="M55" i="12" s="1"/>
  <c r="AI43" i="11" l="1"/>
  <c r="AI196" i="23" s="1"/>
  <c r="L28" i="13"/>
  <c r="L61" i="12"/>
  <c r="L66" i="12" s="1"/>
  <c r="L71" i="12" s="1"/>
  <c r="L72" i="12" s="1"/>
  <c r="L45" i="11" s="1"/>
  <c r="L234" i="23" s="1"/>
  <c r="L73" i="12" l="1"/>
  <c r="L74" i="12" s="1"/>
  <c r="M70" i="12" s="1"/>
  <c r="L72" i="11"/>
  <c r="L48" i="11"/>
  <c r="L236" i="23" s="1"/>
  <c r="L58" i="11"/>
  <c r="L65" i="9" s="1"/>
  <c r="L9" i="14" s="1"/>
  <c r="L18" i="14" s="1"/>
  <c r="L74" i="11" l="1"/>
  <c r="L70" i="11" s="1"/>
  <c r="L197" i="23"/>
  <c r="L29" i="13"/>
  <c r="L30" i="13" s="1"/>
  <c r="L37" i="13" s="1"/>
  <c r="L89" i="11"/>
  <c r="L50" i="11"/>
  <c r="L51" i="11" s="1"/>
  <c r="AJ43" i="11" l="1"/>
  <c r="AJ196" i="23" s="1"/>
  <c r="L17" i="13"/>
  <c r="L18" i="13" s="1"/>
  <c r="L20" i="13" s="1"/>
  <c r="L40" i="13" s="1"/>
  <c r="L52" i="11"/>
  <c r="M46" i="11"/>
  <c r="M57" i="11"/>
  <c r="M67" i="12" s="1"/>
  <c r="M71" i="11" l="1"/>
  <c r="M67" i="11"/>
  <c r="M54" i="9"/>
  <c r="M68" i="11"/>
  <c r="M68" i="9" l="1"/>
  <c r="M70" i="9" s="1"/>
  <c r="M55" i="9" s="1"/>
  <c r="M47" i="11" s="1"/>
  <c r="M235" i="23" s="1"/>
  <c r="M66" i="11"/>
  <c r="M73" i="11" l="1"/>
  <c r="AK43" i="11"/>
  <c r="AK196" i="23" s="1"/>
  <c r="M56" i="9"/>
  <c r="M57" i="9" s="1"/>
  <c r="N52" i="9" l="1"/>
  <c r="M25" i="13"/>
  <c r="M42" i="12" s="1"/>
  <c r="M43" i="12" s="1"/>
  <c r="M46" i="12" l="1"/>
  <c r="M47" i="12"/>
  <c r="AL43" i="11" l="1"/>
  <c r="AL196" i="23" s="1"/>
  <c r="M48" i="12"/>
  <c r="M49" i="12" s="1"/>
  <c r="M26" i="13" l="1"/>
  <c r="N45" i="12"/>
  <c r="M53" i="12"/>
  <c r="M56" i="12" l="1"/>
  <c r="M57" i="12"/>
  <c r="M58" i="12" l="1"/>
  <c r="M59" i="12" s="1"/>
  <c r="N55" i="12" s="1"/>
  <c r="AM43" i="11"/>
  <c r="AM196" i="23" s="1"/>
  <c r="M61" i="12" l="1"/>
  <c r="M66" i="12" s="1"/>
  <c r="M71" i="12" s="1"/>
  <c r="M72" i="12" s="1"/>
  <c r="M45" i="11" s="1"/>
  <c r="M234" i="23" s="1"/>
  <c r="M28" i="13"/>
  <c r="M72" i="11" l="1"/>
  <c r="M48" i="11"/>
  <c r="M236" i="23" s="1"/>
  <c r="M58" i="11"/>
  <c r="M65" i="9" s="1"/>
  <c r="M9" i="14" s="1"/>
  <c r="M18" i="14" s="1"/>
  <c r="M73" i="12"/>
  <c r="M74" i="12" s="1"/>
  <c r="M74" i="11" l="1"/>
  <c r="M70" i="11" s="1"/>
  <c r="M197" i="23"/>
  <c r="M50" i="11"/>
  <c r="M51" i="11" s="1"/>
  <c r="M17" i="13" s="1"/>
  <c r="M18" i="13" s="1"/>
  <c r="M20" i="13" s="1"/>
  <c r="AN43" i="11"/>
  <c r="AN196" i="23" s="1"/>
  <c r="N70" i="12"/>
  <c r="M29" i="13"/>
  <c r="M30" i="13" s="1"/>
  <c r="M37" i="13" s="1"/>
  <c r="M89" i="11"/>
  <c r="N46" i="11" l="1"/>
  <c r="N71" i="11" s="1"/>
  <c r="N57" i="11"/>
  <c r="N67" i="12" s="1"/>
  <c r="M52" i="11"/>
  <c r="M40" i="13"/>
  <c r="N54" i="9" l="1"/>
  <c r="N68" i="9" s="1"/>
  <c r="N70" i="9" s="1"/>
  <c r="N55" i="9" s="1"/>
  <c r="N47" i="11" s="1"/>
  <c r="N235" i="23" s="1"/>
  <c r="N67" i="11"/>
  <c r="N68" i="11"/>
  <c r="N73" i="11" l="1"/>
  <c r="AO43" i="11"/>
  <c r="AO196" i="23" s="1"/>
  <c r="N66" i="11"/>
  <c r="N56" i="9"/>
  <c r="N57" i="9" s="1"/>
  <c r="O52" i="9" l="1"/>
  <c r="N25" i="13"/>
  <c r="N42" i="12" s="1"/>
  <c r="N43" i="12" s="1"/>
  <c r="N46" i="12" l="1"/>
  <c r="N47" i="12"/>
  <c r="AP43" i="11"/>
  <c r="AP196" i="23" s="1"/>
  <c r="N48" i="12" l="1"/>
  <c r="N49" i="12" s="1"/>
  <c r="O45" i="12" l="1"/>
  <c r="N26" i="13"/>
  <c r="N53" i="12"/>
  <c r="AQ43" i="11" l="1"/>
  <c r="AQ196" i="23" s="1"/>
  <c r="N56" i="12"/>
  <c r="N57" i="12"/>
  <c r="N58" i="12" l="1"/>
  <c r="N59" i="12" s="1"/>
  <c r="O55" i="12" l="1"/>
  <c r="N28" i="13"/>
  <c r="N61" i="12"/>
  <c r="N66" i="12" s="1"/>
  <c r="N71" i="12" s="1"/>
  <c r="AR43" i="11" l="1"/>
  <c r="AR196" i="23" s="1"/>
  <c r="N72" i="12"/>
  <c r="N45" i="11" s="1"/>
  <c r="N234" i="23" s="1"/>
  <c r="N73" i="12" l="1"/>
  <c r="N74" i="12" s="1"/>
  <c r="N72" i="11"/>
  <c r="N48" i="11"/>
  <c r="N236" i="23" s="1"/>
  <c r="N58" i="11"/>
  <c r="N65" i="9" s="1"/>
  <c r="N74" i="11" l="1"/>
  <c r="N70" i="11" s="1"/>
  <c r="N197" i="23"/>
  <c r="N89" i="11"/>
  <c r="N9" i="14"/>
  <c r="N18" i="14" s="1"/>
  <c r="N50" i="11"/>
  <c r="N51" i="11" s="1"/>
  <c r="O70" i="12"/>
  <c r="N29" i="13"/>
  <c r="N30" i="13" s="1"/>
  <c r="N37" i="13" s="1"/>
  <c r="AS43" i="11" l="1"/>
  <c r="AS196" i="23" s="1"/>
  <c r="N52" i="11"/>
  <c r="N17" i="13"/>
  <c r="N18" i="13" s="1"/>
  <c r="N20" i="13" s="1"/>
  <c r="N40" i="13" s="1"/>
  <c r="O46" i="11"/>
  <c r="O57" i="11"/>
  <c r="O67" i="12" s="1"/>
  <c r="O71" i="11" l="1"/>
  <c r="O67" i="11"/>
  <c r="O54" i="9"/>
  <c r="O68" i="11"/>
  <c r="AT43" i="11" l="1"/>
  <c r="AT196" i="23" s="1"/>
  <c r="O68" i="9"/>
  <c r="O70" i="9" s="1"/>
  <c r="O55" i="9" s="1"/>
  <c r="O47" i="11" s="1"/>
  <c r="O235" i="23" s="1"/>
  <c r="O66" i="11"/>
  <c r="O73" i="11" l="1"/>
  <c r="O56" i="9"/>
  <c r="O57" i="9" s="1"/>
  <c r="AU43" i="11" l="1"/>
  <c r="AU196" i="23" s="1"/>
  <c r="O25" i="13"/>
  <c r="O42" i="12" s="1"/>
  <c r="O43" i="12" s="1"/>
  <c r="P52" i="9"/>
  <c r="O46" i="12" l="1"/>
  <c r="O47" i="12"/>
  <c r="O48" i="12" l="1"/>
  <c r="O49" i="12" s="1"/>
  <c r="O53" i="12" l="1"/>
  <c r="O57" i="12" s="1"/>
  <c r="O26" i="13"/>
  <c r="P45" i="12"/>
  <c r="AV43" i="11" l="1"/>
  <c r="O56" i="12"/>
  <c r="O58" i="12" s="1"/>
  <c r="O59" i="12" s="1"/>
  <c r="E43" i="11" l="1"/>
  <c r="AV196" i="23"/>
  <c r="P55" i="12"/>
  <c r="O28" i="13"/>
  <c r="O61" i="12"/>
  <c r="O66" i="12" s="1"/>
  <c r="O71" i="12" s="1"/>
  <c r="O72" i="12" l="1"/>
  <c r="O45" i="11" s="1"/>
  <c r="O234" i="23" s="1"/>
  <c r="O72" i="11" l="1"/>
  <c r="O48" i="11"/>
  <c r="O236" i="23" s="1"/>
  <c r="O58" i="11"/>
  <c r="O65" i="9" s="1"/>
  <c r="O73" i="12"/>
  <c r="O74" i="12" s="1"/>
  <c r="O74" i="11" l="1"/>
  <c r="O70" i="11" s="1"/>
  <c r="O197" i="23"/>
  <c r="O50" i="11"/>
  <c r="O51" i="11" s="1"/>
  <c r="P70" i="12"/>
  <c r="O29" i="13"/>
  <c r="O30" i="13" s="1"/>
  <c r="O37" i="13" s="1"/>
  <c r="O89" i="11"/>
  <c r="O9" i="14"/>
  <c r="O18" i="14" s="1"/>
  <c r="O17" i="13" l="1"/>
  <c r="O18" i="13" s="1"/>
  <c r="O20" i="13" s="1"/>
  <c r="O40" i="13" s="1"/>
  <c r="O52" i="11"/>
  <c r="P57" i="11"/>
  <c r="P67" i="12" s="1"/>
  <c r="P46" i="11"/>
  <c r="P71" i="11" l="1"/>
  <c r="P54" i="9"/>
  <c r="P67" i="11"/>
  <c r="P68" i="11"/>
  <c r="P66" i="11" l="1"/>
  <c r="P68" i="9"/>
  <c r="P70" i="9" s="1"/>
  <c r="P55" i="9" s="1"/>
  <c r="P47" i="11" s="1"/>
  <c r="P235" i="23" s="1"/>
  <c r="P73" i="11" l="1"/>
  <c r="P56" i="9"/>
  <c r="P57" i="9" s="1"/>
  <c r="Q52" i="9" l="1"/>
  <c r="P25" i="13"/>
  <c r="P42" i="12" s="1"/>
  <c r="P43" i="12" s="1"/>
  <c r="P46" i="12" l="1"/>
  <c r="P47" i="12"/>
  <c r="P48" i="12" l="1"/>
  <c r="P49" i="12" s="1"/>
  <c r="P26" i="13" l="1"/>
  <c r="Q45" i="12"/>
  <c r="P53" i="12"/>
  <c r="P56" i="12" l="1"/>
  <c r="P57" i="12"/>
  <c r="P58" i="12" l="1"/>
  <c r="P59" i="12" s="1"/>
  <c r="Q55" i="12" l="1"/>
  <c r="P28" i="13"/>
  <c r="P61" i="12"/>
  <c r="P66" i="12" s="1"/>
  <c r="P71" i="12" s="1"/>
  <c r="P72" i="12" l="1"/>
  <c r="P45" i="11" s="1"/>
  <c r="P234" i="23" s="1"/>
  <c r="P73" i="12" l="1"/>
  <c r="P74" i="12" s="1"/>
  <c r="P72" i="11"/>
  <c r="P48" i="11"/>
  <c r="P236" i="23" s="1"/>
  <c r="P58" i="11"/>
  <c r="P65" i="9" s="1"/>
  <c r="P74" i="11" l="1"/>
  <c r="P70" i="11" s="1"/>
  <c r="P197" i="23"/>
  <c r="P50" i="11"/>
  <c r="P51" i="11" s="1"/>
  <c r="Q46" i="11" s="1"/>
  <c r="P89" i="11"/>
  <c r="P9" i="14"/>
  <c r="P18" i="14" s="1"/>
  <c r="Q70" i="12"/>
  <c r="P29" i="13"/>
  <c r="P30" i="13" s="1"/>
  <c r="P37" i="13" s="1"/>
  <c r="Q57" i="11" l="1"/>
  <c r="Q67" i="12" s="1"/>
  <c r="P17" i="13"/>
  <c r="P18" i="13" s="1"/>
  <c r="P20" i="13" s="1"/>
  <c r="P40" i="13" s="1"/>
  <c r="P52" i="11"/>
  <c r="Q67" i="11"/>
  <c r="Q54" i="9"/>
  <c r="Q71" i="11"/>
  <c r="Q68" i="11"/>
  <c r="Q66" i="11" l="1"/>
  <c r="Q68" i="9"/>
  <c r="Q70" i="9" s="1"/>
  <c r="Q55" i="9" s="1"/>
  <c r="Q47" i="11" s="1"/>
  <c r="Q235" i="23" s="1"/>
  <c r="Q73" i="11" l="1"/>
  <c r="Q56" i="9"/>
  <c r="Q57" i="9" s="1"/>
  <c r="Q25" i="13" l="1"/>
  <c r="Q42" i="12" s="1"/>
  <c r="Q43" i="12" s="1"/>
  <c r="R52" i="9"/>
  <c r="Q46" i="12" l="1"/>
  <c r="Q47" i="12"/>
  <c r="Q48" i="12" l="1"/>
  <c r="Q49" i="12" s="1"/>
  <c r="R45" i="12" l="1"/>
  <c r="Q26" i="13"/>
  <c r="Q53" i="12"/>
  <c r="Q56" i="12" l="1"/>
  <c r="Q57" i="12"/>
  <c r="Q58" i="12" l="1"/>
  <c r="Q59" i="12" s="1"/>
  <c r="Q28" i="13" l="1"/>
  <c r="R55" i="12"/>
  <c r="Q61" i="12"/>
  <c r="Q66" i="12" s="1"/>
  <c r="Q71" i="12" s="1"/>
  <c r="Q72" i="12" l="1"/>
  <c r="Q45" i="11" s="1"/>
  <c r="Q234" i="23" s="1"/>
  <c r="Q73" i="12" l="1"/>
  <c r="Q74" i="12" s="1"/>
  <c r="Q72" i="11"/>
  <c r="Q48" i="11"/>
  <c r="Q236" i="23" s="1"/>
  <c r="Q58" i="11"/>
  <c r="Q65" i="9" s="1"/>
  <c r="Q74" i="11" l="1"/>
  <c r="Q70" i="11" s="1"/>
  <c r="Q197" i="23"/>
  <c r="Q89" i="11"/>
  <c r="Q9" i="14"/>
  <c r="Q18" i="14" s="1"/>
  <c r="Q50" i="11"/>
  <c r="Q51" i="11" s="1"/>
  <c r="Q29" i="13"/>
  <c r="Q30" i="13" s="1"/>
  <c r="Q37" i="13" s="1"/>
  <c r="R70" i="12"/>
  <c r="R57" i="11" l="1"/>
  <c r="R67" i="12" s="1"/>
  <c r="Q52" i="11"/>
  <c r="Q17" i="13"/>
  <c r="Q18" i="13" s="1"/>
  <c r="Q20" i="13" s="1"/>
  <c r="Q40" i="13" s="1"/>
  <c r="R46" i="11"/>
  <c r="R68" i="11" l="1"/>
  <c r="R71" i="11"/>
  <c r="R54" i="9"/>
  <c r="R67" i="11"/>
  <c r="R66" i="11" l="1"/>
  <c r="R68" i="9"/>
  <c r="R70" i="9" s="1"/>
  <c r="R55" i="9" s="1"/>
  <c r="R56" i="9" s="1"/>
  <c r="R57" i="9" s="1"/>
  <c r="R25" i="13" l="1"/>
  <c r="R42" i="12" s="1"/>
  <c r="R43" i="12" s="1"/>
  <c r="S52" i="9"/>
  <c r="R47" i="11"/>
  <c r="R235" i="23" s="1"/>
  <c r="R73" i="11" l="1"/>
  <c r="R46" i="12"/>
  <c r="R47" i="12"/>
  <c r="R48" i="12" l="1"/>
  <c r="R49" i="12" s="1"/>
  <c r="R26" i="13" l="1"/>
  <c r="S45" i="12"/>
  <c r="R53" i="12"/>
  <c r="R56" i="12" l="1"/>
  <c r="R57" i="12"/>
  <c r="R58" i="12" l="1"/>
  <c r="R59" i="12" s="1"/>
  <c r="S55" i="12" l="1"/>
  <c r="R28" i="13"/>
  <c r="R61" i="12"/>
  <c r="R66" i="12" s="1"/>
  <c r="R71" i="12" s="1"/>
  <c r="R72" i="12" l="1"/>
  <c r="R45" i="11" l="1"/>
  <c r="R234" i="23" s="1"/>
  <c r="R73" i="12"/>
  <c r="R74" i="12" s="1"/>
  <c r="S70" i="12" l="1"/>
  <c r="R29" i="13"/>
  <c r="R30" i="13" s="1"/>
  <c r="R37" i="13" s="1"/>
  <c r="R72" i="11"/>
  <c r="R48" i="11"/>
  <c r="R236" i="23" s="1"/>
  <c r="R58" i="11"/>
  <c r="R65" i="9" s="1"/>
  <c r="R9" i="14" s="1"/>
  <c r="R18" i="14" s="1"/>
  <c r="R89" i="11" l="1"/>
  <c r="R197" i="23"/>
  <c r="R74" i="11"/>
  <c r="R70" i="11" s="1"/>
  <c r="R50" i="11"/>
  <c r="R51" i="11" l="1"/>
  <c r="R52" i="11" l="1"/>
  <c r="R17" i="13"/>
  <c r="R18" i="13" s="1"/>
  <c r="R20" i="13" s="1"/>
  <c r="R40" i="13" s="1"/>
  <c r="S46" i="11"/>
  <c r="S57" i="11"/>
  <c r="S67" i="12" s="1"/>
  <c r="S67" i="11" l="1"/>
  <c r="S54" i="9"/>
  <c r="S71" i="11"/>
  <c r="S68" i="11"/>
  <c r="S68" i="9" l="1"/>
  <c r="S70" i="9" s="1"/>
  <c r="S55" i="9" s="1"/>
  <c r="S66" i="11"/>
  <c r="S47" i="11" l="1"/>
  <c r="S235" i="23" s="1"/>
  <c r="S56" i="9"/>
  <c r="S57" i="9" s="1"/>
  <c r="S25" i="13" l="1"/>
  <c r="S42" i="12" s="1"/>
  <c r="S43" i="12" s="1"/>
  <c r="T52" i="9"/>
  <c r="S73" i="11"/>
  <c r="S46" i="12" l="1"/>
  <c r="S47" i="12"/>
  <c r="S48" i="12" l="1"/>
  <c r="S49" i="12" s="1"/>
  <c r="T45" i="12" l="1"/>
  <c r="S26" i="13"/>
  <c r="S53" i="12"/>
  <c r="S56" i="12" l="1"/>
  <c r="S57" i="12"/>
  <c r="S58" i="12" l="1"/>
  <c r="S59" i="12" s="1"/>
  <c r="T55" i="12" l="1"/>
  <c r="S28" i="13"/>
  <c r="S61" i="12"/>
  <c r="S66" i="12" s="1"/>
  <c r="S71" i="12" s="1"/>
  <c r="S72" i="12" l="1"/>
  <c r="S73" i="12" s="1"/>
  <c r="S74" i="12" s="1"/>
  <c r="S29" i="13" l="1"/>
  <c r="S30" i="13" s="1"/>
  <c r="S37" i="13" s="1"/>
  <c r="T70" i="12"/>
  <c r="S45" i="11"/>
  <c r="S234" i="23" s="1"/>
  <c r="S72" i="11" l="1"/>
  <c r="S48" i="11"/>
  <c r="S236" i="23" s="1"/>
  <c r="S58" i="11"/>
  <c r="S65" i="9" s="1"/>
  <c r="S9" i="14" s="1"/>
  <c r="S18" i="14" s="1"/>
  <c r="S50" i="11" l="1"/>
  <c r="S51" i="11" s="1"/>
  <c r="S197" i="23"/>
  <c r="S74" i="11"/>
  <c r="S70" i="11" s="1"/>
  <c r="S89" i="11"/>
  <c r="S52" i="11" l="1"/>
  <c r="S17" i="13"/>
  <c r="S18" i="13" s="1"/>
  <c r="S20" i="13" s="1"/>
  <c r="S40" i="13" s="1"/>
  <c r="T57" i="11"/>
  <c r="T67" i="12" s="1"/>
  <c r="T46" i="11"/>
  <c r="T71" i="11" l="1"/>
  <c r="T54" i="9"/>
  <c r="T67" i="11"/>
  <c r="T68" i="11"/>
  <c r="T66" i="11" l="1"/>
  <c r="T68" i="9"/>
  <c r="T70" i="9" s="1"/>
  <c r="T55" i="9" s="1"/>
  <c r="T47" i="11" l="1"/>
  <c r="T235" i="23" s="1"/>
  <c r="T56" i="9"/>
  <c r="T57" i="9" s="1"/>
  <c r="U52" i="9" l="1"/>
  <c r="T25" i="13"/>
  <c r="T42" i="12" s="1"/>
  <c r="T43" i="12" s="1"/>
  <c r="T73" i="11"/>
  <c r="T46" i="12" l="1"/>
  <c r="T47" i="12"/>
  <c r="T48" i="12" l="1"/>
  <c r="T49" i="12" s="1"/>
  <c r="U45" i="12" l="1"/>
  <c r="T26" i="13"/>
  <c r="T53" i="12"/>
  <c r="T56" i="12" l="1"/>
  <c r="T57" i="12"/>
  <c r="T58" i="12" l="1"/>
  <c r="T59" i="12" s="1"/>
  <c r="U55" i="12" l="1"/>
  <c r="T28" i="13"/>
  <c r="T61" i="12"/>
  <c r="T66" i="12" s="1"/>
  <c r="T71" i="12" s="1"/>
  <c r="T72" i="12" l="1"/>
  <c r="T73" i="12" s="1"/>
  <c r="T74" i="12" s="1"/>
  <c r="U70" i="12" l="1"/>
  <c r="T29" i="13"/>
  <c r="T30" i="13" s="1"/>
  <c r="T37" i="13" s="1"/>
  <c r="T45" i="11"/>
  <c r="T234" i="23" s="1"/>
  <c r="T72" i="11" l="1"/>
  <c r="T48" i="11"/>
  <c r="T236" i="23" s="1"/>
  <c r="T58" i="11"/>
  <c r="T65" i="9" s="1"/>
  <c r="T9" i="14" s="1"/>
  <c r="T18" i="14" s="1"/>
  <c r="T89" i="11" l="1"/>
  <c r="T197" i="23"/>
  <c r="T50" i="11"/>
  <c r="T74" i="11"/>
  <c r="T70" i="11" s="1"/>
  <c r="T51" i="11" l="1"/>
  <c r="T52" i="11" l="1"/>
  <c r="T17" i="13"/>
  <c r="T18" i="13" s="1"/>
  <c r="T20" i="13" s="1"/>
  <c r="T40" i="13" s="1"/>
  <c r="U46" i="11"/>
  <c r="U57" i="11"/>
  <c r="U67" i="12" s="1"/>
  <c r="U68" i="11" l="1"/>
  <c r="U67" i="11"/>
  <c r="U54" i="9"/>
  <c r="U71" i="11"/>
  <c r="U68" i="9" l="1"/>
  <c r="U70" i="9" s="1"/>
  <c r="U55" i="9" s="1"/>
  <c r="U66" i="11"/>
  <c r="U47" i="11" l="1"/>
  <c r="U235" i="23" s="1"/>
  <c r="U56" i="9"/>
  <c r="U57" i="9" s="1"/>
  <c r="V52" i="9" l="1"/>
  <c r="U25" i="13"/>
  <c r="U42" i="12" s="1"/>
  <c r="U43" i="12" s="1"/>
  <c r="U73" i="11"/>
  <c r="U46" i="12" l="1"/>
  <c r="U47" i="12"/>
  <c r="U48" i="12" l="1"/>
  <c r="U49" i="12" s="1"/>
  <c r="V45" i="12" l="1"/>
  <c r="U26" i="13"/>
  <c r="U53" i="12"/>
  <c r="U56" i="12" l="1"/>
  <c r="U57" i="12"/>
  <c r="U58" i="12" l="1"/>
  <c r="U59" i="12" s="1"/>
  <c r="U28" i="13" l="1"/>
  <c r="V55" i="12"/>
  <c r="U61" i="12"/>
  <c r="U66" i="12" s="1"/>
  <c r="U71" i="12" s="1"/>
  <c r="U72" i="12" l="1"/>
  <c r="U73" i="12" s="1"/>
  <c r="U74" i="12" s="1"/>
  <c r="U29" i="13" l="1"/>
  <c r="U30" i="13" s="1"/>
  <c r="U37" i="13" s="1"/>
  <c r="V70" i="12"/>
  <c r="U45" i="11"/>
  <c r="U234" i="23" s="1"/>
  <c r="U72" i="11" l="1"/>
  <c r="U48" i="11"/>
  <c r="U236" i="23" s="1"/>
  <c r="U58" i="11"/>
  <c r="U65" i="9" s="1"/>
  <c r="U9" i="14" s="1"/>
  <c r="U18" i="14" s="1"/>
  <c r="U50" i="11" l="1"/>
  <c r="U51" i="11" s="1"/>
  <c r="U197" i="23"/>
  <c r="U74" i="11"/>
  <c r="U70" i="11" s="1"/>
  <c r="U89" i="11"/>
  <c r="U17" i="13" l="1"/>
  <c r="U18" i="13" s="1"/>
  <c r="U20" i="13" s="1"/>
  <c r="U40" i="13" s="1"/>
  <c r="U52" i="11"/>
  <c r="V46" i="11"/>
  <c r="V57" i="11"/>
  <c r="V67" i="12" s="1"/>
  <c r="V67" i="11" l="1"/>
  <c r="V54" i="9"/>
  <c r="V71" i="11"/>
  <c r="V68" i="11"/>
  <c r="V66" i="11" l="1"/>
  <c r="V68" i="9"/>
  <c r="V70" i="9" s="1"/>
  <c r="V55" i="9" s="1"/>
  <c r="V56" i="9" s="1"/>
  <c r="V57" i="9" s="1"/>
  <c r="W52" i="9" l="1"/>
  <c r="V25" i="13"/>
  <c r="V42" i="12" s="1"/>
  <c r="V43" i="12" s="1"/>
  <c r="V47" i="11"/>
  <c r="V235" i="23" s="1"/>
  <c r="V73" i="11" l="1"/>
  <c r="V46" i="12"/>
  <c r="V47" i="12"/>
  <c r="V48" i="12" l="1"/>
  <c r="V49" i="12" s="1"/>
  <c r="W45" i="12" l="1"/>
  <c r="V26" i="13"/>
  <c r="V53" i="12"/>
  <c r="V56" i="12" l="1"/>
  <c r="V57" i="12"/>
  <c r="V58" i="12" l="1"/>
  <c r="V59" i="12" s="1"/>
  <c r="V28" i="13" l="1"/>
  <c r="W55" i="12"/>
  <c r="V61" i="12"/>
  <c r="V66" i="12" s="1"/>
  <c r="V71" i="12" s="1"/>
  <c r="V72" i="12" l="1"/>
  <c r="V45" i="11" s="1"/>
  <c r="V234" i="23" s="1"/>
  <c r="V73" i="12" l="1"/>
  <c r="V74" i="12" s="1"/>
  <c r="V72" i="11"/>
  <c r="V48" i="11"/>
  <c r="V236" i="23" s="1"/>
  <c r="V58" i="11"/>
  <c r="V65" i="9" s="1"/>
  <c r="V9" i="14" s="1"/>
  <c r="V18" i="14" s="1"/>
  <c r="V89" i="11" l="1"/>
  <c r="V197" i="23"/>
  <c r="V50" i="11"/>
  <c r="V51" i="11" s="1"/>
  <c r="V74" i="11"/>
  <c r="V70" i="11" s="1"/>
  <c r="W70" i="12"/>
  <c r="V29" i="13"/>
  <c r="V30" i="13" s="1"/>
  <c r="V37" i="13" s="1"/>
  <c r="V17" i="13" l="1"/>
  <c r="V18" i="13" s="1"/>
  <c r="V20" i="13" s="1"/>
  <c r="V40" i="13" s="1"/>
  <c r="V52" i="11"/>
  <c r="W46" i="11"/>
  <c r="W57" i="11"/>
  <c r="W67" i="12" s="1"/>
  <c r="W54" i="9" l="1"/>
  <c r="W71" i="11"/>
  <c r="W67" i="11"/>
  <c r="W68" i="11"/>
  <c r="W66" i="11" l="1"/>
  <c r="W68" i="9"/>
  <c r="W70" i="9" s="1"/>
  <c r="W55" i="9" s="1"/>
  <c r="W47" i="11" s="1"/>
  <c r="W235" i="23" s="1"/>
  <c r="W73" i="11" l="1"/>
  <c r="W56" i="9"/>
  <c r="W57" i="9" s="1"/>
  <c r="W25" i="13" l="1"/>
  <c r="W42" i="12" s="1"/>
  <c r="W43" i="12" s="1"/>
  <c r="X52" i="9"/>
  <c r="W46" i="12" l="1"/>
  <c r="W47" i="12"/>
  <c r="W48" i="12" l="1"/>
  <c r="W49" i="12" s="1"/>
  <c r="W26" i="13" l="1"/>
  <c r="X45" i="12"/>
  <c r="W53" i="12"/>
  <c r="W56" i="12" l="1"/>
  <c r="W57" i="12"/>
  <c r="W58" i="12" l="1"/>
  <c r="W59" i="12" s="1"/>
  <c r="W28" i="13" l="1"/>
  <c r="X55" i="12"/>
  <c r="W61" i="12"/>
  <c r="W66" i="12" s="1"/>
  <c r="W71" i="12" s="1"/>
  <c r="W72" i="12" l="1"/>
  <c r="W45" i="11" s="1"/>
  <c r="W234" i="23" s="1"/>
  <c r="W73" i="12" l="1"/>
  <c r="W74" i="12" s="1"/>
  <c r="W72" i="11"/>
  <c r="W48" i="11"/>
  <c r="W236" i="23" s="1"/>
  <c r="W58" i="11"/>
  <c r="W65" i="9" s="1"/>
  <c r="W9" i="14" s="1"/>
  <c r="W18" i="14" s="1"/>
  <c r="W74" i="11" l="1"/>
  <c r="W70" i="11" s="1"/>
  <c r="W197" i="23"/>
  <c r="W50" i="11"/>
  <c r="W51" i="11" s="1"/>
  <c r="W89" i="11"/>
  <c r="X70" i="12"/>
  <c r="W29" i="13"/>
  <c r="W30" i="13" s="1"/>
  <c r="W37" i="13" s="1"/>
  <c r="W17" i="13" l="1"/>
  <c r="W18" i="13" s="1"/>
  <c r="W20" i="13" s="1"/>
  <c r="W40" i="13" s="1"/>
  <c r="W52" i="11"/>
  <c r="X57" i="11"/>
  <c r="X67" i="12" s="1"/>
  <c r="X46" i="11"/>
  <c r="X68" i="11" l="1"/>
  <c r="X67" i="11"/>
  <c r="X54" i="9"/>
  <c r="X71" i="11"/>
  <c r="X66" i="11" l="1"/>
  <c r="X68" i="9"/>
  <c r="X70" i="9" s="1"/>
  <c r="X55" i="9" s="1"/>
  <c r="X47" i="11" s="1"/>
  <c r="X235" i="23" s="1"/>
  <c r="X73" i="11" l="1"/>
  <c r="X56" i="9"/>
  <c r="X57" i="9" s="1"/>
  <c r="X25" i="13" l="1"/>
  <c r="X42" i="12" s="1"/>
  <c r="X43" i="12" s="1"/>
  <c r="Y52" i="9"/>
  <c r="X46" i="12" l="1"/>
  <c r="X47" i="12"/>
  <c r="X48" i="12" l="1"/>
  <c r="X49" i="12" s="1"/>
  <c r="X26" i="13" l="1"/>
  <c r="Y45" i="12"/>
  <c r="X53" i="12"/>
  <c r="X56" i="12" l="1"/>
  <c r="X57" i="12"/>
  <c r="X58" i="12" l="1"/>
  <c r="X59" i="12" s="1"/>
  <c r="Y55" i="12" s="1"/>
  <c r="X28" i="13" l="1"/>
  <c r="X61" i="12"/>
  <c r="X66" i="12" s="1"/>
  <c r="X71" i="12" s="1"/>
  <c r="X72" i="12" s="1"/>
  <c r="X45" i="11" s="1"/>
  <c r="X234" i="23" s="1"/>
  <c r="X73" i="12" l="1"/>
  <c r="X74" i="12" s="1"/>
  <c r="X72" i="11"/>
  <c r="X48" i="11"/>
  <c r="X236" i="23" s="1"/>
  <c r="X58" i="11"/>
  <c r="X65" i="9" s="1"/>
  <c r="X9" i="14" s="1"/>
  <c r="X18" i="14" s="1"/>
  <c r="X74" i="11" l="1"/>
  <c r="X70" i="11" s="1"/>
  <c r="X197" i="23"/>
  <c r="X50" i="11"/>
  <c r="X51" i="11" s="1"/>
  <c r="X89" i="11"/>
  <c r="X29" i="13"/>
  <c r="X30" i="13" s="1"/>
  <c r="X37" i="13" s="1"/>
  <c r="Y70" i="12"/>
  <c r="X52" i="11" l="1"/>
  <c r="X17" i="13"/>
  <c r="X18" i="13" s="1"/>
  <c r="X20" i="13" s="1"/>
  <c r="X40" i="13" s="1"/>
  <c r="Y46" i="11"/>
  <c r="Y57" i="11"/>
  <c r="Y67" i="12" s="1"/>
  <c r="Y71" i="11" l="1"/>
  <c r="Y67" i="11"/>
  <c r="Y54" i="9"/>
  <c r="Y68" i="11"/>
  <c r="Y66" i="11" l="1"/>
  <c r="Y68" i="9"/>
  <c r="Y70" i="9" s="1"/>
  <c r="Y55" i="9" s="1"/>
  <c r="Y47" i="11" s="1"/>
  <c r="Y235" i="23" s="1"/>
  <c r="Y73" i="11" l="1"/>
  <c r="Y56" i="9"/>
  <c r="Y57" i="9" s="1"/>
  <c r="Y25" i="13" l="1"/>
  <c r="Y42" i="12" s="1"/>
  <c r="Y43" i="12" s="1"/>
  <c r="Z52" i="9"/>
  <c r="Y46" i="12" l="1"/>
  <c r="Y47" i="12"/>
  <c r="Y48" i="12" l="1"/>
  <c r="Y49" i="12" s="1"/>
  <c r="Y26" i="13" l="1"/>
  <c r="Z45" i="12"/>
  <c r="Y53" i="12"/>
  <c r="Y56" i="12" l="1"/>
  <c r="Y57" i="12"/>
  <c r="Y58" i="12" l="1"/>
  <c r="Y59" i="12" s="1"/>
  <c r="Z55" i="12" l="1"/>
  <c r="Y28" i="13"/>
  <c r="Y61" i="12"/>
  <c r="Y66" i="12" s="1"/>
  <c r="Y71" i="12" s="1"/>
  <c r="Y72" i="12" l="1"/>
  <c r="Y45" i="11" s="1"/>
  <c r="Y234" i="23" s="1"/>
  <c r="Y73" i="12" l="1"/>
  <c r="Y74" i="12" s="1"/>
  <c r="Y72" i="11"/>
  <c r="Y48" i="11"/>
  <c r="Y236" i="23" s="1"/>
  <c r="Y58" i="11"/>
  <c r="Y65" i="9" s="1"/>
  <c r="Y9" i="14" s="1"/>
  <c r="Y18" i="14" s="1"/>
  <c r="Y74" i="11" l="1"/>
  <c r="Y70" i="11" s="1"/>
  <c r="Y197" i="23"/>
  <c r="Y50" i="11"/>
  <c r="Y51" i="11" s="1"/>
  <c r="Y17" i="13" s="1"/>
  <c r="Y18" i="13" s="1"/>
  <c r="Y20" i="13" s="1"/>
  <c r="Y89" i="11"/>
  <c r="Z70" i="12"/>
  <c r="Y29" i="13"/>
  <c r="Y30" i="13" s="1"/>
  <c r="Y37" i="13" s="1"/>
  <c r="Y52" i="11" l="1"/>
  <c r="Z57" i="11"/>
  <c r="Z67" i="12" s="1"/>
  <c r="Z46" i="11"/>
  <c r="Z54" i="9" s="1"/>
  <c r="Y40" i="13"/>
  <c r="Z71" i="11" l="1"/>
  <c r="Z67" i="11"/>
  <c r="Z68" i="11"/>
  <c r="Z68" i="9"/>
  <c r="Z70" i="9" s="1"/>
  <c r="Z55" i="9" s="1"/>
  <c r="Z47" i="11" s="1"/>
  <c r="Z235" i="23" s="1"/>
  <c r="Z73" i="11" l="1"/>
  <c r="Z66" i="11"/>
  <c r="Z56" i="9"/>
  <c r="Z57" i="9" s="1"/>
  <c r="Z25" i="13" l="1"/>
  <c r="Z42" i="12" s="1"/>
  <c r="Z43" i="12" s="1"/>
  <c r="AA52" i="9"/>
  <c r="Z46" i="12" l="1"/>
  <c r="Z47" i="12"/>
  <c r="Z48" i="12" l="1"/>
  <c r="Z49" i="12" s="1"/>
  <c r="AA45" i="12" l="1"/>
  <c r="Z26" i="13"/>
  <c r="Z53" i="12"/>
  <c r="Z56" i="12" l="1"/>
  <c r="Z57" i="12"/>
  <c r="Z58" i="12" l="1"/>
  <c r="Z59" i="12" s="1"/>
  <c r="AA55" i="12" l="1"/>
  <c r="Z28" i="13"/>
  <c r="Z61" i="12"/>
  <c r="Z66" i="12" s="1"/>
  <c r="Z71" i="12" s="1"/>
  <c r="Z72" i="12" l="1"/>
  <c r="Z45" i="11" s="1"/>
  <c r="Z234" i="23" s="1"/>
  <c r="Z73" i="12" l="1"/>
  <c r="Z74" i="12" s="1"/>
  <c r="Z72" i="11"/>
  <c r="Z48" i="11"/>
  <c r="Z236" i="23" s="1"/>
  <c r="Z58" i="11"/>
  <c r="Z65" i="9" s="1"/>
  <c r="Z9" i="14" s="1"/>
  <c r="Z18" i="14" s="1"/>
  <c r="Z74" i="11" l="1"/>
  <c r="Z70" i="11" s="1"/>
  <c r="Z197" i="23"/>
  <c r="Z50" i="11"/>
  <c r="Z51" i="11" s="1"/>
  <c r="Z89" i="11"/>
  <c r="Z29" i="13"/>
  <c r="Z30" i="13" s="1"/>
  <c r="Z37" i="13" s="1"/>
  <c r="AA70" i="12"/>
  <c r="Z52" i="11" l="1"/>
  <c r="Z17" i="13"/>
  <c r="Z18" i="13" s="1"/>
  <c r="Z20" i="13" s="1"/>
  <c r="Z40" i="13" s="1"/>
  <c r="AA46" i="11"/>
  <c r="AA57" i="11"/>
  <c r="AA67" i="12" s="1"/>
  <c r="AA67" i="11" l="1"/>
  <c r="AA71" i="11"/>
  <c r="AA54" i="9"/>
  <c r="AA68" i="11"/>
  <c r="AA68" i="9" l="1"/>
  <c r="AA70" i="9" s="1"/>
  <c r="AA55" i="9" s="1"/>
  <c r="AA47" i="11" s="1"/>
  <c r="AA235" i="23" s="1"/>
  <c r="AA66" i="11"/>
  <c r="AA73" i="11" l="1"/>
  <c r="AA56" i="9"/>
  <c r="AA57" i="9" s="1"/>
  <c r="AA25" i="13" l="1"/>
  <c r="AA42" i="12" s="1"/>
  <c r="AA43" i="12" s="1"/>
  <c r="AB52" i="9"/>
  <c r="AA46" i="12" l="1"/>
  <c r="AA47" i="12"/>
  <c r="AA48" i="12" l="1"/>
  <c r="AA49" i="12" s="1"/>
  <c r="AB45" i="12" l="1"/>
  <c r="AA26" i="13"/>
  <c r="AA53" i="12"/>
  <c r="AA56" i="12" l="1"/>
  <c r="AA57" i="12"/>
  <c r="AA58" i="12" l="1"/>
  <c r="AA59" i="12" s="1"/>
  <c r="AB55" i="12" l="1"/>
  <c r="AA28" i="13"/>
  <c r="AA61" i="12"/>
  <c r="AA66" i="12" s="1"/>
  <c r="AA71" i="12" s="1"/>
  <c r="AA72" i="12" l="1"/>
  <c r="AA45" i="11" s="1"/>
  <c r="AA234" i="23" s="1"/>
  <c r="AA73" i="12" l="1"/>
  <c r="AA74" i="12" s="1"/>
  <c r="AA72" i="11"/>
  <c r="AA48" i="11"/>
  <c r="AA236" i="23" s="1"/>
  <c r="AA58" i="11"/>
  <c r="AA65" i="9" s="1"/>
  <c r="AA9" i="14" s="1"/>
  <c r="AA18" i="14" s="1"/>
  <c r="AA74" i="11" l="1"/>
  <c r="AA70" i="11" s="1"/>
  <c r="AA197" i="23"/>
  <c r="AA89" i="11"/>
  <c r="AA50" i="11"/>
  <c r="AA51" i="11" s="1"/>
  <c r="AB70" i="12"/>
  <c r="AA29" i="13"/>
  <c r="AA30" i="13" s="1"/>
  <c r="AA37" i="13" s="1"/>
  <c r="AA52" i="11" l="1"/>
  <c r="AA17" i="13"/>
  <c r="AA18" i="13" s="1"/>
  <c r="AA20" i="13" s="1"/>
  <c r="AA40" i="13" s="1"/>
  <c r="AB46" i="11"/>
  <c r="AB57" i="11"/>
  <c r="AB67" i="12" s="1"/>
  <c r="AB54" i="9" l="1"/>
  <c r="AB71" i="11"/>
  <c r="AB67" i="11"/>
  <c r="AB68" i="11"/>
  <c r="AB66" i="11" l="1"/>
  <c r="AB68" i="9"/>
  <c r="AB70" i="9" s="1"/>
  <c r="AB55" i="9" s="1"/>
  <c r="AB47" i="11" s="1"/>
  <c r="AB235" i="23" s="1"/>
  <c r="AB73" i="11" l="1"/>
  <c r="AB56" i="9"/>
  <c r="AB57" i="9" s="1"/>
  <c r="AB25" i="13" l="1"/>
  <c r="AB42" i="12" s="1"/>
  <c r="AB43" i="12" s="1"/>
  <c r="AC52" i="9"/>
  <c r="AB46" i="12" l="1"/>
  <c r="AB47" i="12"/>
  <c r="AB48" i="12" l="1"/>
  <c r="AB49" i="12" s="1"/>
  <c r="AC45" i="12" l="1"/>
  <c r="AB26" i="13"/>
  <c r="AB53" i="12"/>
  <c r="AB56" i="12" l="1"/>
  <c r="AB57" i="12"/>
  <c r="AB58" i="12" l="1"/>
  <c r="AB59" i="12" s="1"/>
  <c r="AB28" i="13" l="1"/>
  <c r="AC55" i="12"/>
  <c r="AB61" i="12"/>
  <c r="AB66" i="12" s="1"/>
  <c r="AB71" i="12" s="1"/>
  <c r="AB72" i="12" l="1"/>
  <c r="AB45" i="11" s="1"/>
  <c r="AB234" i="23" s="1"/>
  <c r="AB73" i="12" l="1"/>
  <c r="AB74" i="12" s="1"/>
  <c r="AB72" i="11"/>
  <c r="AB48" i="11"/>
  <c r="AB236" i="23" s="1"/>
  <c r="AB58" i="11"/>
  <c r="AB65" i="9" s="1"/>
  <c r="AB9" i="14" s="1"/>
  <c r="AB18" i="14" s="1"/>
  <c r="AB74" i="11" l="1"/>
  <c r="AB70" i="11" s="1"/>
  <c r="AB197" i="23"/>
  <c r="AB50" i="11"/>
  <c r="AB51" i="11" s="1"/>
  <c r="AB17" i="13" s="1"/>
  <c r="AB18" i="13" s="1"/>
  <c r="AB20" i="13" s="1"/>
  <c r="AB89" i="11"/>
  <c r="AB29" i="13"/>
  <c r="AB30" i="13" s="1"/>
  <c r="AB37" i="13" s="1"/>
  <c r="AC70" i="12"/>
  <c r="AC57" i="11" l="1"/>
  <c r="AC67" i="12" s="1"/>
  <c r="AB52" i="11"/>
  <c r="AC46" i="11"/>
  <c r="AC71" i="11" s="1"/>
  <c r="AB40" i="13"/>
  <c r="AC67" i="11" l="1"/>
  <c r="AC54" i="9"/>
  <c r="AC68" i="9" s="1"/>
  <c r="AC70" i="9" s="1"/>
  <c r="AC55" i="9" s="1"/>
  <c r="AC47" i="11" s="1"/>
  <c r="AC235" i="23" s="1"/>
  <c r="AC68" i="11"/>
  <c r="AC73" i="11" l="1"/>
  <c r="AC66" i="11"/>
  <c r="AC56" i="9"/>
  <c r="AC57" i="9" s="1"/>
  <c r="AC25" i="13" l="1"/>
  <c r="AC42" i="12" s="1"/>
  <c r="AC43" i="12" s="1"/>
  <c r="AD52" i="9"/>
  <c r="AC46" i="12" l="1"/>
  <c r="AC47" i="12"/>
  <c r="AC48" i="12" l="1"/>
  <c r="AC49" i="12" s="1"/>
  <c r="AC26" i="13" l="1"/>
  <c r="AD45" i="12"/>
  <c r="AC53" i="12"/>
  <c r="AC56" i="12" l="1"/>
  <c r="AC57" i="12"/>
  <c r="AC58" i="12" l="1"/>
  <c r="AC59" i="12" l="1"/>
  <c r="AC61" i="12"/>
  <c r="AC66" i="12" s="1"/>
  <c r="AC71" i="12" s="1"/>
  <c r="AC72" i="12" l="1"/>
  <c r="AC45" i="11" s="1"/>
  <c r="AC234" i="23" s="1"/>
  <c r="AC28" i="13"/>
  <c r="AD55" i="12"/>
  <c r="AC72" i="11" l="1"/>
  <c r="AC48" i="11"/>
  <c r="AC236" i="23" s="1"/>
  <c r="AC58" i="11"/>
  <c r="AC65" i="9" s="1"/>
  <c r="AC9" i="14" s="1"/>
  <c r="AC18" i="14" s="1"/>
  <c r="AC73" i="12"/>
  <c r="AC74" i="12" s="1"/>
  <c r="AC74" i="11" l="1"/>
  <c r="AC70" i="11" s="1"/>
  <c r="AC197" i="23"/>
  <c r="AC50" i="11"/>
  <c r="AC51" i="11" s="1"/>
  <c r="AD70" i="12"/>
  <c r="AC29" i="13"/>
  <c r="AC30" i="13" s="1"/>
  <c r="AC37" i="13" s="1"/>
  <c r="AC89" i="11"/>
  <c r="AC17" i="13" l="1"/>
  <c r="AC18" i="13" s="1"/>
  <c r="AC20" i="13" s="1"/>
  <c r="AC40" i="13" s="1"/>
  <c r="AC52" i="11"/>
  <c r="AD57" i="11"/>
  <c r="AD67" i="12" s="1"/>
  <c r="AD46" i="11"/>
  <c r="AD67" i="11" l="1"/>
  <c r="AD54" i="9"/>
  <c r="AD71" i="11"/>
  <c r="AD68" i="11"/>
  <c r="AD68" i="9" l="1"/>
  <c r="AD70" i="9" s="1"/>
  <c r="AD55" i="9" s="1"/>
  <c r="AD47" i="11" s="1"/>
  <c r="AD235" i="23" s="1"/>
  <c r="AD66" i="11"/>
  <c r="AD73" i="11" l="1"/>
  <c r="AD56" i="9"/>
  <c r="AD57" i="9" s="1"/>
  <c r="AD25" i="13" l="1"/>
  <c r="AD42" i="12" s="1"/>
  <c r="AD43" i="12" s="1"/>
  <c r="AE52" i="9"/>
  <c r="AD46" i="12" l="1"/>
  <c r="AD47" i="12"/>
  <c r="AD48" i="12" l="1"/>
  <c r="AD49" i="12" s="1"/>
  <c r="AE45" i="12" l="1"/>
  <c r="AD26" i="13"/>
  <c r="AD53" i="12"/>
  <c r="AD56" i="12" l="1"/>
  <c r="AD57" i="12"/>
  <c r="AD58" i="12" l="1"/>
  <c r="AD59" i="12" s="1"/>
  <c r="AD28" i="13" l="1"/>
  <c r="AE55" i="12"/>
  <c r="AD61" i="12"/>
  <c r="AD66" i="12" s="1"/>
  <c r="AD71" i="12" s="1"/>
  <c r="AD72" i="12" l="1"/>
  <c r="AD45" i="11" s="1"/>
  <c r="AD234" i="23" s="1"/>
  <c r="AD73" i="12" l="1"/>
  <c r="AD74" i="12" s="1"/>
  <c r="AD72" i="11"/>
  <c r="AD48" i="11"/>
  <c r="AD236" i="23" s="1"/>
  <c r="AD58" i="11"/>
  <c r="AD65" i="9" s="1"/>
  <c r="AD9" i="14" s="1"/>
  <c r="AD18" i="14" s="1"/>
  <c r="AD74" i="11" l="1"/>
  <c r="AD70" i="11" s="1"/>
  <c r="AD197" i="23"/>
  <c r="AD89" i="11"/>
  <c r="AD50" i="11"/>
  <c r="AD51" i="11" s="1"/>
  <c r="AE70" i="12"/>
  <c r="AD29" i="13"/>
  <c r="AD30" i="13" s="1"/>
  <c r="AD37" i="13" s="1"/>
  <c r="AD17" i="13" l="1"/>
  <c r="AD18" i="13" s="1"/>
  <c r="AD20" i="13" s="1"/>
  <c r="AD40" i="13" s="1"/>
  <c r="AD52" i="11"/>
  <c r="AE46" i="11"/>
  <c r="AE57" i="11"/>
  <c r="AE67" i="12" s="1"/>
  <c r="AE54" i="9" l="1"/>
  <c r="AE67" i="11"/>
  <c r="AE71" i="11"/>
  <c r="AE68" i="11"/>
  <c r="AE66" i="11" l="1"/>
  <c r="AE68" i="9"/>
  <c r="AE70" i="9" s="1"/>
  <c r="AE55" i="9" s="1"/>
  <c r="AE47" i="11" s="1"/>
  <c r="AE235" i="23" s="1"/>
  <c r="AE73" i="11" l="1"/>
  <c r="AE56" i="9"/>
  <c r="AE57" i="9" s="1"/>
  <c r="AE25" i="13" l="1"/>
  <c r="AE42" i="12" s="1"/>
  <c r="AE43" i="12" s="1"/>
  <c r="AF52" i="9"/>
  <c r="AE46" i="12" l="1"/>
  <c r="AE47" i="12"/>
  <c r="AE48" i="12" l="1"/>
  <c r="AE49" i="12" s="1"/>
  <c r="AE26" i="13" l="1"/>
  <c r="AF45" i="12"/>
  <c r="AE53" i="12"/>
  <c r="AE56" i="12" l="1"/>
  <c r="AE57" i="12"/>
  <c r="AE58" i="12" l="1"/>
  <c r="AE59" i="12" l="1"/>
  <c r="AE61" i="12"/>
  <c r="AE66" i="12" s="1"/>
  <c r="AE71" i="12" s="1"/>
  <c r="AE72" i="12" l="1"/>
  <c r="AE45" i="11" s="1"/>
  <c r="AE234" i="23" s="1"/>
  <c r="AE28" i="13"/>
  <c r="AF55" i="12"/>
  <c r="AE73" i="12" l="1"/>
  <c r="AE74" i="12" s="1"/>
  <c r="AE72" i="11"/>
  <c r="AE48" i="11"/>
  <c r="AE236" i="23" s="1"/>
  <c r="AE58" i="11"/>
  <c r="AE65" i="9" s="1"/>
  <c r="AE9" i="14" s="1"/>
  <c r="AE18" i="14" s="1"/>
  <c r="AE74" i="11" l="1"/>
  <c r="AE70" i="11" s="1"/>
  <c r="AE197" i="23"/>
  <c r="AE29" i="13"/>
  <c r="AE30" i="13" s="1"/>
  <c r="AE37" i="13" s="1"/>
  <c r="AF70" i="12"/>
  <c r="AE50" i="11"/>
  <c r="AE51" i="11" s="1"/>
  <c r="AE89" i="11"/>
  <c r="AF57" i="11" l="1"/>
  <c r="AF67" i="12" s="1"/>
  <c r="AE52" i="11"/>
  <c r="AE17" i="13"/>
  <c r="AE18" i="13" s="1"/>
  <c r="AE20" i="13" s="1"/>
  <c r="AE40" i="13" s="1"/>
  <c r="AF46" i="11"/>
  <c r="AF54" i="9" l="1"/>
  <c r="AF71" i="11"/>
  <c r="AF67" i="11"/>
  <c r="AF68" i="11"/>
  <c r="AF66" i="11" l="1"/>
  <c r="AF68" i="9"/>
  <c r="AF70" i="9" s="1"/>
  <c r="AF55" i="9" s="1"/>
  <c r="AF47" i="11" s="1"/>
  <c r="AF235" i="23" s="1"/>
  <c r="AF73" i="11" l="1"/>
  <c r="AF56" i="9"/>
  <c r="AF57" i="9" s="1"/>
  <c r="AF25" i="13" l="1"/>
  <c r="AF42" i="12" s="1"/>
  <c r="AF43" i="12" s="1"/>
  <c r="AG52" i="9"/>
  <c r="AF46" i="12" l="1"/>
  <c r="AF47" i="12"/>
  <c r="AF48" i="12" l="1"/>
  <c r="AF49" i="12" s="1"/>
  <c r="AG45" i="12" l="1"/>
  <c r="AF26" i="13"/>
  <c r="AF53" i="12"/>
  <c r="AF56" i="12" l="1"/>
  <c r="AF57" i="12"/>
  <c r="AF58" i="12" l="1"/>
  <c r="AF59" i="12" s="1"/>
  <c r="AF28" i="13" l="1"/>
  <c r="AG55" i="12"/>
  <c r="AF61" i="12"/>
  <c r="AF66" i="12" s="1"/>
  <c r="AF71" i="12" s="1"/>
  <c r="AF72" i="12" l="1"/>
  <c r="AF45" i="11" s="1"/>
  <c r="AF234" i="23" s="1"/>
  <c r="AF73" i="12" l="1"/>
  <c r="AF74" i="12" s="1"/>
  <c r="AF58" i="11"/>
  <c r="AF65" i="9" s="1"/>
  <c r="AF9" i="14" s="1"/>
  <c r="AF18" i="14" s="1"/>
  <c r="AF72" i="11"/>
  <c r="AF48" i="11"/>
  <c r="AF236" i="23" s="1"/>
  <c r="AF74" i="11" l="1"/>
  <c r="AF70" i="11" s="1"/>
  <c r="AF197" i="23"/>
  <c r="AF89" i="11"/>
  <c r="AF50" i="11"/>
  <c r="AF51" i="11" s="1"/>
  <c r="AF29" i="13"/>
  <c r="AF30" i="13" s="1"/>
  <c r="AF37" i="13" s="1"/>
  <c r="AG70" i="12"/>
  <c r="AF17" i="13" l="1"/>
  <c r="AF18" i="13" s="1"/>
  <c r="AF20" i="13" s="1"/>
  <c r="AF40" i="13" s="1"/>
  <c r="AF52" i="11"/>
  <c r="AG57" i="11"/>
  <c r="AG67" i="12" s="1"/>
  <c r="AG46" i="11"/>
  <c r="AG71" i="11" l="1"/>
  <c r="AG54" i="9"/>
  <c r="AG67" i="11"/>
  <c r="AG68" i="11"/>
  <c r="AG66" i="11" l="1"/>
  <c r="AG68" i="9"/>
  <c r="AG70" i="9" s="1"/>
  <c r="AG55" i="9" s="1"/>
  <c r="AG47" i="11" s="1"/>
  <c r="AG235" i="23" s="1"/>
  <c r="AG73" i="11" l="1"/>
  <c r="AG56" i="9"/>
  <c r="AG57" i="9" s="1"/>
  <c r="AH52" i="9" l="1"/>
  <c r="AG25" i="13"/>
  <c r="AG42" i="12" s="1"/>
  <c r="AG43" i="12" s="1"/>
  <c r="AG46" i="12" l="1"/>
  <c r="AG47" i="12"/>
  <c r="AG48" i="12" l="1"/>
  <c r="AG49" i="12" s="1"/>
  <c r="AH45" i="12" l="1"/>
  <c r="AG26" i="13"/>
  <c r="AG53" i="12"/>
  <c r="AG56" i="12" l="1"/>
  <c r="AG57" i="12"/>
  <c r="AG58" i="12" l="1"/>
  <c r="AG59" i="12" s="1"/>
  <c r="AG28" i="13" l="1"/>
  <c r="AH55" i="12"/>
  <c r="AG61" i="12"/>
  <c r="AG66" i="12" s="1"/>
  <c r="AG71" i="12" s="1"/>
  <c r="AG72" i="12" l="1"/>
  <c r="AG45" i="11" s="1"/>
  <c r="AG234" i="23" s="1"/>
  <c r="AG73" i="12" l="1"/>
  <c r="AG74" i="12" s="1"/>
  <c r="AG72" i="11"/>
  <c r="AG48" i="11"/>
  <c r="AG236" i="23" s="1"/>
  <c r="AG58" i="11"/>
  <c r="AG65" i="9" s="1"/>
  <c r="AG9" i="14" s="1"/>
  <c r="AG18" i="14" s="1"/>
  <c r="AG74" i="11" l="1"/>
  <c r="AG70" i="11" s="1"/>
  <c r="AG197" i="23"/>
  <c r="AG50" i="11"/>
  <c r="AG51" i="11" s="1"/>
  <c r="AG17" i="13" s="1"/>
  <c r="AG18" i="13" s="1"/>
  <c r="AG20" i="13" s="1"/>
  <c r="AG89" i="11"/>
  <c r="AH70" i="12"/>
  <c r="AG29" i="13"/>
  <c r="AG30" i="13" s="1"/>
  <c r="AG37" i="13" s="1"/>
  <c r="AH46" i="11" l="1"/>
  <c r="AH68" i="11" s="1"/>
  <c r="AH57" i="11"/>
  <c r="AH67" i="12" s="1"/>
  <c r="AG52" i="11"/>
  <c r="AG40" i="13"/>
  <c r="AH67" i="11" l="1"/>
  <c r="AH66" i="11" s="1"/>
  <c r="AH71" i="11"/>
  <c r="AH54" i="9"/>
  <c r="AH68" i="9" s="1"/>
  <c r="AH70" i="9" s="1"/>
  <c r="AH55" i="9" s="1"/>
  <c r="AH47" i="11" s="1"/>
  <c r="AH235" i="23" s="1"/>
  <c r="AH73" i="11" l="1"/>
  <c r="AH56" i="9"/>
  <c r="AH57" i="9" s="1"/>
  <c r="AI52" i="9" l="1"/>
  <c r="AH25" i="13"/>
  <c r="AH42" i="12" s="1"/>
  <c r="AH43" i="12" s="1"/>
  <c r="AH46" i="12" l="1"/>
  <c r="AH47" i="12"/>
  <c r="AH48" i="12" l="1"/>
  <c r="AH49" i="12" s="1"/>
  <c r="AH26" i="13" l="1"/>
  <c r="AI45" i="12"/>
  <c r="AH53" i="12"/>
  <c r="AH56" i="12" l="1"/>
  <c r="AH57" i="12"/>
  <c r="AH58" i="12" l="1"/>
  <c r="AH59" i="12" l="1"/>
  <c r="AH61" i="12"/>
  <c r="AH66" i="12" s="1"/>
  <c r="AH71" i="12" s="1"/>
  <c r="AH72" i="12" l="1"/>
  <c r="AH45" i="11" s="1"/>
  <c r="AH234" i="23" s="1"/>
  <c r="AH28" i="13"/>
  <c r="AI55" i="12"/>
  <c r="AH73" i="12" l="1"/>
  <c r="AH74" i="12" s="1"/>
  <c r="AH72" i="11"/>
  <c r="AH48" i="11"/>
  <c r="AH236" i="23" s="1"/>
  <c r="AH58" i="11"/>
  <c r="AH65" i="9" s="1"/>
  <c r="AH9" i="14" s="1"/>
  <c r="AH18" i="14" s="1"/>
  <c r="AH74" i="11" l="1"/>
  <c r="AH70" i="11" s="1"/>
  <c r="AH197" i="23"/>
  <c r="AI70" i="12"/>
  <c r="AH29" i="13"/>
  <c r="AH30" i="13" s="1"/>
  <c r="AH37" i="13" s="1"/>
  <c r="AH50" i="11"/>
  <c r="AH51" i="11" s="1"/>
  <c r="AH89" i="11"/>
  <c r="AH17" i="13" l="1"/>
  <c r="AH18" i="13" s="1"/>
  <c r="AH20" i="13" s="1"/>
  <c r="AH40" i="13" s="1"/>
  <c r="AH52" i="11"/>
  <c r="AI57" i="11"/>
  <c r="AI67" i="12" s="1"/>
  <c r="AI46" i="11"/>
  <c r="AI68" i="11" l="1"/>
  <c r="AI54" i="9"/>
  <c r="AI67" i="11"/>
  <c r="AI71" i="11"/>
  <c r="AI66" i="11" l="1"/>
  <c r="AI68" i="9"/>
  <c r="AI70" i="9" s="1"/>
  <c r="AI55" i="9" s="1"/>
  <c r="AI47" i="11" s="1"/>
  <c r="AI235" i="23" s="1"/>
  <c r="AI73" i="11" l="1"/>
  <c r="AI56" i="9"/>
  <c r="AI57" i="9" s="1"/>
  <c r="AJ52" i="9" l="1"/>
  <c r="AI25" i="13"/>
  <c r="AI42" i="12" s="1"/>
  <c r="AI43" i="12" s="1"/>
  <c r="AI46" i="12" l="1"/>
  <c r="AI47" i="12"/>
  <c r="AI48" i="12" l="1"/>
  <c r="AI49" i="12" s="1"/>
  <c r="AI26" i="13" l="1"/>
  <c r="AJ45" i="12"/>
  <c r="AI53" i="12"/>
  <c r="AI56" i="12" l="1"/>
  <c r="AI57" i="12"/>
  <c r="AI58" i="12" l="1"/>
  <c r="AI59" i="12" s="1"/>
  <c r="AJ55" i="12" l="1"/>
  <c r="AI28" i="13"/>
  <c r="AI61" i="12"/>
  <c r="AI66" i="12" s="1"/>
  <c r="AI71" i="12" s="1"/>
  <c r="AI72" i="12" l="1"/>
  <c r="AI45" i="11" s="1"/>
  <c r="AI234" i="23" s="1"/>
  <c r="AI73" i="12" l="1"/>
  <c r="AI74" i="12" s="1"/>
  <c r="AI72" i="11"/>
  <c r="AI48" i="11"/>
  <c r="AI236" i="23" s="1"/>
  <c r="AI58" i="11"/>
  <c r="AI65" i="9" s="1"/>
  <c r="AI9" i="14" s="1"/>
  <c r="AI18" i="14" s="1"/>
  <c r="AI74" i="11" l="1"/>
  <c r="AI70" i="11" s="1"/>
  <c r="AI197" i="23"/>
  <c r="AI89" i="11"/>
  <c r="AI50" i="11"/>
  <c r="AI51" i="11" s="1"/>
  <c r="AJ70" i="12"/>
  <c r="AI29" i="13"/>
  <c r="AI30" i="13" s="1"/>
  <c r="AI37" i="13" s="1"/>
  <c r="AI17" i="13" l="1"/>
  <c r="AI18" i="13" s="1"/>
  <c r="AI20" i="13" s="1"/>
  <c r="AI40" i="13" s="1"/>
  <c r="AI52" i="11"/>
  <c r="AJ46" i="11"/>
  <c r="AJ57" i="11"/>
  <c r="AJ67" i="12" s="1"/>
  <c r="AJ71" i="11" l="1"/>
  <c r="AJ67" i="11"/>
  <c r="AJ54" i="9"/>
  <c r="AJ68" i="11"/>
  <c r="AJ66" i="11" l="1"/>
  <c r="AJ68" i="9"/>
  <c r="AJ70" i="9" s="1"/>
  <c r="AJ55" i="9" s="1"/>
  <c r="AJ47" i="11" s="1"/>
  <c r="AJ235" i="23" s="1"/>
  <c r="AJ73" i="11" l="1"/>
  <c r="AJ56" i="9"/>
  <c r="AJ57" i="9" s="1"/>
  <c r="AJ25" i="13" l="1"/>
  <c r="AJ42" i="12" s="1"/>
  <c r="AJ43" i="12" s="1"/>
  <c r="AK52" i="9"/>
  <c r="AJ46" i="12" l="1"/>
  <c r="AJ47" i="12"/>
  <c r="AJ48" i="12" l="1"/>
  <c r="AJ49" i="12" s="1"/>
  <c r="AJ26" i="13" l="1"/>
  <c r="AK45" i="12"/>
  <c r="AJ53" i="12"/>
  <c r="AJ56" i="12" l="1"/>
  <c r="AJ57" i="12"/>
  <c r="AJ58" i="12" l="1"/>
  <c r="AJ59" i="12" l="1"/>
  <c r="AJ61" i="12"/>
  <c r="AJ66" i="12" s="1"/>
  <c r="AJ71" i="12" s="1"/>
  <c r="AJ72" i="12" l="1"/>
  <c r="AJ45" i="11" s="1"/>
  <c r="AJ234" i="23" s="1"/>
  <c r="AK55" i="12"/>
  <c r="AJ28" i="13"/>
  <c r="AJ73" i="12" l="1"/>
  <c r="AJ74" i="12" s="1"/>
  <c r="AJ72" i="11"/>
  <c r="AJ48" i="11"/>
  <c r="AJ236" i="23" s="1"/>
  <c r="AJ58" i="11"/>
  <c r="AJ65" i="9" s="1"/>
  <c r="AJ9" i="14" s="1"/>
  <c r="AJ18" i="14" s="1"/>
  <c r="AJ74" i="11" l="1"/>
  <c r="AJ70" i="11" s="1"/>
  <c r="AJ197" i="23"/>
  <c r="AK70" i="12"/>
  <c r="AJ29" i="13"/>
  <c r="AJ30" i="13" s="1"/>
  <c r="AJ37" i="13" s="1"/>
  <c r="AJ50" i="11"/>
  <c r="AJ51" i="11" s="1"/>
  <c r="AJ89" i="11"/>
  <c r="AJ52" i="11" l="1"/>
  <c r="AJ17" i="13"/>
  <c r="AJ18" i="13" s="1"/>
  <c r="AJ20" i="13" s="1"/>
  <c r="AJ40" i="13" s="1"/>
  <c r="AK57" i="11"/>
  <c r="AK67" i="12" s="1"/>
  <c r="AK46" i="11"/>
  <c r="AK71" i="11" l="1"/>
  <c r="AK67" i="11"/>
  <c r="AK54" i="9"/>
  <c r="AK68" i="11"/>
  <c r="AK68" i="9" l="1"/>
  <c r="AK70" i="9" s="1"/>
  <c r="AK55" i="9" s="1"/>
  <c r="AK47" i="11" s="1"/>
  <c r="AK235" i="23" s="1"/>
  <c r="AK66" i="11"/>
  <c r="AK73" i="11" l="1"/>
  <c r="AK56" i="9"/>
  <c r="AK57" i="9" s="1"/>
  <c r="AK25" i="13" l="1"/>
  <c r="AK42" i="12" s="1"/>
  <c r="AK43" i="12" s="1"/>
  <c r="AL52" i="9"/>
  <c r="AK46" i="12" l="1"/>
  <c r="AK47" i="12"/>
  <c r="AK48" i="12" l="1"/>
  <c r="AK49" i="12" s="1"/>
  <c r="AL45" i="12" l="1"/>
  <c r="AK26" i="13"/>
  <c r="AK53" i="12"/>
  <c r="AK56" i="12" l="1"/>
  <c r="AK57" i="12"/>
  <c r="AK58" i="12" l="1"/>
  <c r="AK59" i="12" s="1"/>
  <c r="AK28" i="13" l="1"/>
  <c r="AL55" i="12"/>
  <c r="AK61" i="12"/>
  <c r="AK66" i="12" s="1"/>
  <c r="AK71" i="12" s="1"/>
  <c r="AK72" i="12" l="1"/>
  <c r="AK45" i="11" s="1"/>
  <c r="AK234" i="23" s="1"/>
  <c r="AK72" i="11" l="1"/>
  <c r="AK48" i="11"/>
  <c r="AK236" i="23" s="1"/>
  <c r="AK58" i="11"/>
  <c r="AK65" i="9" s="1"/>
  <c r="AK9" i="14" s="1"/>
  <c r="AK18" i="14" s="1"/>
  <c r="AK73" i="12"/>
  <c r="AK74" i="12" s="1"/>
  <c r="AK74" i="11" l="1"/>
  <c r="AK70" i="11" s="1"/>
  <c r="AK197" i="23"/>
  <c r="AK50" i="11"/>
  <c r="AK51" i="11" s="1"/>
  <c r="AL70" i="12"/>
  <c r="AK29" i="13"/>
  <c r="AK30" i="13" s="1"/>
  <c r="AK37" i="13" s="1"/>
  <c r="AK89" i="11"/>
  <c r="AK17" i="13" l="1"/>
  <c r="AK18" i="13" s="1"/>
  <c r="AK20" i="13" s="1"/>
  <c r="AK40" i="13" s="1"/>
  <c r="AK52" i="11"/>
  <c r="AL57" i="11"/>
  <c r="AL67" i="12" s="1"/>
  <c r="AL46" i="11"/>
  <c r="AL67" i="11" l="1"/>
  <c r="AL54" i="9"/>
  <c r="AL71" i="11"/>
  <c r="AL68" i="11"/>
  <c r="AL68" i="9" l="1"/>
  <c r="AL70" i="9" s="1"/>
  <c r="AL55" i="9" s="1"/>
  <c r="AL47" i="11" s="1"/>
  <c r="AL235" i="23" s="1"/>
  <c r="AL66" i="11"/>
  <c r="AL73" i="11" l="1"/>
  <c r="AL56" i="9"/>
  <c r="AL57" i="9" s="1"/>
  <c r="AM52" i="9" l="1"/>
  <c r="AL25" i="13"/>
  <c r="AL42" i="12" s="1"/>
  <c r="AL43" i="12" s="1"/>
  <c r="AL46" i="12" l="1"/>
  <c r="AL47" i="12"/>
  <c r="AL48" i="12" l="1"/>
  <c r="AL49" i="12" s="1"/>
  <c r="AM45" i="12" l="1"/>
  <c r="AL26" i="13"/>
  <c r="AL53" i="12"/>
  <c r="AL56" i="12" l="1"/>
  <c r="AL57" i="12"/>
  <c r="AL58" i="12" l="1"/>
  <c r="AL59" i="12" s="1"/>
  <c r="AL28" i="13" l="1"/>
  <c r="AM55" i="12"/>
  <c r="AL61" i="12"/>
  <c r="AL66" i="12" s="1"/>
  <c r="AL71" i="12" s="1"/>
  <c r="AL72" i="12" l="1"/>
  <c r="AL45" i="11" s="1"/>
  <c r="AL234" i="23" s="1"/>
  <c r="AL73" i="12" l="1"/>
  <c r="AL74" i="12" s="1"/>
  <c r="AL72" i="11"/>
  <c r="AL48" i="11"/>
  <c r="AL236" i="23" s="1"/>
  <c r="AL58" i="11"/>
  <c r="AL65" i="9" s="1"/>
  <c r="AL9" i="14" s="1"/>
  <c r="AL18" i="14" s="1"/>
  <c r="AL74" i="11" l="1"/>
  <c r="AL70" i="11" s="1"/>
  <c r="AL197" i="23"/>
  <c r="AL89" i="11"/>
  <c r="AL50" i="11"/>
  <c r="AL51" i="11" s="1"/>
  <c r="AM70" i="12"/>
  <c r="AL29" i="13"/>
  <c r="AL30" i="13" s="1"/>
  <c r="AL37" i="13" s="1"/>
  <c r="AL17" i="13" l="1"/>
  <c r="AL18" i="13" s="1"/>
  <c r="AL20" i="13" s="1"/>
  <c r="AL40" i="13" s="1"/>
  <c r="AL52" i="11"/>
  <c r="AM46" i="11"/>
  <c r="AM57" i="11"/>
  <c r="AM67" i="12" s="1"/>
  <c r="AM67" i="11" l="1"/>
  <c r="AM54" i="9"/>
  <c r="AM71" i="11"/>
  <c r="AM68" i="11"/>
  <c r="AM68" i="9" l="1"/>
  <c r="AM70" i="9" s="1"/>
  <c r="AM55" i="9" s="1"/>
  <c r="AM47" i="11" s="1"/>
  <c r="AM235" i="23" s="1"/>
  <c r="AM66" i="11"/>
  <c r="AM73" i="11" l="1"/>
  <c r="AM56" i="9"/>
  <c r="AM57" i="9" s="1"/>
  <c r="AN52" i="9" l="1"/>
  <c r="AM25" i="13"/>
  <c r="AM42" i="12" s="1"/>
  <c r="AM43" i="12" s="1"/>
  <c r="AM46" i="12" l="1"/>
  <c r="AM47" i="12"/>
  <c r="AM48" i="12" l="1"/>
  <c r="AM49" i="12" s="1"/>
  <c r="AN45" i="12" l="1"/>
  <c r="AM26" i="13"/>
  <c r="AM53" i="12"/>
  <c r="AM56" i="12" l="1"/>
  <c r="AM57" i="12"/>
  <c r="AM58" i="12" l="1"/>
  <c r="AM59" i="12" s="1"/>
  <c r="AN55" i="12" l="1"/>
  <c r="AM28" i="13"/>
  <c r="AM61" i="12"/>
  <c r="AM66" i="12" s="1"/>
  <c r="AM71" i="12" s="1"/>
  <c r="AM72" i="12" l="1"/>
  <c r="AM45" i="11" s="1"/>
  <c r="AM234" i="23" s="1"/>
  <c r="AM73" i="12" l="1"/>
  <c r="AM74" i="12" s="1"/>
  <c r="AM72" i="11"/>
  <c r="AM48" i="11"/>
  <c r="AM236" i="23" s="1"/>
  <c r="AM58" i="11"/>
  <c r="AM65" i="9" s="1"/>
  <c r="AM9" i="14" s="1"/>
  <c r="AM18" i="14" s="1"/>
  <c r="AM74" i="11" l="1"/>
  <c r="AM70" i="11" s="1"/>
  <c r="AM197" i="23"/>
  <c r="AM89" i="11"/>
  <c r="AM50" i="11"/>
  <c r="AM51" i="11" s="1"/>
  <c r="AN70" i="12"/>
  <c r="AM29" i="13"/>
  <c r="AM30" i="13" s="1"/>
  <c r="AM37" i="13" s="1"/>
  <c r="AM17" i="13" l="1"/>
  <c r="AM18" i="13" s="1"/>
  <c r="AM20" i="13" s="1"/>
  <c r="AM40" i="13" s="1"/>
  <c r="AM52" i="11"/>
  <c r="AN46" i="11"/>
  <c r="AN57" i="11"/>
  <c r="AN67" i="12" s="1"/>
  <c r="AN67" i="11" l="1"/>
  <c r="AN71" i="11"/>
  <c r="AN54" i="9"/>
  <c r="AN68" i="11"/>
  <c r="AN66" i="11" l="1"/>
  <c r="AN68" i="9"/>
  <c r="AN70" i="9" s="1"/>
  <c r="AN55" i="9" s="1"/>
  <c r="AN47" i="11" s="1"/>
  <c r="AN235" i="23" s="1"/>
  <c r="AN73" i="11" l="1"/>
  <c r="AN56" i="9"/>
  <c r="AN57" i="9" s="1"/>
  <c r="AN25" i="13" l="1"/>
  <c r="AN42" i="12" s="1"/>
  <c r="AN43" i="12" s="1"/>
  <c r="AO52" i="9"/>
  <c r="AN46" i="12" l="1"/>
  <c r="AN47" i="12"/>
  <c r="AN48" i="12" l="1"/>
  <c r="AN49" i="12" s="1"/>
  <c r="AN26" i="13" l="1"/>
  <c r="AO45" i="12"/>
  <c r="AN53" i="12"/>
  <c r="AN56" i="12" l="1"/>
  <c r="AN57" i="12"/>
  <c r="AN58" i="12" l="1"/>
  <c r="AN59" i="12" l="1"/>
  <c r="AN61" i="12"/>
  <c r="AN66" i="12" s="1"/>
  <c r="AN71" i="12" s="1"/>
  <c r="AN72" i="12" s="1"/>
  <c r="AN73" i="12" l="1"/>
  <c r="AN74" i="12" s="1"/>
  <c r="AN45" i="11"/>
  <c r="AN234" i="23" s="1"/>
  <c r="AN28" i="13"/>
  <c r="AO55" i="12"/>
  <c r="AN72" i="11" l="1"/>
  <c r="AN48" i="11"/>
  <c r="AN236" i="23" s="1"/>
  <c r="AN58" i="11"/>
  <c r="AN65" i="9" s="1"/>
  <c r="AN29" i="13"/>
  <c r="AN30" i="13" s="1"/>
  <c r="AN37" i="13" s="1"/>
  <c r="AO70" i="12"/>
  <c r="AN197" i="23" l="1"/>
  <c r="AN50" i="11"/>
  <c r="AN51" i="11" s="1"/>
  <c r="AN74" i="11"/>
  <c r="AN70" i="11" s="1"/>
  <c r="AN89" i="11"/>
  <c r="AN9" i="14"/>
  <c r="AN18" i="14" s="1"/>
  <c r="E18" i="14" s="1"/>
  <c r="N37" i="2" s="1"/>
  <c r="E65" i="9"/>
  <c r="AN52" i="11" l="1"/>
  <c r="D52" i="11" s="1"/>
  <c r="N32" i="2" s="1"/>
  <c r="AN17" i="13"/>
  <c r="AN18" i="13" s="1"/>
  <c r="AN20" i="13" s="1"/>
  <c r="AN40" i="13" s="1"/>
  <c r="AO46" i="11"/>
  <c r="AO57" i="11"/>
  <c r="AO67" i="12" s="1"/>
  <c r="AO67" i="11" l="1"/>
  <c r="AO71" i="11"/>
  <c r="AO54" i="9"/>
  <c r="AO68" i="11"/>
  <c r="AO68" i="9" l="1"/>
  <c r="AO70" i="9" s="1"/>
  <c r="AO55" i="9" s="1"/>
  <c r="AO47" i="11" s="1"/>
  <c r="AO235" i="23" s="1"/>
  <c r="AO66" i="11"/>
  <c r="AO73" i="11" l="1"/>
  <c r="AO56" i="9"/>
  <c r="AO57" i="9" s="1"/>
  <c r="AO25" i="13" l="1"/>
  <c r="AO42" i="12" s="1"/>
  <c r="AO43" i="12" s="1"/>
  <c r="AP52" i="9"/>
  <c r="AO46" i="12" l="1"/>
  <c r="AO47" i="12"/>
  <c r="AO48" i="12" l="1"/>
  <c r="AO49" i="12" s="1"/>
  <c r="AO26" i="13" l="1"/>
  <c r="AP45" i="12"/>
  <c r="AO53" i="12"/>
  <c r="AP46" i="12" l="1"/>
  <c r="AP47" i="12"/>
  <c r="AO56" i="12"/>
  <c r="AO57" i="12"/>
  <c r="AP48" i="12" l="1"/>
  <c r="AP49" i="12" s="1"/>
  <c r="AQ45" i="12" s="1"/>
  <c r="AO58" i="12"/>
  <c r="AO59" i="12" s="1"/>
  <c r="AP55" i="12" s="1"/>
  <c r="AP53" i="12" l="1"/>
  <c r="AP56" i="12" s="1"/>
  <c r="AP26" i="13"/>
  <c r="AO28" i="13"/>
  <c r="AO61" i="12"/>
  <c r="AO66" i="12" s="1"/>
  <c r="AO71" i="12" s="1"/>
  <c r="AO72" i="12" s="1"/>
  <c r="AO73" i="12" s="1"/>
  <c r="AO74" i="12" s="1"/>
  <c r="AQ47" i="12"/>
  <c r="AQ46" i="12"/>
  <c r="AQ48" i="12" l="1"/>
  <c r="AQ49" i="12" s="1"/>
  <c r="AR45" i="12" s="1"/>
  <c r="AP57" i="12"/>
  <c r="AP58" i="12" s="1"/>
  <c r="AP59" i="12" s="1"/>
  <c r="AP28" i="13" s="1"/>
  <c r="AO45" i="11"/>
  <c r="AO234" i="23" s="1"/>
  <c r="AP70" i="12"/>
  <c r="AO29" i="13"/>
  <c r="AO30" i="13" s="1"/>
  <c r="AO37" i="13" s="1"/>
  <c r="AO72" i="11" l="1"/>
  <c r="AQ26" i="13"/>
  <c r="AQ53" i="12"/>
  <c r="AQ56" i="12" s="1"/>
  <c r="AO48" i="11"/>
  <c r="AO236" i="23" s="1"/>
  <c r="AO58" i="11"/>
  <c r="AP61" i="12"/>
  <c r="AP66" i="12" s="1"/>
  <c r="AP71" i="12" s="1"/>
  <c r="AQ55" i="12"/>
  <c r="AR46" i="12"/>
  <c r="AR47" i="12"/>
  <c r="AO74" i="11" l="1"/>
  <c r="AO70" i="11" s="1"/>
  <c r="AO197" i="23"/>
  <c r="AQ57" i="12"/>
  <c r="AQ58" i="12" s="1"/>
  <c r="AQ59" i="12" s="1"/>
  <c r="AR55" i="12" s="1"/>
  <c r="AO50" i="11"/>
  <c r="AO51" i="11" s="1"/>
  <c r="AP57" i="11" s="1"/>
  <c r="AP67" i="12" s="1"/>
  <c r="AP72" i="12" s="1"/>
  <c r="AO89" i="11"/>
  <c r="AR48" i="12"/>
  <c r="AR49" i="12" s="1"/>
  <c r="AO17" i="13" l="1"/>
  <c r="AO18" i="13" s="1"/>
  <c r="AO20" i="13" s="1"/>
  <c r="AO40" i="13" s="1"/>
  <c r="AO52" i="11"/>
  <c r="AP46" i="11"/>
  <c r="AP67" i="11" s="1"/>
  <c r="AQ28" i="13"/>
  <c r="AQ61" i="12"/>
  <c r="AQ66" i="12" s="1"/>
  <c r="AQ71" i="12" s="1"/>
  <c r="AP45" i="11"/>
  <c r="AP234" i="23" s="1"/>
  <c r="AP73" i="12"/>
  <c r="AP74" i="12" s="1"/>
  <c r="AS45" i="12"/>
  <c r="AR26" i="13"/>
  <c r="AR53" i="12"/>
  <c r="AR57" i="12" s="1"/>
  <c r="AP54" i="9" l="1"/>
  <c r="AP68" i="9" s="1"/>
  <c r="AP70" i="9" s="1"/>
  <c r="AP55" i="9" s="1"/>
  <c r="AP56" i="9" s="1"/>
  <c r="AP57" i="9" s="1"/>
  <c r="AP71" i="11"/>
  <c r="AP68" i="11"/>
  <c r="AP66" i="11" s="1"/>
  <c r="AS46" i="12"/>
  <c r="AS47" i="12"/>
  <c r="AR56" i="12"/>
  <c r="AR58" i="12" s="1"/>
  <c r="AR59" i="12" s="1"/>
  <c r="AP29" i="13"/>
  <c r="AQ70" i="12"/>
  <c r="AP72" i="11"/>
  <c r="AP58" i="11"/>
  <c r="AP47" i="11" l="1"/>
  <c r="AP235" i="23" s="1"/>
  <c r="AR61" i="12"/>
  <c r="AR66" i="12" s="1"/>
  <c r="AR71" i="12" s="1"/>
  <c r="AR28" i="13"/>
  <c r="AS55" i="12"/>
  <c r="AS48" i="12"/>
  <c r="AS49" i="12" s="1"/>
  <c r="AQ52" i="9"/>
  <c r="AP25" i="13"/>
  <c r="AP30" i="13" s="1"/>
  <c r="AP37" i="13" s="1"/>
  <c r="AP73" i="11" l="1"/>
  <c r="AP48" i="11"/>
  <c r="AP236" i="23" s="1"/>
  <c r="AT45" i="12"/>
  <c r="AS26" i="13"/>
  <c r="AS53" i="12"/>
  <c r="AP50" i="11" l="1"/>
  <c r="AP51" i="11" s="1"/>
  <c r="AQ46" i="11" s="1"/>
  <c r="AQ71" i="11" s="1"/>
  <c r="AP197" i="23"/>
  <c r="AP89" i="11"/>
  <c r="AP74" i="11"/>
  <c r="AP70" i="11" s="1"/>
  <c r="AS56" i="12"/>
  <c r="AT46" i="12"/>
  <c r="AT47" i="12"/>
  <c r="AS57" i="12"/>
  <c r="AQ57" i="11" l="1"/>
  <c r="AQ67" i="12" s="1"/>
  <c r="AQ72" i="12" s="1"/>
  <c r="AQ45" i="11" s="1"/>
  <c r="AQ234" i="23" s="1"/>
  <c r="AP17" i="13"/>
  <c r="AP18" i="13" s="1"/>
  <c r="AP20" i="13" s="1"/>
  <c r="AP40" i="13" s="1"/>
  <c r="AP52" i="11"/>
  <c r="AQ67" i="11"/>
  <c r="AQ68" i="11"/>
  <c r="AQ54" i="9"/>
  <c r="AQ68" i="9" s="1"/>
  <c r="AQ70" i="9" s="1"/>
  <c r="AQ55" i="9" s="1"/>
  <c r="AQ56" i="9" s="1"/>
  <c r="AQ57" i="9" s="1"/>
  <c r="AQ25" i="13" s="1"/>
  <c r="AT48" i="12"/>
  <c r="AT49" i="12" s="1"/>
  <c r="AS58" i="12"/>
  <c r="AS59" i="12" s="1"/>
  <c r="AQ72" i="11" l="1"/>
  <c r="AQ73" i="12"/>
  <c r="AQ74" i="12" s="1"/>
  <c r="AR70" i="12" s="1"/>
  <c r="AQ58" i="11"/>
  <c r="AQ66" i="11"/>
  <c r="AR52" i="9"/>
  <c r="AQ47" i="11"/>
  <c r="AQ235" i="23" s="1"/>
  <c r="AT26" i="13"/>
  <c r="AU45" i="12"/>
  <c r="AT53" i="12"/>
  <c r="AT55" i="12"/>
  <c r="AS28" i="13"/>
  <c r="AS61" i="12"/>
  <c r="AS66" i="12" s="1"/>
  <c r="AS71" i="12" s="1"/>
  <c r="AQ29" i="13" l="1"/>
  <c r="AQ30" i="13" s="1"/>
  <c r="AQ37" i="13" s="1"/>
  <c r="AQ48" i="11"/>
  <c r="AQ236" i="23" s="1"/>
  <c r="AQ73" i="11"/>
  <c r="AT57" i="12"/>
  <c r="AU46" i="12"/>
  <c r="AU47" i="12"/>
  <c r="AT56" i="12"/>
  <c r="AQ89" i="11" l="1"/>
  <c r="AQ197" i="23"/>
  <c r="AQ50" i="11"/>
  <c r="AQ51" i="11" s="1"/>
  <c r="AQ17" i="13" s="1"/>
  <c r="AQ18" i="13" s="1"/>
  <c r="AQ20" i="13" s="1"/>
  <c r="AQ40" i="13" s="1"/>
  <c r="AQ74" i="11"/>
  <c r="AQ70" i="11" s="1"/>
  <c r="AT58" i="12"/>
  <c r="AT59" i="12" s="1"/>
  <c r="AU55" i="12" s="1"/>
  <c r="AU48" i="12"/>
  <c r="AU49" i="12" s="1"/>
  <c r="AR46" i="11" l="1"/>
  <c r="AR71" i="11" s="1"/>
  <c r="AR57" i="11"/>
  <c r="AR67" i="12" s="1"/>
  <c r="AR72" i="12" s="1"/>
  <c r="AR45" i="11" s="1"/>
  <c r="AR234" i="23" s="1"/>
  <c r="AQ52" i="11"/>
  <c r="AT61" i="12"/>
  <c r="AT66" i="12" s="1"/>
  <c r="AT71" i="12" s="1"/>
  <c r="AT28" i="13"/>
  <c r="AU53" i="12"/>
  <c r="AU56" i="12" s="1"/>
  <c r="AV45" i="12"/>
  <c r="AU26" i="13"/>
  <c r="AR67" i="11" l="1"/>
  <c r="AR68" i="11"/>
  <c r="AR54" i="9"/>
  <c r="AR68" i="9" s="1"/>
  <c r="AR70" i="9" s="1"/>
  <c r="AR55" i="9" s="1"/>
  <c r="AR56" i="9" s="1"/>
  <c r="AR57" i="9" s="1"/>
  <c r="AS52" i="9" s="1"/>
  <c r="AR58" i="11"/>
  <c r="AR72" i="11"/>
  <c r="AR73" i="12"/>
  <c r="AR74" i="12" s="1"/>
  <c r="AS70" i="12" s="1"/>
  <c r="AU57" i="12"/>
  <c r="AU58" i="12" s="1"/>
  <c r="AU59" i="12" s="1"/>
  <c r="AV55" i="12" s="1"/>
  <c r="AV47" i="12"/>
  <c r="E47" i="12" s="1"/>
  <c r="AV46" i="12"/>
  <c r="AR66" i="11" l="1"/>
  <c r="AR25" i="13"/>
  <c r="AR47" i="11"/>
  <c r="AR235" i="23" s="1"/>
  <c r="AR29" i="13"/>
  <c r="AU61" i="12"/>
  <c r="AU66" i="12" s="1"/>
  <c r="AU71" i="12" s="1"/>
  <c r="AU28" i="13"/>
  <c r="AV48" i="12"/>
  <c r="E48" i="12" s="1"/>
  <c r="E46" i="12"/>
  <c r="AR73" i="11" l="1"/>
  <c r="AR30" i="13"/>
  <c r="AR37" i="13" s="1"/>
  <c r="AR48" i="11"/>
  <c r="AR236" i="23" s="1"/>
  <c r="AV53" i="12"/>
  <c r="AV56" i="12" s="1"/>
  <c r="AV49" i="12"/>
  <c r="AV26" i="13" s="1"/>
  <c r="AR89" i="11" l="1"/>
  <c r="AR197" i="23"/>
  <c r="AR74" i="11"/>
  <c r="AR70" i="11" s="1"/>
  <c r="AR50" i="11"/>
  <c r="AR51" i="11" s="1"/>
  <c r="AR17" i="13" s="1"/>
  <c r="AR18" i="13" s="1"/>
  <c r="AR20" i="13" s="1"/>
  <c r="AR40" i="13" s="1"/>
  <c r="AV57" i="12"/>
  <c r="AV58" i="12" s="1"/>
  <c r="E58" i="12" s="1"/>
  <c r="E56" i="12"/>
  <c r="AS57" i="11" l="1"/>
  <c r="AS67" i="12" s="1"/>
  <c r="AS72" i="12" s="1"/>
  <c r="AS73" i="12" s="1"/>
  <c r="AS74" i="12" s="1"/>
  <c r="AS29" i="13" s="1"/>
  <c r="AS46" i="11"/>
  <c r="AS71" i="11" s="1"/>
  <c r="AR52" i="11"/>
  <c r="E57" i="12"/>
  <c r="AV59" i="12"/>
  <c r="AV28" i="13" s="1"/>
  <c r="AV61" i="12"/>
  <c r="AV66" i="12" s="1"/>
  <c r="AV71" i="12" s="1"/>
  <c r="E71" i="12" s="1"/>
  <c r="AS45" i="11" l="1"/>
  <c r="AS234" i="23" s="1"/>
  <c r="AS54" i="9"/>
  <c r="AS68" i="9" s="1"/>
  <c r="AS70" i="9" s="1"/>
  <c r="AS55" i="9" s="1"/>
  <c r="AS56" i="9" s="1"/>
  <c r="AS57" i="9" s="1"/>
  <c r="AS25" i="13" s="1"/>
  <c r="AS30" i="13" s="1"/>
  <c r="AS37" i="13" s="1"/>
  <c r="AT70" i="12"/>
  <c r="AS67" i="11"/>
  <c r="AS68" i="11"/>
  <c r="AS72" i="11" l="1"/>
  <c r="AS58" i="11"/>
  <c r="AS66" i="11"/>
  <c r="AT52" i="9"/>
  <c r="AS47" i="11"/>
  <c r="AS235" i="23" s="1"/>
  <c r="AS48" i="11" l="1"/>
  <c r="AS236" i="23" s="1"/>
  <c r="AS73" i="11"/>
  <c r="AS50" i="11" l="1"/>
  <c r="AS51" i="11" s="1"/>
  <c r="AT57" i="11" s="1"/>
  <c r="AT67" i="12" s="1"/>
  <c r="AT72" i="12" s="1"/>
  <c r="AT45" i="11" s="1"/>
  <c r="AT234" i="23" s="1"/>
  <c r="AS89" i="11"/>
  <c r="AS197" i="23"/>
  <c r="AS74" i="11"/>
  <c r="AS70" i="11" s="1"/>
  <c r="AS52" i="11" l="1"/>
  <c r="AS17" i="13"/>
  <c r="AS18" i="13" s="1"/>
  <c r="AS20" i="13" s="1"/>
  <c r="AS40" i="13" s="1"/>
  <c r="AT46" i="11"/>
  <c r="AT68" i="11" s="1"/>
  <c r="AT58" i="11"/>
  <c r="AT72" i="11"/>
  <c r="AT73" i="12"/>
  <c r="AT74" i="12" s="1"/>
  <c r="AT29" i="13" s="1"/>
  <c r="AT54" i="9" l="1"/>
  <c r="AT68" i="9" s="1"/>
  <c r="AT70" i="9" s="1"/>
  <c r="AT55" i="9" s="1"/>
  <c r="AT47" i="11" s="1"/>
  <c r="AT48" i="11" s="1"/>
  <c r="AT236" i="23" s="1"/>
  <c r="AT71" i="11"/>
  <c r="AT67" i="11"/>
  <c r="AT66" i="11" s="1"/>
  <c r="AU70" i="12"/>
  <c r="AT74" i="11" l="1"/>
  <c r="AT197" i="23"/>
  <c r="AT73" i="11"/>
  <c r="AT50" i="11"/>
  <c r="AT51" i="11" s="1"/>
  <c r="AU46" i="11" s="1"/>
  <c r="AU71" i="11" s="1"/>
  <c r="AT235" i="23"/>
  <c r="AT89" i="11"/>
  <c r="AT56" i="9"/>
  <c r="AT57" i="9" s="1"/>
  <c r="AT25" i="13" s="1"/>
  <c r="AT30" i="13" s="1"/>
  <c r="AT37" i="13" s="1"/>
  <c r="AU68" i="11" l="1"/>
  <c r="AU54" i="9"/>
  <c r="AU52" i="9"/>
  <c r="AU67" i="11"/>
  <c r="AU57" i="11"/>
  <c r="AU67" i="12" s="1"/>
  <c r="AU72" i="12" s="1"/>
  <c r="AU45" i="11" s="1"/>
  <c r="AU234" i="23" s="1"/>
  <c r="AT52" i="11"/>
  <c r="AT17" i="13"/>
  <c r="AT18" i="13" s="1"/>
  <c r="AT20" i="13" s="1"/>
  <c r="AT40" i="13" s="1"/>
  <c r="AT70" i="11"/>
  <c r="AU66" i="11" l="1"/>
  <c r="AU73" i="12"/>
  <c r="AU74" i="12" s="1"/>
  <c r="AV70" i="12" s="1"/>
  <c r="AU58" i="11"/>
  <c r="AU68" i="9"/>
  <c r="AU70" i="9" s="1"/>
  <c r="AU55" i="9" s="1"/>
  <c r="AU47" i="11" s="1"/>
  <c r="AU235" i="23" s="1"/>
  <c r="AU72" i="11"/>
  <c r="AU29" i="13" l="1"/>
  <c r="AU56" i="9"/>
  <c r="AU57" i="9" s="1"/>
  <c r="AU48" i="11"/>
  <c r="AU236" i="23" s="1"/>
  <c r="AU73" i="11"/>
  <c r="AU74" i="11" l="1"/>
  <c r="AU70" i="11" s="1"/>
  <c r="AU89" i="11"/>
  <c r="AU197" i="23"/>
  <c r="AU50" i="11"/>
  <c r="AU51" i="11" s="1"/>
  <c r="AU52" i="11" s="1"/>
  <c r="AV52" i="9"/>
  <c r="AU25" i="13"/>
  <c r="AU30" i="13" s="1"/>
  <c r="AU37" i="13" s="1"/>
  <c r="AV46" i="11" l="1"/>
  <c r="AV71" i="11" s="1"/>
  <c r="E71" i="11" s="1"/>
  <c r="AV57" i="11"/>
  <c r="AV67" i="12" s="1"/>
  <c r="AV72" i="12" s="1"/>
  <c r="AU17" i="13"/>
  <c r="AU18" i="13" s="1"/>
  <c r="AU20" i="13" s="1"/>
  <c r="AU40" i="13" s="1"/>
  <c r="AV54" i="9" l="1"/>
  <c r="E54" i="9" s="1"/>
  <c r="E46" i="11"/>
  <c r="AV67" i="11"/>
  <c r="AV68" i="11"/>
  <c r="E68" i="11" s="1"/>
  <c r="AV45" i="11"/>
  <c r="AV73" i="12"/>
  <c r="E73" i="12" s="1"/>
  <c r="E72" i="12"/>
  <c r="AV68" i="9" l="1"/>
  <c r="AV70" i="9" s="1"/>
  <c r="AV55" i="9" s="1"/>
  <c r="AV56" i="9" s="1"/>
  <c r="E56" i="9" s="1"/>
  <c r="E67" i="11"/>
  <c r="AV66" i="11"/>
  <c r="AV74" i="12"/>
  <c r="AV29" i="13" s="1"/>
  <c r="AV234" i="23"/>
  <c r="AV58" i="11"/>
  <c r="AV72" i="11"/>
  <c r="E72" i="11" s="1"/>
  <c r="E45" i="11"/>
  <c r="AV57" i="9" l="1"/>
  <c r="AV25" i="13" s="1"/>
  <c r="AV30" i="13" s="1"/>
  <c r="AV37" i="13" s="1"/>
  <c r="AV47" i="11"/>
  <c r="E55" i="9"/>
  <c r="C59" i="9" s="1"/>
  <c r="N34" i="2" s="1"/>
  <c r="E66" i="11"/>
  <c r="C66" i="11"/>
  <c r="F52" i="2" s="1"/>
  <c r="AV235" i="23" l="1"/>
  <c r="AV73" i="11"/>
  <c r="E73" i="11" s="1"/>
  <c r="E47" i="11"/>
  <c r="AV48" i="11"/>
  <c r="AV236" i="23" l="1"/>
  <c r="AV197" i="23"/>
  <c r="AV89" i="11"/>
  <c r="E48" i="11"/>
  <c r="AV50" i="11"/>
  <c r="AV74" i="11"/>
  <c r="E74" i="11" l="1"/>
  <c r="AV70" i="11"/>
  <c r="AV51" i="11"/>
  <c r="E50" i="11"/>
  <c r="E70" i="11" l="1"/>
  <c r="C70" i="11"/>
  <c r="AV17" i="13"/>
  <c r="AV18" i="13" s="1"/>
  <c r="AV20" i="13" s="1"/>
  <c r="AV40" i="13" s="1"/>
  <c r="D40" i="13" s="1"/>
  <c r="N31" i="2" s="1"/>
  <c r="O29" i="2" s="1"/>
  <c r="AV52" i="11"/>
  <c r="H52" i="2" l="1"/>
  <c r="C3" i="25"/>
  <c r="C3" i="12"/>
  <c r="C3" i="13"/>
  <c r="C3" i="9"/>
  <c r="C3" i="5"/>
  <c r="C3" i="18"/>
  <c r="C3" i="7"/>
  <c r="C3" i="24"/>
  <c r="C3" i="3"/>
  <c r="C3" i="4"/>
  <c r="C3" i="20"/>
  <c r="C3" i="8"/>
  <c r="C3" i="14"/>
  <c r="C3" i="10"/>
  <c r="C3" i="6"/>
  <c r="C3" i="23"/>
  <c r="C3" i="11"/>
  <c r="H68" i="28" l="1"/>
  <c r="D16" i="27"/>
  <c r="L23" i="2"/>
  <c r="B70" i="28"/>
  <c r="B24" i="28"/>
  <c r="H45" i="28"/>
  <c r="B47" i="28"/>
  <c r="B93" i="28"/>
  <c r="H22" i="28"/>
  <c r="B116" i="28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<sst xmlns="http://schemas.openxmlformats.org/spreadsheetml/2006/main" count="2033" uniqueCount="796">
  <si>
    <t>Fechas del Proyecto</t>
  </si>
  <si>
    <t>Estructura de Financiación</t>
  </si>
  <si>
    <t>%</t>
  </si>
  <si>
    <t>TIRes</t>
  </si>
  <si>
    <t>Plazo de Concesión</t>
  </si>
  <si>
    <t>CF del Proyecto a.I.</t>
  </si>
  <si>
    <t>Fecha Inicio de Concesión</t>
  </si>
  <si>
    <t>Capital</t>
  </si>
  <si>
    <t>CF del Proyecto d.I.</t>
  </si>
  <si>
    <t>Fecha Inicio de Construcción</t>
  </si>
  <si>
    <t>Fecha Cierre Financiero</t>
  </si>
  <si>
    <t>CF Libre</t>
  </si>
  <si>
    <t>CF Accionista</t>
  </si>
  <si>
    <t>Fecha Final de Concesión</t>
  </si>
  <si>
    <t xml:space="preserve">Plazo Máximo de la deuda </t>
  </si>
  <si>
    <t>CAPEX</t>
  </si>
  <si>
    <t>RCSD mínimo</t>
  </si>
  <si>
    <t>Balance</t>
  </si>
  <si>
    <t>Aplicación de Fondos</t>
  </si>
  <si>
    <t>Caja Negativa</t>
  </si>
  <si>
    <t>Plazo de la deuda</t>
  </si>
  <si>
    <t>Base</t>
  </si>
  <si>
    <t>Apalancamiento Máximo</t>
  </si>
  <si>
    <t>RCSDmin</t>
  </si>
  <si>
    <t>Macro</t>
  </si>
  <si>
    <t>Hipótesis Macroeconómicas</t>
  </si>
  <si>
    <t>IPC</t>
  </si>
  <si>
    <t>Ingresos</t>
  </si>
  <si>
    <t>OPEX</t>
  </si>
  <si>
    <t>Hipótesis Fiscales</t>
  </si>
  <si>
    <t>Tipo Impositivo</t>
  </si>
  <si>
    <t>Reserva Legal</t>
  </si>
  <si>
    <t>Reserva Legal sobre el Capital Social</t>
  </si>
  <si>
    <t>% Sobre Beneficio Neto</t>
  </si>
  <si>
    <t>FLAGS</t>
  </si>
  <si>
    <t>Inicio del Periodo</t>
  </si>
  <si>
    <t>Final del periodo</t>
  </si>
  <si>
    <t>Meses del periodo</t>
  </si>
  <si>
    <t>Días del periodo</t>
  </si>
  <si>
    <t>Inicio de Concesión</t>
  </si>
  <si>
    <t>flag</t>
  </si>
  <si>
    <t>Periodo de Concesión</t>
  </si>
  <si>
    <t>Ultimo Periodo de Concesión</t>
  </si>
  <si>
    <t>Contador de Concesión</t>
  </si>
  <si>
    <t>Años</t>
  </si>
  <si>
    <t>Meses de Concesión</t>
  </si>
  <si>
    <t>Meses</t>
  </si>
  <si>
    <t>Días del periodo Concesión</t>
  </si>
  <si>
    <t>Días</t>
  </si>
  <si>
    <t>Factor de Concesión</t>
  </si>
  <si>
    <t>Fecha Inicio de Financiación</t>
  </si>
  <si>
    <t>Fecha Final de Financiación</t>
  </si>
  <si>
    <t>Inicio de Financiación</t>
  </si>
  <si>
    <t>Periodo de Financiación</t>
  </si>
  <si>
    <t>Ultimo Periodo de Financiación</t>
  </si>
  <si>
    <t>Contador de Financiación</t>
  </si>
  <si>
    <t>Meses de Financiación</t>
  </si>
  <si>
    <t>Días del periodo Financiación</t>
  </si>
  <si>
    <t>Factor de Financiación</t>
  </si>
  <si>
    <t>Total Ingresos</t>
  </si>
  <si>
    <t>O&amp;M</t>
  </si>
  <si>
    <t>Saldo Final</t>
  </si>
  <si>
    <t>Necesidades de Financiación</t>
  </si>
  <si>
    <t>Necesidades de Financiación (copy)</t>
  </si>
  <si>
    <t>Necesidades de Financiación (paste)</t>
  </si>
  <si>
    <t>Deuda Senior</t>
  </si>
  <si>
    <t>CAPITAL</t>
  </si>
  <si>
    <t>Saldo Inicial</t>
  </si>
  <si>
    <t>Disposiciones</t>
  </si>
  <si>
    <t>Reducciones de capital</t>
  </si>
  <si>
    <t>Liquidación de la Sociedad</t>
  </si>
  <si>
    <t>CF para la reducción de capital</t>
  </si>
  <si>
    <t>Repago</t>
  </si>
  <si>
    <t>Servicio de la deuda</t>
  </si>
  <si>
    <t>RCSD Min</t>
  </si>
  <si>
    <t>RCSD exig</t>
  </si>
  <si>
    <t>RCSD</t>
  </si>
  <si>
    <t>Check</t>
  </si>
  <si>
    <t>BAI</t>
  </si>
  <si>
    <t>BINs</t>
  </si>
  <si>
    <t>Incrementos</t>
  </si>
  <si>
    <t>Disminuciones</t>
  </si>
  <si>
    <t>Crédito Fiscal BINs</t>
  </si>
  <si>
    <t>Base Imponible después de compensación de BINs</t>
  </si>
  <si>
    <t>Cash Flow</t>
  </si>
  <si>
    <t>CF de las Actividades de Operación</t>
  </si>
  <si>
    <t>CF de las Actividades de Operación antes de Impuestos</t>
  </si>
  <si>
    <t>Flujo Neto de Efectivo provisto por las Actividades de Operación</t>
  </si>
  <si>
    <t xml:space="preserve">Aportes de Capital </t>
  </si>
  <si>
    <t>Flujo Efectivo Libre</t>
  </si>
  <si>
    <t>Dividendos</t>
  </si>
  <si>
    <t>Reducción de capital</t>
  </si>
  <si>
    <t xml:space="preserve">Flujo Neto de Efectivo y Equivalentes </t>
  </si>
  <si>
    <t>Acumulado</t>
  </si>
  <si>
    <t>CF para el reparto de dividendos</t>
  </si>
  <si>
    <t>Liquidación</t>
  </si>
  <si>
    <t>Cuenta de Resultados</t>
  </si>
  <si>
    <t>EBITDA</t>
  </si>
  <si>
    <t>EBIT</t>
  </si>
  <si>
    <t>Beneficio neto</t>
  </si>
  <si>
    <t>Reservas y Dividendos</t>
  </si>
  <si>
    <t>Compensación pérdidas de ejercicios anteriores</t>
  </si>
  <si>
    <t>Saldo Inicial perdidas acumuladas de ejercicios anteriores</t>
  </si>
  <si>
    <t>Saldo final</t>
  </si>
  <si>
    <t>Capital social del ejercicio</t>
  </si>
  <si>
    <t>Saldo objetivo</t>
  </si>
  <si>
    <t>Saldo inicial</t>
  </si>
  <si>
    <t>Dotación</t>
  </si>
  <si>
    <t>Cash Flow para el reparto de dividendos</t>
  </si>
  <si>
    <t>Incremento</t>
  </si>
  <si>
    <t>BS</t>
  </si>
  <si>
    <t>ACTIVO</t>
  </si>
  <si>
    <t>Crédito Fiscal</t>
  </si>
  <si>
    <t>Activo No Corriente</t>
  </si>
  <si>
    <t>Caja</t>
  </si>
  <si>
    <t>Activo Corriente</t>
  </si>
  <si>
    <t>TOTAL ACTIVO</t>
  </si>
  <si>
    <t>PASIVO</t>
  </si>
  <si>
    <t>Resultado del Ejercicio</t>
  </si>
  <si>
    <t>Pérdidas acumuladas Ejercicicos anteriores</t>
  </si>
  <si>
    <t>Resultado No distribuido de ejercicios anteriores</t>
  </si>
  <si>
    <t>Patrimonio Neto</t>
  </si>
  <si>
    <t>Pasivo No Corriente</t>
  </si>
  <si>
    <t>TOTAL PASIVO</t>
  </si>
  <si>
    <t>Ruta PY1 - Cuatro Mojones-Quiindy</t>
  </si>
  <si>
    <t>años</t>
  </si>
  <si>
    <t>meses</t>
  </si>
  <si>
    <t>fecha</t>
  </si>
  <si>
    <t>Total Obra</t>
  </si>
  <si>
    <t>Tarifa</t>
  </si>
  <si>
    <t>Demanda</t>
  </si>
  <si>
    <t>TMDA (Tránsito Medio Diario Anual)</t>
  </si>
  <si>
    <t>Contables</t>
  </si>
  <si>
    <t>Coste obra</t>
  </si>
  <si>
    <t>PPD</t>
  </si>
  <si>
    <t>Plazo Concesión</t>
  </si>
  <si>
    <t>Plazo Construcción</t>
  </si>
  <si>
    <t>Hipótesis Financieras</t>
  </si>
  <si>
    <t>Plazo máx.</t>
  </si>
  <si>
    <t>RCSD mín.</t>
  </si>
  <si>
    <t>Apalanc.</t>
  </si>
  <si>
    <t>x</t>
  </si>
  <si>
    <t>Comisión apertura</t>
  </si>
  <si>
    <t>Interés</t>
  </si>
  <si>
    <t>Gráficos</t>
  </si>
  <si>
    <t>Gastos Financieros</t>
  </si>
  <si>
    <t>Repago Principal</t>
  </si>
  <si>
    <t>Reparto Accionistas</t>
  </si>
  <si>
    <t>RCSDmín</t>
  </si>
  <si>
    <t>Apalancamiento</t>
  </si>
  <si>
    <t>RCSD esc</t>
  </si>
  <si>
    <t>Plazo</t>
  </si>
  <si>
    <t>Ap. vs Ap.max</t>
  </si>
  <si>
    <t>Plazo vs Pl.max.</t>
  </si>
  <si>
    <t>RCSDesc. Vs RCSD min</t>
  </si>
  <si>
    <t>RCSD ult = RCSD esc</t>
  </si>
  <si>
    <t>Reducir Apalanc.</t>
  </si>
  <si>
    <t>Aumentar Apalanc.</t>
  </si>
  <si>
    <t>Aumentar RCSDesc</t>
  </si>
  <si>
    <t>Reducir RCSDesc</t>
  </si>
  <si>
    <t>RCSDesc</t>
  </si>
  <si>
    <t>Apalanc</t>
  </si>
  <si>
    <t>Ap. Max</t>
  </si>
  <si>
    <t>Pl.max</t>
  </si>
  <si>
    <t>RCSDult</t>
  </si>
  <si>
    <t>tolerancia</t>
  </si>
  <si>
    <t>Gastos financieros en construcción</t>
  </si>
  <si>
    <t>CF Proyecto antes imp.</t>
  </si>
  <si>
    <t>CF Proyecto desp. imp.</t>
  </si>
  <si>
    <t>días</t>
  </si>
  <si>
    <t>Obras Complementarias</t>
  </si>
  <si>
    <t>INVERSIÓN EN INGENIERÍA</t>
  </si>
  <si>
    <t>Emergencias</t>
  </si>
  <si>
    <t>Mantenimiento Mayor</t>
  </si>
  <si>
    <t>Ingresos de peaje</t>
  </si>
  <si>
    <t>Obras civiles (incluido PGA)</t>
  </si>
  <si>
    <t>Preparación del área de trabajo</t>
  </si>
  <si>
    <t>Movimiento de suelos</t>
  </si>
  <si>
    <t>Pavimentación</t>
  </si>
  <si>
    <t>Drenaje</t>
  </si>
  <si>
    <t>Plan de gestión ambiental</t>
  </si>
  <si>
    <t>Seguridad Vial</t>
  </si>
  <si>
    <t>Manejo de tránsito</t>
  </si>
  <si>
    <t>Puentes y viaductos</t>
  </si>
  <si>
    <t>Servicios especializados</t>
  </si>
  <si>
    <t>Fiscalización</t>
  </si>
  <si>
    <t>Administración del Proyecto</t>
  </si>
  <si>
    <t>Imprevistos</t>
  </si>
  <si>
    <t>Expropiaciones y contigencias</t>
  </si>
  <si>
    <t>Servicios ambientales</t>
  </si>
  <si>
    <t>Total CAPEX</t>
  </si>
  <si>
    <t>Impuesto a la Renta Empresarial (IRE)</t>
  </si>
  <si>
    <t>IVA</t>
  </si>
  <si>
    <t>Impuesto del Valor Agregado (IVA)</t>
  </si>
  <si>
    <t>IRE</t>
  </si>
  <si>
    <t>Tipo impositivo</t>
  </si>
  <si>
    <t>Tipo impositivo IRE</t>
  </si>
  <si>
    <t>Tipo impositivo IVA</t>
  </si>
  <si>
    <t>Periodo IVA</t>
  </si>
  <si>
    <t>Ingresos sujetos a IVA</t>
  </si>
  <si>
    <t>Ingresos tarifarios</t>
  </si>
  <si>
    <t>Total IVA ingresos</t>
  </si>
  <si>
    <t>Total IVA recaudado</t>
  </si>
  <si>
    <t>Devolución IVA Recaudado</t>
  </si>
  <si>
    <t>Periodo devolución (días)</t>
  </si>
  <si>
    <t>Gastos sujetos a IVA</t>
  </si>
  <si>
    <t>Reinversiones</t>
  </si>
  <si>
    <t>Total IVA Soportado en construcción</t>
  </si>
  <si>
    <t>CF para Servicio de Deuda</t>
  </si>
  <si>
    <t>IVA en operación</t>
  </si>
  <si>
    <t>IVA en construcción</t>
  </si>
  <si>
    <t>IVA soportado (gastos)</t>
  </si>
  <si>
    <t>IVA repercutido (ingresos)</t>
  </si>
  <si>
    <t>IVA neto</t>
  </si>
  <si>
    <t>Crédito con HP</t>
  </si>
  <si>
    <t>Crédito HP</t>
  </si>
  <si>
    <t>Deuda HP</t>
  </si>
  <si>
    <t>Necesidades de financiación IVA en construcción</t>
  </si>
  <si>
    <t>Devolución IVA en construcción</t>
  </si>
  <si>
    <t>HP Acreedora por IVA</t>
  </si>
  <si>
    <t>HP Deudora por IVA</t>
  </si>
  <si>
    <t>Saldo Inicial HP acreedora por IVA</t>
  </si>
  <si>
    <t>Saldo Final HP acreedora por IVA</t>
  </si>
  <si>
    <t>Saldo Inicial HP deudora por IVA</t>
  </si>
  <si>
    <t>Saldo Final HP deudora por IVA</t>
  </si>
  <si>
    <t>Liquidación IVA</t>
  </si>
  <si>
    <t>IVA soportado/repercutido</t>
  </si>
  <si>
    <t>Periodo de liquidación</t>
  </si>
  <si>
    <t>Flag de concesión+liquidación</t>
  </si>
  <si>
    <t>IVA pendiente de pago (balance)</t>
  </si>
  <si>
    <t>IVA pagado (caja)</t>
  </si>
  <si>
    <t>Total IVA</t>
  </si>
  <si>
    <t>IVA durante construcción</t>
  </si>
  <si>
    <t>Tipo de cambio USD/Gs</t>
  </si>
  <si>
    <t>Tramo 2a: Ytororo - Itá</t>
  </si>
  <si>
    <t>Tramo 1: 4 Mojones - Itororó</t>
  </si>
  <si>
    <t>Tramo 2b: Itá - Paraguarí</t>
  </si>
  <si>
    <t>Tramo 2c: Paraguarí - Carapeguá</t>
  </si>
  <si>
    <t>Tramo 3: Carapeguá - Quiindy</t>
  </si>
  <si>
    <t>Total CAPEX Tramo 1</t>
  </si>
  <si>
    <t>Total CAPEX Tramo 2a</t>
  </si>
  <si>
    <t>Total CAPEX Tramo 2b</t>
  </si>
  <si>
    <t>Total CAPEX Tramo 2c</t>
  </si>
  <si>
    <t>Total CAPEX Tramo 3</t>
  </si>
  <si>
    <t>TOTAL CAPEX</t>
  </si>
  <si>
    <t>Tramo 1</t>
  </si>
  <si>
    <t>Tramo 2a</t>
  </si>
  <si>
    <t>Tramo 2b</t>
  </si>
  <si>
    <t>Tramo 2c</t>
  </si>
  <si>
    <t>Tramo 3</t>
  </si>
  <si>
    <t>SI</t>
  </si>
  <si>
    <t>Otras inversiones iniciales</t>
  </si>
  <si>
    <t>Estudios diseño</t>
  </si>
  <si>
    <t>CONSTANTES</t>
  </si>
  <si>
    <t>CORRIENTES</t>
  </si>
  <si>
    <t>Gastos de licitación y constitución de SOE</t>
  </si>
  <si>
    <t>Gastos de la SOE (personal, oficina, publicidad, etc.)</t>
  </si>
  <si>
    <t>Kiómetros de tramo</t>
  </si>
  <si>
    <t>km</t>
  </si>
  <si>
    <t>Longitud total Ruta</t>
  </si>
  <si>
    <t>Mantenimiento rutinario</t>
  </si>
  <si>
    <t>Renovación ITS</t>
  </si>
  <si>
    <t>Operación</t>
  </si>
  <si>
    <t>Equipos</t>
  </si>
  <si>
    <t>Administración</t>
  </si>
  <si>
    <t>Pavimentos</t>
  </si>
  <si>
    <t>Señalización</t>
  </si>
  <si>
    <t>Estructuras</t>
  </si>
  <si>
    <t>Otros gastos de la concesionaria</t>
  </si>
  <si>
    <t>Mantenimiento mayor</t>
  </si>
  <si>
    <t>Total Mantenimiento Mayor</t>
  </si>
  <si>
    <t>Dotaciones</t>
  </si>
  <si>
    <t>Desdotaciones</t>
  </si>
  <si>
    <t>Cuenta Reserva Mantenimiento Mayor</t>
  </si>
  <si>
    <t>Años dotación</t>
  </si>
  <si>
    <t>CRMM</t>
  </si>
  <si>
    <t>MM</t>
  </si>
  <si>
    <t>Puesto de peaje</t>
  </si>
  <si>
    <t>Ytororó - Ita (rotonda)</t>
  </si>
  <si>
    <t>Autos</t>
  </si>
  <si>
    <t>Camionetas</t>
  </si>
  <si>
    <t>Omnibus</t>
  </si>
  <si>
    <t>Simples 2 ejes</t>
  </si>
  <si>
    <t>Simples 3 ejes</t>
  </si>
  <si>
    <t>Con Acoplado 4 ejes</t>
  </si>
  <si>
    <t>Con Acoplado 5 y + ejes</t>
  </si>
  <si>
    <t>Semiremolque 4 ejes</t>
  </si>
  <si>
    <t>Semiremolque 5 y + ejes</t>
  </si>
  <si>
    <t>Total TMDA</t>
  </si>
  <si>
    <t>Tarifa diaria</t>
  </si>
  <si>
    <t>Otros gastos durante construcción</t>
  </si>
  <si>
    <t>Garantías y seguros en construcción</t>
  </si>
  <si>
    <t>Interventoría en operación</t>
  </si>
  <si>
    <t>Garantías y seguros en operación</t>
  </si>
  <si>
    <t>Gastos fiduciarios en periodo concesional</t>
  </si>
  <si>
    <t>Garantías y seguros durante construcción (sobre CAPEX)</t>
  </si>
  <si>
    <t>Total otros gastos</t>
  </si>
  <si>
    <t>Inversión inicial</t>
  </si>
  <si>
    <t>TOTAL Inversión inicial</t>
  </si>
  <si>
    <t>Gastos de Operación y Mantenimiento (operación)</t>
  </si>
  <si>
    <t>Expropiaciones y conpemsaciones</t>
  </si>
  <si>
    <t>Sensibilidad al CAPEX</t>
  </si>
  <si>
    <t>Rentabilidad objetivo</t>
  </si>
  <si>
    <t>Millones Gs 2021/veh.</t>
  </si>
  <si>
    <t>Total</t>
  </si>
  <si>
    <t>Reducción de capital máxima que se puede realizar</t>
  </si>
  <si>
    <t xml:space="preserve">Reducción de capital realizada </t>
  </si>
  <si>
    <t>CF Disponible reducciones de capital (copy)</t>
  </si>
  <si>
    <t>CF Disponible reducciones de capital (paste)</t>
  </si>
  <si>
    <t>CF después Servicio de Deuda</t>
  </si>
  <si>
    <t>Longitud completa Ruta (duplicación)</t>
  </si>
  <si>
    <t>Check repado capital</t>
  </si>
  <si>
    <t>Check RCSD mínimo</t>
  </si>
  <si>
    <t>Repago capital</t>
  </si>
  <si>
    <t>Check CRMM</t>
  </si>
  <si>
    <t>CAPEX total</t>
  </si>
  <si>
    <t>IPC 2021</t>
  </si>
  <si>
    <t>IPC 2022</t>
  </si>
  <si>
    <t>Sensibilidad OPEX</t>
  </si>
  <si>
    <t>Ingresos peaje</t>
  </si>
  <si>
    <t>Escenario Caso Base</t>
  </si>
  <si>
    <t>Escenario Optimista</t>
  </si>
  <si>
    <t>Escenario Pesimista</t>
  </si>
  <si>
    <t>Escenario seleccionado</t>
  </si>
  <si>
    <t>1. Caso Base</t>
  </si>
  <si>
    <t>2. Optimista</t>
  </si>
  <si>
    <t>3. Pesimista</t>
  </si>
  <si>
    <t>Inv. Inicial</t>
  </si>
  <si>
    <t>Expropiaciones y compensaciones</t>
  </si>
  <si>
    <t>Tramos a duplicar</t>
  </si>
  <si>
    <t>Gastos financieros</t>
  </si>
  <si>
    <t>Total aplicaciones</t>
  </si>
  <si>
    <t>Intereses</t>
  </si>
  <si>
    <t>Monto a financiar</t>
  </si>
  <si>
    <t>Deuda PDI</t>
  </si>
  <si>
    <t>DEUDA PAGOS DIFERIDOS DE INVERSIÓN (PDI)</t>
  </si>
  <si>
    <t>PDI anual</t>
  </si>
  <si>
    <t xml:space="preserve">Plazo </t>
  </si>
  <si>
    <t>NO</t>
  </si>
  <si>
    <t>Disposiciones Deuda PDI</t>
  </si>
  <si>
    <t>Gastos Financieros Deuda PDI</t>
  </si>
  <si>
    <t>Pago Principal Deuda PDI</t>
  </si>
  <si>
    <t>Dotación CRMM en construcción</t>
  </si>
  <si>
    <t>Gasto financiero deuda PDI (construcción)</t>
  </si>
  <si>
    <t>Gasto Financiero deuda PDI (operación)</t>
  </si>
  <si>
    <t>Se asume que el peaje está exento de IVA</t>
  </si>
  <si>
    <t>sin IVA</t>
  </si>
  <si>
    <t>All-in deuda PDI</t>
  </si>
  <si>
    <t>PDI</t>
  </si>
  <si>
    <t>Saldo Inicial Pavimentos</t>
  </si>
  <si>
    <t>Saldo Inicial Señalización</t>
  </si>
  <si>
    <t>Saldo Inicial Estructuras</t>
  </si>
  <si>
    <t>Aportaciones capital caja negativa</t>
  </si>
  <si>
    <t>Ingresos PPD + PDI</t>
  </si>
  <si>
    <t>Plazo
 Deuda PDI</t>
  </si>
  <si>
    <t xml:space="preserve">Total CAPEX </t>
  </si>
  <si>
    <t>Desglose por tramos</t>
  </si>
  <si>
    <r>
      <t xml:space="preserve">Resumen CAPEX </t>
    </r>
    <r>
      <rPr>
        <b/>
        <sz val="10"/>
        <color rgb="FF002060"/>
        <rFont val="Arial"/>
        <family val="2"/>
      </rPr>
      <t>CONSTANTES</t>
    </r>
  </si>
  <si>
    <t>Desglose por conceptos</t>
  </si>
  <si>
    <r>
      <t xml:space="preserve">Resumen CAPEX </t>
    </r>
    <r>
      <rPr>
        <b/>
        <sz val="10"/>
        <color rgb="FF002060"/>
        <rFont val="Arial"/>
        <family val="2"/>
      </rPr>
      <t>CORRIENTES</t>
    </r>
  </si>
  <si>
    <t>Resumen Inversión Inicial</t>
  </si>
  <si>
    <t>Otros gastos iniciales</t>
  </si>
  <si>
    <t>Compensación Ambiental</t>
  </si>
  <si>
    <t>Operación y Mantenimiento (total anual)</t>
  </si>
  <si>
    <t>Km considerados</t>
  </si>
  <si>
    <t>Fuente: EIU (30/06/2022)</t>
  </si>
  <si>
    <r>
      <t xml:space="preserve">Fuente: </t>
    </r>
    <r>
      <rPr>
        <i/>
        <sz val="10"/>
        <rFont val="Verdana"/>
        <family val="2"/>
      </rPr>
      <t>Economist Inteligence Unit - average</t>
    </r>
    <r>
      <rPr>
        <sz val="10"/>
        <rFont val="Verdana"/>
        <family val="2"/>
      </rPr>
      <t xml:space="preserve"> (Julio 2022)</t>
    </r>
  </si>
  <si>
    <t>Paraguay</t>
  </si>
  <si>
    <t>EEUU</t>
  </si>
  <si>
    <t>mPYG 2021/km</t>
  </si>
  <si>
    <t>mUSD 2021/km</t>
  </si>
  <si>
    <t>mUSD 2021</t>
  </si>
  <si>
    <t>Cifras en miles de USD</t>
  </si>
  <si>
    <t>Factor de Actualización PYG 2021</t>
  </si>
  <si>
    <t>Miles Gs 2021</t>
  </si>
  <si>
    <t>Miles USD 2021</t>
  </si>
  <si>
    <t>Operación y Mantenimiento (miles USD/Km)</t>
  </si>
  <si>
    <t>Factor de Actualización USD 2021</t>
  </si>
  <si>
    <t>mPYG</t>
  </si>
  <si>
    <t>mUSD</t>
  </si>
  <si>
    <t>Proyección tipo cambio aplicado al MEF</t>
  </si>
  <si>
    <t>PVT</t>
  </si>
  <si>
    <t>Ingresos SOE</t>
  </si>
  <si>
    <t>Capital mínimo en operación</t>
  </si>
  <si>
    <t>Activo Financiero</t>
  </si>
  <si>
    <t>Ingresos garantizados</t>
  </si>
  <si>
    <t>Total Ingresos garantizados</t>
  </si>
  <si>
    <t>Total gastos ligados al Activo Financiero</t>
  </si>
  <si>
    <t>Flujo caja del Proyecto</t>
  </si>
  <si>
    <t>TIE Activo Financiero</t>
  </si>
  <si>
    <t>Ingreso financiero</t>
  </si>
  <si>
    <t>Fujos (Inv. Inicial + Gasto O&amp;M - Ingreso)</t>
  </si>
  <si>
    <t>Margen AF para Opex y MM</t>
  </si>
  <si>
    <t>Check Activo Financiero</t>
  </si>
  <si>
    <t>Ingreso financiero AF</t>
  </si>
  <si>
    <t>Ingresos AF</t>
  </si>
  <si>
    <t>Gastos AF</t>
  </si>
  <si>
    <t>IRE durante construcción</t>
  </si>
  <si>
    <t>Impuestos</t>
  </si>
  <si>
    <t>All-in 
Deuda PDI</t>
  </si>
  <si>
    <t>Tramo 2A</t>
  </si>
  <si>
    <t>Tramo 2B</t>
  </si>
  <si>
    <t>Tramo 2C</t>
  </si>
  <si>
    <t>PERIODO CONSTRUCCIÓN/OPERACIÓN TRAMOS FUNCIONALES</t>
  </si>
  <si>
    <t>Fecha Inicio de Construcción Tramo 1</t>
  </si>
  <si>
    <t>Fecha Final de Construcción Tramo 1</t>
  </si>
  <si>
    <t>Inicio de Construcción Tramo 1</t>
  </si>
  <si>
    <t>Periodo de Construcción Tramo 1</t>
  </si>
  <si>
    <t>Ultimo Periodo de Construcción Tramo 1</t>
  </si>
  <si>
    <t>Contador de Construcción Tramo 1</t>
  </si>
  <si>
    <t>Meses de Construcción Tramo 1</t>
  </si>
  <si>
    <t>Días del periodo Construcción Tramo 1</t>
  </si>
  <si>
    <t>Factor de Construcción Tramo 1</t>
  </si>
  <si>
    <t>Fecha Inicio de Construcción Tramo 2A</t>
  </si>
  <si>
    <t>Fecha Final de Construcción Tramo 2A</t>
  </si>
  <si>
    <t>Inicio de Construcción Tramo 2A</t>
  </si>
  <si>
    <t>Periodo de Construcción Tramo 2A</t>
  </si>
  <si>
    <t>Ultimo Periodo de Construcción Tramo 2A</t>
  </si>
  <si>
    <t>Contador de Construcción Tramo 2A</t>
  </si>
  <si>
    <t>Meses de Construcción Tramo 2A</t>
  </si>
  <si>
    <t>Días del periodo Construcción Tramo 2A</t>
  </si>
  <si>
    <t>Factor de Construcción Tramo 2A</t>
  </si>
  <si>
    <t>Fecha Inicio de Construcción Tramo 2B</t>
  </si>
  <si>
    <t>Fecha Final de Construcción Tramo 2B</t>
  </si>
  <si>
    <t>Inicio de Construcción Tramo 2B</t>
  </si>
  <si>
    <t>Periodo de Construcción Tramo 2B</t>
  </si>
  <si>
    <t>Ultimo Periodo de Construcción Tramo 2B</t>
  </si>
  <si>
    <t>Contador de Construcción Tramo 2B</t>
  </si>
  <si>
    <t>Meses de Construcción Tramo 2B</t>
  </si>
  <si>
    <t>Días del periodo Construcción Tramo 2B</t>
  </si>
  <si>
    <t>Factor de Construcción Tramo 2B</t>
  </si>
  <si>
    <t>Fecha Inicio de Construcción Tramo 2C</t>
  </si>
  <si>
    <t>Fecha Final de Construcción Tramo 2C</t>
  </si>
  <si>
    <t>Inicio de Construcción Tramo 2C</t>
  </si>
  <si>
    <t>Periodo de Construcción Tramo 2C</t>
  </si>
  <si>
    <t>Ultimo Periodo de Construcción Tramo 2C</t>
  </si>
  <si>
    <t>Contador de Construcción Tramo 2C</t>
  </si>
  <si>
    <t>Meses de Construcción Tramo 2C</t>
  </si>
  <si>
    <t>Días del periodo Construcción Tramo 2C</t>
  </si>
  <si>
    <t>Factor de Construcción Tramo 2C</t>
  </si>
  <si>
    <t>Fecha Inicio de Construcción Tramo 3</t>
  </si>
  <si>
    <t>Fecha Final de Construcción Tramo 3</t>
  </si>
  <si>
    <t>Inicio de Construcción Tramo 3</t>
  </si>
  <si>
    <t>Periodo de Construcción Tramo 3</t>
  </si>
  <si>
    <t>Ultimo Periodo de Construcción Tramo 3</t>
  </si>
  <si>
    <t>Contador de Construcción Tramo 3</t>
  </si>
  <si>
    <t>Meses de Construcción Tramo 3</t>
  </si>
  <si>
    <t>Días del periodo Construcción Tramo 3</t>
  </si>
  <si>
    <t>Factor de Construcción Tramo 3</t>
  </si>
  <si>
    <t>Fecha Inicio de Operación Tramo 1</t>
  </si>
  <si>
    <t>Fecha Final de Operación Tramo 1</t>
  </si>
  <si>
    <t>Inicio de Operación Tramo 1</t>
  </si>
  <si>
    <t>Periodo de Operación Tramo 1</t>
  </si>
  <si>
    <t>Ultimo Periodo de Operación Tramo 1</t>
  </si>
  <si>
    <t>Contador de Operación Tramo 1</t>
  </si>
  <si>
    <t>Meses de Operación Tramo 1</t>
  </si>
  <si>
    <t>Días del periodo Operación Tramo 1</t>
  </si>
  <si>
    <t>Factor de Operación Tramo 1</t>
  </si>
  <si>
    <t>Fecha Inicio de Operación Tramo 2A</t>
  </si>
  <si>
    <t>Fecha Final de Operación Tramo 2A</t>
  </si>
  <si>
    <t>Inicio de Operación Tramo 2A</t>
  </si>
  <si>
    <t>Periodo de Operación Tramo 2A</t>
  </si>
  <si>
    <t>Ultimo Periodo de Operación Tramo 2A</t>
  </si>
  <si>
    <t>Contador de Operación Tramo 2A</t>
  </si>
  <si>
    <t>Meses de Operación Tramo 2A</t>
  </si>
  <si>
    <t>Días del periodo Operación Tramo 2A</t>
  </si>
  <si>
    <t>Factor de Operación Tramo 2A</t>
  </si>
  <si>
    <t>Fecha Inicio de Operación Tramo 2B</t>
  </si>
  <si>
    <t>Fecha Final de Operación Tramo 2B</t>
  </si>
  <si>
    <t>Inicio de Operación Tramo 2B</t>
  </si>
  <si>
    <t>Periodo de Operación Tramo 2B</t>
  </si>
  <si>
    <t>Ultimo Periodo de Operación Tramo 2B</t>
  </si>
  <si>
    <t>Contador de Operación Tramo 2B</t>
  </si>
  <si>
    <t>Meses de Operación Tramo 2B</t>
  </si>
  <si>
    <t>Días del periodo Operación Tramo 2B</t>
  </si>
  <si>
    <t>Factor de Operación Tramo 2B</t>
  </si>
  <si>
    <t>Fecha Inicio de Operación Tramo 2C</t>
  </si>
  <si>
    <t>Fecha Final de Operación Tramo 2C</t>
  </si>
  <si>
    <t>Inicio de Operación Tramo 2C</t>
  </si>
  <si>
    <t>Periodo de Operación Tramo 2C</t>
  </si>
  <si>
    <t>Ultimo Periodo de Operación Tramo 2C</t>
  </si>
  <si>
    <t>Contador de Operación Tramo 2C</t>
  </si>
  <si>
    <t>Meses de Operación Tramo 2C</t>
  </si>
  <si>
    <t>Días del periodo Operación Tramo 2C</t>
  </si>
  <si>
    <t>Factor de Operación Tramo 2C</t>
  </si>
  <si>
    <t>Fecha Inicio de Operación Tramo 3</t>
  </si>
  <si>
    <t>Fecha Final de Operación Tramo 3</t>
  </si>
  <si>
    <t>Inicio de Operación Tramo 3</t>
  </si>
  <si>
    <t>Periodo de Operación Tramo 3</t>
  </si>
  <si>
    <t>Ultimo Periodo de Operación Tramo 3</t>
  </si>
  <si>
    <t>Contador de Operación Tramo 3</t>
  </si>
  <si>
    <t>Meses de Operación Tramo 3</t>
  </si>
  <si>
    <t>Días del periodo Operación Tramo 3</t>
  </si>
  <si>
    <t>Factor de Operación Tramo 3</t>
  </si>
  <si>
    <t>Longitud Ruta 1 (considerando duplicaciones)</t>
  </si>
  <si>
    <t>KM</t>
  </si>
  <si>
    <t>% asignado a cada Tramo</t>
  </si>
  <si>
    <t>Total de Necesidades Financiación</t>
  </si>
  <si>
    <t>Aportación de Capital</t>
  </si>
  <si>
    <t>Deuda LP</t>
  </si>
  <si>
    <t>Tipo de Interés Anual</t>
  </si>
  <si>
    <t>Deuda a Levantar</t>
  </si>
  <si>
    <t>Cuotas Anuales</t>
  </si>
  <si>
    <t xml:space="preserve">PDI Anual </t>
  </si>
  <si>
    <t>Disposición</t>
  </si>
  <si>
    <t>Intereses Capitalizados</t>
  </si>
  <si>
    <t>Tipo de Interés Mensual</t>
  </si>
  <si>
    <t>Deuda LP Tramo 1</t>
  </si>
  <si>
    <t>Cuotas Mensuales</t>
  </si>
  <si>
    <t>PDI Mensual</t>
  </si>
  <si>
    <t>Deuda LP Tramo 2A</t>
  </si>
  <si>
    <t>Deuda LP Tramo 2B</t>
  </si>
  <si>
    <t>Deuda LP Tramo 2C</t>
  </si>
  <si>
    <t>Deuda LP Tramo 3</t>
  </si>
  <si>
    <t>Venta de los Certificados PDI</t>
  </si>
  <si>
    <t>Importe a Final de Construcción</t>
  </si>
  <si>
    <t>Resumen</t>
  </si>
  <si>
    <t>Deuda LP Tramos</t>
  </si>
  <si>
    <t>Deuda a Levantar Tramos</t>
  </si>
  <si>
    <t>PDI Anual</t>
  </si>
  <si>
    <t>Check repago PDI</t>
  </si>
  <si>
    <t>Check repago PDI Tramo 1</t>
  </si>
  <si>
    <t>Check repago PDI Tramo 2A</t>
  </si>
  <si>
    <t>Check repago PDI Tramo 2B</t>
  </si>
  <si>
    <t>Check repago PDI Tramo 2C</t>
  </si>
  <si>
    <t>Check repago PDI Tramo 3</t>
  </si>
  <si>
    <t>En construcción</t>
  </si>
  <si>
    <t>En operación</t>
  </si>
  <si>
    <t>Fecha Inicio de Construcción completa</t>
  </si>
  <si>
    <t>Fecha Final de Construcción completa</t>
  </si>
  <si>
    <t>Inicio de Construcción completa</t>
  </si>
  <si>
    <t>Periodo de Construcción completa</t>
  </si>
  <si>
    <t>Ultimo Periodo de Construcción completa</t>
  </si>
  <si>
    <t>Contador de Construcción completa</t>
  </si>
  <si>
    <t>Días del periodo Construcción completa</t>
  </si>
  <si>
    <t>Factor de Construcción completa</t>
  </si>
  <si>
    <t>Meses de Construcción completa</t>
  </si>
  <si>
    <t>Fecha Inicio de Operación completa</t>
  </si>
  <si>
    <t>Fecha Final de Operación completa</t>
  </si>
  <si>
    <t>Inicio de Operación completa</t>
  </si>
  <si>
    <t>Periodo de Operación completa</t>
  </si>
  <si>
    <t>Ultimo Periodo de Operación completa</t>
  </si>
  <si>
    <t>Contador de Operación completa</t>
  </si>
  <si>
    <t>Meses de Operación completa</t>
  </si>
  <si>
    <t>Días del periodo Operación completa</t>
  </si>
  <si>
    <t>Factor de Operación completa</t>
  </si>
  <si>
    <t>Sensibilidad Otros gastos de la SOE</t>
  </si>
  <si>
    <t>Total Otros gastos de la SOE</t>
  </si>
  <si>
    <t>Total Otros gastos de la SOE en construcción</t>
  </si>
  <si>
    <t>Total Otros gastos de la SOE en operación</t>
  </si>
  <si>
    <t>Otros gastos de la SOE durante construcción</t>
  </si>
  <si>
    <t>Otros gastos de la SOE</t>
  </si>
  <si>
    <t>Resumen O&amp;M</t>
  </si>
  <si>
    <t>Total gastos O&amp;M</t>
  </si>
  <si>
    <t>Total OPEX</t>
  </si>
  <si>
    <t>Otros gastos SOE</t>
  </si>
  <si>
    <t>Desdotación</t>
  </si>
  <si>
    <t>Disminución</t>
  </si>
  <si>
    <t>Resultado ejercicio anterior</t>
  </si>
  <si>
    <t>Resultado ejercicio anterior tras reserva legal</t>
  </si>
  <si>
    <t>Resultado ejercicio anterior tras reserva legal y compensación pérdidas</t>
  </si>
  <si>
    <t>Resultado disponible para dividendos</t>
  </si>
  <si>
    <t>Resultado no distribuido (reservas voluntarias)</t>
  </si>
  <si>
    <t>Comisiones</t>
  </si>
  <si>
    <t>Structuring Fee</t>
  </si>
  <si>
    <t>Rating Fees</t>
  </si>
  <si>
    <t>Otras Comisiones</t>
  </si>
  <si>
    <t>Repago deuda PDI</t>
  </si>
  <si>
    <t>CFASD</t>
  </si>
  <si>
    <t>Fecha Fin de Construcción completa</t>
  </si>
  <si>
    <t>Plazo de Construcción completo</t>
  </si>
  <si>
    <t>Fecha Final de Concesión completa</t>
  </si>
  <si>
    <t>Apal. Máximo</t>
  </si>
  <si>
    <t>Cuenta Reserva Mantenimiento Mayor PAVIMENTOS</t>
  </si>
  <si>
    <t>Cuenta Reserva Mantenimiento Mayor RESTO</t>
  </si>
  <si>
    <t>Margen Activo Financiero</t>
  </si>
  <si>
    <t>PPD por Tramos (% que representa cada Tramo sobre el OPEX fijo)</t>
  </si>
  <si>
    <t>proporción</t>
  </si>
  <si>
    <t>PPD asociado</t>
  </si>
  <si>
    <t>Total NF acumulado</t>
  </si>
  <si>
    <t>Capital acumulado</t>
  </si>
  <si>
    <t>Deuda Senior acumulado</t>
  </si>
  <si>
    <t>Apalancamiento previo</t>
  </si>
  <si>
    <t>Capital a aportar</t>
  </si>
  <si>
    <t>Deuda Senior a aportar</t>
  </si>
  <si>
    <t>Apalancamiento PRE ajuste</t>
  </si>
  <si>
    <t>Apalancamiento POST ajuste (para mantener 80/20)</t>
  </si>
  <si>
    <t>Total a aportar</t>
  </si>
  <si>
    <t>Apalancamiento posterior</t>
  </si>
  <si>
    <t>% Tarifa Sombra</t>
  </si>
  <si>
    <t>Recaudación de Ingresos Peaje</t>
  </si>
  <si>
    <t>% tarifa en sombra</t>
  </si>
  <si>
    <t>Pago Vinculado al Tráfico (PVT)</t>
  </si>
  <si>
    <t>DEUDA</t>
  </si>
  <si>
    <t>Capital mínimo (sobre la Inversión)</t>
  </si>
  <si>
    <t>Tarifa peaje sujeto a IVA</t>
  </si>
  <si>
    <t>Aportaciones de capital con caja negativa</t>
  </si>
  <si>
    <t>Sensibilidad demanda</t>
  </si>
  <si>
    <t>VPN costo total estimado PPR</t>
  </si>
  <si>
    <t>VPN</t>
  </si>
  <si>
    <t>(+)</t>
  </si>
  <si>
    <t>(-)</t>
  </si>
  <si>
    <t>Costo Base</t>
  </si>
  <si>
    <t>Riesgos a retener</t>
  </si>
  <si>
    <t>Riesgos a transferir</t>
  </si>
  <si>
    <t>(=) Aportes Públicos</t>
  </si>
  <si>
    <t>Espera Pública</t>
  </si>
  <si>
    <t>Ingresos del proyecto</t>
  </si>
  <si>
    <t>Costo total estimado del PPR</t>
  </si>
  <si>
    <t>VPN costo total estimado APP</t>
  </si>
  <si>
    <t>Aportes Públicos</t>
  </si>
  <si>
    <t>Costos de administración del contrato APP</t>
  </si>
  <si>
    <t>Costo total estimado de la APP</t>
  </si>
  <si>
    <t>VpD generado por la modalidad APP</t>
  </si>
  <si>
    <t>VpD generado por el proyecto APP</t>
  </si>
  <si>
    <t>Sobrecostos</t>
  </si>
  <si>
    <t>Riesgo</t>
  </si>
  <si>
    <t>Asignación</t>
  </si>
  <si>
    <t>Capex</t>
  </si>
  <si>
    <t>Privado</t>
  </si>
  <si>
    <t>Expropiación</t>
  </si>
  <si>
    <t>Financiación</t>
  </si>
  <si>
    <t>Tasa a Emplear?</t>
  </si>
  <si>
    <t>Tasa Libre de Riesgo</t>
  </si>
  <si>
    <t>WACC</t>
  </si>
  <si>
    <t>Tasa de descuento CPP</t>
  </si>
  <si>
    <t>PPR</t>
  </si>
  <si>
    <t>Costos base</t>
  </si>
  <si>
    <t>Constantes</t>
  </si>
  <si>
    <t>Riesgos retenidos</t>
  </si>
  <si>
    <t>Riesgos transferidos</t>
  </si>
  <si>
    <t>Flujo deuda (Base)</t>
  </si>
  <si>
    <t>Flujo deuda (Riesgo)</t>
  </si>
  <si>
    <t>Espera pública</t>
  </si>
  <si>
    <t>Ingresos derivados de la operación</t>
  </si>
  <si>
    <t>Ingresos por tarifa</t>
  </si>
  <si>
    <t>Costos PPR</t>
  </si>
  <si>
    <t>VPN PPR</t>
  </si>
  <si>
    <t>APP</t>
  </si>
  <si>
    <t>Aportes de la administración</t>
  </si>
  <si>
    <t>Costos de gestión contractual</t>
  </si>
  <si>
    <t>Costos APP</t>
  </si>
  <si>
    <t>VPN APP</t>
  </si>
  <si>
    <t>VpD</t>
  </si>
  <si>
    <t>Sobrecostos Obras</t>
  </si>
  <si>
    <t>Sobrecostos O&amp;M</t>
  </si>
  <si>
    <t>Redes</t>
  </si>
  <si>
    <t>Público</t>
  </si>
  <si>
    <t>Sobrecostos Redes</t>
  </si>
  <si>
    <t>Sobrecostos Expropiaciones</t>
  </si>
  <si>
    <t>Costo base</t>
  </si>
  <si>
    <t>Costo + Riesgo</t>
  </si>
  <si>
    <t>Sobrecostos Financiación</t>
  </si>
  <si>
    <t>VAN Social</t>
  </si>
  <si>
    <t>Tasa de descuento social</t>
  </si>
  <si>
    <t>BAUE Social</t>
  </si>
  <si>
    <t>Tiempo de proyección del ACB</t>
  </si>
  <si>
    <t>Rm</t>
  </si>
  <si>
    <t>Meses de retraso en provisión pública</t>
  </si>
  <si>
    <t>VPN Espera Pública</t>
  </si>
  <si>
    <t>Expropiaciones y contigencias Tramo 1</t>
  </si>
  <si>
    <t>Expropiaciones y contigencias Tramo 2A</t>
  </si>
  <si>
    <t>Expropiaciones y contigencias Tramo 2B</t>
  </si>
  <si>
    <t>Expropiaciones y contigencias Tramo 2C</t>
  </si>
  <si>
    <t>Expropiaciones y contigencias Tramo 3</t>
  </si>
  <si>
    <t>50 bps</t>
  </si>
  <si>
    <t>(-) Ingresos por Peaje</t>
  </si>
  <si>
    <t>5.10 Línea de MT de ANDE</t>
  </si>
  <si>
    <t>5.11 Línea área de telecomunicaciones</t>
  </si>
  <si>
    <t>5.11.1 Línea enterrada de telecomunicaciones (fibra)</t>
  </si>
  <si>
    <t>5.15 Red de agua potable</t>
  </si>
  <si>
    <t>5.16 Reposición de baja tensión o alumbrado</t>
  </si>
  <si>
    <t>Indicador / Variable</t>
  </si>
  <si>
    <t>Valor / Importe</t>
  </si>
  <si>
    <t>Plazo del contrato</t>
  </si>
  <si>
    <t>Total Necesidades de Financiación</t>
  </si>
  <si>
    <t>Deuda Largo Plazo</t>
  </si>
  <si>
    <t>Plazo de la deuda Largo Plazo</t>
  </si>
  <si>
    <t>PPD anual</t>
  </si>
  <si>
    <t>Tarifa vehículo</t>
  </si>
  <si>
    <t>TIR CF Accionistas</t>
  </si>
  <si>
    <t>(1) VAN PDI</t>
  </si>
  <si>
    <t>(2) VAN PPD</t>
  </si>
  <si>
    <t>(3) VAN PVT</t>
  </si>
  <si>
    <t>(4) VAN Ingresos de peaje</t>
  </si>
  <si>
    <t>(5) VAN Impuestos</t>
  </si>
  <si>
    <t>Esfuerzo Neto Administración</t>
  </si>
  <si>
    <r>
      <t>Tipo de interés (</t>
    </r>
    <r>
      <rPr>
        <i/>
        <sz val="10"/>
        <color rgb="FF000000"/>
        <rFont val="Arial"/>
        <family val="2"/>
      </rPr>
      <t>all in</t>
    </r>
    <r>
      <rPr>
        <sz val="10"/>
        <color rgb="FF000000"/>
        <rFont val="Arial"/>
        <family val="2"/>
      </rPr>
      <t>)</t>
    </r>
  </si>
  <si>
    <t>Miles USD corrientes</t>
  </si>
  <si>
    <t>Miles USD 2022</t>
  </si>
  <si>
    <t>Tasa de descuento</t>
  </si>
  <si>
    <t>VAN PPD</t>
  </si>
  <si>
    <t>VAN PDI</t>
  </si>
  <si>
    <t>VAN PVT</t>
  </si>
  <si>
    <t>Otras</t>
  </si>
  <si>
    <t>WACC del proyecto</t>
  </si>
  <si>
    <t>VAN Ingresos de peaje</t>
  </si>
  <si>
    <t>VAN Impuestos</t>
  </si>
  <si>
    <t>Esfuerzo Neto de la Administración</t>
  </si>
  <si>
    <t>VAN</t>
  </si>
  <si>
    <t>Suma</t>
  </si>
  <si>
    <t>Esfuerzo Neto de la Administración anual</t>
  </si>
  <si>
    <t>Esfuerzo Neto de la Administración acumulado</t>
  </si>
  <si>
    <t>INVERSIÓN</t>
  </si>
  <si>
    <t>OTRAS NECESIDADES DE FINANCIACIÓN</t>
  </si>
  <si>
    <t>Total Inversión</t>
  </si>
  <si>
    <t>IVA construcción</t>
  </si>
  <si>
    <t>Dotación CRMM</t>
  </si>
  <si>
    <t>Otras Necesidades de Financiación</t>
  </si>
  <si>
    <t>Suma (corrientes)</t>
  </si>
  <si>
    <t>(+) PDI</t>
  </si>
  <si>
    <t>(+) PPD</t>
  </si>
  <si>
    <t>(+) PVT</t>
  </si>
  <si>
    <t>(-) Ingresos de peaje</t>
  </si>
  <si>
    <t>(-) Impuestos</t>
  </si>
  <si>
    <t>% Autosostenibilidad</t>
  </si>
  <si>
    <t>Total costos de O&amp;M</t>
  </si>
  <si>
    <t>Total ingresos de la SOE</t>
  </si>
  <si>
    <t>% Ingreso tráfico</t>
  </si>
  <si>
    <t>CF Accionistas</t>
  </si>
  <si>
    <t>Disposición de deuda</t>
  </si>
  <si>
    <t>Repago principal</t>
  </si>
  <si>
    <t>Miles Gs 2021/veh.</t>
  </si>
  <si>
    <t>Sensibilidad tarifa</t>
  </si>
  <si>
    <t>Incluye 6 meses de preconstrucción y 38 meses de construcción</t>
  </si>
  <si>
    <t>Gastos fiduciarios</t>
  </si>
  <si>
    <t>OPEX agrupado por conceptos</t>
  </si>
  <si>
    <t>Tarifa livianos (mGs) sin IVA</t>
  </si>
  <si>
    <t>Riesgos Retenido</t>
  </si>
  <si>
    <t>Expropiaciones y contigencias (Cifras en miles de Gs)</t>
  </si>
  <si>
    <t>Redes/Servicios afectados (Cifras en miles de Gs)</t>
  </si>
  <si>
    <t>VAN Esfuerzo Neto Administración</t>
  </si>
  <si>
    <t>Gastos financieros e IVA</t>
  </si>
  <si>
    <t>Esfuerzo Neto Administración (miles de USD)</t>
  </si>
  <si>
    <t>Sensibilidad al tipo de interés de la deuda</t>
  </si>
  <si>
    <t>Sensibilidad al tráfico</t>
  </si>
  <si>
    <t>Sensibilidad a la TIR objetivo</t>
  </si>
  <si>
    <t>Esc. 1</t>
  </si>
  <si>
    <t>Escenario de Referencia</t>
  </si>
  <si>
    <t>Esc. 2</t>
  </si>
  <si>
    <t>PDI anual (constantes)</t>
  </si>
  <si>
    <t>variación %</t>
  </si>
  <si>
    <t>PPD anual (constantes)</t>
  </si>
  <si>
    <t>VAN pagos a la SOE</t>
  </si>
  <si>
    <t>Suma corrida pagos a la SOE</t>
  </si>
  <si>
    <t>TIR nominal de Accionistas</t>
  </si>
  <si>
    <t>Miles USD</t>
  </si>
  <si>
    <t>PVT 1er año de operación completa (constantes)</t>
  </si>
  <si>
    <t>Esc. 3</t>
  </si>
  <si>
    <t>Esc. 4</t>
  </si>
  <si>
    <t>Sensibilidad al OPEX</t>
  </si>
  <si>
    <t>Esc. 5</t>
  </si>
  <si>
    <t>Esc. 6</t>
  </si>
  <si>
    <t>-50 pb</t>
  </si>
  <si>
    <t>+50 pb</t>
  </si>
  <si>
    <t>Esc. 7</t>
  </si>
  <si>
    <t>Esc. 8</t>
  </si>
  <si>
    <t>Esc. 9</t>
  </si>
  <si>
    <t>Esc. 10</t>
  </si>
  <si>
    <t>Esc. 11</t>
  </si>
  <si>
    <t>Esc. 12</t>
  </si>
  <si>
    <t>SENSIBILIDADES EX ANTE</t>
  </si>
  <si>
    <t>SENSIBILIDADES EX POST</t>
  </si>
  <si>
    <t>Cargo</t>
  </si>
  <si>
    <t>Cantidad</t>
  </si>
  <si>
    <t>Sueldo/Persona</t>
  </si>
  <si>
    <t>Coordinador General</t>
  </si>
  <si>
    <t>Coordinador Jurídico</t>
  </si>
  <si>
    <t>Asistentes jurídicos</t>
  </si>
  <si>
    <t>Coordinador Financiero</t>
  </si>
  <si>
    <t>Asistente Financiero</t>
  </si>
  <si>
    <t>Coordinador Ambiental</t>
  </si>
  <si>
    <t>Asistente ambiental</t>
  </si>
  <si>
    <t>Especialista Predial</t>
  </si>
  <si>
    <t>Asistente Predial</t>
  </si>
  <si>
    <t>Especialista Social</t>
  </si>
  <si>
    <t>Asistente social</t>
  </si>
  <si>
    <t>Supervisor (Supervisión)</t>
  </si>
  <si>
    <t>Asistentes Ingenieros  (Supervisión)</t>
  </si>
  <si>
    <t>Dedicación</t>
  </si>
  <si>
    <t>Costos de Administración del Contrato (Cifras en Gs)</t>
  </si>
  <si>
    <r>
      <t xml:space="preserve">Esfuerzo Presupuestario </t>
    </r>
    <r>
      <rPr>
        <b/>
        <i/>
        <sz val="8"/>
        <color theme="0"/>
        <rFont val="Arial"/>
        <family val="2"/>
      </rPr>
      <t>(miles USD corrientes)</t>
    </r>
  </si>
  <si>
    <t>Ingresos de la Administración</t>
  </si>
  <si>
    <t>Año</t>
  </si>
  <si>
    <t>Esfuerzo Neto</t>
  </si>
  <si>
    <t>Datos en miles de USD corrientes</t>
  </si>
  <si>
    <t>TOTAL</t>
  </si>
  <si>
    <t>Sin impuest.</t>
  </si>
  <si>
    <t>Con impuest.</t>
  </si>
  <si>
    <t>Expropiaciones</t>
  </si>
  <si>
    <t>Pagos a la SOE</t>
  </si>
  <si>
    <t>Pagos expropiaciones</t>
  </si>
  <si>
    <t>Esfuerzo Neto Administración CON impuestos</t>
  </si>
  <si>
    <t>Esfuerzo Neto Administración SIN impuestos</t>
  </si>
  <si>
    <t>VPN Esfuerzo Neto de la Administración</t>
  </si>
  <si>
    <r>
      <t xml:space="preserve">Esfuerzo presupuestario en VPN </t>
    </r>
    <r>
      <rPr>
        <b/>
        <i/>
        <sz val="8"/>
        <color theme="0"/>
        <rFont val="Arial"/>
        <family val="2"/>
      </rPr>
      <t>(miles USD corrientes)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</si>
</sst>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.00_-;\-* #,##0.00_-;_-* &quot;-&quot;??_-;_-@_-"/>
    <numFmt numFmtId="165" formatCode="_-* #,##0\ _€_-;\-* #,##0\ _€_-;_-* &quot;-&quot;??\ _€_-;_-@_-"/>
    <numFmt numFmtId="166" formatCode="0\ &quot;Años&quot;"/>
    <numFmt numFmtId="167" formatCode="\+0\ &quot;pb&quot;_);\-0\ &quot;pb&quot;_);\+0\ &quot;pb&quot;_)"/>
    <numFmt numFmtId="168" formatCode="0.0%"/>
    <numFmt numFmtId="169" formatCode="0\ &quot;Meses&quot;"/>
    <numFmt numFmtId="170" formatCode="_-&quot;$&quot;* #,##0.00_-;\-&quot;$&quot;* #,##0.00_-;_-&quot;$&quot;* &quot;-&quot;??_-;_-@_-"/>
    <numFmt numFmtId="171" formatCode="0.00&quot;x&quot;"/>
    <numFmt numFmtId="172" formatCode="0\ &quot;Días&quot;"/>
    <numFmt numFmtId="173" formatCode="[$-C0A]d\-mmm\-yy;@"/>
    <numFmt numFmtId="174" formatCode="0.0000%"/>
    <numFmt numFmtId="175" formatCode="_-* #,##0_-;\-* #,##0_-;_-* &quot;-&quot;??_-;_-@_-"/>
    <numFmt numFmtId="176" formatCode="#,##0.0"/>
    <numFmt numFmtId="177" formatCode="#,##0\ ;\(#,##0\);\-"/>
    <numFmt numFmtId="178" formatCode="#,##0.00\ ;\(#,##0.00\);\-"/>
    <numFmt numFmtId="179" formatCode="#,##0.0\ ;\(#,##0.0\);\-"/>
    <numFmt numFmtId="180" formatCode="#,##0.000\ ;\(#,##0.000\);\-"/>
    <numFmt numFmtId="181" formatCode="0.00\ &quot;años&quot;"/>
    <numFmt numFmtId="182" formatCode="#,##0.000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theme="1"/>
      <name val="Arial"/>
      <family val="2"/>
    </font>
    <font>
      <b/>
      <sz val="11"/>
      <color rgb="FF00A1DE"/>
      <name val="Arial"/>
      <family val="2"/>
    </font>
    <font>
      <b/>
      <sz val="10"/>
      <color rgb="FF00A1DE"/>
      <name val="Arial"/>
      <family val="2"/>
    </font>
    <font>
      <b/>
      <sz val="10"/>
      <color rgb="FF002776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rgb="FF00A1DE"/>
      <name val="Arial"/>
      <family val="2"/>
    </font>
    <font>
      <sz val="10"/>
      <name val="Arial"/>
      <family val="2"/>
    </font>
    <font>
      <sz val="10"/>
      <color rgb="FF00B0F0"/>
      <name val="Arial"/>
      <family val="2"/>
    </font>
    <font>
      <b/>
      <sz val="10"/>
      <color theme="3"/>
      <name val="Arial"/>
      <family val="2"/>
    </font>
    <font>
      <sz val="10"/>
      <color theme="3"/>
      <name val="Arial"/>
      <family val="2"/>
    </font>
    <font>
      <i/>
      <sz val="10"/>
      <color rgb="FF00B0F0"/>
      <name val="Arial"/>
      <family val="2"/>
    </font>
    <font>
      <b/>
      <i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9900"/>
      <name val="Arial"/>
      <family val="2"/>
    </font>
    <font>
      <sz val="10"/>
      <color theme="0"/>
      <name val="Arial"/>
      <family val="2"/>
    </font>
    <font>
      <i/>
      <sz val="10"/>
      <name val="Arial"/>
      <family val="2"/>
    </font>
    <font>
      <sz val="10"/>
      <color rgb="FF00B050"/>
      <name val="Arial"/>
      <family val="2"/>
    </font>
    <font>
      <i/>
      <sz val="10"/>
      <color theme="0" tint="-0.499984740745262"/>
      <name val="Arial"/>
      <family val="2"/>
    </font>
    <font>
      <sz val="8"/>
      <color rgb="FFFF0000"/>
      <name val="Arial"/>
      <family val="2"/>
    </font>
    <font>
      <i/>
      <sz val="12"/>
      <color rgb="FF7F7F7F"/>
      <name val="Calibri"/>
      <family val="2"/>
      <scheme val="minor"/>
    </font>
    <font>
      <b/>
      <sz val="16"/>
      <color theme="1"/>
      <name val="Arial"/>
      <family val="2"/>
    </font>
    <font>
      <b/>
      <sz val="16"/>
      <color rgb="FF00B0F0"/>
      <name val="Arial"/>
      <family val="2"/>
    </font>
    <font>
      <b/>
      <sz val="16"/>
      <color rgb="FF00A1DE"/>
      <name val="Arial"/>
      <family val="2"/>
    </font>
    <font>
      <b/>
      <sz val="16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i/>
      <sz val="8"/>
      <color rgb="FF7F7F7F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b/>
      <sz val="16"/>
      <color rgb="FF00B050"/>
      <name val="Arial"/>
      <family val="2"/>
    </font>
    <font>
      <i/>
      <sz val="8"/>
      <color theme="1"/>
      <name val="Arial"/>
      <family val="2"/>
    </font>
    <font>
      <i/>
      <sz val="10"/>
      <color rgb="FF7F7F7F"/>
      <name val="Arial"/>
      <family val="2"/>
    </font>
    <font>
      <b/>
      <sz val="8"/>
      <color theme="1"/>
      <name val="Arial"/>
      <family val="2"/>
    </font>
    <font>
      <b/>
      <sz val="10"/>
      <color rgb="FF00B050"/>
      <name val="Arial"/>
      <family val="2"/>
    </font>
    <font>
      <i/>
      <sz val="9"/>
      <color theme="0" tint="-0.499984740745262"/>
      <name val="Arial"/>
      <family val="2"/>
    </font>
    <font>
      <sz val="10"/>
      <name val="Verdana"/>
      <family val="2"/>
    </font>
    <font>
      <i/>
      <sz val="10"/>
      <name val="Verdana"/>
      <family val="2"/>
    </font>
    <font>
      <sz val="12"/>
      <color theme="1"/>
      <name val="Arial"/>
      <family val="2"/>
    </font>
    <font>
      <sz val="12"/>
      <color rgb="FF00B0F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i/>
      <sz val="10"/>
      <color theme="1"/>
      <name val="Arial"/>
      <family val="2"/>
    </font>
    <font>
      <b/>
      <i/>
      <sz val="10"/>
      <color theme="0"/>
      <name val="Arial"/>
      <family val="2"/>
    </font>
    <font>
      <b/>
      <sz val="10"/>
      <color rgb="FF002060"/>
      <name val="Arial"/>
      <family val="2"/>
    </font>
    <font>
      <b/>
      <sz val="8"/>
      <color rgb="FF00B050"/>
      <name val="Arial"/>
      <family val="2"/>
    </font>
    <font>
      <b/>
      <i/>
      <sz val="10"/>
      <color theme="3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2"/>
      <color rgb="FF00B0F0"/>
      <name val="Arial"/>
      <family val="2"/>
    </font>
    <font>
      <sz val="10"/>
      <color rgb="FF37CBFF"/>
      <name val="Arial"/>
      <family val="2"/>
    </font>
    <font>
      <i/>
      <sz val="11"/>
      <color theme="1"/>
      <name val="Arial"/>
      <family val="2"/>
    </font>
    <font>
      <b/>
      <sz val="10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i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i/>
      <sz val="10"/>
      <color theme="0" tint="-0.249977111117893"/>
      <name val="Arial"/>
      <family val="2"/>
    </font>
    <font>
      <sz val="9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i/>
      <sz val="8"/>
      <color theme="0" tint="-0.499984740745262"/>
      <name val="Arial"/>
      <family val="2"/>
    </font>
    <font>
      <b/>
      <sz val="9"/>
      <color theme="1"/>
      <name val="Arial"/>
      <family val="2"/>
    </font>
    <font>
      <b/>
      <sz val="10"/>
      <color rgb="FFFF0000"/>
      <name val="Arial"/>
      <family val="2"/>
    </font>
    <font>
      <b/>
      <i/>
      <sz val="8"/>
      <color theme="0"/>
      <name val="Arial"/>
      <family val="2"/>
    </font>
    <font>
      <b/>
      <i/>
      <sz val="10"/>
      <color rgb="FF00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77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CF1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 style="medium">
        <color rgb="FF00A1DE"/>
      </left>
      <right style="medium">
        <color rgb="FF00A1DE"/>
      </right>
      <top style="medium">
        <color rgb="FF00A1DE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theme="0" tint="-0.34998626667073579"/>
      </bottom>
      <diagonal/>
    </border>
    <border>
      <left/>
      <right/>
      <top/>
      <bottom style="dotted">
        <color theme="0" tint="-0.24994659260841701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3" fontId="3" fillId="0" borderId="0"/>
    <xf numFmtId="170" fontId="1" fillId="0" borderId="0" applyFont="0" applyFill="0" applyBorder="0" applyAlignment="0" applyProtection="0"/>
    <xf numFmtId="3" fontId="7" fillId="3" borderId="0"/>
    <xf numFmtId="3" fontId="3" fillId="8" borderId="0"/>
  </cellStyleXfs>
  <cellXfs count="583">
    <xf numFmtId="0" fontId="0" fillId="0" borderId="0" xfId="0"/>
    <xf numFmtId="3" fontId="4" fillId="0" borderId="0" xfId="4" applyFont="1" applyAlignment="1">
      <alignment vertical="center"/>
    </xf>
    <xf numFmtId="3" fontId="3" fillId="0" borderId="0" xfId="4" applyAlignment="1">
      <alignment vertical="center"/>
    </xf>
    <xf numFmtId="3" fontId="5" fillId="0" borderId="0" xfId="4" applyFont="1" applyAlignment="1">
      <alignment vertical="center"/>
    </xf>
    <xf numFmtId="3" fontId="6" fillId="0" borderId="0" xfId="4" applyFont="1" applyAlignment="1">
      <alignment vertical="center"/>
    </xf>
    <xf numFmtId="3" fontId="8" fillId="0" borderId="0" xfId="4" applyFont="1" applyAlignment="1">
      <alignment vertical="center"/>
    </xf>
    <xf numFmtId="165" fontId="8" fillId="0" borderId="0" xfId="4" applyNumberFormat="1" applyFont="1" applyAlignment="1">
      <alignment vertical="center"/>
    </xf>
    <xf numFmtId="3" fontId="9" fillId="0" borderId="0" xfId="4" applyFont="1"/>
    <xf numFmtId="165" fontId="3" fillId="0" borderId="0" xfId="4" applyNumberFormat="1" applyAlignment="1">
      <alignment vertical="center"/>
    </xf>
    <xf numFmtId="3" fontId="3" fillId="0" borderId="0" xfId="4" applyAlignment="1">
      <alignment horizontal="left" vertical="center" indent="1"/>
    </xf>
    <xf numFmtId="3" fontId="8" fillId="0" borderId="0" xfId="4" applyFont="1" applyAlignment="1">
      <alignment horizontal="center" vertical="center"/>
    </xf>
    <xf numFmtId="3" fontId="3" fillId="0" borderId="0" xfId="4" applyAlignment="1">
      <alignment horizontal="left" vertical="center"/>
    </xf>
    <xf numFmtId="14" fontId="3" fillId="0" borderId="0" xfId="4" applyNumberFormat="1" applyAlignment="1">
      <alignment horizontal="right" vertical="center"/>
    </xf>
    <xf numFmtId="3" fontId="11" fillId="0" borderId="0" xfId="4" applyFont="1" applyAlignment="1">
      <alignment horizontal="left" vertical="center" indent="1"/>
    </xf>
    <xf numFmtId="3" fontId="7" fillId="5" borderId="0" xfId="4" applyFont="1" applyFill="1" applyAlignment="1">
      <alignment horizontal="center" vertical="center"/>
    </xf>
    <xf numFmtId="171" fontId="11" fillId="0" borderId="0" xfId="2" applyNumberFormat="1" applyFont="1" applyFill="1" applyBorder="1" applyAlignment="1" applyProtection="1">
      <alignment vertical="center"/>
      <protection locked="0"/>
    </xf>
    <xf numFmtId="3" fontId="12" fillId="0" borderId="0" xfId="2" applyNumberFormat="1" applyFont="1" applyFill="1" applyBorder="1" applyAlignment="1" applyProtection="1">
      <alignment horizontal="right" vertical="center"/>
      <protection locked="0"/>
    </xf>
    <xf numFmtId="10" fontId="10" fillId="0" borderId="0" xfId="2" applyNumberFormat="1" applyFont="1" applyFill="1" applyBorder="1" applyAlignment="1" applyProtection="1">
      <alignment vertical="center"/>
      <protection locked="0"/>
    </xf>
    <xf numFmtId="3" fontId="11" fillId="0" borderId="0" xfId="4" applyFont="1" applyAlignment="1">
      <alignment horizontal="center" vertical="center"/>
    </xf>
    <xf numFmtId="10" fontId="14" fillId="0" borderId="0" xfId="2" applyNumberFormat="1" applyFont="1" applyFill="1" applyBorder="1" applyAlignment="1" applyProtection="1">
      <alignment vertical="center"/>
      <protection locked="0"/>
    </xf>
    <xf numFmtId="3" fontId="16" fillId="0" borderId="0" xfId="4" applyFont="1" applyAlignment="1">
      <alignment vertical="center"/>
    </xf>
    <xf numFmtId="3" fontId="17" fillId="0" borderId="0" xfId="4" applyFont="1" applyAlignment="1">
      <alignment vertical="center"/>
    </xf>
    <xf numFmtId="3" fontId="3" fillId="0" borderId="0" xfId="4"/>
    <xf numFmtId="3" fontId="7" fillId="5" borderId="0" xfId="4" applyFont="1" applyFill="1" applyAlignment="1">
      <alignment horizontal="center"/>
    </xf>
    <xf numFmtId="1" fontId="7" fillId="6" borderId="1" xfId="4" applyNumberFormat="1" applyFont="1" applyFill="1" applyBorder="1" applyAlignment="1">
      <alignment horizontal="center" vertical="center"/>
    </xf>
    <xf numFmtId="1" fontId="7" fillId="2" borderId="0" xfId="4" applyNumberFormat="1" applyFont="1" applyFill="1" applyAlignment="1">
      <alignment horizontal="center" vertical="center"/>
    </xf>
    <xf numFmtId="10" fontId="18" fillId="0" borderId="0" xfId="4" applyNumberFormat="1" applyFont="1" applyAlignment="1">
      <alignment horizontal="right" vertical="center"/>
    </xf>
    <xf numFmtId="173" fontId="7" fillId="3" borderId="0" xfId="4" applyNumberFormat="1" applyFont="1" applyFill="1" applyAlignment="1">
      <alignment horizontal="left" vertical="center"/>
    </xf>
    <xf numFmtId="9" fontId="19" fillId="3" borderId="0" xfId="2" applyFont="1" applyFill="1" applyAlignment="1" applyProtection="1">
      <alignment horizontal="center" vertical="center"/>
    </xf>
    <xf numFmtId="173" fontId="19" fillId="3" borderId="0" xfId="4" applyNumberFormat="1" applyFont="1" applyFill="1" applyAlignment="1">
      <alignment horizontal="center" vertical="center"/>
    </xf>
    <xf numFmtId="174" fontId="19" fillId="3" borderId="0" xfId="4" applyNumberFormat="1" applyFont="1" applyFill="1" applyAlignment="1">
      <alignment horizontal="center" vertical="center"/>
    </xf>
    <xf numFmtId="173" fontId="19" fillId="0" borderId="0" xfId="4" applyNumberFormat="1" applyFont="1" applyAlignment="1">
      <alignment horizontal="center" vertical="center"/>
    </xf>
    <xf numFmtId="3" fontId="9" fillId="0" borderId="0" xfId="4" applyFont="1" applyAlignment="1">
      <alignment vertical="center"/>
    </xf>
    <xf numFmtId="10" fontId="10" fillId="0" borderId="0" xfId="2" applyNumberFormat="1" applyFont="1" applyFill="1" applyAlignment="1">
      <alignment horizontal="center" vertical="center"/>
    </xf>
    <xf numFmtId="10" fontId="11" fillId="0" borderId="0" xfId="2" applyNumberFormat="1" applyFont="1" applyFill="1" applyAlignment="1">
      <alignment horizontal="center" vertical="center"/>
    </xf>
    <xf numFmtId="10" fontId="10" fillId="0" borderId="0" xfId="2" applyNumberFormat="1" applyFont="1" applyFill="1" applyBorder="1" applyAlignment="1">
      <alignment horizontal="center" vertical="center"/>
    </xf>
    <xf numFmtId="3" fontId="20" fillId="0" borderId="0" xfId="4" applyFont="1" applyAlignment="1">
      <alignment horizontal="left" vertical="center"/>
    </xf>
    <xf numFmtId="10" fontId="11" fillId="0" borderId="0" xfId="2" applyNumberFormat="1" applyFont="1" applyFill="1" applyBorder="1" applyAlignment="1">
      <alignment horizontal="center" vertical="center"/>
    </xf>
    <xf numFmtId="9" fontId="21" fillId="0" borderId="0" xfId="2" applyFont="1" applyAlignment="1">
      <alignment horizontal="center" vertical="center"/>
    </xf>
    <xf numFmtId="3" fontId="11" fillId="0" borderId="0" xfId="4" applyFont="1" applyAlignment="1">
      <alignment vertical="center"/>
    </xf>
    <xf numFmtId="9" fontId="11" fillId="0" borderId="0" xfId="2" applyFont="1" applyFill="1" applyAlignment="1">
      <alignment horizontal="center" vertical="center"/>
    </xf>
    <xf numFmtId="3" fontId="7" fillId="3" borderId="0" xfId="6"/>
    <xf numFmtId="9" fontId="11" fillId="0" borderId="0" xfId="2" applyFont="1" applyFill="1" applyBorder="1" applyAlignment="1">
      <alignment horizontal="center" vertical="center"/>
    </xf>
    <xf numFmtId="9" fontId="11" fillId="0" borderId="4" xfId="2" applyFont="1" applyFill="1" applyBorder="1" applyAlignment="1">
      <alignment horizontal="center" vertical="center"/>
    </xf>
    <xf numFmtId="3" fontId="11" fillId="0" borderId="0" xfId="4" applyFont="1" applyAlignment="1">
      <alignment horizontal="left" vertical="center"/>
    </xf>
    <xf numFmtId="2" fontId="15" fillId="0" borderId="0" xfId="1" applyNumberFormat="1" applyFont="1" applyFill="1" applyAlignment="1">
      <alignment horizontal="center" vertical="center"/>
    </xf>
    <xf numFmtId="2" fontId="20" fillId="0" borderId="0" xfId="1" applyNumberFormat="1" applyFont="1" applyFill="1" applyAlignment="1">
      <alignment horizontal="center" vertical="center"/>
    </xf>
    <xf numFmtId="9" fontId="0" fillId="0" borderId="0" xfId="2" applyFont="1"/>
    <xf numFmtId="175" fontId="3" fillId="0" borderId="0" xfId="4" applyNumberFormat="1"/>
    <xf numFmtId="164" fontId="3" fillId="0" borderId="0" xfId="4" applyNumberFormat="1"/>
    <xf numFmtId="166" fontId="3" fillId="0" borderId="0" xfId="4" applyNumberFormat="1" applyAlignment="1">
      <alignment horizontal="left" vertical="center"/>
    </xf>
    <xf numFmtId="166" fontId="8" fillId="0" borderId="0" xfId="4" applyNumberFormat="1" applyFont="1" applyAlignment="1">
      <alignment horizontal="center" vertical="center"/>
    </xf>
    <xf numFmtId="2" fontId="3" fillId="0" borderId="0" xfId="4" applyNumberFormat="1" applyAlignment="1">
      <alignment horizontal="center"/>
    </xf>
    <xf numFmtId="173" fontId="11" fillId="0" borderId="0" xfId="4" applyNumberFormat="1" applyFont="1" applyAlignment="1">
      <alignment horizontal="left" vertical="center"/>
    </xf>
    <xf numFmtId="9" fontId="20" fillId="0" borderId="0" xfId="2" applyFont="1" applyFill="1" applyBorder="1" applyAlignment="1">
      <alignment horizontal="center" vertical="center"/>
    </xf>
    <xf numFmtId="9" fontId="20" fillId="0" borderId="0" xfId="4" applyNumberFormat="1" applyFont="1" applyAlignment="1">
      <alignment horizontal="center" vertical="center"/>
    </xf>
    <xf numFmtId="173" fontId="8" fillId="0" borderId="0" xfId="4" applyNumberFormat="1" applyFont="1" applyAlignment="1">
      <alignment horizontal="center" vertical="center"/>
    </xf>
    <xf numFmtId="173" fontId="3" fillId="0" borderId="0" xfId="4" applyNumberFormat="1" applyAlignment="1">
      <alignment horizontal="center" vertical="center"/>
    </xf>
    <xf numFmtId="164" fontId="8" fillId="0" borderId="0" xfId="4" applyNumberFormat="1" applyFont="1"/>
    <xf numFmtId="9" fontId="9" fillId="0" borderId="0" xfId="2" applyFont="1" applyFill="1" applyAlignment="1">
      <alignment horizontal="center" vertical="center"/>
    </xf>
    <xf numFmtId="3" fontId="7" fillId="0" borderId="0" xfId="4" applyFont="1" applyAlignment="1">
      <alignment horizontal="center" vertical="center"/>
    </xf>
    <xf numFmtId="3" fontId="7" fillId="0" borderId="0" xfId="4" applyFont="1" applyAlignment="1">
      <alignment vertical="center"/>
    </xf>
    <xf numFmtId="3" fontId="3" fillId="0" borderId="0" xfId="4" applyAlignment="1">
      <alignment horizontal="center" vertical="center"/>
    </xf>
    <xf numFmtId="3" fontId="3" fillId="0" borderId="0" xfId="4" applyAlignment="1">
      <alignment horizontal="center"/>
    </xf>
    <xf numFmtId="9" fontId="17" fillId="0" borderId="0" xfId="4" applyNumberFormat="1" applyFont="1"/>
    <xf numFmtId="164" fontId="11" fillId="0" borderId="0" xfId="4" applyNumberFormat="1" applyFont="1" applyAlignment="1">
      <alignment vertical="center"/>
    </xf>
    <xf numFmtId="3" fontId="9" fillId="0" borderId="7" xfId="4" applyFont="1" applyBorder="1" applyAlignment="1">
      <alignment vertical="center"/>
    </xf>
    <xf numFmtId="3" fontId="9" fillId="0" borderId="7" xfId="4" applyFont="1" applyBorder="1" applyAlignment="1">
      <alignment horizontal="center" vertical="center"/>
    </xf>
    <xf numFmtId="164" fontId="9" fillId="0" borderId="0" xfId="4" applyNumberFormat="1" applyFont="1" applyAlignment="1">
      <alignment vertical="center"/>
    </xf>
    <xf numFmtId="3" fontId="9" fillId="0" borderId="0" xfId="4" applyFont="1" applyAlignment="1">
      <alignment horizontal="center" vertical="center"/>
    </xf>
    <xf numFmtId="3" fontId="23" fillId="0" borderId="0" xfId="4" applyFont="1" applyAlignment="1">
      <alignment vertical="center"/>
    </xf>
    <xf numFmtId="3" fontId="23" fillId="0" borderId="0" xfId="4" applyFont="1" applyAlignment="1">
      <alignment horizontal="center" vertical="center"/>
    </xf>
    <xf numFmtId="3" fontId="22" fillId="0" borderId="0" xfId="4" applyFont="1" applyAlignment="1">
      <alignment vertical="center"/>
    </xf>
    <xf numFmtId="10" fontId="9" fillId="0" borderId="0" xfId="2" applyNumberFormat="1" applyFont="1" applyAlignment="1">
      <alignment horizontal="center"/>
    </xf>
    <xf numFmtId="3" fontId="13" fillId="0" borderId="0" xfId="4" applyFont="1" applyAlignment="1">
      <alignment vertical="center"/>
    </xf>
    <xf numFmtId="9" fontId="11" fillId="0" borderId="0" xfId="2" applyFont="1" applyAlignment="1">
      <alignment vertical="center"/>
    </xf>
    <xf numFmtId="9" fontId="12" fillId="0" borderId="0" xfId="2" applyFont="1" applyAlignment="1">
      <alignment horizontal="center" vertical="center"/>
    </xf>
    <xf numFmtId="3" fontId="11" fillId="9" borderId="0" xfId="4" applyFont="1" applyFill="1" applyAlignment="1">
      <alignment vertical="center"/>
    </xf>
    <xf numFmtId="14" fontId="10" fillId="0" borderId="0" xfId="4" applyNumberFormat="1" applyFont="1" applyAlignment="1">
      <alignment horizontal="right" vertical="center"/>
    </xf>
    <xf numFmtId="172" fontId="10" fillId="0" borderId="0" xfId="4" applyNumberFormat="1" applyFont="1" applyAlignment="1">
      <alignment horizontal="right" vertical="center"/>
    </xf>
    <xf numFmtId="171" fontId="11" fillId="0" borderId="0" xfId="2" applyNumberFormat="1" applyFont="1" applyFill="1" applyBorder="1" applyAlignment="1" applyProtection="1">
      <alignment horizontal="right" vertical="center"/>
      <protection locked="0"/>
    </xf>
    <xf numFmtId="3" fontId="3" fillId="0" borderId="0" xfId="4" applyAlignment="1">
      <alignment vertical="center" wrapText="1"/>
    </xf>
    <xf numFmtId="166" fontId="11" fillId="0" borderId="0" xfId="4" applyNumberFormat="1" applyFont="1" applyAlignment="1">
      <alignment horizontal="right" vertical="center"/>
    </xf>
    <xf numFmtId="169" fontId="11" fillId="0" borderId="0" xfId="4" applyNumberFormat="1" applyFont="1" applyAlignment="1">
      <alignment horizontal="right" vertical="center"/>
    </xf>
    <xf numFmtId="3" fontId="25" fillId="0" borderId="0" xfId="4" applyFont="1" applyAlignment="1">
      <alignment horizontal="center" vertical="center" wrapText="1"/>
    </xf>
    <xf numFmtId="3" fontId="3" fillId="0" borderId="0" xfId="4" applyAlignment="1">
      <alignment horizontal="center" vertical="center" wrapText="1"/>
    </xf>
    <xf numFmtId="167" fontId="10" fillId="0" borderId="0" xfId="2" applyNumberFormat="1" applyFont="1" applyFill="1" applyBorder="1" applyAlignment="1" applyProtection="1">
      <alignment horizontal="center" vertical="center" wrapText="1"/>
      <protection locked="0"/>
    </xf>
    <xf numFmtId="10" fontId="14" fillId="0" borderId="0" xfId="2" applyNumberFormat="1" applyFont="1" applyFill="1" applyBorder="1" applyAlignment="1" applyProtection="1">
      <alignment horizontal="center" vertical="center" wrapText="1"/>
      <protection locked="0"/>
    </xf>
    <xf numFmtId="3" fontId="24" fillId="0" borderId="0" xfId="3" applyNumberFormat="1" applyFont="1" applyAlignment="1">
      <alignment horizontal="center" vertical="center" wrapText="1"/>
    </xf>
    <xf numFmtId="3" fontId="2" fillId="0" borderId="0" xfId="3" applyNumberFormat="1" applyAlignment="1">
      <alignment horizontal="center" vertical="center" wrapText="1"/>
    </xf>
    <xf numFmtId="10" fontId="10" fillId="0" borderId="0" xfId="2" applyNumberFormat="1" applyFont="1" applyFill="1" applyBorder="1" applyAlignment="1" applyProtection="1">
      <alignment horizontal="center" vertical="center" wrapText="1"/>
      <protection locked="0"/>
    </xf>
    <xf numFmtId="9" fontId="11" fillId="0" borderId="0" xfId="2" applyFont="1" applyFill="1" applyBorder="1" applyAlignment="1" applyProtection="1">
      <alignment vertical="center"/>
      <protection locked="0"/>
    </xf>
    <xf numFmtId="10" fontId="11" fillId="0" borderId="0" xfId="2" applyNumberFormat="1" applyFont="1" applyFill="1" applyBorder="1" applyAlignment="1" applyProtection="1">
      <alignment vertical="center"/>
      <protection locked="0"/>
    </xf>
    <xf numFmtId="166" fontId="11" fillId="0" borderId="0" xfId="5" applyNumberFormat="1" applyFont="1" applyFill="1" applyBorder="1" applyAlignment="1" applyProtection="1">
      <alignment horizontal="right" vertical="center"/>
      <protection locked="0"/>
    </xf>
    <xf numFmtId="10" fontId="28" fillId="0" borderId="0" xfId="2" applyNumberFormat="1" applyFont="1" applyFill="1" applyBorder="1" applyAlignment="1" applyProtection="1">
      <alignment horizontal="center" vertical="center"/>
      <protection locked="0"/>
    </xf>
    <xf numFmtId="9" fontId="27" fillId="0" borderId="0" xfId="2" applyFont="1" applyFill="1" applyBorder="1" applyAlignment="1" applyProtection="1">
      <alignment horizontal="center" vertical="center"/>
      <protection locked="0"/>
    </xf>
    <xf numFmtId="10" fontId="27" fillId="0" borderId="0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175" fontId="11" fillId="0" borderId="0" xfId="0" applyNumberFormat="1" applyFont="1" applyAlignment="1">
      <alignment vertical="center"/>
    </xf>
    <xf numFmtId="3" fontId="3" fillId="0" borderId="0" xfId="4" applyFill="1" applyAlignment="1">
      <alignment vertical="center" wrapText="1"/>
    </xf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12" borderId="12" xfId="0" applyFill="1" applyBorder="1"/>
    <xf numFmtId="0" fontId="0" fillId="12" borderId="0" xfId="0" applyFill="1" applyBorder="1"/>
    <xf numFmtId="0" fontId="0" fillId="12" borderId="13" xfId="0" applyFill="1" applyBorder="1"/>
    <xf numFmtId="0" fontId="0" fillId="12" borderId="14" xfId="0" applyFill="1" applyBorder="1"/>
    <xf numFmtId="0" fontId="0" fillId="12" borderId="3" xfId="0" applyFill="1" applyBorder="1"/>
    <xf numFmtId="0" fontId="0" fillId="12" borderId="15" xfId="0" applyFill="1" applyBorder="1"/>
    <xf numFmtId="0" fontId="0" fillId="12" borderId="16" xfId="0" applyFill="1" applyBorder="1"/>
    <xf numFmtId="0" fontId="0" fillId="12" borderId="4" xfId="0" applyFill="1" applyBorder="1"/>
    <xf numFmtId="0" fontId="0" fillId="12" borderId="17" xfId="0" applyFill="1" applyBorder="1"/>
    <xf numFmtId="0" fontId="0" fillId="12" borderId="18" xfId="0" applyFill="1" applyBorder="1"/>
    <xf numFmtId="0" fontId="0" fillId="12" borderId="19" xfId="0" applyFill="1" applyBorder="1"/>
    <xf numFmtId="0" fontId="0" fillId="12" borderId="20" xfId="0" applyFill="1" applyBorder="1"/>
    <xf numFmtId="0" fontId="0" fillId="12" borderId="9" xfId="0" applyFill="1" applyBorder="1"/>
    <xf numFmtId="0" fontId="0" fillId="12" borderId="10" xfId="0" applyFill="1" applyBorder="1"/>
    <xf numFmtId="0" fontId="0" fillId="12" borderId="11" xfId="0" applyFill="1" applyBorder="1"/>
    <xf numFmtId="0" fontId="0" fillId="5" borderId="0" xfId="0" applyFill="1"/>
    <xf numFmtId="9" fontId="0" fillId="0" borderId="0" xfId="0" applyNumberFormat="1"/>
    <xf numFmtId="3" fontId="0" fillId="0" borderId="0" xfId="0" applyNumberFormat="1"/>
    <xf numFmtId="0" fontId="30" fillId="0" borderId="0" xfId="0" applyFont="1"/>
    <xf numFmtId="0" fontId="0" fillId="13" borderId="21" xfId="0" applyFill="1" applyBorder="1"/>
    <xf numFmtId="0" fontId="0" fillId="13" borderId="22" xfId="0" applyFill="1" applyBorder="1"/>
    <xf numFmtId="0" fontId="0" fillId="13" borderId="23" xfId="0" applyFill="1" applyBorder="1"/>
    <xf numFmtId="0" fontId="29" fillId="13" borderId="8" xfId="0" applyFont="1" applyFill="1" applyBorder="1"/>
    <xf numFmtId="3" fontId="27" fillId="0" borderId="0" xfId="4" applyFont="1" applyAlignment="1">
      <alignment vertical="center"/>
    </xf>
    <xf numFmtId="10" fontId="26" fillId="0" borderId="0" xfId="2" applyNumberFormat="1" applyFont="1" applyFill="1" applyBorder="1" applyAlignment="1" applyProtection="1">
      <alignment horizontal="center" vertical="center" wrapText="1"/>
      <protection locked="0"/>
    </xf>
    <xf numFmtId="3" fontId="3" fillId="0" borderId="0" xfId="4" applyFill="1" applyAlignment="1">
      <alignment vertical="center"/>
    </xf>
    <xf numFmtId="3" fontId="3" fillId="0" borderId="2" xfId="4" applyBorder="1" applyAlignment="1">
      <alignment vertical="center"/>
    </xf>
    <xf numFmtId="3" fontId="9" fillId="0" borderId="5" xfId="4" applyFont="1" applyBorder="1" applyAlignment="1">
      <alignment vertical="center"/>
    </xf>
    <xf numFmtId="177" fontId="11" fillId="0" borderId="0" xfId="4" applyNumberFormat="1" applyFont="1" applyAlignment="1">
      <alignment vertical="center"/>
    </xf>
    <xf numFmtId="177" fontId="7" fillId="3" borderId="0" xfId="6" applyNumberFormat="1"/>
    <xf numFmtId="177" fontId="7" fillId="0" borderId="0" xfId="4" applyNumberFormat="1" applyFont="1" applyAlignment="1">
      <alignment vertical="center"/>
    </xf>
    <xf numFmtId="177" fontId="7" fillId="0" borderId="0" xfId="4" applyNumberFormat="1" applyFont="1" applyFill="1" applyAlignment="1">
      <alignment vertical="center"/>
    </xf>
    <xf numFmtId="177" fontId="11" fillId="0" borderId="0" xfId="4" applyNumberFormat="1" applyFont="1" applyFill="1" applyAlignment="1">
      <alignment vertical="center"/>
    </xf>
    <xf numFmtId="177" fontId="11" fillId="0" borderId="7" xfId="4" applyNumberFormat="1" applyFont="1" applyBorder="1" applyAlignment="1">
      <alignment vertical="center"/>
    </xf>
    <xf numFmtId="177" fontId="9" fillId="0" borderId="7" xfId="4" applyNumberFormat="1" applyFont="1" applyBorder="1" applyAlignment="1">
      <alignment vertical="center"/>
    </xf>
    <xf numFmtId="177" fontId="9" fillId="0" borderId="7" xfId="4" applyNumberFormat="1" applyFont="1" applyFill="1" applyBorder="1" applyAlignment="1">
      <alignment vertical="center"/>
    </xf>
    <xf numFmtId="177" fontId="9" fillId="0" borderId="0" xfId="4" applyNumberFormat="1" applyFont="1" applyAlignment="1">
      <alignment vertical="center"/>
    </xf>
    <xf numFmtId="177" fontId="23" fillId="0" borderId="0" xfId="4" applyNumberFormat="1" applyFont="1" applyAlignment="1">
      <alignment vertical="center"/>
    </xf>
    <xf numFmtId="177" fontId="23" fillId="0" borderId="0" xfId="4" applyNumberFormat="1" applyFont="1" applyFill="1" applyAlignment="1">
      <alignment vertical="center"/>
    </xf>
    <xf numFmtId="177" fontId="22" fillId="0" borderId="0" xfId="4" applyNumberFormat="1" applyFont="1" applyAlignment="1">
      <alignment vertical="center"/>
    </xf>
    <xf numFmtId="177" fontId="11" fillId="0" borderId="0" xfId="4" applyNumberFormat="1" applyFont="1" applyAlignment="1">
      <alignment horizontal="left" vertical="center"/>
    </xf>
    <xf numFmtId="177" fontId="3" fillId="0" borderId="0" xfId="4" applyNumberFormat="1"/>
    <xf numFmtId="177" fontId="11" fillId="0" borderId="0" xfId="4" applyNumberFormat="1" applyFont="1" applyAlignment="1">
      <alignment horizontal="right" vertical="center" indent="1"/>
    </xf>
    <xf numFmtId="177" fontId="12" fillId="0" borderId="0" xfId="2" applyNumberFormat="1" applyFont="1" applyFill="1" applyBorder="1" applyAlignment="1" applyProtection="1">
      <alignment horizontal="right" vertical="center"/>
      <protection locked="0"/>
    </xf>
    <xf numFmtId="177" fontId="11" fillId="0" borderId="0" xfId="2" applyNumberFormat="1" applyFont="1" applyFill="1" applyBorder="1" applyAlignment="1" applyProtection="1">
      <alignment horizontal="right" vertical="center"/>
      <protection locked="0"/>
    </xf>
    <xf numFmtId="177" fontId="3" fillId="0" borderId="0" xfId="4" applyNumberFormat="1" applyAlignment="1">
      <alignment vertical="center"/>
    </xf>
    <xf numFmtId="177" fontId="3" fillId="8" borderId="0" xfId="7" applyNumberFormat="1" applyAlignment="1">
      <alignment vertical="center"/>
    </xf>
    <xf numFmtId="177" fontId="3" fillId="0" borderId="3" xfId="4" applyNumberFormat="1" applyBorder="1" applyAlignment="1">
      <alignment vertical="center"/>
    </xf>
    <xf numFmtId="177" fontId="8" fillId="0" borderId="7" xfId="4" applyNumberFormat="1" applyFont="1" applyBorder="1" applyAlignment="1">
      <alignment horizontal="right" vertical="center"/>
    </xf>
    <xf numFmtId="177" fontId="3" fillId="0" borderId="0" xfId="4" applyNumberFormat="1" applyAlignment="1">
      <alignment horizontal="right" vertical="center"/>
    </xf>
    <xf numFmtId="177" fontId="3" fillId="8" borderId="0" xfId="7" applyNumberFormat="1" applyAlignment="1">
      <alignment horizontal="right" vertical="center"/>
    </xf>
    <xf numFmtId="177" fontId="3" fillId="0" borderId="3" xfId="4" applyNumberFormat="1" applyBorder="1" applyAlignment="1">
      <alignment horizontal="right" vertical="center"/>
    </xf>
    <xf numFmtId="177" fontId="9" fillId="0" borderId="7" xfId="4" applyNumberFormat="1" applyFont="1" applyBorder="1" applyAlignment="1">
      <alignment horizontal="right" vertical="center"/>
    </xf>
    <xf numFmtId="9" fontId="3" fillId="0" borderId="0" xfId="2" applyFont="1" applyAlignment="1">
      <alignment vertical="center"/>
    </xf>
    <xf numFmtId="3" fontId="7" fillId="3" borderId="0" xfId="6" applyAlignment="1">
      <alignment vertical="center"/>
    </xf>
    <xf numFmtId="3" fontId="8" fillId="0" borderId="7" xfId="4" applyFont="1" applyBorder="1" applyAlignment="1">
      <alignment vertical="center"/>
    </xf>
    <xf numFmtId="3" fontId="3" fillId="8" borderId="0" xfId="7" applyAlignment="1">
      <alignment vertical="center"/>
    </xf>
    <xf numFmtId="3" fontId="3" fillId="0" borderId="3" xfId="4" applyBorder="1" applyAlignment="1">
      <alignment vertical="center"/>
    </xf>
    <xf numFmtId="164" fontId="11" fillId="0" borderId="0" xfId="1" applyFont="1" applyAlignment="1">
      <alignment vertical="center"/>
    </xf>
    <xf numFmtId="175" fontId="21" fillId="0" borderId="0" xfId="1" applyNumberFormat="1" applyFont="1" applyAlignment="1">
      <alignment vertical="center"/>
    </xf>
    <xf numFmtId="177" fontId="10" fillId="0" borderId="0" xfId="4" applyNumberFormat="1" applyFont="1" applyAlignment="1">
      <alignment vertical="center"/>
    </xf>
    <xf numFmtId="9" fontId="12" fillId="0" borderId="0" xfId="2" applyFont="1" applyAlignment="1">
      <alignment vertical="center"/>
    </xf>
    <xf numFmtId="10" fontId="12" fillId="0" borderId="0" xfId="2" applyNumberFormat="1" applyFont="1" applyAlignment="1">
      <alignment vertical="center"/>
    </xf>
    <xf numFmtId="3" fontId="3" fillId="0" borderId="0" xfId="4" applyFont="1" applyAlignment="1">
      <alignment vertical="center"/>
    </xf>
    <xf numFmtId="10" fontId="32" fillId="0" borderId="0" xfId="2" applyNumberFormat="1" applyFont="1" applyFill="1" applyBorder="1" applyAlignment="1">
      <alignment horizontal="center" vertical="center"/>
    </xf>
    <xf numFmtId="3" fontId="33" fillId="0" borderId="0" xfId="4" applyFont="1" applyAlignment="1">
      <alignment vertical="center"/>
    </xf>
    <xf numFmtId="3" fontId="31" fillId="0" borderId="0" xfId="3" applyNumberFormat="1" applyFont="1" applyAlignment="1">
      <alignment horizontal="center" vertical="center"/>
    </xf>
    <xf numFmtId="3" fontId="33" fillId="0" borderId="0" xfId="4" applyFont="1" applyAlignment="1">
      <alignment horizontal="center" vertical="center"/>
    </xf>
    <xf numFmtId="173" fontId="34" fillId="3" borderId="0" xfId="4" applyNumberFormat="1" applyFont="1" applyFill="1" applyAlignment="1">
      <alignment horizontal="center" vertical="center"/>
    </xf>
    <xf numFmtId="9" fontId="31" fillId="0" borderId="0" xfId="3" applyNumberFormat="1" applyFont="1" applyFill="1" applyBorder="1" applyAlignment="1">
      <alignment horizontal="center" vertical="center"/>
    </xf>
    <xf numFmtId="9" fontId="31" fillId="0" borderId="3" xfId="3" applyNumberFormat="1" applyFont="1" applyFill="1" applyBorder="1" applyAlignment="1">
      <alignment horizontal="center" vertical="center"/>
    </xf>
    <xf numFmtId="9" fontId="31" fillId="0" borderId="4" xfId="3" applyNumberFormat="1" applyFont="1" applyFill="1" applyBorder="1" applyAlignment="1">
      <alignment horizontal="center" vertical="center"/>
    </xf>
    <xf numFmtId="173" fontId="3" fillId="0" borderId="0" xfId="4" applyNumberFormat="1" applyAlignment="1">
      <alignment vertical="center"/>
    </xf>
    <xf numFmtId="3" fontId="11" fillId="0" borderId="3" xfId="4" applyFont="1" applyBorder="1" applyAlignment="1">
      <alignment horizontal="left" vertical="center"/>
    </xf>
    <xf numFmtId="173" fontId="3" fillId="0" borderId="3" xfId="4" applyNumberFormat="1" applyBorder="1" applyAlignment="1">
      <alignment vertical="center"/>
    </xf>
    <xf numFmtId="3" fontId="11" fillId="0" borderId="4" xfId="4" applyFont="1" applyBorder="1" applyAlignment="1">
      <alignment horizontal="left" vertical="center"/>
    </xf>
    <xf numFmtId="3" fontId="3" fillId="0" borderId="4" xfId="4" applyBorder="1" applyAlignment="1">
      <alignment vertical="center"/>
    </xf>
    <xf numFmtId="9" fontId="3" fillId="0" borderId="4" xfId="2" applyFont="1" applyBorder="1" applyAlignment="1">
      <alignment vertical="center"/>
    </xf>
    <xf numFmtId="168" fontId="11" fillId="0" borderId="0" xfId="2" applyNumberFormat="1" applyFont="1" applyAlignment="1">
      <alignment vertical="center"/>
    </xf>
    <xf numFmtId="177" fontId="3" fillId="0" borderId="0" xfId="4" applyNumberFormat="1" applyFill="1" applyAlignment="1">
      <alignment horizontal="right" vertical="center"/>
    </xf>
    <xf numFmtId="177" fontId="9" fillId="0" borderId="5" xfId="4" applyNumberFormat="1" applyFont="1" applyBorder="1" applyAlignment="1">
      <alignment horizontal="right" vertical="center"/>
    </xf>
    <xf numFmtId="177" fontId="9" fillId="0" borderId="5" xfId="4" applyNumberFormat="1" applyFont="1" applyFill="1" applyBorder="1" applyAlignment="1">
      <alignment horizontal="right" vertical="center"/>
    </xf>
    <xf numFmtId="177" fontId="3" fillId="0" borderId="0" xfId="4" applyNumberFormat="1" applyFill="1" applyAlignment="1">
      <alignment vertical="center"/>
    </xf>
    <xf numFmtId="177" fontId="3" fillId="0" borderId="6" xfId="4" applyNumberFormat="1" applyBorder="1" applyAlignment="1">
      <alignment horizontal="right" vertical="center"/>
    </xf>
    <xf numFmtId="177" fontId="9" fillId="0" borderId="6" xfId="4" applyNumberFormat="1" applyFont="1" applyBorder="1" applyAlignment="1">
      <alignment horizontal="right" vertical="center"/>
    </xf>
    <xf numFmtId="177" fontId="9" fillId="0" borderId="6" xfId="4" applyNumberFormat="1" applyFont="1" applyFill="1" applyBorder="1" applyAlignment="1">
      <alignment horizontal="right" vertical="center"/>
    </xf>
    <xf numFmtId="2" fontId="3" fillId="0" borderId="0" xfId="4" applyNumberFormat="1" applyAlignment="1">
      <alignment horizontal="right" vertical="center"/>
    </xf>
    <xf numFmtId="3" fontId="9" fillId="0" borderId="6" xfId="4" applyFont="1" applyBorder="1" applyAlignment="1">
      <alignment vertical="center"/>
    </xf>
    <xf numFmtId="175" fontId="11" fillId="0" borderId="0" xfId="4" applyNumberFormat="1" applyFont="1" applyAlignment="1">
      <alignment horizontal="left" vertical="center"/>
    </xf>
    <xf numFmtId="175" fontId="3" fillId="0" borderId="0" xfId="4" applyNumberFormat="1" applyAlignment="1">
      <alignment vertical="center"/>
    </xf>
    <xf numFmtId="9" fontId="3" fillId="0" borderId="0" xfId="2" applyFont="1" applyFill="1" applyBorder="1" applyAlignment="1" applyProtection="1">
      <alignment vertical="center"/>
    </xf>
    <xf numFmtId="4" fontId="3" fillId="0" borderId="0" xfId="4" applyNumberFormat="1" applyAlignment="1">
      <alignment horizontal="left" vertical="center"/>
    </xf>
    <xf numFmtId="4" fontId="3" fillId="0" borderId="0" xfId="4" applyNumberFormat="1" applyAlignment="1">
      <alignment horizontal="right" vertical="center"/>
    </xf>
    <xf numFmtId="9" fontId="3" fillId="0" borderId="0" xfId="2" applyFont="1" applyBorder="1" applyAlignment="1">
      <alignment vertical="center"/>
    </xf>
    <xf numFmtId="3" fontId="3" fillId="0" borderId="7" xfId="4" applyBorder="1" applyAlignment="1">
      <alignment vertical="center"/>
    </xf>
    <xf numFmtId="177" fontId="3" fillId="0" borderId="7" xfId="4" applyNumberFormat="1" applyBorder="1" applyAlignment="1">
      <alignment vertical="center"/>
    </xf>
    <xf numFmtId="177" fontId="3" fillId="0" borderId="7" xfId="4" applyNumberFormat="1" applyFill="1" applyBorder="1" applyAlignment="1">
      <alignment vertical="center"/>
    </xf>
    <xf numFmtId="175" fontId="3" fillId="0" borderId="0" xfId="4" applyNumberFormat="1" applyFill="1" applyAlignment="1">
      <alignment vertical="center"/>
    </xf>
    <xf numFmtId="3" fontId="3" fillId="7" borderId="7" xfId="4" applyFill="1" applyBorder="1" applyAlignment="1">
      <alignment vertical="center"/>
    </xf>
    <xf numFmtId="3" fontId="3" fillId="7" borderId="0" xfId="4" applyFill="1" applyAlignment="1">
      <alignment vertical="center"/>
    </xf>
    <xf numFmtId="3" fontId="3" fillId="0" borderId="0" xfId="4" applyBorder="1" applyAlignment="1">
      <alignment vertical="center"/>
    </xf>
    <xf numFmtId="9" fontId="11" fillId="0" borderId="0" xfId="2" applyNumberFormat="1" applyFont="1" applyAlignment="1">
      <alignment vertical="center"/>
    </xf>
    <xf numFmtId="177" fontId="3" fillId="7" borderId="7" xfId="4" applyNumberFormat="1" applyFill="1" applyBorder="1" applyAlignment="1">
      <alignment vertical="center"/>
    </xf>
    <xf numFmtId="177" fontId="3" fillId="0" borderId="3" xfId="4" applyNumberFormat="1" applyFill="1" applyBorder="1" applyAlignment="1">
      <alignment vertical="center"/>
    </xf>
    <xf numFmtId="177" fontId="3" fillId="0" borderId="4" xfId="4" applyNumberFormat="1" applyBorder="1" applyAlignment="1">
      <alignment vertical="center"/>
    </xf>
    <xf numFmtId="177" fontId="3" fillId="0" borderId="4" xfId="4" applyNumberFormat="1" applyFill="1" applyBorder="1" applyAlignment="1">
      <alignment vertical="center"/>
    </xf>
    <xf numFmtId="177" fontId="3" fillId="7" borderId="0" xfId="4" applyNumberFormat="1" applyFill="1" applyAlignment="1">
      <alignment vertical="center"/>
    </xf>
    <xf numFmtId="177" fontId="7" fillId="3" borderId="0" xfId="6" applyNumberFormat="1" applyAlignment="1">
      <alignment vertical="center"/>
    </xf>
    <xf numFmtId="177" fontId="9" fillId="0" borderId="0" xfId="4" applyNumberFormat="1" applyFont="1"/>
    <xf numFmtId="177" fontId="0" fillId="0" borderId="0" xfId="0" applyNumberFormat="1"/>
    <xf numFmtId="177" fontId="11" fillId="0" borderId="0" xfId="0" applyNumberFormat="1" applyFont="1" applyAlignment="1">
      <alignment vertical="center"/>
    </xf>
    <xf numFmtId="177" fontId="11" fillId="9" borderId="0" xfId="4" applyNumberFormat="1" applyFont="1" applyFill="1" applyAlignment="1">
      <alignment vertical="center"/>
    </xf>
    <xf numFmtId="3" fontId="3" fillId="0" borderId="3" xfId="4" applyBorder="1" applyAlignment="1">
      <alignment horizontal="left" vertical="center" indent="2"/>
    </xf>
    <xf numFmtId="3" fontId="3" fillId="0" borderId="0" xfId="4" applyAlignment="1">
      <alignment horizontal="left" vertical="center" indent="2"/>
    </xf>
    <xf numFmtId="3" fontId="3" fillId="0" borderId="4" xfId="4" applyBorder="1" applyAlignment="1">
      <alignment horizontal="left" vertical="center" indent="2"/>
    </xf>
    <xf numFmtId="3" fontId="7" fillId="10" borderId="0" xfId="4" applyFont="1" applyFill="1" applyAlignment="1">
      <alignment vertical="center"/>
    </xf>
    <xf numFmtId="175" fontId="7" fillId="10" borderId="0" xfId="4" applyNumberFormat="1" applyFont="1" applyFill="1" applyAlignment="1">
      <alignment vertical="center"/>
    </xf>
    <xf numFmtId="177" fontId="17" fillId="0" borderId="0" xfId="4" applyNumberFormat="1" applyFont="1" applyAlignment="1">
      <alignment vertical="center"/>
    </xf>
    <xf numFmtId="177" fontId="7" fillId="10" borderId="0" xfId="4" applyNumberFormat="1" applyFont="1" applyFill="1" applyAlignment="1">
      <alignment vertical="center"/>
    </xf>
    <xf numFmtId="3" fontId="3" fillId="14" borderId="0" xfId="4" applyFill="1" applyAlignment="1">
      <alignment vertical="center"/>
    </xf>
    <xf numFmtId="3" fontId="8" fillId="14" borderId="0" xfId="4" applyFont="1" applyFill="1" applyAlignment="1">
      <alignment vertical="center"/>
    </xf>
    <xf numFmtId="10" fontId="8" fillId="0" borderId="0" xfId="2" applyNumberFormat="1" applyFont="1" applyFill="1" applyAlignment="1">
      <alignment horizontal="center" vertical="center"/>
    </xf>
    <xf numFmtId="177" fontId="10" fillId="0" borderId="0" xfId="4" applyNumberFormat="1" applyFont="1" applyAlignment="1">
      <alignment horizontal="center" vertical="center"/>
    </xf>
    <xf numFmtId="177" fontId="3" fillId="0" borderId="0" xfId="4" applyNumberFormat="1" applyAlignment="1">
      <alignment horizontal="center" vertical="center"/>
    </xf>
    <xf numFmtId="177" fontId="3" fillId="0" borderId="0" xfId="4" applyNumberFormat="1" applyFont="1" applyAlignment="1">
      <alignment horizontal="center" vertical="center"/>
    </xf>
    <xf numFmtId="177" fontId="26" fillId="0" borderId="0" xfId="2" applyNumberFormat="1" applyFont="1" applyFill="1" applyBorder="1" applyAlignment="1" applyProtection="1">
      <alignment horizontal="center" vertical="center" wrapText="1"/>
      <protection locked="0"/>
    </xf>
    <xf numFmtId="177" fontId="3" fillId="0" borderId="0" xfId="4" applyNumberFormat="1" applyAlignment="1">
      <alignment horizontal="center" vertical="center" wrapText="1"/>
    </xf>
    <xf numFmtId="177" fontId="14" fillId="0" borderId="0" xfId="2" applyNumberFormat="1" applyFont="1" applyFill="1" applyBorder="1" applyAlignment="1" applyProtection="1">
      <alignment horizontal="center" vertical="center" wrapText="1"/>
      <protection locked="0"/>
    </xf>
    <xf numFmtId="3" fontId="8" fillId="8" borderId="0" xfId="7" applyFont="1" applyAlignment="1">
      <alignment vertical="center"/>
    </xf>
    <xf numFmtId="177" fontId="3" fillId="0" borderId="4" xfId="4" applyNumberFormat="1" applyBorder="1" applyAlignment="1">
      <alignment horizontal="right" vertical="center"/>
    </xf>
    <xf numFmtId="172" fontId="3" fillId="0" borderId="0" xfId="4" applyNumberFormat="1" applyFont="1" applyAlignment="1">
      <alignment horizontal="right" vertical="center"/>
    </xf>
    <xf numFmtId="3" fontId="3" fillId="15" borderId="0" xfId="4" applyFill="1" applyAlignment="1">
      <alignment vertical="center"/>
    </xf>
    <xf numFmtId="168" fontId="21" fillId="0" borderId="0" xfId="2" applyNumberFormat="1" applyFont="1" applyFill="1" applyBorder="1" applyAlignment="1">
      <alignment vertical="center"/>
    </xf>
    <xf numFmtId="171" fontId="21" fillId="0" borderId="0" xfId="2" applyNumberFormat="1" applyFont="1" applyFill="1" applyBorder="1" applyAlignment="1" applyProtection="1">
      <alignment vertical="center"/>
      <protection locked="0"/>
    </xf>
    <xf numFmtId="177" fontId="21" fillId="0" borderId="0" xfId="4" applyNumberFormat="1" applyFont="1" applyAlignment="1">
      <alignment horizontal="right" vertical="center"/>
    </xf>
    <xf numFmtId="3" fontId="8" fillId="0" borderId="6" xfId="4" applyFont="1" applyBorder="1" applyAlignment="1">
      <alignment vertical="center"/>
    </xf>
    <xf numFmtId="177" fontId="8" fillId="0" borderId="6" xfId="4" applyNumberFormat="1" applyFont="1" applyBorder="1" applyAlignment="1">
      <alignment vertical="center"/>
    </xf>
    <xf numFmtId="3" fontId="8" fillId="0" borderId="3" xfId="4" applyFont="1" applyBorder="1" applyAlignment="1">
      <alignment vertical="center"/>
    </xf>
    <xf numFmtId="177" fontId="8" fillId="0" borderId="3" xfId="4" applyNumberFormat="1" applyFont="1" applyBorder="1" applyAlignment="1">
      <alignment vertical="center"/>
    </xf>
    <xf numFmtId="177" fontId="3" fillId="11" borderId="0" xfId="4" applyNumberFormat="1" applyFill="1"/>
    <xf numFmtId="177" fontId="3" fillId="7" borderId="0" xfId="4" applyNumberFormat="1" applyFill="1"/>
    <xf numFmtId="3" fontId="8" fillId="0" borderId="5" xfId="4" applyFont="1" applyBorder="1"/>
    <xf numFmtId="177" fontId="8" fillId="0" borderId="5" xfId="4" applyNumberFormat="1" applyFont="1" applyBorder="1" applyAlignment="1">
      <alignment horizontal="center" vertical="center"/>
    </xf>
    <xf numFmtId="177" fontId="35" fillId="0" borderId="0" xfId="2" applyNumberFormat="1" applyFont="1" applyFill="1" applyBorder="1" applyAlignment="1" applyProtection="1">
      <alignment horizontal="center" vertical="center" wrapText="1"/>
      <protection locked="0"/>
    </xf>
    <xf numFmtId="177" fontId="21" fillId="0" borderId="0" xfId="4" applyNumberFormat="1" applyFont="1" applyAlignment="1">
      <alignment horizontal="center" vertical="center"/>
    </xf>
    <xf numFmtId="3" fontId="8" fillId="0" borderId="5" xfId="4" applyFont="1" applyBorder="1" applyAlignment="1">
      <alignment vertical="center"/>
    </xf>
    <xf numFmtId="177" fontId="8" fillId="0" borderId="5" xfId="4" applyNumberFormat="1" applyFont="1" applyBorder="1" applyAlignment="1">
      <alignment vertical="center"/>
    </xf>
    <xf numFmtId="10" fontId="3" fillId="0" borderId="0" xfId="2" applyNumberFormat="1" applyFont="1" applyAlignment="1">
      <alignment horizontal="center" vertical="center"/>
    </xf>
    <xf numFmtId="10" fontId="8" fillId="0" borderId="5" xfId="2" applyNumberFormat="1" applyFont="1" applyBorder="1" applyAlignment="1">
      <alignment horizontal="center" vertical="center"/>
    </xf>
    <xf numFmtId="3" fontId="33" fillId="0" borderId="0" xfId="4" applyFont="1" applyFill="1" applyAlignment="1">
      <alignment horizontal="center" vertical="center"/>
    </xf>
    <xf numFmtId="178" fontId="3" fillId="0" borderId="0" xfId="4" applyNumberFormat="1" applyAlignment="1">
      <alignment vertical="center"/>
    </xf>
    <xf numFmtId="177" fontId="9" fillId="0" borderId="5" xfId="4" applyNumberFormat="1" applyFont="1" applyBorder="1" applyAlignment="1">
      <alignment horizontal="center" vertical="center"/>
    </xf>
    <xf numFmtId="10" fontId="36" fillId="0" borderId="0" xfId="2" applyNumberFormat="1" applyFont="1" applyAlignment="1">
      <alignment horizontal="right" vertical="center"/>
    </xf>
    <xf numFmtId="3" fontId="9" fillId="0" borderId="0" xfId="4" applyFont="1" applyBorder="1" applyAlignment="1">
      <alignment vertical="center"/>
    </xf>
    <xf numFmtId="177" fontId="9" fillId="0" borderId="0" xfId="4" applyNumberFormat="1" applyFont="1" applyBorder="1" applyAlignment="1">
      <alignment horizontal="center" vertical="center"/>
    </xf>
    <xf numFmtId="177" fontId="9" fillId="0" borderId="0" xfId="4" applyNumberFormat="1" applyFont="1" applyBorder="1" applyAlignment="1">
      <alignment horizontal="right" vertical="center"/>
    </xf>
    <xf numFmtId="177" fontId="8" fillId="0" borderId="0" xfId="4" applyNumberFormat="1" applyFont="1" applyBorder="1" applyAlignment="1">
      <alignment horizontal="right" vertical="center"/>
    </xf>
    <xf numFmtId="177" fontId="9" fillId="0" borderId="0" xfId="4" applyNumberFormat="1" applyFont="1" applyFill="1" applyBorder="1" applyAlignment="1">
      <alignment horizontal="right" vertical="center"/>
    </xf>
    <xf numFmtId="178" fontId="10" fillId="0" borderId="0" xfId="4" applyNumberFormat="1" applyFont="1" applyAlignment="1">
      <alignment horizontal="center" vertical="center"/>
    </xf>
    <xf numFmtId="178" fontId="3" fillId="0" borderId="0" xfId="4" applyNumberFormat="1" applyFont="1" applyAlignment="1">
      <alignment horizontal="center" vertical="center"/>
    </xf>
    <xf numFmtId="3" fontId="37" fillId="0" borderId="0" xfId="3" applyNumberFormat="1" applyFont="1" applyAlignment="1">
      <alignment horizontal="center" vertical="center"/>
    </xf>
    <xf numFmtId="4" fontId="3" fillId="0" borderId="0" xfId="4" applyNumberFormat="1" applyAlignment="1">
      <alignment horizontal="center" vertical="center"/>
    </xf>
    <xf numFmtId="166" fontId="12" fillId="0" borderId="0" xfId="5" applyNumberFormat="1" applyFont="1" applyFill="1" applyBorder="1" applyAlignment="1" applyProtection="1">
      <alignment horizontal="right" vertical="center"/>
      <protection locked="0"/>
    </xf>
    <xf numFmtId="166" fontId="21" fillId="0" borderId="0" xfId="5" applyNumberFormat="1" applyFont="1" applyFill="1" applyBorder="1" applyAlignment="1" applyProtection="1">
      <alignment horizontal="center" vertical="center"/>
      <protection locked="0"/>
    </xf>
    <xf numFmtId="3" fontId="8" fillId="0" borderId="0" xfId="4" applyFont="1" applyAlignment="1">
      <alignment horizontal="left" vertical="center"/>
    </xf>
    <xf numFmtId="3" fontId="3" fillId="0" borderId="5" xfId="4" applyBorder="1" applyAlignment="1">
      <alignment horizontal="left" vertical="center"/>
    </xf>
    <xf numFmtId="3" fontId="33" fillId="0" borderId="5" xfId="4" applyFont="1" applyBorder="1" applyAlignment="1">
      <alignment horizontal="center" vertical="center"/>
    </xf>
    <xf numFmtId="3" fontId="3" fillId="0" borderId="5" xfId="4" applyBorder="1" applyAlignment="1">
      <alignment vertical="center"/>
    </xf>
    <xf numFmtId="177" fontId="11" fillId="0" borderId="5" xfId="2" applyNumberFormat="1" applyFont="1" applyFill="1" applyBorder="1" applyAlignment="1" applyProtection="1">
      <alignment horizontal="right" vertical="center"/>
      <protection locked="0"/>
    </xf>
    <xf numFmtId="3" fontId="8" fillId="16" borderId="0" xfId="4" applyFont="1" applyFill="1" applyAlignment="1">
      <alignment horizontal="left" vertical="center"/>
    </xf>
    <xf numFmtId="3" fontId="38" fillId="16" borderId="0" xfId="4" applyFont="1" applyFill="1" applyAlignment="1">
      <alignment horizontal="center" vertical="center"/>
    </xf>
    <xf numFmtId="3" fontId="8" fillId="16" borderId="0" xfId="4" applyFont="1" applyFill="1" applyAlignment="1">
      <alignment vertical="center"/>
    </xf>
    <xf numFmtId="175" fontId="39" fillId="16" borderId="0" xfId="1" applyNumberFormat="1" applyFont="1" applyFill="1" applyAlignment="1">
      <alignment vertical="center"/>
    </xf>
    <xf numFmtId="177" fontId="3" fillId="0" borderId="5" xfId="4" applyNumberFormat="1" applyBorder="1" applyAlignment="1">
      <alignment horizontal="right" vertical="center"/>
    </xf>
    <xf numFmtId="177" fontId="3" fillId="0" borderId="5" xfId="4" applyNumberFormat="1" applyFill="1" applyBorder="1" applyAlignment="1">
      <alignment horizontal="right" vertical="center"/>
    </xf>
    <xf numFmtId="10" fontId="21" fillId="0" borderId="0" xfId="2" applyNumberFormat="1" applyFont="1" applyAlignment="1">
      <alignment horizontal="center" vertical="center"/>
    </xf>
    <xf numFmtId="9" fontId="21" fillId="0" borderId="3" xfId="2" applyFont="1" applyBorder="1" applyAlignment="1">
      <alignment horizontal="center" vertical="center"/>
    </xf>
    <xf numFmtId="3" fontId="3" fillId="0" borderId="3" xfId="4" applyBorder="1"/>
    <xf numFmtId="177" fontId="3" fillId="0" borderId="3" xfId="4" applyNumberFormat="1" applyBorder="1"/>
    <xf numFmtId="0" fontId="40" fillId="0" borderId="24" xfId="0" applyFont="1" applyBorder="1" applyAlignment="1">
      <alignment horizontal="left" vertical="center"/>
    </xf>
    <xf numFmtId="3" fontId="7" fillId="5" borderId="25" xfId="4" applyFont="1" applyFill="1" applyBorder="1" applyAlignment="1">
      <alignment horizontal="center" vertical="center"/>
    </xf>
    <xf numFmtId="3" fontId="3" fillId="0" borderId="0" xfId="4" applyBorder="1" applyAlignment="1">
      <alignment horizontal="left" vertical="center" indent="2"/>
    </xf>
    <xf numFmtId="177" fontId="3" fillId="0" borderId="0" xfId="4" applyNumberFormat="1" applyBorder="1" applyAlignment="1">
      <alignment vertical="center"/>
    </xf>
    <xf numFmtId="179" fontId="3" fillId="0" borderId="0" xfId="4" applyNumberFormat="1" applyFill="1" applyAlignment="1">
      <alignment vertical="center"/>
    </xf>
    <xf numFmtId="178" fontId="3" fillId="0" borderId="0" xfId="4" applyNumberFormat="1" applyFill="1" applyAlignment="1">
      <alignment vertical="center"/>
    </xf>
    <xf numFmtId="181" fontId="28" fillId="0" borderId="0" xfId="2" applyNumberFormat="1" applyFont="1" applyFill="1" applyBorder="1" applyAlignment="1" applyProtection="1">
      <alignment horizontal="center" vertical="center" wrapText="1"/>
      <protection locked="0"/>
    </xf>
    <xf numFmtId="10" fontId="3" fillId="0" borderId="0" xfId="2" applyNumberFormat="1" applyFont="1" applyAlignment="1">
      <alignment horizontal="right" vertical="center"/>
    </xf>
    <xf numFmtId="9" fontId="3" fillId="0" borderId="0" xfId="2" applyNumberFormat="1" applyFont="1" applyAlignment="1">
      <alignment vertical="center"/>
    </xf>
    <xf numFmtId="4" fontId="3" fillId="0" borderId="0" xfId="4" applyNumberFormat="1"/>
    <xf numFmtId="10" fontId="3" fillId="0" borderId="0" xfId="2" applyNumberFormat="1" applyFont="1" applyAlignment="1">
      <alignment vertical="center"/>
    </xf>
    <xf numFmtId="9" fontId="21" fillId="0" borderId="0" xfId="2" applyFont="1" applyBorder="1" applyAlignment="1">
      <alignment horizontal="center" vertical="center"/>
    </xf>
    <xf numFmtId="10" fontId="21" fillId="0" borderId="0" xfId="2" applyNumberFormat="1" applyFont="1" applyAlignment="1">
      <alignment vertical="center"/>
    </xf>
    <xf numFmtId="177" fontId="3" fillId="0" borderId="0" xfId="4" applyNumberFormat="1" applyFont="1" applyAlignment="1">
      <alignment vertical="center"/>
    </xf>
    <xf numFmtId="177" fontId="3" fillId="12" borderId="0" xfId="4" applyNumberFormat="1" applyFont="1" applyFill="1" applyAlignment="1">
      <alignment vertical="center"/>
    </xf>
    <xf numFmtId="3" fontId="12" fillId="0" borderId="2" xfId="4" applyFont="1" applyBorder="1" applyAlignment="1">
      <alignment horizontal="center" vertical="center"/>
    </xf>
    <xf numFmtId="3" fontId="11" fillId="0" borderId="0" xfId="4" applyFont="1" applyAlignment="1">
      <alignment horizontal="left" vertical="center" indent="2"/>
    </xf>
    <xf numFmtId="4" fontId="8" fillId="0" borderId="3" xfId="4" applyNumberFormat="1" applyFont="1" applyBorder="1" applyAlignment="1">
      <alignment horizontal="center" vertical="center"/>
    </xf>
    <xf numFmtId="10" fontId="3" fillId="0" borderId="0" xfId="2" applyNumberFormat="1" applyFont="1" applyFill="1" applyAlignment="1">
      <alignment horizontal="center" vertical="center"/>
    </xf>
    <xf numFmtId="182" fontId="3" fillId="0" borderId="0" xfId="4" applyNumberFormat="1"/>
    <xf numFmtId="177" fontId="8" fillId="0" borderId="0" xfId="4" applyNumberFormat="1" applyFont="1" applyAlignment="1">
      <alignment horizontal="center" vertical="center"/>
    </xf>
    <xf numFmtId="10" fontId="12" fillId="0" borderId="0" xfId="2" applyNumberFormat="1" applyFont="1" applyFill="1" applyAlignment="1">
      <alignment horizontal="center" vertical="center"/>
    </xf>
    <xf numFmtId="177" fontId="3" fillId="0" borderId="0" xfId="2" applyNumberFormat="1" applyFont="1" applyFill="1" applyBorder="1" applyAlignment="1" applyProtection="1">
      <alignment horizontal="center" vertical="center"/>
      <protection locked="0"/>
    </xf>
    <xf numFmtId="180" fontId="3" fillId="0" borderId="0" xfId="4" applyNumberFormat="1" applyFill="1" applyAlignment="1">
      <alignment horizontal="right" vertical="center"/>
    </xf>
    <xf numFmtId="3" fontId="25" fillId="0" borderId="0" xfId="4" applyFont="1" applyAlignment="1">
      <alignment horizontal="left" vertical="center"/>
    </xf>
    <xf numFmtId="3" fontId="43" fillId="0" borderId="26" xfId="4" applyFont="1" applyBorder="1" applyAlignment="1">
      <alignment horizontal="left" indent="2"/>
    </xf>
    <xf numFmtId="10" fontId="14" fillId="0" borderId="27" xfId="2" applyNumberFormat="1" applyFont="1" applyFill="1" applyBorder="1" applyAlignment="1" applyProtection="1">
      <alignment vertical="center"/>
      <protection locked="0"/>
    </xf>
    <xf numFmtId="3" fontId="43" fillId="0" borderId="28" xfId="4" applyFont="1" applyBorder="1" applyAlignment="1">
      <alignment horizontal="left" indent="2"/>
    </xf>
    <xf numFmtId="10" fontId="14" fillId="0" borderId="29" xfId="2" applyNumberFormat="1" applyFont="1" applyFill="1" applyBorder="1" applyAlignment="1" applyProtection="1">
      <alignment vertical="center"/>
      <protection locked="0"/>
    </xf>
    <xf numFmtId="3" fontId="43" fillId="0" borderId="30" xfId="4" applyFont="1" applyBorder="1" applyAlignment="1">
      <alignment horizontal="left" indent="2"/>
    </xf>
    <xf numFmtId="10" fontId="14" fillId="0" borderId="31" xfId="2" applyNumberFormat="1" applyFont="1" applyFill="1" applyBorder="1" applyAlignment="1" applyProtection="1">
      <alignment vertical="center"/>
      <protection locked="0"/>
    </xf>
    <xf numFmtId="3" fontId="21" fillId="0" borderId="2" xfId="4" applyFont="1" applyFill="1" applyBorder="1" applyAlignment="1">
      <alignment horizontal="center" vertical="center"/>
    </xf>
    <xf numFmtId="3" fontId="44" fillId="0" borderId="2" xfId="4" applyFont="1" applyFill="1" applyBorder="1" applyAlignment="1">
      <alignment horizontal="center" vertical="center"/>
    </xf>
    <xf numFmtId="3" fontId="43" fillId="0" borderId="24" xfId="4" applyFont="1" applyBorder="1" applyAlignment="1">
      <alignment horizontal="left" indent="2"/>
    </xf>
    <xf numFmtId="10" fontId="14" fillId="0" borderId="25" xfId="2" applyNumberFormat="1" applyFont="1" applyFill="1" applyBorder="1" applyAlignment="1" applyProtection="1">
      <alignment vertical="center"/>
      <protection locked="0"/>
    </xf>
    <xf numFmtId="3" fontId="43" fillId="0" borderId="0" xfId="4" applyFont="1" applyAlignment="1">
      <alignment vertical="center"/>
    </xf>
    <xf numFmtId="3" fontId="43" fillId="0" borderId="0" xfId="4" applyFont="1" applyAlignment="1">
      <alignment horizontal="left" vertical="center"/>
    </xf>
    <xf numFmtId="3" fontId="43" fillId="0" borderId="0" xfId="4" applyFont="1" applyBorder="1" applyAlignment="1">
      <alignment vertical="center"/>
    </xf>
    <xf numFmtId="3" fontId="43" fillId="0" borderId="28" xfId="4" applyFont="1" applyBorder="1" applyAlignment="1">
      <alignment horizontal="left" vertical="center" indent="1"/>
    </xf>
    <xf numFmtId="3" fontId="43" fillId="0" borderId="29" xfId="4" applyFont="1" applyBorder="1" applyAlignment="1">
      <alignment horizontal="center" vertical="center"/>
    </xf>
    <xf numFmtId="3" fontId="43" fillId="0" borderId="4" xfId="4" applyFont="1" applyBorder="1" applyAlignment="1">
      <alignment vertical="center"/>
    </xf>
    <xf numFmtId="3" fontId="43" fillId="0" borderId="31" xfId="4" applyFont="1" applyBorder="1" applyAlignment="1">
      <alignment horizontal="center" vertical="center"/>
    </xf>
    <xf numFmtId="3" fontId="43" fillId="0" borderId="30" xfId="4" applyFont="1" applyBorder="1" applyAlignment="1">
      <alignment horizontal="left" vertical="center" indent="1"/>
    </xf>
    <xf numFmtId="3" fontId="46" fillId="3" borderId="0" xfId="4" applyFont="1" applyFill="1" applyAlignment="1">
      <alignment horizontal="left" vertical="center"/>
    </xf>
    <xf numFmtId="3" fontId="46" fillId="3" borderId="29" xfId="4" applyFont="1" applyFill="1" applyBorder="1" applyAlignment="1">
      <alignment horizontal="left" vertical="center"/>
    </xf>
    <xf numFmtId="3" fontId="45" fillId="4" borderId="0" xfId="4" applyFont="1" applyFill="1" applyAlignment="1">
      <alignment horizontal="left" vertical="center" indent="1"/>
    </xf>
    <xf numFmtId="177" fontId="47" fillId="4" borderId="0" xfId="2" applyNumberFormat="1" applyFont="1" applyFill="1" applyBorder="1" applyAlignment="1" applyProtection="1">
      <alignment vertical="center"/>
    </xf>
    <xf numFmtId="3" fontId="45" fillId="4" borderId="0" xfId="4" applyFont="1" applyFill="1" applyAlignment="1">
      <alignment horizontal="center" vertical="center"/>
    </xf>
    <xf numFmtId="178" fontId="21" fillId="0" borderId="0" xfId="4" applyNumberFormat="1" applyFont="1" applyAlignment="1">
      <alignment horizontal="right" vertical="center"/>
    </xf>
    <xf numFmtId="175" fontId="12" fillId="0" borderId="0" xfId="1" applyNumberFormat="1" applyFont="1" applyAlignment="1">
      <alignment vertical="center"/>
    </xf>
    <xf numFmtId="3" fontId="43" fillId="0" borderId="0" xfId="4" applyFont="1" applyAlignment="1">
      <alignment horizontal="left" vertical="center" indent="1"/>
    </xf>
    <xf numFmtId="3" fontId="3" fillId="0" borderId="0" xfId="4" applyAlignment="1">
      <alignment horizontal="left" indent="2"/>
    </xf>
    <xf numFmtId="10" fontId="12" fillId="0" borderId="0" xfId="2" applyNumberFormat="1" applyFont="1" applyFill="1" applyAlignment="1">
      <alignment vertical="center"/>
    </xf>
    <xf numFmtId="175" fontId="3" fillId="0" borderId="0" xfId="4" applyNumberFormat="1" applyFont="1" applyAlignment="1">
      <alignment vertical="center"/>
    </xf>
    <xf numFmtId="10" fontId="21" fillId="0" borderId="0" xfId="2" applyNumberFormat="1" applyFont="1" applyFill="1" applyAlignment="1">
      <alignment horizontal="center" vertical="center"/>
    </xf>
    <xf numFmtId="177" fontId="3" fillId="0" borderId="0" xfId="4" applyNumberFormat="1" applyFill="1" applyBorder="1" applyAlignment="1">
      <alignment vertical="center"/>
    </xf>
    <xf numFmtId="3" fontId="48" fillId="0" borderId="0" xfId="4" applyFont="1" applyAlignment="1">
      <alignment horizontal="left" vertical="center" indent="2"/>
    </xf>
    <xf numFmtId="3" fontId="20" fillId="0" borderId="0" xfId="4" applyFont="1" applyAlignment="1">
      <alignment horizontal="left" vertical="center" indent="3"/>
    </xf>
    <xf numFmtId="177" fontId="20" fillId="0" borderId="0" xfId="4" applyNumberFormat="1" applyFont="1" applyAlignment="1">
      <alignment vertical="center"/>
    </xf>
    <xf numFmtId="177" fontId="49" fillId="0" borderId="0" xfId="4" applyNumberFormat="1" applyFont="1" applyAlignment="1">
      <alignment vertical="center"/>
    </xf>
    <xf numFmtId="177" fontId="20" fillId="0" borderId="0" xfId="4" applyNumberFormat="1" applyFont="1" applyFill="1" applyAlignment="1">
      <alignment vertical="center"/>
    </xf>
    <xf numFmtId="168" fontId="3" fillId="0" borderId="0" xfId="2" applyNumberFormat="1" applyFont="1"/>
    <xf numFmtId="177" fontId="48" fillId="0" borderId="0" xfId="4" applyNumberFormat="1" applyFont="1" applyBorder="1" applyAlignment="1">
      <alignment horizontal="right" vertical="center"/>
    </xf>
    <xf numFmtId="177" fontId="8" fillId="0" borderId="0" xfId="4" applyNumberFormat="1" applyFont="1" applyAlignment="1">
      <alignment vertical="center"/>
    </xf>
    <xf numFmtId="4" fontId="21" fillId="0" borderId="0" xfId="4" applyNumberFormat="1" applyFont="1" applyAlignment="1">
      <alignment horizontal="center" vertical="center"/>
    </xf>
    <xf numFmtId="164" fontId="21" fillId="0" borderId="0" xfId="1" applyFont="1" applyAlignment="1">
      <alignment vertical="center"/>
    </xf>
    <xf numFmtId="176" fontId="21" fillId="0" borderId="0" xfId="4" applyNumberFormat="1" applyFont="1" applyAlignment="1">
      <alignment horizontal="center" vertical="center"/>
    </xf>
    <xf numFmtId="3" fontId="12" fillId="0" borderId="2" xfId="4" applyFont="1" applyFill="1" applyBorder="1" applyAlignment="1">
      <alignment horizontal="center" vertical="center"/>
    </xf>
    <xf numFmtId="177" fontId="12" fillId="0" borderId="0" xfId="2" applyNumberFormat="1" applyFont="1" applyFill="1" applyBorder="1" applyAlignment="1" applyProtection="1">
      <alignment horizontal="center" vertical="center"/>
      <protection locked="0"/>
    </xf>
    <xf numFmtId="177" fontId="12" fillId="0" borderId="0" xfId="4" applyNumberFormat="1" applyFont="1" applyAlignment="1">
      <alignment horizontal="center" vertical="center"/>
    </xf>
    <xf numFmtId="177" fontId="21" fillId="0" borderId="0" xfId="2" applyNumberFormat="1" applyFont="1" applyFill="1" applyBorder="1" applyAlignment="1" applyProtection="1">
      <alignment horizontal="center" vertical="center"/>
      <protection locked="0"/>
    </xf>
    <xf numFmtId="3" fontId="51" fillId="16" borderId="2" xfId="4" applyFont="1" applyFill="1" applyBorder="1" applyAlignment="1">
      <alignment horizontal="center" vertical="center"/>
    </xf>
    <xf numFmtId="3" fontId="3" fillId="12" borderId="0" xfId="4" applyFill="1" applyAlignment="1">
      <alignment vertical="center"/>
    </xf>
    <xf numFmtId="3" fontId="3" fillId="12" borderId="0" xfId="4" applyFill="1" applyAlignment="1">
      <alignment horizontal="center" vertical="center"/>
    </xf>
    <xf numFmtId="3" fontId="43" fillId="0" borderId="24" xfId="4" applyFont="1" applyBorder="1" applyAlignment="1"/>
    <xf numFmtId="177" fontId="3" fillId="0" borderId="0" xfId="2" applyNumberFormat="1" applyFont="1"/>
    <xf numFmtId="3" fontId="3" fillId="0" borderId="3" xfId="4" applyBorder="1" applyAlignment="1">
      <alignment horizontal="left" indent="2"/>
    </xf>
    <xf numFmtId="10" fontId="8" fillId="0" borderId="0" xfId="2" applyNumberFormat="1" applyFont="1" applyAlignment="1">
      <alignment horizontal="center" vertical="center"/>
    </xf>
    <xf numFmtId="3" fontId="20" fillId="0" borderId="0" xfId="4" applyFont="1" applyAlignment="1">
      <alignment horizontal="left" vertical="center" indent="2"/>
    </xf>
    <xf numFmtId="3" fontId="52" fillId="0" borderId="0" xfId="4" applyFont="1" applyAlignment="1">
      <alignment vertical="center"/>
    </xf>
    <xf numFmtId="173" fontId="10" fillId="0" borderId="0" xfId="4" applyNumberFormat="1" applyFont="1" applyAlignment="1">
      <alignment vertical="center"/>
    </xf>
    <xf numFmtId="3" fontId="11" fillId="0" borderId="0" xfId="4" applyFont="1" applyBorder="1" applyAlignment="1">
      <alignment horizontal="left" vertical="center"/>
    </xf>
    <xf numFmtId="173" fontId="3" fillId="0" borderId="0" xfId="4" applyNumberFormat="1" applyFont="1" applyAlignment="1">
      <alignment vertical="center"/>
    </xf>
    <xf numFmtId="3" fontId="48" fillId="0" borderId="0" xfId="4" applyFont="1" applyAlignment="1">
      <alignment horizontal="left" vertical="center" indent="4"/>
    </xf>
    <xf numFmtId="4" fontId="3" fillId="0" borderId="0" xfId="4" applyNumberFormat="1" applyFont="1" applyAlignment="1">
      <alignment horizontal="center" vertical="center"/>
    </xf>
    <xf numFmtId="177" fontId="21" fillId="14" borderId="0" xfId="4" applyNumberFormat="1" applyFont="1" applyFill="1" applyAlignment="1">
      <alignment horizontal="right" vertical="center"/>
    </xf>
    <xf numFmtId="177" fontId="3" fillId="14" borderId="0" xfId="4" applyNumberFormat="1" applyFill="1" applyAlignment="1">
      <alignment horizontal="right" vertical="center"/>
    </xf>
    <xf numFmtId="177" fontId="3" fillId="0" borderId="0" xfId="4" applyNumberFormat="1" applyAlignment="1">
      <alignment horizontal="left" vertical="center"/>
    </xf>
    <xf numFmtId="177" fontId="8" fillId="0" borderId="0" xfId="4" applyNumberFormat="1" applyFont="1" applyFill="1" applyAlignment="1">
      <alignment horizontal="right" vertical="center"/>
    </xf>
    <xf numFmtId="177" fontId="8" fillId="0" borderId="0" xfId="4" applyNumberFormat="1" applyFont="1" applyAlignment="1">
      <alignment horizontal="right" vertical="center"/>
    </xf>
    <xf numFmtId="177" fontId="21" fillId="0" borderId="0" xfId="2" applyNumberFormat="1" applyFont="1" applyFill="1" applyBorder="1" applyAlignment="1">
      <alignment vertical="center"/>
    </xf>
    <xf numFmtId="177" fontId="3" fillId="0" borderId="0" xfId="2" applyNumberFormat="1" applyFont="1" applyFill="1" applyBorder="1" applyAlignment="1">
      <alignment vertical="center"/>
    </xf>
    <xf numFmtId="10" fontId="21" fillId="0" borderId="0" xfId="2" applyNumberFormat="1" applyFont="1" applyFill="1" applyBorder="1" applyAlignment="1">
      <alignment vertical="center"/>
    </xf>
    <xf numFmtId="10" fontId="21" fillId="0" borderId="0" xfId="2" applyNumberFormat="1" applyFont="1" applyFill="1" applyBorder="1" applyAlignment="1">
      <alignment horizontal="center" vertical="center"/>
    </xf>
    <xf numFmtId="173" fontId="21" fillId="0" borderId="0" xfId="4" applyNumberFormat="1" applyFont="1" applyAlignment="1">
      <alignment vertical="center"/>
    </xf>
    <xf numFmtId="177" fontId="48" fillId="0" borderId="0" xfId="2" applyNumberFormat="1" applyFont="1" applyFill="1" applyBorder="1" applyAlignment="1">
      <alignment vertical="center"/>
    </xf>
    <xf numFmtId="177" fontId="8" fillId="0" borderId="0" xfId="2" applyNumberFormat="1" applyFont="1" applyFill="1" applyBorder="1" applyAlignment="1">
      <alignment vertical="center"/>
    </xf>
    <xf numFmtId="177" fontId="21" fillId="0" borderId="0" xfId="2" applyNumberFormat="1" applyFont="1" applyFill="1" applyBorder="1" applyAlignment="1">
      <alignment horizontal="center" vertical="center"/>
    </xf>
    <xf numFmtId="177" fontId="3" fillId="0" borderId="0" xfId="2" applyNumberFormat="1" applyFont="1" applyAlignment="1">
      <alignment vertical="center"/>
    </xf>
    <xf numFmtId="177" fontId="8" fillId="0" borderId="8" xfId="2" applyNumberFormat="1" applyFont="1" applyFill="1" applyBorder="1" applyAlignment="1">
      <alignment horizontal="center" vertical="center"/>
    </xf>
    <xf numFmtId="168" fontId="21" fillId="0" borderId="3" xfId="2" applyNumberFormat="1" applyFont="1" applyFill="1" applyBorder="1" applyAlignment="1">
      <alignment vertical="center"/>
    </xf>
    <xf numFmtId="3" fontId="3" fillId="0" borderId="3" xfId="4" applyFont="1" applyBorder="1" applyAlignment="1">
      <alignment vertical="center"/>
    </xf>
    <xf numFmtId="177" fontId="3" fillId="0" borderId="3" xfId="4" applyNumberFormat="1" applyFont="1" applyBorder="1" applyAlignment="1">
      <alignment vertical="center"/>
    </xf>
    <xf numFmtId="177" fontId="3" fillId="0" borderId="0" xfId="2" applyNumberFormat="1" applyFont="1" applyFill="1" applyBorder="1" applyAlignment="1">
      <alignment horizontal="center" vertical="center"/>
    </xf>
    <xf numFmtId="3" fontId="3" fillId="0" borderId="0" xfId="4" applyFont="1" applyAlignment="1">
      <alignment horizontal="right" vertical="center"/>
    </xf>
    <xf numFmtId="3" fontId="8" fillId="0" borderId="0" xfId="4" applyFont="1" applyFill="1" applyAlignment="1">
      <alignment vertical="center"/>
    </xf>
    <xf numFmtId="177" fontId="21" fillId="0" borderId="0" xfId="4" applyNumberFormat="1" applyFont="1" applyFill="1" applyAlignment="1">
      <alignment horizontal="right" vertical="center"/>
    </xf>
    <xf numFmtId="9" fontId="21" fillId="0" borderId="0" xfId="2" applyFont="1" applyFill="1" applyBorder="1" applyAlignment="1">
      <alignment horizontal="center" vertical="center"/>
    </xf>
    <xf numFmtId="177" fontId="25" fillId="0" borderId="0" xfId="2" applyNumberFormat="1" applyFont="1" applyFill="1" applyBorder="1" applyAlignment="1" applyProtection="1">
      <alignment horizontal="center" vertical="center" wrapText="1"/>
      <protection locked="0"/>
    </xf>
    <xf numFmtId="177" fontId="48" fillId="0" borderId="0" xfId="4" applyNumberFormat="1" applyFont="1" applyAlignment="1">
      <alignment vertical="center"/>
    </xf>
    <xf numFmtId="9" fontId="21" fillId="0" borderId="0" xfId="2" applyFont="1" applyFill="1" applyAlignment="1">
      <alignment horizontal="center" vertical="center"/>
    </xf>
    <xf numFmtId="3" fontId="21" fillId="0" borderId="0" xfId="4" applyFont="1" applyAlignment="1">
      <alignment horizontal="center" vertical="center"/>
    </xf>
    <xf numFmtId="171" fontId="26" fillId="0" borderId="0" xfId="2" applyNumberFormat="1" applyFont="1" applyFill="1" applyBorder="1" applyAlignment="1" applyProtection="1">
      <alignment horizontal="center" vertical="center"/>
      <protection locked="0"/>
    </xf>
    <xf numFmtId="177" fontId="8" fillId="0" borderId="0" xfId="4" applyNumberFormat="1" applyFont="1" applyBorder="1" applyAlignment="1">
      <alignment vertical="center"/>
    </xf>
    <xf numFmtId="3" fontId="53" fillId="0" borderId="0" xfId="4" applyFont="1" applyAlignment="1">
      <alignment vertical="center"/>
    </xf>
    <xf numFmtId="173" fontId="9" fillId="0" borderId="0" xfId="4" applyNumberFormat="1" applyFont="1" applyAlignment="1">
      <alignment horizontal="left" vertical="center"/>
    </xf>
    <xf numFmtId="173" fontId="20" fillId="0" borderId="0" xfId="4" applyNumberFormat="1" applyFont="1" applyAlignment="1">
      <alignment horizontal="left" vertical="center" indent="2"/>
    </xf>
    <xf numFmtId="177" fontId="11" fillId="0" borderId="0" xfId="4" applyNumberFormat="1" applyFont="1" applyAlignment="1">
      <alignment horizontal="center" vertical="center"/>
    </xf>
    <xf numFmtId="173" fontId="9" fillId="0" borderId="3" xfId="4" applyNumberFormat="1" applyFont="1" applyBorder="1" applyAlignment="1">
      <alignment horizontal="left" vertical="center"/>
    </xf>
    <xf numFmtId="177" fontId="9" fillId="0" borderId="3" xfId="4" applyNumberFormat="1" applyFont="1" applyBorder="1" applyAlignment="1">
      <alignment horizontal="center" vertical="center"/>
    </xf>
    <xf numFmtId="10" fontId="8" fillId="0" borderId="3" xfId="2" applyNumberFormat="1" applyFont="1" applyBorder="1" applyAlignment="1">
      <alignment horizontal="center" vertical="center"/>
    </xf>
    <xf numFmtId="173" fontId="11" fillId="0" borderId="0" xfId="4" applyNumberFormat="1" applyFont="1" applyAlignment="1">
      <alignment horizontal="center" vertical="center"/>
    </xf>
    <xf numFmtId="177" fontId="9" fillId="0" borderId="3" xfId="4" applyNumberFormat="1" applyFont="1" applyBorder="1" applyAlignment="1">
      <alignment horizontal="right" vertical="center"/>
    </xf>
    <xf numFmtId="173" fontId="11" fillId="0" borderId="3" xfId="4" applyNumberFormat="1" applyFont="1" applyBorder="1" applyAlignment="1">
      <alignment horizontal="left" vertical="center"/>
    </xf>
    <xf numFmtId="177" fontId="21" fillId="0" borderId="0" xfId="4" applyNumberFormat="1" applyFont="1" applyFill="1" applyAlignment="1">
      <alignment horizontal="center" vertical="center"/>
    </xf>
    <xf numFmtId="9" fontId="39" fillId="0" borderId="3" xfId="2" applyFont="1" applyFill="1" applyBorder="1" applyAlignment="1">
      <alignment horizontal="center" vertical="center"/>
    </xf>
    <xf numFmtId="9" fontId="9" fillId="0" borderId="3" xfId="2" applyFont="1" applyBorder="1" applyAlignment="1">
      <alignment vertical="center"/>
    </xf>
    <xf numFmtId="177" fontId="8" fillId="0" borderId="3" xfId="4" applyNumberFormat="1" applyFont="1" applyFill="1" applyBorder="1" applyAlignment="1">
      <alignment vertical="center"/>
    </xf>
    <xf numFmtId="9" fontId="3" fillId="0" borderId="0" xfId="2" applyFont="1" applyFill="1" applyAlignment="1">
      <alignment horizontal="right" vertical="center"/>
    </xf>
    <xf numFmtId="177" fontId="3" fillId="0" borderId="0" xfId="2" applyNumberFormat="1" applyFont="1" applyFill="1" applyAlignment="1">
      <alignment horizontal="right" vertical="center"/>
    </xf>
    <xf numFmtId="177" fontId="3" fillId="14" borderId="0" xfId="4" applyNumberFormat="1" applyFill="1" applyAlignment="1">
      <alignment vertical="center"/>
    </xf>
    <xf numFmtId="10" fontId="55" fillId="0" borderId="0" xfId="2" applyNumberFormat="1" applyFont="1" applyFill="1" applyBorder="1" applyAlignment="1" applyProtection="1">
      <alignment horizontal="center" vertical="center" wrapText="1"/>
      <protection locked="0"/>
    </xf>
    <xf numFmtId="3" fontId="54" fillId="0" borderId="0" xfId="4" applyFont="1" applyAlignment="1">
      <alignment horizontal="left" vertical="center"/>
    </xf>
    <xf numFmtId="3" fontId="56" fillId="0" borderId="2" xfId="4" applyFont="1" applyFill="1" applyBorder="1" applyAlignment="1">
      <alignment horizontal="center" vertical="center"/>
    </xf>
    <xf numFmtId="3" fontId="57" fillId="0" borderId="0" xfId="4" applyFont="1" applyAlignment="1">
      <alignment horizontal="center" vertical="center"/>
    </xf>
    <xf numFmtId="3" fontId="57" fillId="0" borderId="2" xfId="4" applyFont="1" applyBorder="1" applyAlignment="1">
      <alignment horizontal="center" vertical="center"/>
    </xf>
    <xf numFmtId="3" fontId="57" fillId="0" borderId="0" xfId="4" applyFont="1" applyAlignment="1">
      <alignment vertical="center"/>
    </xf>
    <xf numFmtId="9" fontId="17" fillId="0" borderId="0" xfId="4" applyNumberFormat="1" applyFont="1" applyAlignment="1">
      <alignment vertical="center"/>
    </xf>
    <xf numFmtId="4" fontId="3" fillId="0" borderId="0" xfId="4" applyNumberFormat="1" applyAlignment="1">
      <alignment vertical="center"/>
    </xf>
    <xf numFmtId="3" fontId="7" fillId="17" borderId="0" xfId="7" applyFont="1" applyFill="1" applyAlignment="1">
      <alignment vertical="center"/>
    </xf>
    <xf numFmtId="3" fontId="19" fillId="17" borderId="0" xfId="7" applyFont="1" applyFill="1" applyAlignment="1">
      <alignment vertical="center"/>
    </xf>
    <xf numFmtId="3" fontId="7" fillId="17" borderId="0" xfId="7" applyFont="1" applyFill="1" applyAlignment="1">
      <alignment horizontal="center" vertical="center"/>
    </xf>
    <xf numFmtId="3" fontId="58" fillId="0" borderId="0" xfId="4" applyFont="1" applyAlignment="1">
      <alignment vertical="center"/>
    </xf>
    <xf numFmtId="3" fontId="59" fillId="0" borderId="0" xfId="4" applyFont="1" applyAlignment="1">
      <alignment vertical="center"/>
    </xf>
    <xf numFmtId="175" fontId="59" fillId="0" borderId="0" xfId="1" applyNumberFormat="1" applyFont="1" applyAlignment="1">
      <alignment vertical="center"/>
    </xf>
    <xf numFmtId="3" fontId="9" fillId="0" borderId="0" xfId="4" applyFont="1" applyAlignment="1">
      <alignment horizontal="left" vertical="center"/>
    </xf>
    <xf numFmtId="3" fontId="9" fillId="12" borderId="5" xfId="4" applyFont="1" applyFill="1" applyBorder="1" applyAlignment="1">
      <alignment vertical="center"/>
    </xf>
    <xf numFmtId="3" fontId="7" fillId="12" borderId="5" xfId="4" applyFont="1" applyFill="1" applyBorder="1" applyAlignment="1">
      <alignment horizontal="center" vertical="center"/>
    </xf>
    <xf numFmtId="3" fontId="7" fillId="12" borderId="5" xfId="4" applyFont="1" applyFill="1" applyBorder="1" applyAlignment="1">
      <alignment vertical="center"/>
    </xf>
    <xf numFmtId="177" fontId="9" fillId="12" borderId="5" xfId="4" applyNumberFormat="1" applyFont="1" applyFill="1" applyBorder="1" applyAlignment="1">
      <alignment vertical="center"/>
    </xf>
    <xf numFmtId="3" fontId="7" fillId="18" borderId="0" xfId="4" applyFont="1" applyFill="1" applyAlignment="1">
      <alignment vertical="center"/>
    </xf>
    <xf numFmtId="3" fontId="7" fillId="18" borderId="0" xfId="4" applyFont="1" applyFill="1" applyAlignment="1">
      <alignment horizontal="center" vertical="center"/>
    </xf>
    <xf numFmtId="177" fontId="7" fillId="18" borderId="0" xfId="4" applyNumberFormat="1" applyFont="1" applyFill="1" applyAlignment="1">
      <alignment horizontal="center" vertical="center"/>
    </xf>
    <xf numFmtId="3" fontId="3" fillId="8" borderId="0" xfId="7"/>
    <xf numFmtId="9" fontId="12" fillId="0" borderId="0" xfId="2" applyFont="1" applyFill="1" applyBorder="1" applyAlignment="1" applyProtection="1">
      <alignment horizontal="right" vertical="center"/>
      <protection locked="0"/>
    </xf>
    <xf numFmtId="9" fontId="56" fillId="0" borderId="0" xfId="4" applyNumberFormat="1" applyFont="1" applyAlignment="1">
      <alignment horizontal="right" vertical="center"/>
    </xf>
    <xf numFmtId="10" fontId="56" fillId="0" borderId="0" xfId="2" applyNumberFormat="1" applyFont="1" applyFill="1" applyAlignment="1">
      <alignment horizontal="center" vertical="center"/>
    </xf>
    <xf numFmtId="3" fontId="8" fillId="0" borderId="7" xfId="4" applyFont="1" applyBorder="1" applyAlignment="1">
      <alignment horizontal="center" vertical="center"/>
    </xf>
    <xf numFmtId="10" fontId="8" fillId="0" borderId="7" xfId="2" applyNumberFormat="1" applyFont="1" applyFill="1" applyBorder="1" applyAlignment="1" applyProtection="1">
      <alignment horizontal="right" vertical="center"/>
      <protection locked="0"/>
    </xf>
    <xf numFmtId="3" fontId="3" fillId="8" borderId="0" xfId="7" applyAlignment="1">
      <alignment horizontal="center" vertical="center"/>
    </xf>
    <xf numFmtId="177" fontId="9" fillId="0" borderId="7" xfId="4" applyNumberFormat="1" applyFont="1" applyBorder="1"/>
    <xf numFmtId="3" fontId="3" fillId="0" borderId="0" xfId="7" applyFill="1" applyAlignment="1">
      <alignment vertical="center"/>
    </xf>
    <xf numFmtId="9" fontId="12" fillId="0" borderId="0" xfId="2" applyFont="1" applyFill="1" applyBorder="1" applyAlignment="1" applyProtection="1">
      <alignment horizontal="left" vertical="center" indent="2"/>
      <protection locked="0"/>
    </xf>
    <xf numFmtId="177" fontId="56" fillId="0" borderId="0" xfId="4" applyNumberFormat="1" applyFont="1" applyAlignment="1">
      <alignment vertical="center"/>
    </xf>
    <xf numFmtId="177" fontId="7" fillId="10" borderId="0" xfId="4" applyNumberFormat="1" applyFont="1" applyFill="1"/>
    <xf numFmtId="177" fontId="3" fillId="8" borderId="0" xfId="7" applyNumberFormat="1" applyAlignment="1">
      <alignment horizontal="center" vertical="center"/>
    </xf>
    <xf numFmtId="177" fontId="3" fillId="8" borderId="0" xfId="7" applyNumberFormat="1"/>
    <xf numFmtId="177" fontId="3" fillId="0" borderId="0" xfId="1" applyNumberFormat="1" applyFont="1" applyAlignment="1">
      <alignment vertical="center"/>
    </xf>
    <xf numFmtId="3" fontId="9" fillId="0" borderId="5" xfId="4" applyFont="1" applyBorder="1" applyAlignment="1">
      <alignment horizontal="center" vertical="center"/>
    </xf>
    <xf numFmtId="177" fontId="9" fillId="0" borderId="5" xfId="4" applyNumberFormat="1" applyFont="1" applyBorder="1" applyAlignment="1">
      <alignment vertical="center"/>
    </xf>
    <xf numFmtId="10" fontId="3" fillId="0" borderId="0" xfId="4" applyNumberFormat="1" applyAlignment="1">
      <alignment vertical="center"/>
    </xf>
    <xf numFmtId="3" fontId="60" fillId="0" borderId="32" xfId="4" applyFont="1" applyBorder="1"/>
    <xf numFmtId="3" fontId="61" fillId="0" borderId="32" xfId="4" applyFont="1" applyBorder="1"/>
    <xf numFmtId="10" fontId="12" fillId="0" borderId="0" xfId="2" applyNumberFormat="1" applyFont="1" applyFill="1" applyBorder="1" applyAlignment="1" applyProtection="1">
      <alignment horizontal="right" vertical="center"/>
      <protection locked="0"/>
    </xf>
    <xf numFmtId="3" fontId="3" fillId="0" borderId="0" xfId="4" applyFill="1"/>
    <xf numFmtId="3" fontId="3" fillId="0" borderId="0" xfId="7" applyFill="1" applyAlignment="1">
      <alignment horizontal="center" vertical="center"/>
    </xf>
    <xf numFmtId="3" fontId="61" fillId="0" borderId="33" xfId="7" applyFont="1" applyFill="1" applyBorder="1" applyAlignment="1">
      <alignment vertical="center"/>
    </xf>
    <xf numFmtId="3" fontId="61" fillId="0" borderId="33" xfId="7" applyFont="1" applyFill="1" applyBorder="1" applyAlignment="1">
      <alignment horizontal="center" vertical="center"/>
    </xf>
    <xf numFmtId="3" fontId="11" fillId="0" borderId="0" xfId="4" applyFont="1" applyFill="1"/>
    <xf numFmtId="3" fontId="11" fillId="0" borderId="0" xfId="7" applyFont="1" applyFill="1" applyBorder="1" applyAlignment="1">
      <alignment vertical="center"/>
    </xf>
    <xf numFmtId="3" fontId="11" fillId="0" borderId="0" xfId="4" applyFont="1"/>
    <xf numFmtId="3" fontId="9" fillId="0" borderId="0" xfId="7" applyFont="1" applyFill="1" applyBorder="1" applyAlignment="1">
      <alignment vertical="center"/>
    </xf>
    <xf numFmtId="3" fontId="8" fillId="0" borderId="0" xfId="4" applyFont="1" applyFill="1" applyAlignment="1">
      <alignment horizontal="center" vertical="center"/>
    </xf>
    <xf numFmtId="177" fontId="8" fillId="0" borderId="0" xfId="4" applyNumberFormat="1" applyFont="1" applyFill="1" applyAlignment="1">
      <alignment vertical="center"/>
    </xf>
    <xf numFmtId="3" fontId="3" fillId="0" borderId="0" xfId="7" applyFill="1"/>
    <xf numFmtId="3" fontId="56" fillId="0" borderId="0" xfId="7" applyFont="1" applyFill="1" applyAlignment="1">
      <alignment horizontal="center" vertical="center"/>
    </xf>
    <xf numFmtId="9" fontId="56" fillId="0" borderId="0" xfId="0" applyNumberFormat="1" applyFont="1" applyAlignment="1">
      <alignment horizontal="center"/>
    </xf>
    <xf numFmtId="0" fontId="56" fillId="0" borderId="0" xfId="1" applyNumberFormat="1" applyFont="1" applyAlignment="1">
      <alignment horizontal="center"/>
    </xf>
    <xf numFmtId="175" fontId="11" fillId="0" borderId="0" xfId="1" applyNumberFormat="1" applyFont="1" applyAlignment="1">
      <alignment horizontal="center"/>
    </xf>
    <xf numFmtId="10" fontId="11" fillId="0" borderId="0" xfId="2" applyNumberFormat="1" applyFont="1" applyAlignment="1">
      <alignment horizontal="center"/>
    </xf>
    <xf numFmtId="3" fontId="61" fillId="0" borderId="0" xfId="7" applyFont="1" applyFill="1" applyBorder="1" applyAlignment="1">
      <alignment vertical="center"/>
    </xf>
    <xf numFmtId="3" fontId="61" fillId="0" borderId="0" xfId="7" applyFont="1" applyFill="1" applyBorder="1" applyAlignment="1">
      <alignment horizontal="center" vertical="center"/>
    </xf>
    <xf numFmtId="3" fontId="11" fillId="0" borderId="0" xfId="7" applyFont="1" applyFill="1" applyBorder="1" applyAlignment="1">
      <alignment horizontal="center" vertical="center"/>
    </xf>
    <xf numFmtId="3" fontId="62" fillId="0" borderId="0" xfId="7" applyFont="1" applyFill="1" applyBorder="1" applyAlignment="1">
      <alignment vertical="center"/>
    </xf>
    <xf numFmtId="177" fontId="63" fillId="0" borderId="0" xfId="0" applyNumberFormat="1" applyFont="1" applyAlignment="1">
      <alignment vertical="center"/>
    </xf>
    <xf numFmtId="0" fontId="64" fillId="19" borderId="34" xfId="0" applyFont="1" applyFill="1" applyBorder="1" applyAlignment="1">
      <alignment horizontal="center" vertical="center" wrapText="1"/>
    </xf>
    <xf numFmtId="0" fontId="64" fillId="19" borderId="38" xfId="0" applyFont="1" applyFill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65" fillId="0" borderId="35" xfId="0" applyFont="1" applyBorder="1" applyAlignment="1">
      <alignment horizontal="center" vertical="center" wrapText="1"/>
    </xf>
    <xf numFmtId="0" fontId="65" fillId="0" borderId="36" xfId="0" applyFont="1" applyBorder="1" applyAlignment="1">
      <alignment horizontal="center" vertical="center" wrapText="1"/>
    </xf>
    <xf numFmtId="0" fontId="67" fillId="0" borderId="20" xfId="0" applyFont="1" applyBorder="1" applyAlignment="1">
      <alignment horizontal="center" vertical="center" wrapText="1"/>
    </xf>
    <xf numFmtId="177" fontId="11" fillId="0" borderId="8" xfId="5" applyNumberFormat="1" applyFont="1" applyFill="1" applyBorder="1" applyAlignment="1" applyProtection="1">
      <alignment horizontal="center" vertical="center"/>
      <protection locked="0"/>
    </xf>
    <xf numFmtId="177" fontId="3" fillId="0" borderId="20" xfId="0" applyNumberFormat="1" applyFont="1" applyBorder="1" applyAlignment="1">
      <alignment horizontal="center" vertical="center" wrapText="1"/>
    </xf>
    <xf numFmtId="177" fontId="3" fillId="0" borderId="37" xfId="0" applyNumberFormat="1" applyFont="1" applyBorder="1" applyAlignment="1">
      <alignment horizontal="center" vertical="center" wrapText="1"/>
    </xf>
    <xf numFmtId="10" fontId="3" fillId="0" borderId="20" xfId="2" applyNumberFormat="1" applyFont="1" applyBorder="1" applyAlignment="1">
      <alignment horizontal="center" vertical="center" wrapText="1"/>
    </xf>
    <xf numFmtId="3" fontId="8" fillId="0" borderId="0" xfId="4" applyFont="1"/>
    <xf numFmtId="3" fontId="8" fillId="0" borderId="0" xfId="4" applyFont="1" applyAlignment="1">
      <alignment horizontal="center"/>
    </xf>
    <xf numFmtId="177" fontId="8" fillId="0" borderId="0" xfId="4" applyNumberFormat="1" applyFont="1"/>
    <xf numFmtId="177" fontId="8" fillId="0" borderId="5" xfId="4" applyNumberFormat="1" applyFont="1" applyBorder="1"/>
    <xf numFmtId="177" fontId="3" fillId="0" borderId="0" xfId="4" applyNumberFormat="1" applyAlignment="1">
      <alignment horizontal="center"/>
    </xf>
    <xf numFmtId="177" fontId="8" fillId="0" borderId="5" xfId="4" applyNumberFormat="1" applyFont="1" applyBorder="1" applyAlignment="1">
      <alignment horizontal="center"/>
    </xf>
    <xf numFmtId="0" fontId="64" fillId="20" borderId="35" xfId="0" applyFont="1" applyFill="1" applyBorder="1" applyAlignment="1">
      <alignment horizontal="center" vertical="center" wrapText="1"/>
    </xf>
    <xf numFmtId="177" fontId="8" fillId="20" borderId="37" xfId="0" applyNumberFormat="1" applyFont="1" applyFill="1" applyBorder="1" applyAlignment="1">
      <alignment horizontal="center" vertical="center" wrapText="1"/>
    </xf>
    <xf numFmtId="177" fontId="3" fillId="20" borderId="20" xfId="0" applyNumberFormat="1" applyFont="1" applyFill="1" applyBorder="1" applyAlignment="1">
      <alignment horizontal="center" vertical="center" wrapText="1"/>
    </xf>
    <xf numFmtId="9" fontId="8" fillId="20" borderId="37" xfId="2" applyFont="1" applyFill="1" applyBorder="1" applyAlignment="1">
      <alignment horizontal="center" vertical="center" wrapText="1"/>
    </xf>
    <xf numFmtId="10" fontId="3" fillId="0" borderId="0" xfId="2" applyNumberFormat="1" applyFont="1"/>
    <xf numFmtId="3" fontId="3" fillId="0" borderId="0" xfId="4" applyAlignment="1">
      <alignment horizontal="left" vertical="center" indent="3"/>
    </xf>
    <xf numFmtId="3" fontId="48" fillId="0" borderId="0" xfId="4" applyFont="1" applyAlignment="1">
      <alignment vertical="center"/>
    </xf>
    <xf numFmtId="3" fontId="9" fillId="0" borderId="0" xfId="4" applyFont="1" applyFill="1" applyAlignment="1">
      <alignment vertical="center"/>
    </xf>
    <xf numFmtId="3" fontId="9" fillId="0" borderId="0" xfId="4" applyFont="1" applyFill="1" applyAlignment="1">
      <alignment horizontal="center" vertical="center"/>
    </xf>
    <xf numFmtId="3" fontId="11" fillId="0" borderId="0" xfId="4" applyFont="1" applyFill="1" applyAlignment="1">
      <alignment vertical="center"/>
    </xf>
    <xf numFmtId="177" fontId="68" fillId="0" borderId="0" xfId="0" applyNumberFormat="1" applyFont="1" applyAlignment="1">
      <alignment vertical="center"/>
    </xf>
    <xf numFmtId="0" fontId="64" fillId="19" borderId="39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left" vertical="center" wrapText="1" indent="1"/>
    </xf>
    <xf numFmtId="0" fontId="3" fillId="0" borderId="12" xfId="0" applyFont="1" applyBorder="1" applyAlignment="1">
      <alignment horizontal="left" vertical="center" wrapText="1" indent="1"/>
    </xf>
    <xf numFmtId="0" fontId="65" fillId="0" borderId="12" xfId="0" applyFont="1" applyBorder="1" applyAlignment="1">
      <alignment horizontal="left" vertical="center" wrapText="1" indent="1"/>
    </xf>
    <xf numFmtId="0" fontId="65" fillId="0" borderId="18" xfId="0" applyFont="1" applyBorder="1" applyAlignment="1">
      <alignment horizontal="left" vertical="center" wrapText="1" indent="1"/>
    </xf>
    <xf numFmtId="177" fontId="11" fillId="12" borderId="10" xfId="5" applyNumberFormat="1" applyFont="1" applyFill="1" applyBorder="1" applyAlignment="1" applyProtection="1">
      <alignment horizontal="center" vertical="center"/>
      <protection locked="0"/>
    </xf>
    <xf numFmtId="177" fontId="3" fillId="12" borderId="0" xfId="0" applyNumberFormat="1" applyFont="1" applyFill="1" applyBorder="1" applyAlignment="1">
      <alignment horizontal="center" vertical="center" wrapText="1"/>
    </xf>
    <xf numFmtId="10" fontId="3" fillId="12" borderId="19" xfId="2" applyNumberFormat="1" applyFont="1" applyFill="1" applyBorder="1" applyAlignment="1">
      <alignment horizontal="center" vertical="center" wrapText="1"/>
    </xf>
    <xf numFmtId="10" fontId="3" fillId="12" borderId="0" xfId="2" applyNumberFormat="1" applyFont="1" applyFill="1" applyBorder="1" applyAlignment="1">
      <alignment horizontal="center" vertical="center" wrapText="1"/>
    </xf>
    <xf numFmtId="10" fontId="63" fillId="0" borderId="0" xfId="2" applyNumberFormat="1" applyFont="1" applyAlignment="1">
      <alignment vertical="center"/>
    </xf>
    <xf numFmtId="177" fontId="8" fillId="12" borderId="10" xfId="0" applyNumberFormat="1" applyFont="1" applyFill="1" applyBorder="1" applyAlignment="1">
      <alignment horizontal="center" vertical="center" wrapText="1"/>
    </xf>
    <xf numFmtId="177" fontId="8" fillId="12" borderId="0" xfId="0" applyNumberFormat="1" applyFont="1" applyFill="1" applyBorder="1" applyAlignment="1">
      <alignment horizontal="center" vertical="center" wrapText="1"/>
    </xf>
    <xf numFmtId="177" fontId="8" fillId="0" borderId="9" xfId="0" applyNumberFormat="1" applyFont="1" applyFill="1" applyBorder="1" applyAlignment="1">
      <alignment horizontal="center" vertical="center" wrapText="1"/>
    </xf>
    <xf numFmtId="177" fontId="3" fillId="0" borderId="12" xfId="0" applyNumberFormat="1" applyFont="1" applyFill="1" applyBorder="1" applyAlignment="1">
      <alignment horizontal="center" vertical="center" wrapText="1"/>
    </xf>
    <xf numFmtId="177" fontId="8" fillId="0" borderId="12" xfId="0" applyNumberFormat="1" applyFont="1" applyFill="1" applyBorder="1" applyAlignment="1">
      <alignment horizontal="center" vertical="center" wrapText="1"/>
    </xf>
    <xf numFmtId="10" fontId="3" fillId="0" borderId="12" xfId="2" applyNumberFormat="1" applyFont="1" applyFill="1" applyBorder="1" applyAlignment="1">
      <alignment horizontal="center" vertical="center" wrapText="1"/>
    </xf>
    <xf numFmtId="177" fontId="8" fillId="0" borderId="11" xfId="0" applyNumberFormat="1" applyFont="1" applyFill="1" applyBorder="1" applyAlignment="1">
      <alignment horizontal="center" vertical="center" wrapText="1"/>
    </xf>
    <xf numFmtId="177" fontId="3" fillId="0" borderId="13" xfId="0" applyNumberFormat="1" applyFont="1" applyFill="1" applyBorder="1" applyAlignment="1">
      <alignment horizontal="center" vertical="center" wrapText="1"/>
    </xf>
    <xf numFmtId="177" fontId="8" fillId="0" borderId="13" xfId="0" applyNumberFormat="1" applyFont="1" applyFill="1" applyBorder="1" applyAlignment="1">
      <alignment horizontal="center" vertical="center" wrapText="1"/>
    </xf>
    <xf numFmtId="10" fontId="3" fillId="0" borderId="13" xfId="2" applyNumberFormat="1" applyFont="1" applyFill="1" applyBorder="1" applyAlignment="1">
      <alignment horizontal="center" vertical="center" wrapText="1"/>
    </xf>
    <xf numFmtId="0" fontId="65" fillId="0" borderId="9" xfId="0" applyFont="1" applyBorder="1" applyAlignment="1">
      <alignment horizontal="left" vertical="center" wrapText="1" indent="1"/>
    </xf>
    <xf numFmtId="0" fontId="65" fillId="0" borderId="12" xfId="0" applyFont="1" applyBorder="1" applyAlignment="1">
      <alignment horizontal="left" vertical="center" wrapText="1" indent="2"/>
    </xf>
    <xf numFmtId="177" fontId="63" fillId="0" borderId="12" xfId="0" applyNumberFormat="1" applyFont="1" applyBorder="1" applyAlignment="1">
      <alignment horizontal="left" vertical="center" indent="1"/>
    </xf>
    <xf numFmtId="10" fontId="8" fillId="12" borderId="0" xfId="2" applyNumberFormat="1" applyFont="1" applyFill="1" applyBorder="1" applyAlignment="1">
      <alignment horizontal="center" vertical="center" wrapText="1"/>
    </xf>
    <xf numFmtId="177" fontId="63" fillId="0" borderId="0" xfId="0" quotePrefix="1" applyNumberFormat="1" applyFont="1" applyAlignment="1">
      <alignment vertical="center"/>
    </xf>
    <xf numFmtId="10" fontId="8" fillId="12" borderId="19" xfId="2" applyNumberFormat="1" applyFont="1" applyFill="1" applyBorder="1" applyAlignment="1">
      <alignment horizontal="center" vertical="center" wrapText="1"/>
    </xf>
    <xf numFmtId="10" fontId="69" fillId="0" borderId="9" xfId="2" applyNumberFormat="1" applyFont="1" applyBorder="1" applyAlignment="1">
      <alignment horizontal="center" vertical="center" wrapText="1"/>
    </xf>
    <xf numFmtId="10" fontId="69" fillId="0" borderId="11" xfId="2" applyNumberFormat="1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177" fontId="3" fillId="0" borderId="0" xfId="0" applyNumberFormat="1" applyFont="1" applyAlignment="1">
      <alignment vertical="center"/>
    </xf>
    <xf numFmtId="177" fontId="3" fillId="12" borderId="0" xfId="0" applyNumberFormat="1" applyFont="1" applyFill="1" applyBorder="1" applyAlignment="1">
      <alignment vertical="center"/>
    </xf>
    <xf numFmtId="177" fontId="3" fillId="0" borderId="12" xfId="0" applyNumberFormat="1" applyFont="1" applyFill="1" applyBorder="1" applyAlignment="1">
      <alignment vertical="center"/>
    </xf>
    <xf numFmtId="177" fontId="3" fillId="0" borderId="13" xfId="0" applyNumberFormat="1" applyFont="1" applyFill="1" applyBorder="1" applyAlignment="1">
      <alignment vertical="center"/>
    </xf>
    <xf numFmtId="10" fontId="8" fillId="0" borderId="18" xfId="2" applyNumberFormat="1" applyFont="1" applyFill="1" applyBorder="1" applyAlignment="1">
      <alignment horizontal="center" vertical="center"/>
    </xf>
    <xf numFmtId="10" fontId="8" fillId="12" borderId="19" xfId="2" applyNumberFormat="1" applyFont="1" applyFill="1" applyBorder="1" applyAlignment="1">
      <alignment horizontal="center" vertical="center"/>
    </xf>
    <xf numFmtId="10" fontId="8" fillId="0" borderId="20" xfId="2" applyNumberFormat="1" applyFont="1" applyFill="1" applyBorder="1" applyAlignment="1">
      <alignment horizontal="center" vertical="center"/>
    </xf>
    <xf numFmtId="0" fontId="22" fillId="0" borderId="9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10" fontId="69" fillId="0" borderId="12" xfId="2" applyNumberFormat="1" applyFont="1" applyBorder="1" applyAlignment="1">
      <alignment horizontal="center" vertical="center" wrapText="1"/>
    </xf>
    <xf numFmtId="10" fontId="69" fillId="0" borderId="13" xfId="2" applyNumberFormat="1" applyFont="1" applyBorder="1" applyAlignment="1">
      <alignment horizontal="center" vertical="center" wrapText="1"/>
    </xf>
    <xf numFmtId="10" fontId="69" fillId="0" borderId="12" xfId="2" quotePrefix="1" applyNumberFormat="1" applyFont="1" applyBorder="1" applyAlignment="1">
      <alignment horizontal="center" vertical="center" wrapText="1"/>
    </xf>
    <xf numFmtId="10" fontId="69" fillId="0" borderId="13" xfId="2" quotePrefix="1" applyNumberFormat="1" applyFont="1" applyBorder="1" applyAlignment="1">
      <alignment horizontal="center" vertical="center" wrapText="1"/>
    </xf>
    <xf numFmtId="10" fontId="69" fillId="0" borderId="18" xfId="2" quotePrefix="1" applyNumberFormat="1" applyFont="1" applyBorder="1" applyAlignment="1">
      <alignment horizontal="center" vertical="center" wrapText="1"/>
    </xf>
    <xf numFmtId="10" fontId="69" fillId="0" borderId="20" xfId="2" applyNumberFormat="1" applyFont="1" applyBorder="1" applyAlignment="1">
      <alignment horizontal="center" vertical="center" wrapText="1"/>
    </xf>
    <xf numFmtId="177" fontId="3" fillId="0" borderId="0" xfId="7" applyNumberFormat="1" applyFill="1" applyAlignment="1">
      <alignment horizontal="center" vertical="center"/>
    </xf>
    <xf numFmtId="177" fontId="3" fillId="0" borderId="0" xfId="7" applyNumberFormat="1" applyFill="1" applyAlignment="1">
      <alignment vertical="center"/>
    </xf>
    <xf numFmtId="177" fontId="3" fillId="0" borderId="0" xfId="7" applyNumberFormat="1" applyFill="1"/>
    <xf numFmtId="3" fontId="3" fillId="0" borderId="0" xfId="4" applyFont="1" applyFill="1"/>
    <xf numFmtId="177" fontId="3" fillId="0" borderId="0" xfId="7" applyNumberFormat="1" applyFont="1" applyFill="1" applyAlignment="1">
      <alignment vertical="center"/>
    </xf>
    <xf numFmtId="177" fontId="3" fillId="0" borderId="0" xfId="7" applyNumberFormat="1" applyFont="1" applyFill="1"/>
    <xf numFmtId="0" fontId="3" fillId="0" borderId="0" xfId="0" applyFont="1" applyBorder="1" applyAlignment="1">
      <alignment vertical="center" wrapText="1"/>
    </xf>
    <xf numFmtId="3" fontId="8" fillId="0" borderId="0" xfId="7" applyFont="1" applyFill="1" applyBorder="1" applyAlignment="1">
      <alignment vertical="center"/>
    </xf>
    <xf numFmtId="177" fontId="8" fillId="0" borderId="0" xfId="7" applyNumberFormat="1" applyFont="1" applyFill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177" fontId="12" fillId="0" borderId="0" xfId="7" applyNumberFormat="1" applyFont="1" applyFill="1" applyAlignment="1">
      <alignment horizontal="center" vertical="center"/>
    </xf>
    <xf numFmtId="177" fontId="8" fillId="0" borderId="0" xfId="7" applyNumberFormat="1" applyFont="1" applyFill="1" applyAlignment="1">
      <alignment vertical="center"/>
    </xf>
    <xf numFmtId="9" fontId="12" fillId="0" borderId="0" xfId="2" applyFont="1" applyFill="1" applyAlignment="1">
      <alignment horizontal="center" vertical="center"/>
    </xf>
    <xf numFmtId="3" fontId="3" fillId="0" borderId="0" xfId="4" applyFill="1" applyAlignment="1">
      <alignment horizontal="center" vertical="center"/>
    </xf>
    <xf numFmtId="0" fontId="64" fillId="19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77" fontId="3" fillId="0" borderId="2" xfId="0" applyNumberFormat="1" applyFont="1" applyBorder="1" applyAlignment="1">
      <alignment horizontal="center" vertical="center" wrapText="1"/>
    </xf>
    <xf numFmtId="177" fontId="68" fillId="21" borderId="2" xfId="0" applyNumberFormat="1" applyFont="1" applyFill="1" applyBorder="1" applyAlignment="1">
      <alignment horizontal="center" vertical="center"/>
    </xf>
    <xf numFmtId="177" fontId="3" fillId="0" borderId="0" xfId="4" applyNumberFormat="1" applyFont="1"/>
    <xf numFmtId="0" fontId="71" fillId="19" borderId="2" xfId="0" applyFont="1" applyFill="1" applyBorder="1" applyAlignment="1">
      <alignment horizontal="center" vertical="center" wrapText="1"/>
    </xf>
  </cellXfs>
  <cellStyles count="8">
    <cellStyle name="Currency 2" xfId="5"/>
    <cellStyle name="Millares" xfId="1" builtinId="3"/>
    <cellStyle name="Normal" xfId="0" builtinId="0"/>
    <cellStyle name="Normal 2" xfId="4"/>
    <cellStyle name="Porcentaje" xfId="2" builtinId="5"/>
    <cellStyle name="Texto explicativo" xfId="3" builtinId="53"/>
    <cellStyle name="Título 1" xfId="6"/>
    <cellStyle name="titulo 2" xfId="7"/>
  </cellStyles>
  <dxfs count="109"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rgb="FFC00000"/>
      </font>
      <fill>
        <patternFill>
          <bgColor rgb="FFFFC7CE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theme="1" tint="0.34998626667073579"/>
      </font>
      <fill>
        <patternFill>
          <bgColor theme="0" tint="-0.499984740745262"/>
        </patternFill>
      </fill>
    </dxf>
    <dxf>
      <fill>
        <patternFill>
          <bgColor theme="0" tint="-0.14996795556505021"/>
        </patternFill>
      </fill>
    </dxf>
    <dxf>
      <font>
        <color rgb="FFC00000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9900"/>
      <color rgb="FF8CDB45"/>
      <color rgb="FF00A1DE"/>
      <color rgb="FF37CBFF"/>
      <color rgb="FFCCFFFF"/>
      <color rgb="FF00B050"/>
      <color rgb="FFFF8989"/>
      <color rgb="FFD1ECA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Relationship Id="rId30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CF!$B$84</c:f>
              <c:strCache>
                <c:ptCount val="1"/>
                <c:pt idx="0">
                  <c:v>Inv. Inicial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CF!$G$3:$Y$3</c:f>
              <c:numCache>
                <c:formatCode>0</c:formatCode>
                <c:ptCount val="19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</c:numCache>
              <c:extLst xmlns:c16r2="http://schemas.microsoft.com/office/drawing/2015/06/chart"/>
            </c:numRef>
          </c:cat>
          <c:val>
            <c:numRef>
              <c:f>CF!$G$84:$Y$84</c:f>
              <c:numCache>
                <c:formatCode>#,##0\ ;\(#,##0\);\-</c:formatCode>
                <c:ptCount val="19"/>
                <c:pt idx="0">
                  <c:v>0</c:v>
                </c:pt>
                <c:pt idx="1">
                  <c:v>47874.193274443001</c:v>
                </c:pt>
                <c:pt idx="2">
                  <c:v>193575.03554006052</c:v>
                </c:pt>
                <c:pt idx="3">
                  <c:v>109745.07203836195</c:v>
                </c:pt>
                <c:pt idx="4">
                  <c:v>57965.283703924928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  <c:extLst xmlns:c16r2="http://schemas.microsoft.com/office/drawing/2015/06/chart"/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AB-40DC-B984-E97B02791F3C}"/>
            </c:ext>
          </c:extLst>
        </c:ser>
        <c:ser>
          <c:idx val="1"/>
          <c:order val="1"/>
          <c:tx>
            <c:strRef>
              <c:f>CF!$B$85</c:f>
              <c:strCache>
                <c:ptCount val="1"/>
                <c:pt idx="0">
                  <c:v>O&amp;M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26"/>
              <c:pt idx="0">
                <c:v>2021</c:v>
              </c:pt>
              <c:pt idx="1">
                <c:v>2022</c:v>
              </c:pt>
              <c:pt idx="2">
                <c:v>2023</c:v>
              </c:pt>
              <c:pt idx="3">
                <c:v>2024</c:v>
              </c:pt>
              <c:pt idx="4">
                <c:v>2025</c:v>
              </c:pt>
              <c:pt idx="5">
                <c:v>2026</c:v>
              </c:pt>
              <c:pt idx="6">
                <c:v>2027</c:v>
              </c:pt>
              <c:pt idx="7">
                <c:v>2028</c:v>
              </c:pt>
              <c:pt idx="8">
                <c:v>2029</c:v>
              </c:pt>
              <c:pt idx="9">
                <c:v>2030</c:v>
              </c:pt>
              <c:pt idx="10">
                <c:v>2031</c:v>
              </c:pt>
              <c:pt idx="11">
                <c:v>2032</c:v>
              </c:pt>
              <c:pt idx="12">
                <c:v>2033</c:v>
              </c:pt>
              <c:pt idx="13">
                <c:v>2034</c:v>
              </c:pt>
              <c:pt idx="14">
                <c:v>2035</c:v>
              </c:pt>
              <c:pt idx="15">
                <c:v>2036</c:v>
              </c:pt>
              <c:pt idx="16">
                <c:v>2037</c:v>
              </c:pt>
              <c:pt idx="17">
                <c:v>2038</c:v>
              </c:pt>
              <c:pt idx="18">
                <c:v>2039</c:v>
              </c:pt>
              <c:pt idx="19">
                <c:v>2055</c:v>
              </c:pt>
              <c:pt idx="20">
                <c:v>2056</c:v>
              </c:pt>
              <c:pt idx="21">
                <c:v>2057</c:v>
              </c:pt>
              <c:pt idx="22">
                <c:v>2058</c:v>
              </c:pt>
              <c:pt idx="23">
                <c:v>2059</c:v>
              </c:pt>
              <c:pt idx="24">
                <c:v>2060</c:v>
              </c:pt>
              <c:pt idx="25">
                <c:v>2061</c:v>
              </c:pt>
            </c:numLit>
          </c:cat>
          <c:val>
            <c:numRef>
              <c:f>CF!$G$85:$Y$85</c:f>
              <c:numCache>
                <c:formatCode>#,##0\ ;\(#,##0\);\-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1828.58322464394</c:v>
                </c:pt>
                <c:pt idx="4">
                  <c:v>3759.9520197527418</c:v>
                </c:pt>
                <c:pt idx="5">
                  <c:v>5718.7387960271972</c:v>
                </c:pt>
                <c:pt idx="6">
                  <c:v>5838.8323107437682</c:v>
                </c:pt>
                <c:pt idx="7">
                  <c:v>5961.4477892693858</c:v>
                </c:pt>
                <c:pt idx="8">
                  <c:v>6086.6381928440424</c:v>
                </c:pt>
                <c:pt idx="9">
                  <c:v>6214.4575948937663</c:v>
                </c:pt>
                <c:pt idx="10">
                  <c:v>6344.9612043865354</c:v>
                </c:pt>
                <c:pt idx="11">
                  <c:v>6478.205389678652</c:v>
                </c:pt>
                <c:pt idx="12">
                  <c:v>6614.2477028619032</c:v>
                </c:pt>
                <c:pt idx="13">
                  <c:v>6753.1469046220018</c:v>
                </c:pt>
                <c:pt idx="14">
                  <c:v>6894.9629896190636</c:v>
                </c:pt>
                <c:pt idx="15">
                  <c:v>7039.757212401063</c:v>
                </c:pt>
                <c:pt idx="16">
                  <c:v>7187.592113861484</c:v>
                </c:pt>
                <c:pt idx="17">
                  <c:v>7338.5315482525748</c:v>
                </c:pt>
                <c:pt idx="18">
                  <c:v>7492.6407107658797</c:v>
                </c:pt>
              </c:numCache>
              <c:extLst xmlns:c16r2="http://schemas.microsoft.com/office/drawing/2015/06/chart"/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AB-40DC-B984-E97B02791F3C}"/>
            </c:ext>
          </c:extLst>
        </c:ser>
        <c:ser>
          <c:idx val="2"/>
          <c:order val="2"/>
          <c:tx>
            <c:strRef>
              <c:f>CF!$B$87</c:f>
              <c:strCache>
                <c:ptCount val="1"/>
                <c:pt idx="0">
                  <c:v>Gastos Financieros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CF!$G$3:$Y$3</c:f>
              <c:numCache>
                <c:formatCode>0</c:formatCode>
                <c:ptCount val="19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</c:numCache>
              <c:extLst xmlns:c16r2="http://schemas.microsoft.com/office/drawing/2015/06/chart"/>
            </c:numRef>
          </c:cat>
          <c:val>
            <c:numRef>
              <c:f>CF!$G$87:$Y$87</c:f>
              <c:numCache>
                <c:formatCode>#,##0\ ;\(#,##0\);\-</c:formatCode>
                <c:ptCount val="19"/>
                <c:pt idx="0">
                  <c:v>0</c:v>
                </c:pt>
                <c:pt idx="1">
                  <c:v>5512.677919513374</c:v>
                </c:pt>
                <c:pt idx="2">
                  <c:v>500</c:v>
                </c:pt>
                <c:pt idx="3">
                  <c:v>12276.270378705434</c:v>
                </c:pt>
                <c:pt idx="4">
                  <c:v>20892.968048834387</c:v>
                </c:pt>
                <c:pt idx="5">
                  <c:v>25976.749644910091</c:v>
                </c:pt>
                <c:pt idx="6">
                  <c:v>24756.535357873414</c:v>
                </c:pt>
                <c:pt idx="7">
                  <c:v>23450.906070744168</c:v>
                </c:pt>
                <c:pt idx="8">
                  <c:v>22053.882733515871</c:v>
                </c:pt>
                <c:pt idx="9">
                  <c:v>20559.067762681607</c:v>
                </c:pt>
                <c:pt idx="10">
                  <c:v>18959.615743888935</c:v>
                </c:pt>
                <c:pt idx="11">
                  <c:v>17248.202083780776</c:v>
                </c:pt>
                <c:pt idx="12">
                  <c:v>15416.989467465046</c:v>
                </c:pt>
                <c:pt idx="13">
                  <c:v>13457.591968007218</c:v>
                </c:pt>
                <c:pt idx="14">
                  <c:v>11361.036643587342</c:v>
                </c:pt>
                <c:pt idx="15">
                  <c:v>9117.7224464580722</c:v>
                </c:pt>
                <c:pt idx="16">
                  <c:v>6717.3762555297562</c:v>
                </c:pt>
                <c:pt idx="17">
                  <c:v>4149.0058312364581</c:v>
                </c:pt>
                <c:pt idx="18">
                  <c:v>1829.7470250419224</c:v>
                </c:pt>
              </c:numCache>
              <c:extLst xmlns:c16r2="http://schemas.microsoft.com/office/drawing/2015/06/chart"/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9AB-40DC-B984-E97B02791F3C}"/>
            </c:ext>
          </c:extLst>
        </c:ser>
        <c:ser>
          <c:idx val="5"/>
          <c:order val="3"/>
          <c:tx>
            <c:strRef>
              <c:f>CF!$B$88</c:f>
              <c:strCache>
                <c:ptCount val="1"/>
                <c:pt idx="0">
                  <c:v>Repago Principal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19"/>
              <c:pt idx="0">
                <c:v>2023</c:v>
              </c:pt>
              <c:pt idx="1">
                <c:v>2024</c:v>
              </c:pt>
              <c:pt idx="2">
                <c:v>2025</c:v>
              </c:pt>
              <c:pt idx="3">
                <c:v>2026</c:v>
              </c:pt>
              <c:pt idx="4">
                <c:v>2027</c:v>
              </c:pt>
              <c:pt idx="5">
                <c:v>2028</c:v>
              </c:pt>
              <c:pt idx="6">
                <c:v>2029</c:v>
              </c:pt>
              <c:pt idx="7">
                <c:v>2030</c:v>
              </c:pt>
              <c:pt idx="8">
                <c:v>2031</c:v>
              </c:pt>
              <c:pt idx="9">
                <c:v>2032</c:v>
              </c:pt>
              <c:pt idx="10">
                <c:v>2033</c:v>
              </c:pt>
              <c:pt idx="11">
                <c:v>2034</c:v>
              </c:pt>
              <c:pt idx="12">
                <c:v>2035</c:v>
              </c:pt>
              <c:pt idx="13">
                <c:v>2036</c:v>
              </c:pt>
              <c:pt idx="14">
                <c:v>2037</c:v>
              </c:pt>
              <c:pt idx="15">
                <c:v>2038</c:v>
              </c:pt>
              <c:pt idx="16">
                <c:v>2039</c:v>
              </c:pt>
              <c:pt idx="17">
                <c:v>2040</c:v>
              </c:pt>
              <c:pt idx="18">
                <c:v>2041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CF!$G$88:$Y$88</c:f>
              <c:numCache>
                <c:formatCode>#,##0\ ;\(#,##0\);\-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6938.5725292574034</c:v>
                </c:pt>
                <c:pt idx="4">
                  <c:v>12872.799851403923</c:v>
                </c:pt>
                <c:pt idx="5">
                  <c:v>17431.632671952528</c:v>
                </c:pt>
                <c:pt idx="6">
                  <c:v>18651.846958989205</c:v>
                </c:pt>
                <c:pt idx="7">
                  <c:v>19957.476246118455</c:v>
                </c:pt>
                <c:pt idx="8">
                  <c:v>21354.49958334674</c:v>
                </c:pt>
                <c:pt idx="9">
                  <c:v>22849.314554181015</c:v>
                </c:pt>
                <c:pt idx="10">
                  <c:v>24448.766572973687</c:v>
                </c:pt>
                <c:pt idx="11">
                  <c:v>26160.180233081839</c:v>
                </c:pt>
                <c:pt idx="12">
                  <c:v>27991.392849397573</c:v>
                </c:pt>
                <c:pt idx="13">
                  <c:v>29950.7903488554</c:v>
                </c:pt>
                <c:pt idx="14">
                  <c:v>32047.345673275278</c:v>
                </c:pt>
                <c:pt idx="15">
                  <c:v>34290.659870404546</c:v>
                </c:pt>
                <c:pt idx="16">
                  <c:v>36691.006061332853</c:v>
                </c:pt>
                <c:pt idx="17">
                  <c:v>39259.376485626162</c:v>
                </c:pt>
                <c:pt idx="18">
                  <c:v>22863.792383857854</c:v>
                </c:pt>
              </c:numCache>
              <c:extLst xmlns:c16r2="http://schemas.microsoft.com/office/drawing/2015/06/chart"/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9AB-40DC-B984-E97B02791F3C}"/>
            </c:ext>
          </c:extLst>
        </c:ser>
        <c:ser>
          <c:idx val="3"/>
          <c:order val="4"/>
          <c:tx>
            <c:strRef>
              <c:f>CF!$B$89</c:f>
              <c:strCache>
                <c:ptCount val="1"/>
                <c:pt idx="0">
                  <c:v>Reparto Accionistas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CF!$G$3:$Y$3</c:f>
              <c:numCache>
                <c:formatCode>0</c:formatCode>
                <c:ptCount val="19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</c:numCache>
              <c:extLst xmlns:c16r2="http://schemas.microsoft.com/office/drawing/2015/06/chart"/>
            </c:numRef>
          </c:cat>
          <c:val>
            <c:numRef>
              <c:f>CF!$G$89:$Y$89</c:f>
              <c:numCache>
                <c:formatCode>#,##0\ ;\(#,##0\);\-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6672.6218120031826</c:v>
                </c:pt>
                <c:pt idx="5">
                  <c:v>27069.048872073741</c:v>
                </c:pt>
                <c:pt idx="6">
                  <c:v>12143.381909483069</c:v>
                </c:pt>
                <c:pt idx="7">
                  <c:v>4865.0457445696557</c:v>
                </c:pt>
                <c:pt idx="8">
                  <c:v>5553.1941672243847</c:v>
                </c:pt>
                <c:pt idx="9">
                  <c:v>6060.7772766574017</c:v>
                </c:pt>
                <c:pt idx="10">
                  <c:v>6588.7487220442672</c:v>
                </c:pt>
                <c:pt idx="11">
                  <c:v>7152.6942615054068</c:v>
                </c:pt>
                <c:pt idx="12">
                  <c:v>7767.6723874983109</c:v>
                </c:pt>
                <c:pt idx="13">
                  <c:v>8321.8031986810965</c:v>
                </c:pt>
                <c:pt idx="14">
                  <c:v>8835.2039476688842</c:v>
                </c:pt>
                <c:pt idx="15">
                  <c:v>9397.1527236053153</c:v>
                </c:pt>
                <c:pt idx="16">
                  <c:v>9991.6320507568671</c:v>
                </c:pt>
                <c:pt idx="17">
                  <c:v>1870.469641702337</c:v>
                </c:pt>
                <c:pt idx="18">
                  <c:v>8547.3308755504804</c:v>
                </c:pt>
              </c:numCache>
              <c:extLst xmlns:c16r2="http://schemas.microsoft.com/office/drawing/2015/06/chart"/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9AB-40DC-B984-E97B02791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9504336"/>
        <c:axId val="509495632"/>
      </c:barChart>
      <c:lineChart>
        <c:grouping val="standard"/>
        <c:varyColors val="0"/>
        <c:ser>
          <c:idx val="4"/>
          <c:order val="5"/>
          <c:tx>
            <c:strRef>
              <c:f>CF!$B$90</c:f>
              <c:strCache>
                <c:ptCount val="1"/>
                <c:pt idx="0">
                  <c:v>Ingresos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2023</c:v>
              </c:pt>
              <c:pt idx="1">
                <c:v>2024</c:v>
              </c:pt>
              <c:pt idx="2">
                <c:v>2025</c:v>
              </c:pt>
              <c:pt idx="3">
                <c:v>2026</c:v>
              </c:pt>
              <c:pt idx="4">
                <c:v>2027</c:v>
              </c:pt>
              <c:pt idx="5">
                <c:v>2028</c:v>
              </c:pt>
              <c:pt idx="6">
                <c:v>2029</c:v>
              </c:pt>
              <c:pt idx="7">
                <c:v>2030</c:v>
              </c:pt>
              <c:pt idx="8">
                <c:v>2031</c:v>
              </c:pt>
              <c:pt idx="9">
                <c:v>2032</c:v>
              </c:pt>
              <c:pt idx="10">
                <c:v>2033</c:v>
              </c:pt>
              <c:pt idx="11">
                <c:v>2034</c:v>
              </c:pt>
              <c:pt idx="12">
                <c:v>2035</c:v>
              </c:pt>
              <c:pt idx="13">
                <c:v>2036</c:v>
              </c:pt>
              <c:pt idx="14">
                <c:v>2037</c:v>
              </c:pt>
              <c:pt idx="15">
                <c:v>2038</c:v>
              </c:pt>
              <c:pt idx="16">
                <c:v>2039</c:v>
              </c:pt>
              <c:pt idx="17">
                <c:v>2040</c:v>
              </c:pt>
              <c:pt idx="18">
                <c:v>2041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CF!$G$90:$Y$90</c:f>
              <c:numCache>
                <c:formatCode>#,##0\ ;\(#,##0\);\-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27632.86926044288</c:v>
                </c:pt>
                <c:pt idx="4">
                  <c:v>49046.59569504908</c:v>
                </c:pt>
                <c:pt idx="5">
                  <c:v>62146.13884660646</c:v>
                </c:pt>
                <c:pt idx="6">
                  <c:v>62622.570577343387</c:v>
                </c:pt>
                <c:pt idx="7">
                  <c:v>63122.17461418009</c:v>
                </c:pt>
                <c:pt idx="8">
                  <c:v>63688.844492395976</c:v>
                </c:pt>
                <c:pt idx="9">
                  <c:v>64287.16444806823</c:v>
                </c:pt>
                <c:pt idx="10">
                  <c:v>64884.477217689957</c:v>
                </c:pt>
                <c:pt idx="11">
                  <c:v>65515.378499720202</c:v>
                </c:pt>
                <c:pt idx="12">
                  <c:v>66169.716255637337</c:v>
                </c:pt>
                <c:pt idx="13">
                  <c:v>66725.155220441899</c:v>
                </c:pt>
                <c:pt idx="14">
                  <c:v>67266.343364131404</c:v>
                </c:pt>
                <c:pt idx="15">
                  <c:v>67834.933275087213</c:v>
                </c:pt>
                <c:pt idx="16">
                  <c:v>68417.51075419446</c:v>
                </c:pt>
                <c:pt idx="17">
                  <c:v>69030.059955500852</c:v>
                </c:pt>
                <c:pt idx="18">
                  <c:v>50911.254502271637</c:v>
                </c:pt>
              </c:numCache>
              <c:extLst xmlns:c16r2="http://schemas.microsoft.com/office/drawing/2015/06/chart"/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9AB-40DC-B984-E97B02791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504336"/>
        <c:axId val="509495632"/>
      </c:lineChart>
      <c:catAx>
        <c:axId val="5095043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509495632"/>
        <c:crosses val="autoZero"/>
        <c:auto val="1"/>
        <c:lblAlgn val="ctr"/>
        <c:lblOffset val="100"/>
        <c:noMultiLvlLbl val="0"/>
      </c:catAx>
      <c:valAx>
        <c:axId val="50949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Miles de USD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Y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50950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r>
              <a:rPr lang="es-ES" sz="1200"/>
              <a:t>Ingresos de la SOE (miles de USD corrientes)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Gráficos!$B$7</c:f>
              <c:strCache>
                <c:ptCount val="1"/>
                <c:pt idx="0">
                  <c:v>PVT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Gráficos!$G$7:$AV$7</c15:sqref>
                  </c15:fullRef>
                </c:ext>
              </c:extLst>
              <c:f>Gráficos!$G$7:$AJ$7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1728.0200633933273</c:v>
                </c:pt>
                <c:pt idx="4">
                  <c:v>3182.6489732440327</c:v>
                </c:pt>
                <c:pt idx="5">
                  <c:v>3336.6653444839721</c:v>
                </c:pt>
                <c:pt idx="6">
                  <c:v>3479.1741603304408</c:v>
                </c:pt>
                <c:pt idx="7">
                  <c:v>3637.842901063992</c:v>
                </c:pt>
                <c:pt idx="8">
                  <c:v>3856.4178419585633</c:v>
                </c:pt>
                <c:pt idx="9">
                  <c:v>4099.3328666257412</c:v>
                </c:pt>
                <c:pt idx="10">
                  <c:v>4333.7772016912913</c:v>
                </c:pt>
                <c:pt idx="11">
                  <c:v>4594.1898120396854</c:v>
                </c:pt>
                <c:pt idx="12">
                  <c:v>4870.2586341696469</c:v>
                </c:pt>
                <c:pt idx="13">
                  <c:v>5039.4850175774918</c:v>
                </c:pt>
                <c:pt idx="14">
                  <c:v>5186.3501156609636</c:v>
                </c:pt>
                <c:pt idx="15">
                  <c:v>5352.3361970530195</c:v>
                </c:pt>
                <c:pt idx="16">
                  <c:v>5523.8551661756683</c:v>
                </c:pt>
                <c:pt idx="17">
                  <c:v>5716.7136287877693</c:v>
                </c:pt>
                <c:pt idx="18">
                  <c:v>5884.2468393145464</c:v>
                </c:pt>
                <c:pt idx="19">
                  <c:v>6073.513282468899</c:v>
                </c:pt>
                <c:pt idx="20">
                  <c:v>6269.1005396267219</c:v>
                </c:pt>
                <c:pt idx="21">
                  <c:v>6488.9520825456812</c:v>
                </c:pt>
                <c:pt idx="22">
                  <c:v>6680.1011947516618</c:v>
                </c:pt>
                <c:pt idx="23">
                  <c:v>6888.7322878233408</c:v>
                </c:pt>
                <c:pt idx="24">
                  <c:v>7103.8792907541638</c:v>
                </c:pt>
                <c:pt idx="25">
                  <c:v>7345.8162428806645</c:v>
                </c:pt>
                <c:pt idx="26">
                  <c:v>7554.5413945651198</c:v>
                </c:pt>
                <c:pt idx="27">
                  <c:v>7790.4827675242259</c:v>
                </c:pt>
                <c:pt idx="28">
                  <c:v>8033.7929977026324</c:v>
                </c:pt>
                <c:pt idx="29">
                  <c:v>8307.4000416019608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4F-4024-8A2F-91D56702D9BA}"/>
            </c:ext>
          </c:extLst>
        </c:ser>
        <c:ser>
          <c:idx val="1"/>
          <c:order val="1"/>
          <c:tx>
            <c:strRef>
              <c:f>Gráficos!$B$8</c:f>
              <c:strCache>
                <c:ptCount val="1"/>
                <c:pt idx="0">
                  <c:v>PPD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Gráficos!$G$8:$AV$8</c15:sqref>
                  </c15:fullRef>
                </c:ext>
              </c:extLst>
              <c:f>Gráficos!$G$8:$AJ$8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7190.0062890867148</c:v>
                </c:pt>
                <c:pt idx="4">
                  <c:v>12598.178821566735</c:v>
                </c:pt>
                <c:pt idx="5">
                  <c:v>15901.091185259877</c:v>
                </c:pt>
                <c:pt idx="6">
                  <c:v>16235.014100150333</c:v>
                </c:pt>
                <c:pt idx="7">
                  <c:v>16575.949396253487</c:v>
                </c:pt>
                <c:pt idx="8">
                  <c:v>16924.044333574806</c:v>
                </c:pt>
                <c:pt idx="9">
                  <c:v>17279.449264579875</c:v>
                </c:pt>
                <c:pt idx="10">
                  <c:v>17642.317699136052</c:v>
                </c:pt>
                <c:pt idx="11">
                  <c:v>18012.806370817907</c:v>
                </c:pt>
                <c:pt idx="12">
                  <c:v>18391.075304605081</c:v>
                </c:pt>
                <c:pt idx="13">
                  <c:v>18777.287886001788</c:v>
                </c:pt>
                <c:pt idx="14">
                  <c:v>19171.610931607825</c:v>
                </c:pt>
                <c:pt idx="15">
                  <c:v>19574.214761171585</c:v>
                </c:pt>
                <c:pt idx="16">
                  <c:v>19985.273271156188</c:v>
                </c:pt>
                <c:pt idx="17">
                  <c:v>20404.964009850464</c:v>
                </c:pt>
                <c:pt idx="18">
                  <c:v>20833.468254057323</c:v>
                </c:pt>
                <c:pt idx="19">
                  <c:v>21270.971087392525</c:v>
                </c:pt>
                <c:pt idx="20">
                  <c:v>21717.661480227765</c:v>
                </c:pt>
                <c:pt idx="21">
                  <c:v>22173.732371312544</c:v>
                </c:pt>
                <c:pt idx="22">
                  <c:v>22639.380751110108</c:v>
                </c:pt>
                <c:pt idx="23">
                  <c:v>23114.80774688342</c:v>
                </c:pt>
                <c:pt idx="24">
                  <c:v>23600.218709567969</c:v>
                </c:pt>
                <c:pt idx="25">
                  <c:v>24095.823302468893</c:v>
                </c:pt>
                <c:pt idx="26">
                  <c:v>24601.835591820734</c:v>
                </c:pt>
                <c:pt idx="27">
                  <c:v>25118.474139248967</c:v>
                </c:pt>
                <c:pt idx="28">
                  <c:v>25645.962096173196</c:v>
                </c:pt>
                <c:pt idx="29">
                  <c:v>26184.527300192829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4F-4024-8A2F-91D56702D9BA}"/>
            </c:ext>
          </c:extLst>
        </c:ser>
        <c:ser>
          <c:idx val="2"/>
          <c:order val="2"/>
          <c:tx>
            <c:strRef>
              <c:f>Gráficos!$B$9</c:f>
              <c:strCache>
                <c:ptCount val="1"/>
                <c:pt idx="0">
                  <c:v>PDI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Gráficos!$G$9:$AV$9</c15:sqref>
                  </c15:fullRef>
                </c:ext>
              </c:extLst>
              <c:f>Gráficos!$G$9:$AJ$9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18714.842907962837</c:v>
                </c:pt>
                <c:pt idx="4">
                  <c:v>33265.767900238308</c:v>
                </c:pt>
                <c:pt idx="5">
                  <c:v>42908.382316862611</c:v>
                </c:pt>
                <c:pt idx="6">
                  <c:v>42908.382316862611</c:v>
                </c:pt>
                <c:pt idx="7">
                  <c:v>42908.382316862611</c:v>
                </c:pt>
                <c:pt idx="8">
                  <c:v>42908.382316862611</c:v>
                </c:pt>
                <c:pt idx="9">
                  <c:v>42908.382316862611</c:v>
                </c:pt>
                <c:pt idx="10">
                  <c:v>42908.382316862611</c:v>
                </c:pt>
                <c:pt idx="11">
                  <c:v>42908.382316862611</c:v>
                </c:pt>
                <c:pt idx="12">
                  <c:v>42908.382316862611</c:v>
                </c:pt>
                <c:pt idx="13">
                  <c:v>42908.382316862611</c:v>
                </c:pt>
                <c:pt idx="14">
                  <c:v>42908.382316862611</c:v>
                </c:pt>
                <c:pt idx="15">
                  <c:v>42908.382316862611</c:v>
                </c:pt>
                <c:pt idx="16">
                  <c:v>42908.382316862611</c:v>
                </c:pt>
                <c:pt idx="17">
                  <c:v>42908.382316862611</c:v>
                </c:pt>
                <c:pt idx="18">
                  <c:v>24193.539408899771</c:v>
                </c:pt>
                <c:pt idx="19">
                  <c:v>9642.6144166243066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44F-4024-8A2F-91D56702D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9503792"/>
        <c:axId val="509494000"/>
      </c:barChart>
      <c:catAx>
        <c:axId val="509503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09494000"/>
        <c:crosses val="autoZero"/>
        <c:auto val="1"/>
        <c:lblAlgn val="ctr"/>
        <c:lblOffset val="100"/>
        <c:noMultiLvlLbl val="0"/>
      </c:catAx>
      <c:valAx>
        <c:axId val="50949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;\(#,##0\)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09503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ea typeface="Verdana" panose="020B0604030504040204" pitchFamily="34" charset="0"/>
          <a:cs typeface="Arial" panose="020B0604020202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r>
              <a:rPr lang="es-ES" sz="1200"/>
              <a:t>Ingresos PPD vs Ingresos por tráfico</a:t>
            </a:r>
            <a:r>
              <a:rPr lang="es-ES" sz="1200" baseline="0"/>
              <a:t> (miles de USD corrientes)</a:t>
            </a:r>
            <a:endParaRPr lang="es-E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Gráficos!$B$7</c:f>
              <c:strCache>
                <c:ptCount val="1"/>
                <c:pt idx="0">
                  <c:v>PVT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Gráficos!$G$7:$AV$7</c15:sqref>
                  </c15:fullRef>
                </c:ext>
              </c:extLst>
              <c:f>Gráficos!$G$7:$AJ$7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1728.0200633933273</c:v>
                </c:pt>
                <c:pt idx="4">
                  <c:v>3182.6489732440327</c:v>
                </c:pt>
                <c:pt idx="5">
                  <c:v>3336.6653444839721</c:v>
                </c:pt>
                <c:pt idx="6">
                  <c:v>3479.1741603304408</c:v>
                </c:pt>
                <c:pt idx="7">
                  <c:v>3637.842901063992</c:v>
                </c:pt>
                <c:pt idx="8">
                  <c:v>3856.4178419585633</c:v>
                </c:pt>
                <c:pt idx="9">
                  <c:v>4099.3328666257412</c:v>
                </c:pt>
                <c:pt idx="10">
                  <c:v>4333.7772016912913</c:v>
                </c:pt>
                <c:pt idx="11">
                  <c:v>4594.1898120396854</c:v>
                </c:pt>
                <c:pt idx="12">
                  <c:v>4870.2586341696469</c:v>
                </c:pt>
                <c:pt idx="13">
                  <c:v>5039.4850175774918</c:v>
                </c:pt>
                <c:pt idx="14">
                  <c:v>5186.3501156609636</c:v>
                </c:pt>
                <c:pt idx="15">
                  <c:v>5352.3361970530195</c:v>
                </c:pt>
                <c:pt idx="16">
                  <c:v>5523.8551661756683</c:v>
                </c:pt>
                <c:pt idx="17">
                  <c:v>5716.7136287877693</c:v>
                </c:pt>
                <c:pt idx="18">
                  <c:v>5884.2468393145464</c:v>
                </c:pt>
                <c:pt idx="19">
                  <c:v>6073.513282468899</c:v>
                </c:pt>
                <c:pt idx="20">
                  <c:v>6269.1005396267219</c:v>
                </c:pt>
                <c:pt idx="21">
                  <c:v>6488.9520825456812</c:v>
                </c:pt>
                <c:pt idx="22">
                  <c:v>6680.1011947516618</c:v>
                </c:pt>
                <c:pt idx="23">
                  <c:v>6888.7322878233408</c:v>
                </c:pt>
                <c:pt idx="24">
                  <c:v>7103.8792907541638</c:v>
                </c:pt>
                <c:pt idx="25">
                  <c:v>7345.8162428806645</c:v>
                </c:pt>
                <c:pt idx="26">
                  <c:v>7554.5413945651198</c:v>
                </c:pt>
                <c:pt idx="27">
                  <c:v>7790.4827675242259</c:v>
                </c:pt>
                <c:pt idx="28">
                  <c:v>8033.7929977026324</c:v>
                </c:pt>
                <c:pt idx="29">
                  <c:v>8307.4000416019608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47-4388-94C1-2807A320F310}"/>
            </c:ext>
          </c:extLst>
        </c:ser>
        <c:ser>
          <c:idx val="1"/>
          <c:order val="1"/>
          <c:tx>
            <c:strRef>
              <c:f>Gráficos!$B$8</c:f>
              <c:strCache>
                <c:ptCount val="1"/>
                <c:pt idx="0">
                  <c:v>PPD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Gráficos!$G$8:$AV$8</c15:sqref>
                  </c15:fullRef>
                </c:ext>
              </c:extLst>
              <c:f>Gráficos!$G$8:$AJ$8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7190.0062890867148</c:v>
                </c:pt>
                <c:pt idx="4">
                  <c:v>12598.178821566735</c:v>
                </c:pt>
                <c:pt idx="5">
                  <c:v>15901.091185259877</c:v>
                </c:pt>
                <c:pt idx="6">
                  <c:v>16235.014100150333</c:v>
                </c:pt>
                <c:pt idx="7">
                  <c:v>16575.949396253487</c:v>
                </c:pt>
                <c:pt idx="8">
                  <c:v>16924.044333574806</c:v>
                </c:pt>
                <c:pt idx="9">
                  <c:v>17279.449264579875</c:v>
                </c:pt>
                <c:pt idx="10">
                  <c:v>17642.317699136052</c:v>
                </c:pt>
                <c:pt idx="11">
                  <c:v>18012.806370817907</c:v>
                </c:pt>
                <c:pt idx="12">
                  <c:v>18391.075304605081</c:v>
                </c:pt>
                <c:pt idx="13">
                  <c:v>18777.287886001788</c:v>
                </c:pt>
                <c:pt idx="14">
                  <c:v>19171.610931607825</c:v>
                </c:pt>
                <c:pt idx="15">
                  <c:v>19574.214761171585</c:v>
                </c:pt>
                <c:pt idx="16">
                  <c:v>19985.273271156188</c:v>
                </c:pt>
                <c:pt idx="17">
                  <c:v>20404.964009850464</c:v>
                </c:pt>
                <c:pt idx="18">
                  <c:v>20833.468254057323</c:v>
                </c:pt>
                <c:pt idx="19">
                  <c:v>21270.971087392525</c:v>
                </c:pt>
                <c:pt idx="20">
                  <c:v>21717.661480227765</c:v>
                </c:pt>
                <c:pt idx="21">
                  <c:v>22173.732371312544</c:v>
                </c:pt>
                <c:pt idx="22">
                  <c:v>22639.380751110108</c:v>
                </c:pt>
                <c:pt idx="23">
                  <c:v>23114.80774688342</c:v>
                </c:pt>
                <c:pt idx="24">
                  <c:v>23600.218709567969</c:v>
                </c:pt>
                <c:pt idx="25">
                  <c:v>24095.823302468893</c:v>
                </c:pt>
                <c:pt idx="26">
                  <c:v>24601.835591820734</c:v>
                </c:pt>
                <c:pt idx="27">
                  <c:v>25118.474139248967</c:v>
                </c:pt>
                <c:pt idx="28">
                  <c:v>25645.962096173196</c:v>
                </c:pt>
                <c:pt idx="29">
                  <c:v>26184.527300192829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47-4388-94C1-2807A320F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36825168"/>
        <c:axId val="536828976"/>
      </c:barChart>
      <c:lineChart>
        <c:grouping val="standard"/>
        <c:varyColors val="0"/>
        <c:ser>
          <c:idx val="2"/>
          <c:order val="2"/>
          <c:tx>
            <c:strRef>
              <c:f>Gráficos!$B$165</c:f>
              <c:strCache>
                <c:ptCount val="1"/>
                <c:pt idx="0">
                  <c:v>% Ingreso tráfico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Gráficos!$G$165:$AV$165</c15:sqref>
                  </c15:fullRef>
                </c:ext>
              </c:extLst>
              <c:f>Gráficos!$G$165:$AJ$165</c:f>
              <c:numCache>
                <c:formatCode>0.00%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0.24033637717621842</c:v>
                </c:pt>
                <c:pt idx="4">
                  <c:v>0.25262770264823342</c:v>
                </c:pt>
                <c:pt idx="5">
                  <c:v>0.20983876550415745</c:v>
                </c:pt>
                <c:pt idx="6">
                  <c:v>0.21430065529159131</c:v>
                </c:pt>
                <c:pt idx="7">
                  <c:v>0.21946513072042925</c:v>
                </c:pt>
                <c:pt idx="8">
                  <c:v>0.22786621010605601</c:v>
                </c:pt>
                <c:pt idx="9">
                  <c:v>0.23723747232087555</c:v>
                </c:pt>
                <c:pt idx="10">
                  <c:v>0.2456467044521887</c:v>
                </c:pt>
                <c:pt idx="11">
                  <c:v>0.25505130724563924</c:v>
                </c:pt>
                <c:pt idx="12">
                  <c:v>0.26481641521799143</c:v>
                </c:pt>
                <c:pt idx="13">
                  <c:v>0.26838194355716083</c:v>
                </c:pt>
                <c:pt idx="14">
                  <c:v>0.27052239554425439</c:v>
                </c:pt>
                <c:pt idx="15">
                  <c:v>0.27343810530117346</c:v>
                </c:pt>
                <c:pt idx="16">
                  <c:v>0.27639627896146862</c:v>
                </c:pt>
                <c:pt idx="17">
                  <c:v>0.28016288713021176</c:v>
                </c:pt>
                <c:pt idx="18">
                  <c:v>0.28244201913757627</c:v>
                </c:pt>
                <c:pt idx="19">
                  <c:v>0.28553060683104964</c:v>
                </c:pt>
                <c:pt idx="20">
                  <c:v>0.28866370098522109</c:v>
                </c:pt>
                <c:pt idx="21">
                  <c:v>0.29264139991789645</c:v>
                </c:pt>
                <c:pt idx="22">
                  <c:v>0.29506554389408851</c:v>
                </c:pt>
                <c:pt idx="23">
                  <c:v>0.29802247819916011</c:v>
                </c:pt>
                <c:pt idx="24">
                  <c:v>0.30100904479644158</c:v>
                </c:pt>
                <c:pt idx="25">
                  <c:v>0.30485848732663978</c:v>
                </c:pt>
                <c:pt idx="26">
                  <c:v>0.30707226565958945</c:v>
                </c:pt>
                <c:pt idx="27">
                  <c:v>0.31014952279092373</c:v>
                </c:pt>
                <c:pt idx="28">
                  <c:v>0.31325761800534702</c:v>
                </c:pt>
                <c:pt idx="29">
                  <c:v>0.31726370105374341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347-4388-94C1-2807A320F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19728"/>
        <c:axId val="536829520"/>
      </c:lineChart>
      <c:catAx>
        <c:axId val="5368251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36828976"/>
        <c:crosses val="autoZero"/>
        <c:auto val="1"/>
        <c:lblAlgn val="ctr"/>
        <c:lblOffset val="100"/>
        <c:noMultiLvlLbl val="0"/>
      </c:catAx>
      <c:valAx>
        <c:axId val="53682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;\(#,##0\)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36825168"/>
        <c:crosses val="autoZero"/>
        <c:crossBetween val="between"/>
      </c:valAx>
      <c:valAx>
        <c:axId val="536829520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36819728"/>
        <c:crosses val="max"/>
        <c:crossBetween val="between"/>
      </c:valAx>
      <c:catAx>
        <c:axId val="5368197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536829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ea typeface="Verdana" panose="020B0604030504040204" pitchFamily="34" charset="0"/>
          <a:cs typeface="Arial" panose="020B0604020202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r>
              <a:rPr lang="es-ES" sz="1200"/>
              <a:t>CF Libre y CF de Accionistas (miles de USD corrientes)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Gráficos!$B$196</c:f>
              <c:strCache>
                <c:ptCount val="1"/>
                <c:pt idx="0">
                  <c:v>CF Libre</c:v>
                </c:pt>
              </c:strCache>
            </c:strRef>
          </c:tx>
          <c:spPr>
            <a:solidFill>
              <a:srgbClr val="00A1DE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Gráficos!$G$196:$AV$196</c15:sqref>
                  </c15:fullRef>
                </c:ext>
              </c:extLst>
              <c:f>Gráficos!$G$196:$AJ$196</c:f>
              <c:numCache>
                <c:formatCode>#,##0\ ;\(#,##0\);\-</c:formatCode>
                <c:ptCount val="30"/>
                <c:pt idx="0">
                  <c:v>0</c:v>
                </c:pt>
                <c:pt idx="1">
                  <c:v>290768.87532460358</c:v>
                </c:pt>
                <c:pt idx="2">
                  <c:v>-157112.09238971715</c:v>
                </c:pt>
                <c:pt idx="3">
                  <c:v>-79763.284851278673</c:v>
                </c:pt>
                <c:pt idx="4">
                  <c:v>-33930.326269008074</c:v>
                </c:pt>
                <c:pt idx="5">
                  <c:v>13778.49886947724</c:v>
                </c:pt>
                <c:pt idx="6">
                  <c:v>12143.381909483069</c:v>
                </c:pt>
                <c:pt idx="7">
                  <c:v>4865.0457445696557</c:v>
                </c:pt>
                <c:pt idx="8">
                  <c:v>5553.1941672243847</c:v>
                </c:pt>
                <c:pt idx="9">
                  <c:v>6060.7772766574017</c:v>
                </c:pt>
                <c:pt idx="10">
                  <c:v>6588.7487220442672</c:v>
                </c:pt>
                <c:pt idx="11">
                  <c:v>7152.6942615054068</c:v>
                </c:pt>
                <c:pt idx="12">
                  <c:v>7767.6723874983109</c:v>
                </c:pt>
                <c:pt idx="13">
                  <c:v>8321.8031986810965</c:v>
                </c:pt>
                <c:pt idx="14">
                  <c:v>8835.2039476688842</c:v>
                </c:pt>
                <c:pt idx="15">
                  <c:v>9397.1527236053153</c:v>
                </c:pt>
                <c:pt idx="16">
                  <c:v>9991.6320507568671</c:v>
                </c:pt>
                <c:pt idx="17">
                  <c:v>1870.469641702337</c:v>
                </c:pt>
                <c:pt idx="18">
                  <c:v>8547.3308755504804</c:v>
                </c:pt>
                <c:pt idx="19">
                  <c:v>6706.4409388466029</c:v>
                </c:pt>
                <c:pt idx="20">
                  <c:v>7388.8384363216928</c:v>
                </c:pt>
                <c:pt idx="21">
                  <c:v>8130.2163893092229</c:v>
                </c:pt>
                <c:pt idx="22">
                  <c:v>8776.9413770854644</c:v>
                </c:pt>
                <c:pt idx="23">
                  <c:v>9520.8402308373497</c:v>
                </c:pt>
                <c:pt idx="24">
                  <c:v>10011.857703482696</c:v>
                </c:pt>
                <c:pt idx="25">
                  <c:v>10694.55458584766</c:v>
                </c:pt>
                <c:pt idx="26">
                  <c:v>11383.766055416272</c:v>
                </c:pt>
                <c:pt idx="27">
                  <c:v>11173.981952168542</c:v>
                </c:pt>
                <c:pt idx="28">
                  <c:v>24903.00356393533</c:v>
                </c:pt>
                <c:pt idx="29">
                  <c:v>25728.047436081837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1FC-4CB2-ACCF-8AE602905E63}"/>
            </c:ext>
          </c:extLst>
        </c:ser>
        <c:ser>
          <c:idx val="4"/>
          <c:order val="1"/>
          <c:tx>
            <c:strRef>
              <c:f>Gráficos!$B$197</c:f>
              <c:strCache>
                <c:ptCount val="1"/>
                <c:pt idx="0">
                  <c:v>CF Accionistas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Gráficos!$G$197:$AV$197</c15:sqref>
                  </c15:fullRef>
                </c:ext>
              </c:extLst>
              <c:f>Gráficos!$G$197:$AJ$197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6672.6218120031826</c:v>
                </c:pt>
                <c:pt idx="5">
                  <c:v>27069.048872073741</c:v>
                </c:pt>
                <c:pt idx="6">
                  <c:v>12143.381909483069</c:v>
                </c:pt>
                <c:pt idx="7">
                  <c:v>4865.0457445696557</c:v>
                </c:pt>
                <c:pt idx="8">
                  <c:v>5553.1941672243847</c:v>
                </c:pt>
                <c:pt idx="9">
                  <c:v>6060.7772766574017</c:v>
                </c:pt>
                <c:pt idx="10">
                  <c:v>6588.7487220442672</c:v>
                </c:pt>
                <c:pt idx="11">
                  <c:v>7152.6942615054068</c:v>
                </c:pt>
                <c:pt idx="12">
                  <c:v>7767.6723874983109</c:v>
                </c:pt>
                <c:pt idx="13">
                  <c:v>8321.8031986810965</c:v>
                </c:pt>
                <c:pt idx="14">
                  <c:v>8835.2039476688842</c:v>
                </c:pt>
                <c:pt idx="15">
                  <c:v>9397.1527236053153</c:v>
                </c:pt>
                <c:pt idx="16">
                  <c:v>9991.6320507568671</c:v>
                </c:pt>
                <c:pt idx="17">
                  <c:v>1870.469641702337</c:v>
                </c:pt>
                <c:pt idx="18">
                  <c:v>8547.3308755504804</c:v>
                </c:pt>
                <c:pt idx="19">
                  <c:v>6706.4409388466029</c:v>
                </c:pt>
                <c:pt idx="20">
                  <c:v>7388.8384363216928</c:v>
                </c:pt>
                <c:pt idx="21">
                  <c:v>8130.2163893092229</c:v>
                </c:pt>
                <c:pt idx="22">
                  <c:v>8776.9413770854644</c:v>
                </c:pt>
                <c:pt idx="23">
                  <c:v>9520.8402308373497</c:v>
                </c:pt>
                <c:pt idx="24">
                  <c:v>10011.856742681073</c:v>
                </c:pt>
                <c:pt idx="25">
                  <c:v>8139.5111268390247</c:v>
                </c:pt>
                <c:pt idx="26">
                  <c:v>2715.6854458017374</c:v>
                </c:pt>
                <c:pt idx="27">
                  <c:v>1321.0189009041899</c:v>
                </c:pt>
                <c:pt idx="28">
                  <c:v>20401.426237772535</c:v>
                </c:pt>
                <c:pt idx="29">
                  <c:v>49667.687579478414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1FC-4CB2-ACCF-8AE602905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817008"/>
        <c:axId val="536826800"/>
      </c:barChart>
      <c:catAx>
        <c:axId val="5368170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36826800"/>
        <c:crosses val="autoZero"/>
        <c:auto val="1"/>
        <c:lblAlgn val="ctr"/>
        <c:lblOffset val="100"/>
        <c:noMultiLvlLbl val="0"/>
      </c:catAx>
      <c:valAx>
        <c:axId val="536826800"/>
        <c:scaling>
          <c:orientation val="minMax"/>
          <c:max val="140000"/>
          <c:min val="-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;\(#,##0\)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368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ea typeface="Verdana" panose="020B0604030504040204" pitchFamily="34" charset="0"/>
          <a:cs typeface="Arial" panose="020B0604020202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r>
              <a:rPr lang="es-ES" sz="1200"/>
              <a:t>CF de Accionista (miles de USD corrientes)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Gráficos!$B$233</c:f>
              <c:strCache>
                <c:ptCount val="1"/>
                <c:pt idx="0">
                  <c:v>Aportes de Capital </c:v>
                </c:pt>
              </c:strCache>
            </c:strRef>
          </c:tx>
          <c:spPr>
            <a:solidFill>
              <a:srgbClr val="00A1DE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Gráficos!$G$233:$AV$233</c15:sqref>
                  </c15:fullRef>
                </c:ext>
              </c:extLst>
              <c:f>Gráficos!$G$233:$AJ$233</c:f>
              <c:numCache>
                <c:formatCode>#,##0\ ;\(#,##0\);\-</c:formatCode>
                <c:ptCount val="30"/>
                <c:pt idx="0">
                  <c:v>0</c:v>
                </c:pt>
                <c:pt idx="1">
                  <c:v>-10852.41316073867</c:v>
                </c:pt>
                <c:pt idx="2">
                  <c:v>-39278.023097429279</c:v>
                </c:pt>
                <c:pt idx="3">
                  <c:v>-21812.125553569393</c:v>
                </c:pt>
                <c:pt idx="4">
                  <c:v>-11602.070180152208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8D-4786-874F-40A39EB065AD}"/>
            </c:ext>
          </c:extLst>
        </c:ser>
        <c:ser>
          <c:idx val="1"/>
          <c:order val="1"/>
          <c:tx>
            <c:strRef>
              <c:f>Gráficos!$B$234</c:f>
              <c:strCache>
                <c:ptCount val="1"/>
                <c:pt idx="0">
                  <c:v>Dividendos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Gráficos!$G$234:$AV$234</c15:sqref>
                  </c15:fullRef>
                </c:ext>
              </c:extLst>
              <c:f>Gráficos!$G$234:$AJ$234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4865.0457445696557</c:v>
                </c:pt>
                <c:pt idx="8">
                  <c:v>5553.1941672243847</c:v>
                </c:pt>
                <c:pt idx="9">
                  <c:v>6060.7772766574017</c:v>
                </c:pt>
                <c:pt idx="10">
                  <c:v>6588.7487220442672</c:v>
                </c:pt>
                <c:pt idx="11">
                  <c:v>7152.6942615054068</c:v>
                </c:pt>
                <c:pt idx="12">
                  <c:v>7767.6723874983109</c:v>
                </c:pt>
                <c:pt idx="13">
                  <c:v>8321.8031986810965</c:v>
                </c:pt>
                <c:pt idx="14">
                  <c:v>8835.2039476688842</c:v>
                </c:pt>
                <c:pt idx="15">
                  <c:v>9397.1527236053153</c:v>
                </c:pt>
                <c:pt idx="16">
                  <c:v>9991.6320507568671</c:v>
                </c:pt>
                <c:pt idx="17">
                  <c:v>1870.469641702337</c:v>
                </c:pt>
                <c:pt idx="18">
                  <c:v>8547.3308755504804</c:v>
                </c:pt>
                <c:pt idx="19">
                  <c:v>6706.4409388466029</c:v>
                </c:pt>
                <c:pt idx="20">
                  <c:v>7388.8384363216928</c:v>
                </c:pt>
                <c:pt idx="21">
                  <c:v>8130.2163893092229</c:v>
                </c:pt>
                <c:pt idx="22">
                  <c:v>8776.9413770854644</c:v>
                </c:pt>
                <c:pt idx="23">
                  <c:v>9520.8402308373497</c:v>
                </c:pt>
                <c:pt idx="24">
                  <c:v>9628.8954352254113</c:v>
                </c:pt>
                <c:pt idx="25">
                  <c:v>4630.2122651702302</c:v>
                </c:pt>
                <c:pt idx="26">
                  <c:v>2715.6854458017374</c:v>
                </c:pt>
                <c:pt idx="27">
                  <c:v>1321.0189009041899</c:v>
                </c:pt>
                <c:pt idx="28">
                  <c:v>20401.426237772535</c:v>
                </c:pt>
                <c:pt idx="29">
                  <c:v>15900.368350273315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58D-4786-874F-40A39EB065AD}"/>
            </c:ext>
          </c:extLst>
        </c:ser>
        <c:ser>
          <c:idx val="2"/>
          <c:order val="2"/>
          <c:tx>
            <c:strRef>
              <c:f>Gráficos!$B$235</c:f>
              <c:strCache>
                <c:ptCount val="1"/>
                <c:pt idx="0">
                  <c:v>Reducción de capital</c:v>
                </c:pt>
              </c:strCache>
            </c:strRef>
          </c:tx>
          <c:spPr>
            <a:solidFill>
              <a:srgbClr val="8CDB4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Gráficos!$G$235:$AV$235</c15:sqref>
                  </c15:fullRef>
                </c:ext>
              </c:extLst>
              <c:f>Gráficos!$G$235:$AJ$235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6672.6218120031826</c:v>
                </c:pt>
                <c:pt idx="5">
                  <c:v>27069.048872073741</c:v>
                </c:pt>
                <c:pt idx="6">
                  <c:v>12143.381909483069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382.96130745566188</c:v>
                </c:pt>
                <c:pt idx="25">
                  <c:v>3509.2988616687944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33767.319229205095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58D-4786-874F-40A39EB06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824080"/>
        <c:axId val="5368175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5"/>
                <c:order val="3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Gráficos!$B$236</c15:sqref>
                        </c15:formulaRef>
                      </c:ext>
                    </c:extLst>
                    <c:strCache>
                      <c:ptCount val="1"/>
                      <c:pt idx="0">
                        <c:v>Liquidación de la Sociedad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ullRef>
                          <c15:sqref>Gráficos!$G$3:$AV$3</c15:sqref>
                        </c15:fullRef>
                        <c15:formulaRef>
                          <c15:sqref>Gráficos!$G$3:$AJ$3</c15:sqref>
                        </c15:formulaRef>
                      </c:ext>
                    </c:extLst>
                    <c:numCache>
                      <c:formatCode>0</c:formatCode>
                      <c:ptCount val="30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Gráficos!$G$236:$AV$236</c15:sqref>
                        </c15:fullRef>
                        <c15:formulaRef>
                          <c15:sqref>Gráficos!$G$236:$AJ$236</c15:sqref>
                        </c15:formulaRef>
                      </c:ext>
                    </c:extLst>
                    <c:numCache>
                      <c:formatCode>#,##0\ ;\(#,##0\);\-</c:formatCode>
                      <c:ptCount val="30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B58D-4786-874F-40A39EB065AD}"/>
                  </c:ext>
                </c:extLst>
              </c15:ser>
            </c15:filteredBarSeries>
          </c:ext>
        </c:extLst>
      </c:barChart>
      <c:catAx>
        <c:axId val="53682408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36817552"/>
        <c:crosses val="autoZero"/>
        <c:auto val="1"/>
        <c:lblAlgn val="ctr"/>
        <c:lblOffset val="100"/>
        <c:noMultiLvlLbl val="0"/>
      </c:catAx>
      <c:valAx>
        <c:axId val="536817552"/>
        <c:scaling>
          <c:orientation val="minMax"/>
          <c:min val="-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;\(#,##0\)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3682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ea typeface="Verdana" panose="020B0604030504040204" pitchFamily="34" charset="0"/>
          <a:cs typeface="Arial" panose="020B0604020202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r>
              <a:rPr lang="es-ES" sz="1200"/>
              <a:t>Principal</a:t>
            </a:r>
            <a:r>
              <a:rPr lang="es-ES" sz="1200" baseline="0"/>
              <a:t> e intereses cubiertos por los PDI </a:t>
            </a:r>
            <a:r>
              <a:rPr lang="es-ES" sz="1200"/>
              <a:t>(miles de USD corrientes)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title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Gráficos!$B$268</c:f>
              <c:strCache>
                <c:ptCount val="1"/>
                <c:pt idx="0">
                  <c:v>Disposición de deuda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Gráficos!$G$268:$AV$268</c15:sqref>
                  </c15:fullRef>
                </c:ext>
              </c:extLst>
              <c:f>Gráficos!$G$268:$AJ$268</c:f>
              <c:numCache>
                <c:formatCode>#,##0\ ;\(#,##0\);\-</c:formatCode>
                <c:ptCount val="30"/>
                <c:pt idx="0">
                  <c:v>0</c:v>
                </c:pt>
                <c:pt idx="1">
                  <c:v>-334178.52796755824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A87-47D8-94C2-6F48629B07D9}"/>
            </c:ext>
          </c:extLst>
        </c:ser>
        <c:ser>
          <c:idx val="4"/>
          <c:order val="1"/>
          <c:tx>
            <c:strRef>
              <c:f>Gráficos!$B$269</c:f>
              <c:strCache>
                <c:ptCount val="1"/>
                <c:pt idx="0">
                  <c:v>Repago principal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Gráficos!$G$269:$AV$269</c15:sqref>
                  </c15:fullRef>
                </c:ext>
              </c:extLst>
              <c:f>Gráficos!$G$269:$AJ$269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6938.5725292574034</c:v>
                </c:pt>
                <c:pt idx="4">
                  <c:v>12872.799851403923</c:v>
                </c:pt>
                <c:pt idx="5">
                  <c:v>17431.632671952528</c:v>
                </c:pt>
                <c:pt idx="6">
                  <c:v>18651.846958989205</c:v>
                </c:pt>
                <c:pt idx="7">
                  <c:v>19957.476246118455</c:v>
                </c:pt>
                <c:pt idx="8">
                  <c:v>21354.49958334674</c:v>
                </c:pt>
                <c:pt idx="9">
                  <c:v>22849.314554181015</c:v>
                </c:pt>
                <c:pt idx="10">
                  <c:v>24448.766572973687</c:v>
                </c:pt>
                <c:pt idx="11">
                  <c:v>26160.180233081839</c:v>
                </c:pt>
                <c:pt idx="12">
                  <c:v>27991.392849397573</c:v>
                </c:pt>
                <c:pt idx="13">
                  <c:v>29950.7903488554</c:v>
                </c:pt>
                <c:pt idx="14">
                  <c:v>32047.345673275278</c:v>
                </c:pt>
                <c:pt idx="15">
                  <c:v>34290.659870404546</c:v>
                </c:pt>
                <c:pt idx="16">
                  <c:v>36691.006061332853</c:v>
                </c:pt>
                <c:pt idx="17">
                  <c:v>39259.376485626162</c:v>
                </c:pt>
                <c:pt idx="18">
                  <c:v>22863.792383857854</c:v>
                </c:pt>
                <c:pt idx="19">
                  <c:v>9431.5993310543199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A87-47D8-94C2-6F48629B07D9}"/>
            </c:ext>
          </c:extLst>
        </c:ser>
        <c:ser>
          <c:idx val="6"/>
          <c:order val="2"/>
          <c:tx>
            <c:strRef>
              <c:f>Gráficos!$B$270</c:f>
              <c:strCache>
                <c:ptCount val="1"/>
                <c:pt idx="0">
                  <c:v>Intereses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Gráficos!$G$270:$AV$270</c15:sqref>
                  </c15:fullRef>
                </c:ext>
              </c:extLst>
              <c:f>Gráficos!$G$270:$AJ$270</c:f>
              <c:numCache>
                <c:formatCode>#,##0\ ;\(#,##0\);\-</c:formatCode>
                <c:ptCount val="30"/>
                <c:pt idx="0">
                  <c:v>0</c:v>
                </c:pt>
                <c:pt idx="1">
                  <c:v>23392.496957729069</c:v>
                </c:pt>
                <c:pt idx="2">
                  <c:v>25029.971744770097</c:v>
                </c:pt>
                <c:pt idx="3">
                  <c:v>26353.172219104712</c:v>
                </c:pt>
                <c:pt idx="4">
                  <c:v>26406.121743486528</c:v>
                </c:pt>
                <c:pt idx="5">
                  <c:v>25476.749644910091</c:v>
                </c:pt>
                <c:pt idx="6">
                  <c:v>24256.535357873414</c:v>
                </c:pt>
                <c:pt idx="7">
                  <c:v>22950.906070744168</c:v>
                </c:pt>
                <c:pt idx="8">
                  <c:v>21553.882733515871</c:v>
                </c:pt>
                <c:pt idx="9">
                  <c:v>20059.067762681607</c:v>
                </c:pt>
                <c:pt idx="10">
                  <c:v>18459.615743888935</c:v>
                </c:pt>
                <c:pt idx="11">
                  <c:v>16748.202083780776</c:v>
                </c:pt>
                <c:pt idx="12">
                  <c:v>14916.989467465046</c:v>
                </c:pt>
                <c:pt idx="13">
                  <c:v>12957.591968007218</c:v>
                </c:pt>
                <c:pt idx="14">
                  <c:v>10861.036643587342</c:v>
                </c:pt>
                <c:pt idx="15">
                  <c:v>8617.7224464580722</c:v>
                </c:pt>
                <c:pt idx="16">
                  <c:v>6217.3762555297562</c:v>
                </c:pt>
                <c:pt idx="17">
                  <c:v>3649.0058312364581</c:v>
                </c:pt>
                <c:pt idx="18">
                  <c:v>1329.7470250419224</c:v>
                </c:pt>
                <c:pt idx="19">
                  <c:v>211.01508556998533</c:v>
                </c:pt>
                <c:pt idx="20">
                  <c:v>1.0413390927620318E-13</c:v>
                </c:pt>
                <c:pt idx="21">
                  <c:v>1.0413390927620318E-13</c:v>
                </c:pt>
                <c:pt idx="22">
                  <c:v>3.4711303092067726E-14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A87-47D8-94C2-6F48629B0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6821360"/>
        <c:axId val="536825712"/>
      </c:barChart>
      <c:catAx>
        <c:axId val="5368213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36825712"/>
        <c:crosses val="autoZero"/>
        <c:auto val="1"/>
        <c:lblAlgn val="ctr"/>
        <c:lblOffset val="100"/>
        <c:noMultiLvlLbl val="0"/>
      </c:catAx>
      <c:valAx>
        <c:axId val="536825712"/>
        <c:scaling>
          <c:orientation val="minMax"/>
          <c:max val="3610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;\(#,##0\)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3682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ea typeface="Verdana" panose="020B0604030504040204" pitchFamily="34" charset="0"/>
          <a:cs typeface="Arial" panose="020B0604020202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r>
              <a:rPr lang="es-ES" sz="1200"/>
              <a:t>Esfuerzo Neto</a:t>
            </a:r>
            <a:r>
              <a:rPr lang="es-ES" sz="1200" baseline="0"/>
              <a:t> de la Administración (miles de USD corrientes)</a:t>
            </a:r>
            <a:endParaRPr lang="es-E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Gráficos!$B$7</c:f>
              <c:strCache>
                <c:ptCount val="1"/>
                <c:pt idx="0">
                  <c:v>PVT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Gráficos!$G$7:$AV$7</c15:sqref>
                  </c15:fullRef>
                </c:ext>
              </c:extLst>
              <c:f>Gráficos!$G$7:$AJ$7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1728.0200633933273</c:v>
                </c:pt>
                <c:pt idx="4">
                  <c:v>3182.6489732440327</c:v>
                </c:pt>
                <c:pt idx="5">
                  <c:v>3336.6653444839721</c:v>
                </c:pt>
                <c:pt idx="6">
                  <c:v>3479.1741603304408</c:v>
                </c:pt>
                <c:pt idx="7">
                  <c:v>3637.842901063992</c:v>
                </c:pt>
                <c:pt idx="8">
                  <c:v>3856.4178419585633</c:v>
                </c:pt>
                <c:pt idx="9">
                  <c:v>4099.3328666257412</c:v>
                </c:pt>
                <c:pt idx="10">
                  <c:v>4333.7772016912913</c:v>
                </c:pt>
                <c:pt idx="11">
                  <c:v>4594.1898120396854</c:v>
                </c:pt>
                <c:pt idx="12">
                  <c:v>4870.2586341696469</c:v>
                </c:pt>
                <c:pt idx="13">
                  <c:v>5039.4850175774918</c:v>
                </c:pt>
                <c:pt idx="14">
                  <c:v>5186.3501156609636</c:v>
                </c:pt>
                <c:pt idx="15">
                  <c:v>5352.3361970530195</c:v>
                </c:pt>
                <c:pt idx="16">
                  <c:v>5523.8551661756683</c:v>
                </c:pt>
                <c:pt idx="17">
                  <c:v>5716.7136287877693</c:v>
                </c:pt>
                <c:pt idx="18">
                  <c:v>5884.2468393145464</c:v>
                </c:pt>
                <c:pt idx="19">
                  <c:v>6073.513282468899</c:v>
                </c:pt>
                <c:pt idx="20">
                  <c:v>6269.1005396267219</c:v>
                </c:pt>
                <c:pt idx="21">
                  <c:v>6488.9520825456812</c:v>
                </c:pt>
                <c:pt idx="22">
                  <c:v>6680.1011947516618</c:v>
                </c:pt>
                <c:pt idx="23">
                  <c:v>6888.7322878233408</c:v>
                </c:pt>
                <c:pt idx="24">
                  <c:v>7103.8792907541638</c:v>
                </c:pt>
                <c:pt idx="25">
                  <c:v>7345.8162428806645</c:v>
                </c:pt>
                <c:pt idx="26">
                  <c:v>7554.5413945651198</c:v>
                </c:pt>
                <c:pt idx="27">
                  <c:v>7790.4827675242259</c:v>
                </c:pt>
                <c:pt idx="28">
                  <c:v>8033.7929977026324</c:v>
                </c:pt>
                <c:pt idx="29">
                  <c:v>8307.4000416019608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DE-466E-A5A2-689CBC6E65B2}"/>
            </c:ext>
          </c:extLst>
        </c:ser>
        <c:ser>
          <c:idx val="1"/>
          <c:order val="1"/>
          <c:tx>
            <c:strRef>
              <c:f>Gráficos!$B$8</c:f>
              <c:strCache>
                <c:ptCount val="1"/>
                <c:pt idx="0">
                  <c:v>PPD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Gráficos!$G$8:$AV$8</c15:sqref>
                  </c15:fullRef>
                </c:ext>
              </c:extLst>
              <c:f>Gráficos!$G$8:$AJ$8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7190.0062890867148</c:v>
                </c:pt>
                <c:pt idx="4">
                  <c:v>12598.178821566735</c:v>
                </c:pt>
                <c:pt idx="5">
                  <c:v>15901.091185259877</c:v>
                </c:pt>
                <c:pt idx="6">
                  <c:v>16235.014100150333</c:v>
                </c:pt>
                <c:pt idx="7">
                  <c:v>16575.949396253487</c:v>
                </c:pt>
                <c:pt idx="8">
                  <c:v>16924.044333574806</c:v>
                </c:pt>
                <c:pt idx="9">
                  <c:v>17279.449264579875</c:v>
                </c:pt>
                <c:pt idx="10">
                  <c:v>17642.317699136052</c:v>
                </c:pt>
                <c:pt idx="11">
                  <c:v>18012.806370817907</c:v>
                </c:pt>
                <c:pt idx="12">
                  <c:v>18391.075304605081</c:v>
                </c:pt>
                <c:pt idx="13">
                  <c:v>18777.287886001788</c:v>
                </c:pt>
                <c:pt idx="14">
                  <c:v>19171.610931607825</c:v>
                </c:pt>
                <c:pt idx="15">
                  <c:v>19574.214761171585</c:v>
                </c:pt>
                <c:pt idx="16">
                  <c:v>19985.273271156188</c:v>
                </c:pt>
                <c:pt idx="17">
                  <c:v>20404.964009850464</c:v>
                </c:pt>
                <c:pt idx="18">
                  <c:v>20833.468254057323</c:v>
                </c:pt>
                <c:pt idx="19">
                  <c:v>21270.971087392525</c:v>
                </c:pt>
                <c:pt idx="20">
                  <c:v>21717.661480227765</c:v>
                </c:pt>
                <c:pt idx="21">
                  <c:v>22173.732371312544</c:v>
                </c:pt>
                <c:pt idx="22">
                  <c:v>22639.380751110108</c:v>
                </c:pt>
                <c:pt idx="23">
                  <c:v>23114.80774688342</c:v>
                </c:pt>
                <c:pt idx="24">
                  <c:v>23600.218709567969</c:v>
                </c:pt>
                <c:pt idx="25">
                  <c:v>24095.823302468893</c:v>
                </c:pt>
                <c:pt idx="26">
                  <c:v>24601.835591820734</c:v>
                </c:pt>
                <c:pt idx="27">
                  <c:v>25118.474139248967</c:v>
                </c:pt>
                <c:pt idx="28">
                  <c:v>25645.962096173196</c:v>
                </c:pt>
                <c:pt idx="29">
                  <c:v>26184.527300192829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DE-466E-A5A2-689CBC6E65B2}"/>
            </c:ext>
          </c:extLst>
        </c:ser>
        <c:ser>
          <c:idx val="2"/>
          <c:order val="2"/>
          <c:tx>
            <c:strRef>
              <c:f>Gráficos!$B$9</c:f>
              <c:strCache>
                <c:ptCount val="1"/>
                <c:pt idx="0">
                  <c:v>PDI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Gráficos!$G$9:$AV$9</c15:sqref>
                  </c15:fullRef>
                </c:ext>
              </c:extLst>
              <c:f>Gráficos!$G$9:$AJ$9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18714.842907962837</c:v>
                </c:pt>
                <c:pt idx="4">
                  <c:v>33265.767900238308</c:v>
                </c:pt>
                <c:pt idx="5">
                  <c:v>42908.382316862611</c:v>
                </c:pt>
                <c:pt idx="6">
                  <c:v>42908.382316862611</c:v>
                </c:pt>
                <c:pt idx="7">
                  <c:v>42908.382316862611</c:v>
                </c:pt>
                <c:pt idx="8">
                  <c:v>42908.382316862611</c:v>
                </c:pt>
                <c:pt idx="9">
                  <c:v>42908.382316862611</c:v>
                </c:pt>
                <c:pt idx="10">
                  <c:v>42908.382316862611</c:v>
                </c:pt>
                <c:pt idx="11">
                  <c:v>42908.382316862611</c:v>
                </c:pt>
                <c:pt idx="12">
                  <c:v>42908.382316862611</c:v>
                </c:pt>
                <c:pt idx="13">
                  <c:v>42908.382316862611</c:v>
                </c:pt>
                <c:pt idx="14">
                  <c:v>42908.382316862611</c:v>
                </c:pt>
                <c:pt idx="15">
                  <c:v>42908.382316862611</c:v>
                </c:pt>
                <c:pt idx="16">
                  <c:v>42908.382316862611</c:v>
                </c:pt>
                <c:pt idx="17">
                  <c:v>42908.382316862611</c:v>
                </c:pt>
                <c:pt idx="18">
                  <c:v>24193.539408899771</c:v>
                </c:pt>
                <c:pt idx="19">
                  <c:v>9642.6144166243066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0DE-466E-A5A2-689CBC6E65B2}"/>
            </c:ext>
          </c:extLst>
        </c:ser>
        <c:ser>
          <c:idx val="3"/>
          <c:order val="3"/>
          <c:tx>
            <c:strRef>
              <c:f>Gráficos!$B$10</c:f>
              <c:strCache>
                <c:ptCount val="1"/>
                <c:pt idx="0">
                  <c:v>Ingresos de peaje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Gráficos!$G$10:$AV$10</c15:sqref>
                  </c15:fullRef>
                </c:ext>
              </c:extLst>
              <c:f>Gráficos!$G$10:$AJ$10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-17280.200633933273</c:v>
                </c:pt>
                <c:pt idx="4">
                  <c:v>-31826.489732440325</c:v>
                </c:pt>
                <c:pt idx="5">
                  <c:v>-33366.653444839721</c:v>
                </c:pt>
                <c:pt idx="6">
                  <c:v>-34791.741603304406</c:v>
                </c:pt>
                <c:pt idx="7">
                  <c:v>-36378.42901063992</c:v>
                </c:pt>
                <c:pt idx="8">
                  <c:v>-38564.178419585631</c:v>
                </c:pt>
                <c:pt idx="9">
                  <c:v>-40993.32866625741</c:v>
                </c:pt>
                <c:pt idx="10">
                  <c:v>-43337.77201691291</c:v>
                </c:pt>
                <c:pt idx="11">
                  <c:v>-45941.898120396851</c:v>
                </c:pt>
                <c:pt idx="12">
                  <c:v>-48702.586341696464</c:v>
                </c:pt>
                <c:pt idx="13">
                  <c:v>-50394.850175774918</c:v>
                </c:pt>
                <c:pt idx="14">
                  <c:v>-51863.501156609629</c:v>
                </c:pt>
                <c:pt idx="15">
                  <c:v>-53523.36197053019</c:v>
                </c:pt>
                <c:pt idx="16">
                  <c:v>-55238.551661756683</c:v>
                </c:pt>
                <c:pt idx="17">
                  <c:v>-57167.136287877693</c:v>
                </c:pt>
                <c:pt idx="18">
                  <c:v>-58842.468393145457</c:v>
                </c:pt>
                <c:pt idx="19">
                  <c:v>-60735.13282468899</c:v>
                </c:pt>
                <c:pt idx="20">
                  <c:v>-62691.005396267217</c:v>
                </c:pt>
                <c:pt idx="21">
                  <c:v>-64889.520825456806</c:v>
                </c:pt>
                <c:pt idx="22">
                  <c:v>-66801.011947516614</c:v>
                </c:pt>
                <c:pt idx="23">
                  <c:v>-68887.322878233404</c:v>
                </c:pt>
                <c:pt idx="24">
                  <c:v>-71038.792907541632</c:v>
                </c:pt>
                <c:pt idx="25">
                  <c:v>-73458.162428806638</c:v>
                </c:pt>
                <c:pt idx="26">
                  <c:v>-75545.413945651191</c:v>
                </c:pt>
                <c:pt idx="27">
                  <c:v>-77904.827675242253</c:v>
                </c:pt>
                <c:pt idx="28">
                  <c:v>-80337.929977026317</c:v>
                </c:pt>
                <c:pt idx="29">
                  <c:v>-83074.000416019597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0DE-466E-A5A2-689CBC6E65B2}"/>
            </c:ext>
          </c:extLst>
        </c:ser>
        <c:ser>
          <c:idx val="5"/>
          <c:order val="5"/>
          <c:tx>
            <c:strRef>
              <c:f>Gráficos!$B$11</c:f>
              <c:strCache>
                <c:ptCount val="1"/>
                <c:pt idx="0">
                  <c:v>Impuestos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2023</c:v>
              </c:pt>
              <c:pt idx="1">
                <c:v>2024</c:v>
              </c:pt>
              <c:pt idx="2">
                <c:v>2025</c:v>
              </c:pt>
              <c:pt idx="3">
                <c:v>2026</c:v>
              </c:pt>
              <c:pt idx="4">
                <c:v>2027</c:v>
              </c:pt>
              <c:pt idx="5">
                <c:v>2028</c:v>
              </c:pt>
              <c:pt idx="6">
                <c:v>2029</c:v>
              </c:pt>
              <c:pt idx="7">
                <c:v>2030</c:v>
              </c:pt>
              <c:pt idx="8">
                <c:v>2031</c:v>
              </c:pt>
              <c:pt idx="9">
                <c:v>2032</c:v>
              </c:pt>
              <c:pt idx="10">
                <c:v>2033</c:v>
              </c:pt>
              <c:pt idx="11">
                <c:v>2034</c:v>
              </c:pt>
              <c:pt idx="12">
                <c:v>2035</c:v>
              </c:pt>
              <c:pt idx="13">
                <c:v>2036</c:v>
              </c:pt>
              <c:pt idx="14">
                <c:v>2037</c:v>
              </c:pt>
              <c:pt idx="15">
                <c:v>2038</c:v>
              </c:pt>
              <c:pt idx="16">
                <c:v>2039</c:v>
              </c:pt>
              <c:pt idx="17">
                <c:v>2040</c:v>
              </c:pt>
              <c:pt idx="18">
                <c:v>2041</c:v>
              </c:pt>
              <c:pt idx="19">
                <c:v>2042</c:v>
              </c:pt>
              <c:pt idx="20">
                <c:v>2043</c:v>
              </c:pt>
              <c:pt idx="21">
                <c:v>2044</c:v>
              </c:pt>
              <c:pt idx="22">
                <c:v>2045</c:v>
              </c:pt>
              <c:pt idx="23">
                <c:v>2046</c:v>
              </c:pt>
              <c:pt idx="24">
                <c:v>2047</c:v>
              </c:pt>
              <c:pt idx="25">
                <c:v>2048</c:v>
              </c:pt>
              <c:pt idx="26">
                <c:v>2049</c:v>
              </c:pt>
              <c:pt idx="27">
                <c:v>2050</c:v>
              </c:pt>
              <c:pt idx="28">
                <c:v>2051</c:v>
              </c:pt>
              <c:pt idx="29">
                <c:v>2052</c:v>
              </c:pt>
              <c:pt idx="30">
                <c:v>2053</c:v>
              </c:pt>
              <c:pt idx="31">
                <c:v>2054</c:v>
              </c:pt>
              <c:pt idx="32">
                <c:v>2055</c:v>
              </c:pt>
              <c:pt idx="33">
                <c:v>2056</c:v>
              </c:pt>
              <c:pt idx="34">
                <c:v>2057</c:v>
              </c:pt>
              <c:pt idx="35">
                <c:v>2058</c:v>
              </c:pt>
              <c:pt idx="36">
                <c:v>2059</c:v>
              </c:pt>
              <c:pt idx="37">
                <c:v>2060</c:v>
              </c:pt>
              <c:pt idx="38">
                <c:v>2061</c:v>
              </c:pt>
              <c:pt idx="39">
                <c:v>2062</c:v>
              </c:pt>
              <c:pt idx="40">
                <c:v>2063</c:v>
              </c:pt>
              <c:pt idx="41">
                <c:v>2064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Gráficos!$G$11:$AJ$11</c15:sqref>
                  </c15:fullRef>
                </c:ext>
              </c:extLst>
              <c:f>Gráficos!$G$11:$AJ$11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-195.324987094638</c:v>
                </c:pt>
                <c:pt idx="6">
                  <c:v>-1162.9001427493474</c:v>
                </c:pt>
                <c:pt idx="7">
                  <c:v>-1137.3825085259275</c:v>
                </c:pt>
                <c:pt idx="8">
                  <c:v>-1095.4511642059806</c:v>
                </c:pt>
                <c:pt idx="9">
                  <c:v>-1050.8374033449848</c:v>
                </c:pt>
                <c:pt idx="10">
                  <c:v>-994.4752525751087</c:v>
                </c:pt>
                <c:pt idx="11">
                  <c:v>-928.60673397260655</c:v>
                </c:pt>
                <c:pt idx="12">
                  <c:v>-866.83755555188918</c:v>
                </c:pt>
                <c:pt idx="13">
                  <c:v>-756.15537643711434</c:v>
                </c:pt>
                <c:pt idx="14">
                  <c:v>-634.90183717166065</c:v>
                </c:pt>
                <c:pt idx="15">
                  <c:v>-497.38560476861676</c:v>
                </c:pt>
                <c:pt idx="16">
                  <c:v>-340.31920039607962</c:v>
                </c:pt>
                <c:pt idx="17">
                  <c:v>-1638.8329875304496</c:v>
                </c:pt>
                <c:pt idx="18">
                  <c:v>-874.32218846869409</c:v>
                </c:pt>
                <c:pt idx="19">
                  <c:v>-842.36574517262477</c:v>
                </c:pt>
                <c:pt idx="20">
                  <c:v>-838.74127998136544</c:v>
                </c:pt>
                <c:pt idx="21">
                  <c:v>-755.54423069174754</c:v>
                </c:pt>
                <c:pt idx="22">
                  <c:v>-664.55406047183067</c:v>
                </c:pt>
                <c:pt idx="23">
                  <c:v>-564.97523236321638</c:v>
                </c:pt>
                <c:pt idx="24">
                  <c:v>-436.48361031516356</c:v>
                </c:pt>
                <c:pt idx="25">
                  <c:v>-301.74282731130415</c:v>
                </c:pt>
                <c:pt idx="26">
                  <c:v>-146.77987787824333</c:v>
                </c:pt>
                <c:pt idx="27">
                  <c:v>-2266.8251375302821</c:v>
                </c:pt>
                <c:pt idx="28">
                  <c:v>-1016.3227227146996</c:v>
                </c:pt>
                <c:pt idx="29">
                  <c:v>-933.87394662149745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0DE-466E-A5A2-689CBC6E65B2}"/>
            </c:ext>
          </c:extLst>
        </c:ser>
        <c:ser>
          <c:idx val="6"/>
          <c:order val="6"/>
          <c:tx>
            <c:strRef>
              <c:f>Gráficos!$B$6</c:f>
              <c:strCache>
                <c:ptCount val="1"/>
                <c:pt idx="0">
                  <c:v>Expropiaciones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2023</c:v>
              </c:pt>
              <c:pt idx="1">
                <c:v>2024</c:v>
              </c:pt>
              <c:pt idx="2">
                <c:v>2025</c:v>
              </c:pt>
              <c:pt idx="3">
                <c:v>2026</c:v>
              </c:pt>
              <c:pt idx="4">
                <c:v>2027</c:v>
              </c:pt>
              <c:pt idx="5">
                <c:v>2028</c:v>
              </c:pt>
              <c:pt idx="6">
                <c:v>2029</c:v>
              </c:pt>
              <c:pt idx="7">
                <c:v>2030</c:v>
              </c:pt>
              <c:pt idx="8">
                <c:v>2031</c:v>
              </c:pt>
              <c:pt idx="9">
                <c:v>2032</c:v>
              </c:pt>
              <c:pt idx="10">
                <c:v>2033</c:v>
              </c:pt>
              <c:pt idx="11">
                <c:v>2034</c:v>
              </c:pt>
              <c:pt idx="12">
                <c:v>2035</c:v>
              </c:pt>
              <c:pt idx="13">
                <c:v>2036</c:v>
              </c:pt>
              <c:pt idx="14">
                <c:v>2037</c:v>
              </c:pt>
              <c:pt idx="15">
                <c:v>2038</c:v>
              </c:pt>
              <c:pt idx="16">
                <c:v>2039</c:v>
              </c:pt>
              <c:pt idx="17">
                <c:v>2040</c:v>
              </c:pt>
              <c:pt idx="18">
                <c:v>2041</c:v>
              </c:pt>
              <c:pt idx="19">
                <c:v>2042</c:v>
              </c:pt>
              <c:pt idx="20">
                <c:v>2043</c:v>
              </c:pt>
              <c:pt idx="21">
                <c:v>2044</c:v>
              </c:pt>
              <c:pt idx="22">
                <c:v>2045</c:v>
              </c:pt>
              <c:pt idx="23">
                <c:v>2046</c:v>
              </c:pt>
              <c:pt idx="24">
                <c:v>2047</c:v>
              </c:pt>
              <c:pt idx="25">
                <c:v>2048</c:v>
              </c:pt>
              <c:pt idx="26">
                <c:v>2049</c:v>
              </c:pt>
              <c:pt idx="27">
                <c:v>2050</c:v>
              </c:pt>
              <c:pt idx="28">
                <c:v>2051</c:v>
              </c:pt>
              <c:pt idx="29">
                <c:v>2052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Gráficos!$G$6:$AV$6</c15:sqref>
                  </c15:fullRef>
                </c:ext>
              </c:extLst>
              <c:f>Gráficos!$G$6:$AJ$6</c:f>
              <c:numCache>
                <c:formatCode>#,##0\ ;\(#,##0\);\-</c:formatCode>
                <c:ptCount val="30"/>
                <c:pt idx="0">
                  <c:v>0</c:v>
                </c:pt>
                <c:pt idx="1">
                  <c:v>60635.988858514182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0DE-466E-A5A2-689CBC6E6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6821904"/>
        <c:axId val="536822992"/>
      </c:barChart>
      <c:lineChart>
        <c:grouping val="standard"/>
        <c:varyColors val="0"/>
        <c:ser>
          <c:idx val="4"/>
          <c:order val="4"/>
          <c:tx>
            <c:strRef>
              <c:f>Gráficos!$B$13</c:f>
              <c:strCache>
                <c:ptCount val="1"/>
                <c:pt idx="0">
                  <c:v>Esfuerzo Neto de la Administración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Gráficos!$G$13:$AV$13</c15:sqref>
                  </c15:fullRef>
                </c:ext>
              </c:extLst>
              <c:f>Gráficos!$G$13:$AJ$13</c:f>
              <c:numCache>
                <c:formatCode>#,##0\ ;\(#,##0\);\-</c:formatCode>
                <c:ptCount val="30"/>
                <c:pt idx="0">
                  <c:v>0</c:v>
                </c:pt>
                <c:pt idx="1">
                  <c:v>60635.988858514182</c:v>
                </c:pt>
                <c:pt idx="2">
                  <c:v>0</c:v>
                </c:pt>
                <c:pt idx="3">
                  <c:v>10352.668626509607</c:v>
                </c:pt>
                <c:pt idx="4">
                  <c:v>17220.105962608755</c:v>
                </c:pt>
                <c:pt idx="5">
                  <c:v>28584.1604146721</c:v>
                </c:pt>
                <c:pt idx="6">
                  <c:v>26667.928831289635</c:v>
                </c:pt>
                <c:pt idx="7">
                  <c:v>25606.363095014243</c:v>
                </c:pt>
                <c:pt idx="8">
                  <c:v>24029.214908604365</c:v>
                </c:pt>
                <c:pt idx="9">
                  <c:v>22242.998378465836</c:v>
                </c:pt>
                <c:pt idx="10">
                  <c:v>20552.229948201937</c:v>
                </c:pt>
                <c:pt idx="11">
                  <c:v>18644.873645350744</c:v>
                </c:pt>
                <c:pt idx="12">
                  <c:v>16600.292358388982</c:v>
                </c:pt>
                <c:pt idx="13">
                  <c:v>15574.149668229866</c:v>
                </c:pt>
                <c:pt idx="14">
                  <c:v>14767.940370350114</c:v>
                </c:pt>
                <c:pt idx="15">
                  <c:v>13814.185699788406</c:v>
                </c:pt>
                <c:pt idx="16">
                  <c:v>12838.639892041698</c:v>
                </c:pt>
                <c:pt idx="17">
                  <c:v>10224.09068009271</c:v>
                </c:pt>
                <c:pt idx="18">
                  <c:v>-8805.5360793425134</c:v>
                </c:pt>
                <c:pt idx="19">
                  <c:v>-24590.399783375884</c:v>
                </c:pt>
                <c:pt idx="20">
                  <c:v>-35542.984656394103</c:v>
                </c:pt>
                <c:pt idx="21">
                  <c:v>-36982.380602290323</c:v>
                </c:pt>
                <c:pt idx="22">
                  <c:v>-38146.084062126676</c:v>
                </c:pt>
                <c:pt idx="23">
                  <c:v>-39448.758075889855</c:v>
                </c:pt>
                <c:pt idx="24">
                  <c:v>-40771.178517534659</c:v>
                </c:pt>
                <c:pt idx="25">
                  <c:v>-42318.265710768384</c:v>
                </c:pt>
                <c:pt idx="26">
                  <c:v>-43535.816837143582</c:v>
                </c:pt>
                <c:pt idx="27">
                  <c:v>-47262.695905999339</c:v>
                </c:pt>
                <c:pt idx="28">
                  <c:v>-47674.497605865188</c:v>
                </c:pt>
                <c:pt idx="29">
                  <c:v>-49515.947020846303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0DE-466E-A5A2-689CBC6E6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21904"/>
        <c:axId val="536822992"/>
      </c:lineChart>
      <c:catAx>
        <c:axId val="53682190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36822992"/>
        <c:crosses val="autoZero"/>
        <c:auto val="1"/>
        <c:lblAlgn val="ctr"/>
        <c:lblOffset val="100"/>
        <c:noMultiLvlLbl val="0"/>
      </c:catAx>
      <c:valAx>
        <c:axId val="53682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;\(#,##0\)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3682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ea typeface="Verdana" panose="020B0604030504040204" pitchFamily="34" charset="0"/>
          <a:cs typeface="Arial" panose="020B0604020202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4"/>
          <c:order val="0"/>
          <c:tx>
            <c:strRef>
              <c:f>CF!$B$90</c:f>
              <c:strCache>
                <c:ptCount val="1"/>
                <c:pt idx="0">
                  <c:v>Ingresos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val>
            <c:numRef>
              <c:f>CF!$G$90:$AK$90</c:f>
              <c:numCache>
                <c:formatCode>#,##0\ ;\(#,##0\);\-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27632.86926044288</c:v>
                </c:pt>
                <c:pt idx="4">
                  <c:v>49046.59569504908</c:v>
                </c:pt>
                <c:pt idx="5">
                  <c:v>62146.13884660646</c:v>
                </c:pt>
                <c:pt idx="6">
                  <c:v>62622.570577343387</c:v>
                </c:pt>
                <c:pt idx="7">
                  <c:v>63122.17461418009</c:v>
                </c:pt>
                <c:pt idx="8">
                  <c:v>63688.844492395976</c:v>
                </c:pt>
                <c:pt idx="9">
                  <c:v>64287.16444806823</c:v>
                </c:pt>
                <c:pt idx="10">
                  <c:v>64884.477217689957</c:v>
                </c:pt>
                <c:pt idx="11">
                  <c:v>65515.378499720202</c:v>
                </c:pt>
                <c:pt idx="12">
                  <c:v>66169.716255637337</c:v>
                </c:pt>
                <c:pt idx="13">
                  <c:v>66725.155220441899</c:v>
                </c:pt>
                <c:pt idx="14">
                  <c:v>67266.343364131404</c:v>
                </c:pt>
                <c:pt idx="15">
                  <c:v>67834.933275087213</c:v>
                </c:pt>
                <c:pt idx="16">
                  <c:v>68417.51075419446</c:v>
                </c:pt>
                <c:pt idx="17">
                  <c:v>69030.059955500852</c:v>
                </c:pt>
                <c:pt idx="18">
                  <c:v>50911.254502271637</c:v>
                </c:pt>
                <c:pt idx="19">
                  <c:v>36987.098786485731</c:v>
                </c:pt>
                <c:pt idx="20">
                  <c:v>27986.762019854486</c:v>
                </c:pt>
                <c:pt idx="21">
                  <c:v>28662.684453858226</c:v>
                </c:pt>
                <c:pt idx="22">
                  <c:v>29319.481945861771</c:v>
                </c:pt>
                <c:pt idx="23">
                  <c:v>30003.540034706763</c:v>
                </c:pt>
                <c:pt idx="24">
                  <c:v>30704.098000322134</c:v>
                </c:pt>
                <c:pt idx="25">
                  <c:v>31441.639545349557</c:v>
                </c:pt>
                <c:pt idx="26">
                  <c:v>32156.376986385854</c:v>
                </c:pt>
                <c:pt idx="27">
                  <c:v>32908.956906773194</c:v>
                </c:pt>
                <c:pt idx="28">
                  <c:v>33679.755093875829</c:v>
                </c:pt>
                <c:pt idx="29">
                  <c:v>34491.927341794792</c:v>
                </c:pt>
                <c:pt idx="30">
                  <c:v>0</c:v>
                </c:pt>
              </c:numCache>
              <c:extLst xmlns:c16r2="http://schemas.microsoft.com/office/drawing/2015/06/chart"/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C8F-4289-BB67-959868F4E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497808"/>
        <c:axId val="509496720"/>
      </c:areaChart>
      <c:barChart>
        <c:barDir val="col"/>
        <c:grouping val="stacked"/>
        <c:varyColors val="0"/>
        <c:ser>
          <c:idx val="0"/>
          <c:order val="1"/>
          <c:tx>
            <c:strRef>
              <c:f>CF!$B$84</c:f>
              <c:strCache>
                <c:ptCount val="1"/>
                <c:pt idx="0">
                  <c:v>Inv. Inicial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CF!$G$3:$AK$3</c:f>
              <c:numCache>
                <c:formatCode>0</c:formatCode>
                <c:ptCount val="3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</c:numCache>
              <c:extLst xmlns:c16r2="http://schemas.microsoft.com/office/drawing/2015/06/chart"/>
            </c:numRef>
          </c:cat>
          <c:val>
            <c:numRef>
              <c:f>CF!$G$84:$AK$84</c:f>
              <c:numCache>
                <c:formatCode>#,##0\ ;\(#,##0\);\-</c:formatCode>
                <c:ptCount val="31"/>
                <c:pt idx="0">
                  <c:v>0</c:v>
                </c:pt>
                <c:pt idx="1">
                  <c:v>47874.193274443001</c:v>
                </c:pt>
                <c:pt idx="2">
                  <c:v>193575.03554006052</c:v>
                </c:pt>
                <c:pt idx="3">
                  <c:v>109745.07203836195</c:v>
                </c:pt>
                <c:pt idx="4">
                  <c:v>57965.283703924928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  <c:extLst xmlns:c16r2="http://schemas.microsoft.com/office/drawing/2015/06/chart"/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8F-4289-BB67-959868F4ECD9}"/>
            </c:ext>
          </c:extLst>
        </c:ser>
        <c:ser>
          <c:idx val="1"/>
          <c:order val="2"/>
          <c:tx>
            <c:strRef>
              <c:f>CF!$B$85</c:f>
              <c:strCache>
                <c:ptCount val="1"/>
                <c:pt idx="0">
                  <c:v>O&amp;M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437"/>
              <c:pt idx="0">
                <c:v>2021</c:v>
              </c:pt>
              <c:pt idx="1">
                <c:v>2022</c:v>
              </c:pt>
              <c:pt idx="2">
                <c:v>2023</c:v>
              </c:pt>
              <c:pt idx="3">
                <c:v>2024</c:v>
              </c:pt>
              <c:pt idx="4">
                <c:v>2025</c:v>
              </c:pt>
              <c:pt idx="5">
                <c:v>2026</c:v>
              </c:pt>
              <c:pt idx="6">
                <c:v>2027</c:v>
              </c:pt>
              <c:pt idx="7">
                <c:v>2028</c:v>
              </c:pt>
              <c:pt idx="8">
                <c:v>2029</c:v>
              </c:pt>
              <c:pt idx="9">
                <c:v>2030</c:v>
              </c:pt>
              <c:pt idx="10">
                <c:v>2031</c:v>
              </c:pt>
              <c:pt idx="11">
                <c:v>2032</c:v>
              </c:pt>
              <c:pt idx="12">
                <c:v>2033</c:v>
              </c:pt>
              <c:pt idx="13">
                <c:v>2034</c:v>
              </c:pt>
              <c:pt idx="14">
                <c:v>2035</c:v>
              </c:pt>
              <c:pt idx="15">
                <c:v>2036</c:v>
              </c:pt>
              <c:pt idx="16">
                <c:v>2037</c:v>
              </c:pt>
              <c:pt idx="17">
                <c:v>2038</c:v>
              </c:pt>
              <c:pt idx="18">
                <c:v>2039</c:v>
              </c:pt>
              <c:pt idx="19">
                <c:v>2040</c:v>
              </c:pt>
              <c:pt idx="20">
                <c:v>2041</c:v>
              </c:pt>
              <c:pt idx="21">
                <c:v>2042</c:v>
              </c:pt>
              <c:pt idx="22">
                <c:v>2043</c:v>
              </c:pt>
              <c:pt idx="23">
                <c:v>2044</c:v>
              </c:pt>
              <c:pt idx="24">
                <c:v>2045</c:v>
              </c:pt>
              <c:pt idx="25">
                <c:v>2046</c:v>
              </c:pt>
              <c:pt idx="26">
                <c:v>2047</c:v>
              </c:pt>
              <c:pt idx="27">
                <c:v>2048</c:v>
              </c:pt>
              <c:pt idx="28">
                <c:v>2049</c:v>
              </c:pt>
              <c:pt idx="29">
                <c:v>2050</c:v>
              </c:pt>
              <c:pt idx="30">
                <c:v>2051</c:v>
              </c:pt>
              <c:pt idx="31">
                <c:v>2055</c:v>
              </c:pt>
              <c:pt idx="32">
                <c:v>2056</c:v>
              </c:pt>
              <c:pt idx="33">
                <c:v>2057</c:v>
              </c:pt>
              <c:pt idx="34">
                <c:v>2058</c:v>
              </c:pt>
              <c:pt idx="35">
                <c:v>2059</c:v>
              </c:pt>
              <c:pt idx="36">
                <c:v>2060</c:v>
              </c:pt>
              <c:pt idx="37">
                <c:v>2061</c:v>
              </c:pt>
              <c:pt idx="38">
                <c:v>2055</c:v>
              </c:pt>
              <c:pt idx="39">
                <c:v>2055</c:v>
              </c:pt>
              <c:pt idx="40">
                <c:v>2056</c:v>
              </c:pt>
              <c:pt idx="41">
                <c:v>2057</c:v>
              </c:pt>
              <c:pt idx="42">
                <c:v>2058</c:v>
              </c:pt>
              <c:pt idx="43">
                <c:v>2059</c:v>
              </c:pt>
              <c:pt idx="44">
                <c:v>2060</c:v>
              </c:pt>
              <c:pt idx="45">
                <c:v>2061</c:v>
              </c:pt>
              <c:pt idx="46">
                <c:v>2055</c:v>
              </c:pt>
              <c:pt idx="47">
                <c:v>2055</c:v>
              </c:pt>
              <c:pt idx="48">
                <c:v>2056</c:v>
              </c:pt>
              <c:pt idx="49">
                <c:v>2057</c:v>
              </c:pt>
              <c:pt idx="50">
                <c:v>2058</c:v>
              </c:pt>
              <c:pt idx="51">
                <c:v>2059</c:v>
              </c:pt>
              <c:pt idx="52">
                <c:v>2060</c:v>
              </c:pt>
              <c:pt idx="53">
                <c:v>2061</c:v>
              </c:pt>
              <c:pt idx="54">
                <c:v>2055</c:v>
              </c:pt>
              <c:pt idx="55">
                <c:v>2055</c:v>
              </c:pt>
              <c:pt idx="56">
                <c:v>2056</c:v>
              </c:pt>
              <c:pt idx="57">
                <c:v>2057</c:v>
              </c:pt>
              <c:pt idx="58">
                <c:v>2058</c:v>
              </c:pt>
              <c:pt idx="59">
                <c:v>2059</c:v>
              </c:pt>
              <c:pt idx="60">
                <c:v>2060</c:v>
              </c:pt>
              <c:pt idx="61">
                <c:v>2061</c:v>
              </c:pt>
              <c:pt idx="62">
                <c:v>2055</c:v>
              </c:pt>
              <c:pt idx="63">
                <c:v>2055</c:v>
              </c:pt>
              <c:pt idx="64">
                <c:v>2056</c:v>
              </c:pt>
              <c:pt idx="65">
                <c:v>2057</c:v>
              </c:pt>
              <c:pt idx="66">
                <c:v>2058</c:v>
              </c:pt>
              <c:pt idx="67">
                <c:v>2059</c:v>
              </c:pt>
              <c:pt idx="68">
                <c:v>2060</c:v>
              </c:pt>
              <c:pt idx="69">
                <c:v>2061</c:v>
              </c:pt>
              <c:pt idx="70">
                <c:v>2055</c:v>
              </c:pt>
              <c:pt idx="71">
                <c:v>2055</c:v>
              </c:pt>
              <c:pt idx="72">
                <c:v>2056</c:v>
              </c:pt>
              <c:pt idx="73">
                <c:v>2057</c:v>
              </c:pt>
              <c:pt idx="74">
                <c:v>2058</c:v>
              </c:pt>
              <c:pt idx="75">
                <c:v>2059</c:v>
              </c:pt>
              <c:pt idx="76">
                <c:v>2060</c:v>
              </c:pt>
              <c:pt idx="77">
                <c:v>2061</c:v>
              </c:pt>
              <c:pt idx="78">
                <c:v>2055</c:v>
              </c:pt>
              <c:pt idx="79">
                <c:v>2055</c:v>
              </c:pt>
              <c:pt idx="80">
                <c:v>2056</c:v>
              </c:pt>
              <c:pt idx="81">
                <c:v>2057</c:v>
              </c:pt>
              <c:pt idx="82">
                <c:v>2058</c:v>
              </c:pt>
              <c:pt idx="83">
                <c:v>2059</c:v>
              </c:pt>
              <c:pt idx="84">
                <c:v>2060</c:v>
              </c:pt>
              <c:pt idx="85">
                <c:v>2061</c:v>
              </c:pt>
              <c:pt idx="86">
                <c:v>2055</c:v>
              </c:pt>
              <c:pt idx="87">
                <c:v>2055</c:v>
              </c:pt>
              <c:pt idx="88">
                <c:v>2056</c:v>
              </c:pt>
              <c:pt idx="89">
                <c:v>2057</c:v>
              </c:pt>
              <c:pt idx="90">
                <c:v>2058</c:v>
              </c:pt>
              <c:pt idx="91">
                <c:v>2059</c:v>
              </c:pt>
              <c:pt idx="92">
                <c:v>2060</c:v>
              </c:pt>
              <c:pt idx="93">
                <c:v>2061</c:v>
              </c:pt>
              <c:pt idx="94">
                <c:v>2055</c:v>
              </c:pt>
              <c:pt idx="95">
                <c:v>2055</c:v>
              </c:pt>
              <c:pt idx="96">
                <c:v>2056</c:v>
              </c:pt>
              <c:pt idx="97">
                <c:v>2057</c:v>
              </c:pt>
              <c:pt idx="98">
                <c:v>2058</c:v>
              </c:pt>
              <c:pt idx="99">
                <c:v>2059</c:v>
              </c:pt>
              <c:pt idx="100">
                <c:v>2060</c:v>
              </c:pt>
              <c:pt idx="101">
                <c:v>2061</c:v>
              </c:pt>
              <c:pt idx="102">
                <c:v>2055</c:v>
              </c:pt>
              <c:pt idx="103">
                <c:v>2055</c:v>
              </c:pt>
              <c:pt idx="104">
                <c:v>2056</c:v>
              </c:pt>
              <c:pt idx="105">
                <c:v>2057</c:v>
              </c:pt>
              <c:pt idx="106">
                <c:v>2058</c:v>
              </c:pt>
              <c:pt idx="107">
                <c:v>2059</c:v>
              </c:pt>
              <c:pt idx="108">
                <c:v>2060</c:v>
              </c:pt>
              <c:pt idx="109">
                <c:v>2061</c:v>
              </c:pt>
              <c:pt idx="110">
                <c:v>2055</c:v>
              </c:pt>
              <c:pt idx="111">
                <c:v>2055</c:v>
              </c:pt>
              <c:pt idx="112">
                <c:v>2056</c:v>
              </c:pt>
              <c:pt idx="113">
                <c:v>2057</c:v>
              </c:pt>
              <c:pt idx="114">
                <c:v>2058</c:v>
              </c:pt>
              <c:pt idx="115">
                <c:v>2059</c:v>
              </c:pt>
              <c:pt idx="116">
                <c:v>2060</c:v>
              </c:pt>
              <c:pt idx="117">
                <c:v>2061</c:v>
              </c:pt>
              <c:pt idx="118">
                <c:v>2055</c:v>
              </c:pt>
              <c:pt idx="119">
                <c:v>2055</c:v>
              </c:pt>
              <c:pt idx="120">
                <c:v>2056</c:v>
              </c:pt>
              <c:pt idx="121">
                <c:v>2057</c:v>
              </c:pt>
              <c:pt idx="122">
                <c:v>2058</c:v>
              </c:pt>
              <c:pt idx="123">
                <c:v>2059</c:v>
              </c:pt>
              <c:pt idx="124">
                <c:v>2060</c:v>
              </c:pt>
              <c:pt idx="125">
                <c:v>2061</c:v>
              </c:pt>
              <c:pt idx="126">
                <c:v>2055</c:v>
              </c:pt>
              <c:pt idx="127">
                <c:v>2055</c:v>
              </c:pt>
              <c:pt idx="128">
                <c:v>2056</c:v>
              </c:pt>
              <c:pt idx="129">
                <c:v>2057</c:v>
              </c:pt>
              <c:pt idx="130">
                <c:v>2058</c:v>
              </c:pt>
              <c:pt idx="131">
                <c:v>2059</c:v>
              </c:pt>
              <c:pt idx="132">
                <c:v>2060</c:v>
              </c:pt>
              <c:pt idx="133">
                <c:v>2061</c:v>
              </c:pt>
              <c:pt idx="134">
                <c:v>2055</c:v>
              </c:pt>
              <c:pt idx="135">
                <c:v>2055</c:v>
              </c:pt>
              <c:pt idx="136">
                <c:v>2056</c:v>
              </c:pt>
              <c:pt idx="137">
                <c:v>2057</c:v>
              </c:pt>
              <c:pt idx="138">
                <c:v>2058</c:v>
              </c:pt>
              <c:pt idx="139">
                <c:v>2059</c:v>
              </c:pt>
              <c:pt idx="140">
                <c:v>2060</c:v>
              </c:pt>
              <c:pt idx="141">
                <c:v>2061</c:v>
              </c:pt>
              <c:pt idx="142">
                <c:v>2055</c:v>
              </c:pt>
              <c:pt idx="143">
                <c:v>2055</c:v>
              </c:pt>
              <c:pt idx="144">
                <c:v>2056</c:v>
              </c:pt>
              <c:pt idx="145">
                <c:v>2057</c:v>
              </c:pt>
              <c:pt idx="146">
                <c:v>2058</c:v>
              </c:pt>
              <c:pt idx="147">
                <c:v>2059</c:v>
              </c:pt>
              <c:pt idx="148">
                <c:v>2060</c:v>
              </c:pt>
              <c:pt idx="149">
                <c:v>2061</c:v>
              </c:pt>
              <c:pt idx="150">
                <c:v>2055</c:v>
              </c:pt>
              <c:pt idx="151">
                <c:v>2055</c:v>
              </c:pt>
              <c:pt idx="152">
                <c:v>2056</c:v>
              </c:pt>
              <c:pt idx="153">
                <c:v>2057</c:v>
              </c:pt>
              <c:pt idx="154">
                <c:v>2058</c:v>
              </c:pt>
              <c:pt idx="155">
                <c:v>2059</c:v>
              </c:pt>
              <c:pt idx="156">
                <c:v>2060</c:v>
              </c:pt>
              <c:pt idx="157">
                <c:v>2061</c:v>
              </c:pt>
              <c:pt idx="158">
                <c:v>2055</c:v>
              </c:pt>
              <c:pt idx="159">
                <c:v>2055</c:v>
              </c:pt>
              <c:pt idx="160">
                <c:v>2056</c:v>
              </c:pt>
              <c:pt idx="161">
                <c:v>2057</c:v>
              </c:pt>
              <c:pt idx="162">
                <c:v>2058</c:v>
              </c:pt>
              <c:pt idx="163">
                <c:v>2059</c:v>
              </c:pt>
              <c:pt idx="164">
                <c:v>2060</c:v>
              </c:pt>
              <c:pt idx="165">
                <c:v>2061</c:v>
              </c:pt>
              <c:pt idx="166">
                <c:v>2055</c:v>
              </c:pt>
              <c:pt idx="167">
                <c:v>2055</c:v>
              </c:pt>
              <c:pt idx="168">
                <c:v>2056</c:v>
              </c:pt>
              <c:pt idx="169">
                <c:v>2057</c:v>
              </c:pt>
              <c:pt idx="170">
                <c:v>2058</c:v>
              </c:pt>
              <c:pt idx="171">
                <c:v>2059</c:v>
              </c:pt>
              <c:pt idx="172">
                <c:v>2060</c:v>
              </c:pt>
              <c:pt idx="173">
                <c:v>2061</c:v>
              </c:pt>
              <c:pt idx="174">
                <c:v>2055</c:v>
              </c:pt>
              <c:pt idx="175">
                <c:v>2055</c:v>
              </c:pt>
              <c:pt idx="176">
                <c:v>2056</c:v>
              </c:pt>
              <c:pt idx="177">
                <c:v>2057</c:v>
              </c:pt>
              <c:pt idx="178">
                <c:v>2058</c:v>
              </c:pt>
              <c:pt idx="179">
                <c:v>2059</c:v>
              </c:pt>
              <c:pt idx="180">
                <c:v>2060</c:v>
              </c:pt>
              <c:pt idx="181">
                <c:v>2061</c:v>
              </c:pt>
              <c:pt idx="182">
                <c:v>2055</c:v>
              </c:pt>
              <c:pt idx="183">
                <c:v>2055</c:v>
              </c:pt>
              <c:pt idx="184">
                <c:v>2056</c:v>
              </c:pt>
              <c:pt idx="185">
                <c:v>2057</c:v>
              </c:pt>
              <c:pt idx="186">
                <c:v>2058</c:v>
              </c:pt>
              <c:pt idx="187">
                <c:v>2059</c:v>
              </c:pt>
              <c:pt idx="188">
                <c:v>2060</c:v>
              </c:pt>
              <c:pt idx="189">
                <c:v>2061</c:v>
              </c:pt>
              <c:pt idx="190">
                <c:v>2055</c:v>
              </c:pt>
              <c:pt idx="191">
                <c:v>2055</c:v>
              </c:pt>
              <c:pt idx="192">
                <c:v>2056</c:v>
              </c:pt>
              <c:pt idx="193">
                <c:v>2057</c:v>
              </c:pt>
              <c:pt idx="194">
                <c:v>2058</c:v>
              </c:pt>
              <c:pt idx="195">
                <c:v>2059</c:v>
              </c:pt>
              <c:pt idx="196">
                <c:v>2060</c:v>
              </c:pt>
              <c:pt idx="197">
                <c:v>2061</c:v>
              </c:pt>
              <c:pt idx="198">
                <c:v>2055</c:v>
              </c:pt>
              <c:pt idx="199">
                <c:v>2055</c:v>
              </c:pt>
              <c:pt idx="200">
                <c:v>2056</c:v>
              </c:pt>
              <c:pt idx="201">
                <c:v>2057</c:v>
              </c:pt>
              <c:pt idx="202">
                <c:v>2058</c:v>
              </c:pt>
              <c:pt idx="203">
                <c:v>2059</c:v>
              </c:pt>
              <c:pt idx="204">
                <c:v>2060</c:v>
              </c:pt>
              <c:pt idx="205">
                <c:v>2061</c:v>
              </c:pt>
              <c:pt idx="206">
                <c:v>2055</c:v>
              </c:pt>
              <c:pt idx="207">
                <c:v>2055</c:v>
              </c:pt>
              <c:pt idx="208">
                <c:v>2056</c:v>
              </c:pt>
              <c:pt idx="209">
                <c:v>2057</c:v>
              </c:pt>
              <c:pt idx="210">
                <c:v>2058</c:v>
              </c:pt>
              <c:pt idx="211">
                <c:v>2059</c:v>
              </c:pt>
              <c:pt idx="212">
                <c:v>2060</c:v>
              </c:pt>
              <c:pt idx="213">
                <c:v>2061</c:v>
              </c:pt>
              <c:pt idx="214">
                <c:v>2055</c:v>
              </c:pt>
              <c:pt idx="215">
                <c:v>2055</c:v>
              </c:pt>
              <c:pt idx="216">
                <c:v>2056</c:v>
              </c:pt>
              <c:pt idx="217">
                <c:v>2057</c:v>
              </c:pt>
              <c:pt idx="218">
                <c:v>2058</c:v>
              </c:pt>
              <c:pt idx="219">
                <c:v>2059</c:v>
              </c:pt>
              <c:pt idx="220">
                <c:v>2060</c:v>
              </c:pt>
              <c:pt idx="221">
                <c:v>2061</c:v>
              </c:pt>
              <c:pt idx="222">
                <c:v>2055</c:v>
              </c:pt>
              <c:pt idx="223">
                <c:v>2055</c:v>
              </c:pt>
              <c:pt idx="224">
                <c:v>2056</c:v>
              </c:pt>
              <c:pt idx="225">
                <c:v>2057</c:v>
              </c:pt>
              <c:pt idx="226">
                <c:v>2058</c:v>
              </c:pt>
              <c:pt idx="227">
                <c:v>2059</c:v>
              </c:pt>
              <c:pt idx="228">
                <c:v>2060</c:v>
              </c:pt>
              <c:pt idx="229">
                <c:v>2061</c:v>
              </c:pt>
              <c:pt idx="230">
                <c:v>2055</c:v>
              </c:pt>
              <c:pt idx="231">
                <c:v>2055</c:v>
              </c:pt>
              <c:pt idx="232">
                <c:v>2056</c:v>
              </c:pt>
              <c:pt idx="233">
                <c:v>2057</c:v>
              </c:pt>
              <c:pt idx="234">
                <c:v>2058</c:v>
              </c:pt>
              <c:pt idx="235">
                <c:v>2059</c:v>
              </c:pt>
              <c:pt idx="236">
                <c:v>2060</c:v>
              </c:pt>
              <c:pt idx="237">
                <c:v>2061</c:v>
              </c:pt>
              <c:pt idx="238">
                <c:v>2055</c:v>
              </c:pt>
              <c:pt idx="239">
                <c:v>2055</c:v>
              </c:pt>
              <c:pt idx="240">
                <c:v>2056</c:v>
              </c:pt>
              <c:pt idx="241">
                <c:v>2057</c:v>
              </c:pt>
              <c:pt idx="242">
                <c:v>2058</c:v>
              </c:pt>
              <c:pt idx="243">
                <c:v>2059</c:v>
              </c:pt>
              <c:pt idx="244">
                <c:v>2060</c:v>
              </c:pt>
              <c:pt idx="245">
                <c:v>2061</c:v>
              </c:pt>
              <c:pt idx="246">
                <c:v>2055</c:v>
              </c:pt>
              <c:pt idx="247">
                <c:v>2055</c:v>
              </c:pt>
              <c:pt idx="248">
                <c:v>2056</c:v>
              </c:pt>
              <c:pt idx="249">
                <c:v>2057</c:v>
              </c:pt>
              <c:pt idx="250">
                <c:v>2058</c:v>
              </c:pt>
              <c:pt idx="251">
                <c:v>2059</c:v>
              </c:pt>
              <c:pt idx="252">
                <c:v>2060</c:v>
              </c:pt>
              <c:pt idx="253">
                <c:v>2061</c:v>
              </c:pt>
              <c:pt idx="254">
                <c:v>2055</c:v>
              </c:pt>
              <c:pt idx="255">
                <c:v>2055</c:v>
              </c:pt>
              <c:pt idx="256">
                <c:v>2056</c:v>
              </c:pt>
              <c:pt idx="257">
                <c:v>2057</c:v>
              </c:pt>
              <c:pt idx="258">
                <c:v>2058</c:v>
              </c:pt>
              <c:pt idx="259">
                <c:v>2059</c:v>
              </c:pt>
              <c:pt idx="260">
                <c:v>2060</c:v>
              </c:pt>
              <c:pt idx="261">
                <c:v>2061</c:v>
              </c:pt>
              <c:pt idx="262">
                <c:v>2055</c:v>
              </c:pt>
              <c:pt idx="263">
                <c:v>2055</c:v>
              </c:pt>
              <c:pt idx="264">
                <c:v>2056</c:v>
              </c:pt>
              <c:pt idx="265">
                <c:v>2057</c:v>
              </c:pt>
              <c:pt idx="266">
                <c:v>2058</c:v>
              </c:pt>
              <c:pt idx="267">
                <c:v>2059</c:v>
              </c:pt>
              <c:pt idx="268">
                <c:v>2060</c:v>
              </c:pt>
              <c:pt idx="269">
                <c:v>2061</c:v>
              </c:pt>
              <c:pt idx="270">
                <c:v>2055</c:v>
              </c:pt>
              <c:pt idx="271">
                <c:v>2055</c:v>
              </c:pt>
              <c:pt idx="272">
                <c:v>2056</c:v>
              </c:pt>
              <c:pt idx="273">
                <c:v>2057</c:v>
              </c:pt>
              <c:pt idx="274">
                <c:v>2058</c:v>
              </c:pt>
              <c:pt idx="275">
                <c:v>2059</c:v>
              </c:pt>
              <c:pt idx="276">
                <c:v>2060</c:v>
              </c:pt>
              <c:pt idx="277">
                <c:v>2061</c:v>
              </c:pt>
              <c:pt idx="278">
                <c:v>2055</c:v>
              </c:pt>
              <c:pt idx="279">
                <c:v>2055</c:v>
              </c:pt>
              <c:pt idx="280">
                <c:v>2056</c:v>
              </c:pt>
              <c:pt idx="281">
                <c:v>2057</c:v>
              </c:pt>
              <c:pt idx="282">
                <c:v>2058</c:v>
              </c:pt>
              <c:pt idx="283">
                <c:v>2059</c:v>
              </c:pt>
              <c:pt idx="284">
                <c:v>2060</c:v>
              </c:pt>
              <c:pt idx="285">
                <c:v>2061</c:v>
              </c:pt>
              <c:pt idx="286">
                <c:v>2055</c:v>
              </c:pt>
              <c:pt idx="287">
                <c:v>2055</c:v>
              </c:pt>
              <c:pt idx="288">
                <c:v>2056</c:v>
              </c:pt>
              <c:pt idx="289">
                <c:v>2057</c:v>
              </c:pt>
              <c:pt idx="290">
                <c:v>2058</c:v>
              </c:pt>
              <c:pt idx="291">
                <c:v>2059</c:v>
              </c:pt>
              <c:pt idx="292">
                <c:v>2060</c:v>
              </c:pt>
              <c:pt idx="293">
                <c:v>2061</c:v>
              </c:pt>
              <c:pt idx="294">
                <c:v>2055</c:v>
              </c:pt>
              <c:pt idx="295">
                <c:v>2055</c:v>
              </c:pt>
              <c:pt idx="296">
                <c:v>2056</c:v>
              </c:pt>
              <c:pt idx="297">
                <c:v>2057</c:v>
              </c:pt>
              <c:pt idx="298">
                <c:v>2058</c:v>
              </c:pt>
              <c:pt idx="299">
                <c:v>2059</c:v>
              </c:pt>
              <c:pt idx="300">
                <c:v>2060</c:v>
              </c:pt>
              <c:pt idx="301">
                <c:v>2061</c:v>
              </c:pt>
              <c:pt idx="302">
                <c:v>2055</c:v>
              </c:pt>
              <c:pt idx="303">
                <c:v>2055</c:v>
              </c:pt>
              <c:pt idx="304">
                <c:v>2056</c:v>
              </c:pt>
              <c:pt idx="305">
                <c:v>2057</c:v>
              </c:pt>
              <c:pt idx="306">
                <c:v>2058</c:v>
              </c:pt>
              <c:pt idx="307">
                <c:v>2059</c:v>
              </c:pt>
              <c:pt idx="308">
                <c:v>2060</c:v>
              </c:pt>
              <c:pt idx="309">
                <c:v>2061</c:v>
              </c:pt>
              <c:pt idx="310">
                <c:v>2055</c:v>
              </c:pt>
              <c:pt idx="311">
                <c:v>2055</c:v>
              </c:pt>
              <c:pt idx="312">
                <c:v>2056</c:v>
              </c:pt>
              <c:pt idx="313">
                <c:v>2057</c:v>
              </c:pt>
              <c:pt idx="314">
                <c:v>2058</c:v>
              </c:pt>
              <c:pt idx="315">
                <c:v>2059</c:v>
              </c:pt>
              <c:pt idx="316">
                <c:v>2060</c:v>
              </c:pt>
              <c:pt idx="317">
                <c:v>2061</c:v>
              </c:pt>
              <c:pt idx="318">
                <c:v>2055</c:v>
              </c:pt>
              <c:pt idx="319">
                <c:v>2055</c:v>
              </c:pt>
              <c:pt idx="320">
                <c:v>2056</c:v>
              </c:pt>
              <c:pt idx="321">
                <c:v>2057</c:v>
              </c:pt>
              <c:pt idx="322">
                <c:v>2058</c:v>
              </c:pt>
              <c:pt idx="323">
                <c:v>2059</c:v>
              </c:pt>
              <c:pt idx="324">
                <c:v>2060</c:v>
              </c:pt>
              <c:pt idx="325">
                <c:v>2061</c:v>
              </c:pt>
              <c:pt idx="326">
                <c:v>2055</c:v>
              </c:pt>
              <c:pt idx="327">
                <c:v>2055</c:v>
              </c:pt>
              <c:pt idx="328">
                <c:v>2056</c:v>
              </c:pt>
              <c:pt idx="329">
                <c:v>2057</c:v>
              </c:pt>
              <c:pt idx="330">
                <c:v>2058</c:v>
              </c:pt>
              <c:pt idx="331">
                <c:v>2059</c:v>
              </c:pt>
              <c:pt idx="332">
                <c:v>2060</c:v>
              </c:pt>
              <c:pt idx="333">
                <c:v>2061</c:v>
              </c:pt>
              <c:pt idx="334">
                <c:v>2055</c:v>
              </c:pt>
              <c:pt idx="335">
                <c:v>2055</c:v>
              </c:pt>
              <c:pt idx="336">
                <c:v>2056</c:v>
              </c:pt>
              <c:pt idx="337">
                <c:v>2057</c:v>
              </c:pt>
              <c:pt idx="338">
                <c:v>2058</c:v>
              </c:pt>
              <c:pt idx="339">
                <c:v>2059</c:v>
              </c:pt>
              <c:pt idx="340">
                <c:v>2060</c:v>
              </c:pt>
              <c:pt idx="341">
                <c:v>2061</c:v>
              </c:pt>
              <c:pt idx="342">
                <c:v>2055</c:v>
              </c:pt>
              <c:pt idx="343">
                <c:v>2055</c:v>
              </c:pt>
              <c:pt idx="344">
                <c:v>2056</c:v>
              </c:pt>
              <c:pt idx="345">
                <c:v>2057</c:v>
              </c:pt>
              <c:pt idx="346">
                <c:v>2058</c:v>
              </c:pt>
              <c:pt idx="347">
                <c:v>2059</c:v>
              </c:pt>
              <c:pt idx="348">
                <c:v>2060</c:v>
              </c:pt>
              <c:pt idx="349">
                <c:v>2061</c:v>
              </c:pt>
              <c:pt idx="350">
                <c:v>2055</c:v>
              </c:pt>
              <c:pt idx="351">
                <c:v>2055</c:v>
              </c:pt>
              <c:pt idx="352">
                <c:v>2056</c:v>
              </c:pt>
              <c:pt idx="353">
                <c:v>2057</c:v>
              </c:pt>
              <c:pt idx="354">
                <c:v>2058</c:v>
              </c:pt>
              <c:pt idx="355">
                <c:v>2059</c:v>
              </c:pt>
              <c:pt idx="356">
                <c:v>2060</c:v>
              </c:pt>
              <c:pt idx="357">
                <c:v>2061</c:v>
              </c:pt>
              <c:pt idx="358">
                <c:v>2055</c:v>
              </c:pt>
              <c:pt idx="359">
                <c:v>2055</c:v>
              </c:pt>
              <c:pt idx="360">
                <c:v>2056</c:v>
              </c:pt>
              <c:pt idx="361">
                <c:v>2057</c:v>
              </c:pt>
              <c:pt idx="362">
                <c:v>2058</c:v>
              </c:pt>
              <c:pt idx="363">
                <c:v>2059</c:v>
              </c:pt>
              <c:pt idx="364">
                <c:v>2060</c:v>
              </c:pt>
              <c:pt idx="365">
                <c:v>2061</c:v>
              </c:pt>
              <c:pt idx="366">
                <c:v>2055</c:v>
              </c:pt>
              <c:pt idx="367">
                <c:v>2055</c:v>
              </c:pt>
              <c:pt idx="368">
                <c:v>2056</c:v>
              </c:pt>
              <c:pt idx="369">
                <c:v>2057</c:v>
              </c:pt>
              <c:pt idx="370">
                <c:v>2058</c:v>
              </c:pt>
              <c:pt idx="371">
                <c:v>2059</c:v>
              </c:pt>
              <c:pt idx="372">
                <c:v>2060</c:v>
              </c:pt>
              <c:pt idx="373">
                <c:v>2061</c:v>
              </c:pt>
              <c:pt idx="374">
                <c:v>2055</c:v>
              </c:pt>
              <c:pt idx="375">
                <c:v>2055</c:v>
              </c:pt>
              <c:pt idx="376">
                <c:v>2056</c:v>
              </c:pt>
              <c:pt idx="377">
                <c:v>2057</c:v>
              </c:pt>
              <c:pt idx="378">
                <c:v>2058</c:v>
              </c:pt>
              <c:pt idx="379">
                <c:v>2059</c:v>
              </c:pt>
              <c:pt idx="380">
                <c:v>2060</c:v>
              </c:pt>
              <c:pt idx="381">
                <c:v>2061</c:v>
              </c:pt>
              <c:pt idx="382">
                <c:v>2055</c:v>
              </c:pt>
              <c:pt idx="383">
                <c:v>2055</c:v>
              </c:pt>
              <c:pt idx="384">
                <c:v>2056</c:v>
              </c:pt>
              <c:pt idx="385">
                <c:v>2057</c:v>
              </c:pt>
              <c:pt idx="386">
                <c:v>2058</c:v>
              </c:pt>
              <c:pt idx="387">
                <c:v>2059</c:v>
              </c:pt>
              <c:pt idx="388">
                <c:v>2060</c:v>
              </c:pt>
              <c:pt idx="389">
                <c:v>2061</c:v>
              </c:pt>
              <c:pt idx="390">
                <c:v>2055</c:v>
              </c:pt>
              <c:pt idx="391">
                <c:v>2055</c:v>
              </c:pt>
              <c:pt idx="392">
                <c:v>2056</c:v>
              </c:pt>
              <c:pt idx="393">
                <c:v>2057</c:v>
              </c:pt>
              <c:pt idx="394">
                <c:v>2058</c:v>
              </c:pt>
              <c:pt idx="395">
                <c:v>2059</c:v>
              </c:pt>
              <c:pt idx="396">
                <c:v>2060</c:v>
              </c:pt>
              <c:pt idx="397">
                <c:v>2061</c:v>
              </c:pt>
              <c:pt idx="398">
                <c:v>2055</c:v>
              </c:pt>
              <c:pt idx="399">
                <c:v>2055</c:v>
              </c:pt>
              <c:pt idx="400">
                <c:v>2056</c:v>
              </c:pt>
              <c:pt idx="401">
                <c:v>2057</c:v>
              </c:pt>
              <c:pt idx="402">
                <c:v>2058</c:v>
              </c:pt>
              <c:pt idx="403">
                <c:v>2059</c:v>
              </c:pt>
              <c:pt idx="404">
                <c:v>2060</c:v>
              </c:pt>
              <c:pt idx="405">
                <c:v>2061</c:v>
              </c:pt>
              <c:pt idx="406">
                <c:v>2055</c:v>
              </c:pt>
              <c:pt idx="407">
                <c:v>2055</c:v>
              </c:pt>
              <c:pt idx="408">
                <c:v>2056</c:v>
              </c:pt>
              <c:pt idx="409">
                <c:v>2057</c:v>
              </c:pt>
              <c:pt idx="410">
                <c:v>2058</c:v>
              </c:pt>
              <c:pt idx="411">
                <c:v>2059</c:v>
              </c:pt>
              <c:pt idx="412">
                <c:v>2060</c:v>
              </c:pt>
              <c:pt idx="413">
                <c:v>2061</c:v>
              </c:pt>
              <c:pt idx="414">
                <c:v>2055</c:v>
              </c:pt>
              <c:pt idx="415">
                <c:v>2055</c:v>
              </c:pt>
              <c:pt idx="416">
                <c:v>2056</c:v>
              </c:pt>
              <c:pt idx="417">
                <c:v>2057</c:v>
              </c:pt>
              <c:pt idx="418">
                <c:v>2058</c:v>
              </c:pt>
              <c:pt idx="419">
                <c:v>2059</c:v>
              </c:pt>
              <c:pt idx="420">
                <c:v>2060</c:v>
              </c:pt>
              <c:pt idx="421">
                <c:v>2061</c:v>
              </c:pt>
              <c:pt idx="422">
                <c:v>2055</c:v>
              </c:pt>
              <c:pt idx="423">
                <c:v>2055</c:v>
              </c:pt>
              <c:pt idx="424">
                <c:v>2056</c:v>
              </c:pt>
              <c:pt idx="425">
                <c:v>2057</c:v>
              </c:pt>
              <c:pt idx="426">
                <c:v>2058</c:v>
              </c:pt>
              <c:pt idx="427">
                <c:v>2059</c:v>
              </c:pt>
              <c:pt idx="428">
                <c:v>2060</c:v>
              </c:pt>
              <c:pt idx="429">
                <c:v>2061</c:v>
              </c:pt>
              <c:pt idx="430">
                <c:v>2055</c:v>
              </c:pt>
              <c:pt idx="431">
                <c:v>2056</c:v>
              </c:pt>
              <c:pt idx="432">
                <c:v>2057</c:v>
              </c:pt>
              <c:pt idx="433">
                <c:v>2058</c:v>
              </c:pt>
              <c:pt idx="434">
                <c:v>2059</c:v>
              </c:pt>
              <c:pt idx="435">
                <c:v>2060</c:v>
              </c:pt>
              <c:pt idx="436">
                <c:v>2061</c:v>
              </c:pt>
            </c:numLit>
          </c:cat>
          <c:val>
            <c:numRef>
              <c:f>CF!$G$85:$AK$85</c:f>
              <c:numCache>
                <c:formatCode>#,##0\ ;\(#,##0\);\-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1828.58322464394</c:v>
                </c:pt>
                <c:pt idx="4">
                  <c:v>3759.9520197527418</c:v>
                </c:pt>
                <c:pt idx="5">
                  <c:v>5718.7387960271972</c:v>
                </c:pt>
                <c:pt idx="6">
                  <c:v>5838.8323107437682</c:v>
                </c:pt>
                <c:pt idx="7">
                  <c:v>5961.4477892693858</c:v>
                </c:pt>
                <c:pt idx="8">
                  <c:v>6086.6381928440424</c:v>
                </c:pt>
                <c:pt idx="9">
                  <c:v>6214.4575948937663</c:v>
                </c:pt>
                <c:pt idx="10">
                  <c:v>6344.9612043865354</c:v>
                </c:pt>
                <c:pt idx="11">
                  <c:v>6478.205389678652</c:v>
                </c:pt>
                <c:pt idx="12">
                  <c:v>6614.2477028619032</c:v>
                </c:pt>
                <c:pt idx="13">
                  <c:v>6753.1469046220018</c:v>
                </c:pt>
                <c:pt idx="14">
                  <c:v>6894.9629896190636</c:v>
                </c:pt>
                <c:pt idx="15">
                  <c:v>7039.757212401063</c:v>
                </c:pt>
                <c:pt idx="16">
                  <c:v>7187.592113861484</c:v>
                </c:pt>
                <c:pt idx="17">
                  <c:v>7338.5315482525748</c:v>
                </c:pt>
                <c:pt idx="18">
                  <c:v>7492.6407107658797</c:v>
                </c:pt>
                <c:pt idx="19">
                  <c:v>7649.986165691962</c:v>
                </c:pt>
                <c:pt idx="20">
                  <c:v>7810.6358751714906</c:v>
                </c:pt>
                <c:pt idx="21">
                  <c:v>7974.6592285500938</c:v>
                </c:pt>
                <c:pt idx="22">
                  <c:v>8142.1270723496436</c:v>
                </c:pt>
                <c:pt idx="23">
                  <c:v>8313.1117408689861</c:v>
                </c:pt>
                <c:pt idx="24">
                  <c:v>8487.6870874272354</c:v>
                </c:pt>
                <c:pt idx="25">
                  <c:v>8665.9285162632041</c:v>
                </c:pt>
                <c:pt idx="26">
                  <c:v>8847.9130151047302</c:v>
                </c:pt>
                <c:pt idx="27">
                  <c:v>9033.7191884219283</c:v>
                </c:pt>
                <c:pt idx="28">
                  <c:v>9223.4272913787881</c:v>
                </c:pt>
                <c:pt idx="29">
                  <c:v>9417.1192644977418</c:v>
                </c:pt>
                <c:pt idx="30">
                  <c:v>0</c:v>
                </c:pt>
              </c:numCache>
              <c:extLst xmlns:c16r2="http://schemas.microsoft.com/office/drawing/2015/06/chart"/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8F-4289-BB67-959868F4ECD9}"/>
            </c:ext>
          </c:extLst>
        </c:ser>
        <c:ser>
          <c:idx val="6"/>
          <c:order val="6"/>
          <c:tx>
            <c:strRef>
              <c:f>CF!$B$86</c:f>
              <c:strCache>
                <c:ptCount val="1"/>
                <c:pt idx="0">
                  <c:v>MM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1"/>
              <c:pt idx="0">
                <c:v>2023</c:v>
              </c:pt>
              <c:pt idx="1">
                <c:v>2024</c:v>
              </c:pt>
              <c:pt idx="2">
                <c:v>2025</c:v>
              </c:pt>
              <c:pt idx="3">
                <c:v>2026</c:v>
              </c:pt>
              <c:pt idx="4">
                <c:v>2027</c:v>
              </c:pt>
              <c:pt idx="5">
                <c:v>2028</c:v>
              </c:pt>
              <c:pt idx="6">
                <c:v>2029</c:v>
              </c:pt>
              <c:pt idx="7">
                <c:v>2030</c:v>
              </c:pt>
              <c:pt idx="8">
                <c:v>2031</c:v>
              </c:pt>
              <c:pt idx="9">
                <c:v>2032</c:v>
              </c:pt>
              <c:pt idx="10">
                <c:v>2033</c:v>
              </c:pt>
              <c:pt idx="11">
                <c:v>2034</c:v>
              </c:pt>
              <c:pt idx="12">
                <c:v>2035</c:v>
              </c:pt>
              <c:pt idx="13">
                <c:v>2036</c:v>
              </c:pt>
              <c:pt idx="14">
                <c:v>2037</c:v>
              </c:pt>
              <c:pt idx="15">
                <c:v>2038</c:v>
              </c:pt>
              <c:pt idx="16">
                <c:v>2039</c:v>
              </c:pt>
              <c:pt idx="17">
                <c:v>2040</c:v>
              </c:pt>
              <c:pt idx="18">
                <c:v>2041</c:v>
              </c:pt>
              <c:pt idx="19">
                <c:v>2042</c:v>
              </c:pt>
              <c:pt idx="20">
                <c:v>2043</c:v>
              </c:pt>
              <c:pt idx="21">
                <c:v>2044</c:v>
              </c:pt>
              <c:pt idx="22">
                <c:v>2045</c:v>
              </c:pt>
              <c:pt idx="23">
                <c:v>2046</c:v>
              </c:pt>
              <c:pt idx="24">
                <c:v>2047</c:v>
              </c:pt>
              <c:pt idx="25">
                <c:v>2048</c:v>
              </c:pt>
              <c:pt idx="26">
                <c:v>2049</c:v>
              </c:pt>
              <c:pt idx="27">
                <c:v>2050</c:v>
              </c:pt>
              <c:pt idx="28">
                <c:v>2051</c:v>
              </c:pt>
              <c:pt idx="29">
                <c:v>2052</c:v>
              </c:pt>
              <c:pt idx="30">
                <c:v>2053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CF!$G$86:$AK$86</c:f>
              <c:numCache>
                <c:formatCode>#,##0\ ;\(#,##0\);\-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469.32501740841695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808.50202063295774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74755.959557893002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354.26187227041112</c:v>
                </c:pt>
                <c:pt idx="23">
                  <c:v>654.46372264204842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116046.8253710651</c:v>
                </c:pt>
                <c:pt idx="28">
                  <c:v>0</c:v>
                </c:pt>
                <c:pt idx="29">
                  <c:v>896.27498163224709</c:v>
                </c:pt>
                <c:pt idx="30">
                  <c:v>0</c:v>
                </c:pt>
              </c:numCache>
              <c:extLst xmlns:c16r2="http://schemas.microsoft.com/office/drawing/2015/06/chart"/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4C-472E-A461-5AC8EBAB2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9497808"/>
        <c:axId val="5094967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3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CF!$B$87</c15:sqref>
                        </c15:formulaRef>
                      </c:ext>
                    </c:extLst>
                    <c:strCache>
                      <c:ptCount val="1"/>
                      <c:pt idx="0">
                        <c:v>Gastos Financieros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CF!$G$3:$AK$3</c15:sqref>
                        </c15:formulaRef>
                      </c:ext>
                    </c:extLst>
                    <c:numCache>
                      <c:formatCode>0</c:formatCode>
                      <c:ptCount val="31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CF!$G$87:$AK$87</c15:sqref>
                        </c15:formulaRef>
                      </c:ext>
                    </c:extLst>
                    <c:numCache>
                      <c:formatCode>#,##0\ ;\(#,##0\);\-</c:formatCode>
                      <c:ptCount val="31"/>
                      <c:pt idx="0">
                        <c:v>0</c:v>
                      </c:pt>
                      <c:pt idx="1">
                        <c:v>5512.677919513374</c:v>
                      </c:pt>
                      <c:pt idx="2">
                        <c:v>500</c:v>
                      </c:pt>
                      <c:pt idx="3">
                        <c:v>12276.270378705434</c:v>
                      </c:pt>
                      <c:pt idx="4">
                        <c:v>20892.968048834387</c:v>
                      </c:pt>
                      <c:pt idx="5">
                        <c:v>25976.749644910091</c:v>
                      </c:pt>
                      <c:pt idx="6">
                        <c:v>24756.535357873414</c:v>
                      </c:pt>
                      <c:pt idx="7">
                        <c:v>23450.906070744168</c:v>
                      </c:pt>
                      <c:pt idx="8">
                        <c:v>22053.882733515871</c:v>
                      </c:pt>
                      <c:pt idx="9">
                        <c:v>20559.067762681607</c:v>
                      </c:pt>
                      <c:pt idx="10">
                        <c:v>18959.615743888935</c:v>
                      </c:pt>
                      <c:pt idx="11">
                        <c:v>17248.202083780776</c:v>
                      </c:pt>
                      <c:pt idx="12">
                        <c:v>15416.989467465046</c:v>
                      </c:pt>
                      <c:pt idx="13">
                        <c:v>13457.591968007218</c:v>
                      </c:pt>
                      <c:pt idx="14">
                        <c:v>11361.036643587342</c:v>
                      </c:pt>
                      <c:pt idx="15">
                        <c:v>9117.7224464580722</c:v>
                      </c:pt>
                      <c:pt idx="16">
                        <c:v>6717.3762555297562</c:v>
                      </c:pt>
                      <c:pt idx="17">
                        <c:v>4149.0058312364581</c:v>
                      </c:pt>
                      <c:pt idx="18">
                        <c:v>1829.7470250419224</c:v>
                      </c:pt>
                      <c:pt idx="19">
                        <c:v>711.01508556998533</c:v>
                      </c:pt>
                      <c:pt idx="20">
                        <c:v>1.0413390927620318E-13</c:v>
                      </c:pt>
                      <c:pt idx="21">
                        <c:v>1.0413390927620318E-13</c:v>
                      </c:pt>
                      <c:pt idx="22">
                        <c:v>3.4711303092067726E-14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DC8F-4289-BB67-959868F4ECD9}"/>
                  </c:ext>
                </c:extLst>
              </c15:ser>
            </c15:filteredBarSeries>
            <c15:filteredBarSeries>
              <c15:ser>
                <c:idx val="5"/>
                <c:order val="4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CF!$B$88</c15:sqref>
                        </c15:formulaRef>
                      </c:ext>
                    </c:extLst>
                    <c:strCache>
                      <c:ptCount val="1"/>
                      <c:pt idx="0">
                        <c:v>Repago Principal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CF!$G$88:$AK$88</c15:sqref>
                        </c15:formulaRef>
                      </c:ext>
                    </c:extLst>
                    <c:numCache>
                      <c:formatCode>#,##0\ ;\(#,##0\);\-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6938.5725292574034</c:v>
                      </c:pt>
                      <c:pt idx="4">
                        <c:v>12872.799851403923</c:v>
                      </c:pt>
                      <c:pt idx="5">
                        <c:v>17431.632671952528</c:v>
                      </c:pt>
                      <c:pt idx="6">
                        <c:v>18651.846958989205</c:v>
                      </c:pt>
                      <c:pt idx="7">
                        <c:v>19957.476246118455</c:v>
                      </c:pt>
                      <c:pt idx="8">
                        <c:v>21354.49958334674</c:v>
                      </c:pt>
                      <c:pt idx="9">
                        <c:v>22849.314554181015</c:v>
                      </c:pt>
                      <c:pt idx="10">
                        <c:v>24448.766572973687</c:v>
                      </c:pt>
                      <c:pt idx="11">
                        <c:v>26160.180233081839</c:v>
                      </c:pt>
                      <c:pt idx="12">
                        <c:v>27991.392849397573</c:v>
                      </c:pt>
                      <c:pt idx="13">
                        <c:v>29950.7903488554</c:v>
                      </c:pt>
                      <c:pt idx="14">
                        <c:v>32047.345673275278</c:v>
                      </c:pt>
                      <c:pt idx="15">
                        <c:v>34290.659870404546</c:v>
                      </c:pt>
                      <c:pt idx="16">
                        <c:v>36691.006061332853</c:v>
                      </c:pt>
                      <c:pt idx="17">
                        <c:v>39259.376485626162</c:v>
                      </c:pt>
                      <c:pt idx="18">
                        <c:v>22863.792383857854</c:v>
                      </c:pt>
                      <c:pt idx="19">
                        <c:v>9431.5993310543199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6-DC8F-4289-BB67-959868F4ECD9}"/>
                  </c:ext>
                </c:extLst>
              </c15:ser>
            </c15:filteredBarSeries>
            <c15:filteredBarSeries>
              <c15:ser>
                <c:idx val="3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CF!$B$89</c15:sqref>
                        </c15:formulaRef>
                      </c:ext>
                    </c:extLst>
                    <c:strCache>
                      <c:ptCount val="1"/>
                      <c:pt idx="0">
                        <c:v>Reparto Accionistas</c:v>
                      </c:pt>
                    </c:strCache>
                  </c:strRef>
                </c:tx>
                <c:spPr>
                  <a:solidFill>
                    <a:srgbClr val="00B0F0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CF!$G$3:$AK$3</c15:sqref>
                        </c15:formulaRef>
                      </c:ext>
                    </c:extLst>
                    <c:numCache>
                      <c:formatCode>0</c:formatCode>
                      <c:ptCount val="31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  <c:pt idx="10">
                        <c:v>2033</c:v>
                      </c:pt>
                      <c:pt idx="11">
                        <c:v>2034</c:v>
                      </c:pt>
                      <c:pt idx="12">
                        <c:v>2035</c:v>
                      </c:pt>
                      <c:pt idx="13">
                        <c:v>2036</c:v>
                      </c:pt>
                      <c:pt idx="14">
                        <c:v>2037</c:v>
                      </c:pt>
                      <c:pt idx="15">
                        <c:v>2038</c:v>
                      </c:pt>
                      <c:pt idx="16">
                        <c:v>2039</c:v>
                      </c:pt>
                      <c:pt idx="17">
                        <c:v>2040</c:v>
                      </c:pt>
                      <c:pt idx="18">
                        <c:v>2041</c:v>
                      </c:pt>
                      <c:pt idx="19">
                        <c:v>2042</c:v>
                      </c:pt>
                      <c:pt idx="20">
                        <c:v>2043</c:v>
                      </c:pt>
                      <c:pt idx="21">
                        <c:v>2044</c:v>
                      </c:pt>
                      <c:pt idx="22">
                        <c:v>2045</c:v>
                      </c:pt>
                      <c:pt idx="23">
                        <c:v>2046</c:v>
                      </c:pt>
                      <c:pt idx="24">
                        <c:v>2047</c:v>
                      </c:pt>
                      <c:pt idx="25">
                        <c:v>2048</c:v>
                      </c:pt>
                      <c:pt idx="26">
                        <c:v>2049</c:v>
                      </c:pt>
                      <c:pt idx="27">
                        <c:v>2050</c:v>
                      </c:pt>
                      <c:pt idx="28">
                        <c:v>2051</c:v>
                      </c:pt>
                      <c:pt idx="29">
                        <c:v>2052</c:v>
                      </c:pt>
                      <c:pt idx="30">
                        <c:v>2053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CF!$G$89:$AK$89</c15:sqref>
                        </c15:formulaRef>
                      </c:ext>
                    </c:extLst>
                    <c:numCache>
                      <c:formatCode>#,##0\ ;\(#,##0\);\-</c:formatCode>
                      <c:ptCount val="3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6672.6218120031826</c:v>
                      </c:pt>
                      <c:pt idx="5">
                        <c:v>27069.048872073741</c:v>
                      </c:pt>
                      <c:pt idx="6">
                        <c:v>12143.381909483069</c:v>
                      </c:pt>
                      <c:pt idx="7">
                        <c:v>4865.0457445696557</c:v>
                      </c:pt>
                      <c:pt idx="8">
                        <c:v>5553.1941672243847</c:v>
                      </c:pt>
                      <c:pt idx="9">
                        <c:v>6060.7772766574017</c:v>
                      </c:pt>
                      <c:pt idx="10">
                        <c:v>6588.7487220442672</c:v>
                      </c:pt>
                      <c:pt idx="11">
                        <c:v>7152.6942615054068</c:v>
                      </c:pt>
                      <c:pt idx="12">
                        <c:v>7767.6723874983109</c:v>
                      </c:pt>
                      <c:pt idx="13">
                        <c:v>8321.8031986810965</c:v>
                      </c:pt>
                      <c:pt idx="14">
                        <c:v>8835.2039476688842</c:v>
                      </c:pt>
                      <c:pt idx="15">
                        <c:v>9397.1527236053153</c:v>
                      </c:pt>
                      <c:pt idx="16">
                        <c:v>9991.6320507568671</c:v>
                      </c:pt>
                      <c:pt idx="17">
                        <c:v>1870.469641702337</c:v>
                      </c:pt>
                      <c:pt idx="18">
                        <c:v>8547.3308755504804</c:v>
                      </c:pt>
                      <c:pt idx="19">
                        <c:v>6706.4409388466029</c:v>
                      </c:pt>
                      <c:pt idx="20">
                        <c:v>7388.8384363216928</c:v>
                      </c:pt>
                      <c:pt idx="21">
                        <c:v>8130.2163893092229</c:v>
                      </c:pt>
                      <c:pt idx="22">
                        <c:v>8776.9413770854644</c:v>
                      </c:pt>
                      <c:pt idx="23">
                        <c:v>9520.8402308373497</c:v>
                      </c:pt>
                      <c:pt idx="24">
                        <c:v>10011.856742681073</c:v>
                      </c:pt>
                      <c:pt idx="25">
                        <c:v>8139.5111268390247</c:v>
                      </c:pt>
                      <c:pt idx="26">
                        <c:v>2715.6854458017374</c:v>
                      </c:pt>
                      <c:pt idx="27">
                        <c:v>1321.0189009041899</c:v>
                      </c:pt>
                      <c:pt idx="28">
                        <c:v>20401.426237772535</c:v>
                      </c:pt>
                      <c:pt idx="29">
                        <c:v>49667.687579478414</c:v>
                      </c:pt>
                      <c:pt idx="30">
                        <c:v>1638.025263455364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2-DC8F-4289-BB67-959868F4ECD9}"/>
                  </c:ext>
                </c:extLst>
              </c15:ser>
            </c15:filteredBarSeries>
          </c:ext>
        </c:extLst>
      </c:barChart>
      <c:catAx>
        <c:axId val="5094978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Y"/>
          </a:p>
        </c:txPr>
        <c:crossAx val="509496720"/>
        <c:crosses val="autoZero"/>
        <c:auto val="1"/>
        <c:lblAlgn val="ctr"/>
        <c:lblOffset val="100"/>
        <c:noMultiLvlLbl val="0"/>
      </c:catAx>
      <c:valAx>
        <c:axId val="50949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MPYG nominales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Y"/>
            </a:p>
          </c:txPr>
        </c:title>
        <c:numFmt formatCode="#,##0\ ;\(#,##0\)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Y"/>
          </a:p>
        </c:txPr>
        <c:crossAx val="509497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Y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4"/>
          <c:order val="0"/>
          <c:tx>
            <c:strRef>
              <c:f>CF!$B$90</c:f>
              <c:strCache>
                <c:ptCount val="1"/>
                <c:pt idx="0">
                  <c:v>Ingresos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val>
            <c:numRef>
              <c:f>CF!$G$90:$AK$90</c:f>
              <c:numCache>
                <c:formatCode>#,##0\ ;\(#,##0\);\-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27632.86926044288</c:v>
                </c:pt>
                <c:pt idx="4">
                  <c:v>49046.59569504908</c:v>
                </c:pt>
                <c:pt idx="5">
                  <c:v>62146.13884660646</c:v>
                </c:pt>
                <c:pt idx="6">
                  <c:v>62622.570577343387</c:v>
                </c:pt>
                <c:pt idx="7">
                  <c:v>63122.17461418009</c:v>
                </c:pt>
                <c:pt idx="8">
                  <c:v>63688.844492395976</c:v>
                </c:pt>
                <c:pt idx="9">
                  <c:v>64287.16444806823</c:v>
                </c:pt>
                <c:pt idx="10">
                  <c:v>64884.477217689957</c:v>
                </c:pt>
                <c:pt idx="11">
                  <c:v>65515.378499720202</c:v>
                </c:pt>
                <c:pt idx="12">
                  <c:v>66169.716255637337</c:v>
                </c:pt>
                <c:pt idx="13">
                  <c:v>66725.155220441899</c:v>
                </c:pt>
                <c:pt idx="14">
                  <c:v>67266.343364131404</c:v>
                </c:pt>
                <c:pt idx="15">
                  <c:v>67834.933275087213</c:v>
                </c:pt>
                <c:pt idx="16">
                  <c:v>68417.51075419446</c:v>
                </c:pt>
                <c:pt idx="17">
                  <c:v>69030.059955500852</c:v>
                </c:pt>
                <c:pt idx="18">
                  <c:v>50911.254502271637</c:v>
                </c:pt>
                <c:pt idx="19">
                  <c:v>36987.098786485731</c:v>
                </c:pt>
                <c:pt idx="20">
                  <c:v>27986.762019854486</c:v>
                </c:pt>
                <c:pt idx="21">
                  <c:v>28662.684453858226</c:v>
                </c:pt>
                <c:pt idx="22">
                  <c:v>29319.481945861771</c:v>
                </c:pt>
                <c:pt idx="23">
                  <c:v>30003.540034706763</c:v>
                </c:pt>
                <c:pt idx="24">
                  <c:v>30704.098000322134</c:v>
                </c:pt>
                <c:pt idx="25">
                  <c:v>31441.639545349557</c:v>
                </c:pt>
                <c:pt idx="26">
                  <c:v>32156.376986385854</c:v>
                </c:pt>
                <c:pt idx="27">
                  <c:v>32908.956906773194</c:v>
                </c:pt>
                <c:pt idx="28">
                  <c:v>33679.755093875829</c:v>
                </c:pt>
                <c:pt idx="29">
                  <c:v>34491.927341794792</c:v>
                </c:pt>
                <c:pt idx="30">
                  <c:v>0</c:v>
                </c:pt>
              </c:numCache>
              <c:extLst xmlns:c16r2="http://schemas.microsoft.com/office/drawing/2015/06/chart"/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A7-4B9E-A870-8C47B0880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503248"/>
        <c:axId val="509497264"/>
      </c:areaChart>
      <c:barChart>
        <c:barDir val="col"/>
        <c:grouping val="stacked"/>
        <c:varyColors val="0"/>
        <c:ser>
          <c:idx val="0"/>
          <c:order val="1"/>
          <c:tx>
            <c:strRef>
              <c:f>CF!$B$84</c:f>
              <c:strCache>
                <c:ptCount val="1"/>
                <c:pt idx="0">
                  <c:v>Inv. Inicial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CF!$G$3:$AK$3</c:f>
              <c:numCache>
                <c:formatCode>0</c:formatCode>
                <c:ptCount val="3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</c:numCache>
              <c:extLst xmlns:c16r2="http://schemas.microsoft.com/office/drawing/2015/06/chart"/>
            </c:numRef>
          </c:cat>
          <c:val>
            <c:numRef>
              <c:f>CF!$G$84:$AK$84</c:f>
              <c:numCache>
                <c:formatCode>#,##0\ ;\(#,##0\);\-</c:formatCode>
                <c:ptCount val="31"/>
                <c:pt idx="0">
                  <c:v>0</c:v>
                </c:pt>
                <c:pt idx="1">
                  <c:v>47874.193274443001</c:v>
                </c:pt>
                <c:pt idx="2">
                  <c:v>193575.03554006052</c:v>
                </c:pt>
                <c:pt idx="3">
                  <c:v>109745.07203836195</c:v>
                </c:pt>
                <c:pt idx="4">
                  <c:v>57965.283703924928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  <c:extLst xmlns:c16r2="http://schemas.microsoft.com/office/drawing/2015/06/chart"/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5A7-4B9E-A870-8C47B0880015}"/>
            </c:ext>
          </c:extLst>
        </c:ser>
        <c:ser>
          <c:idx val="1"/>
          <c:order val="2"/>
          <c:tx>
            <c:strRef>
              <c:f>CF!$B$85</c:f>
              <c:strCache>
                <c:ptCount val="1"/>
                <c:pt idx="0">
                  <c:v>O&amp;M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453"/>
              <c:pt idx="0">
                <c:v>2021</c:v>
              </c:pt>
              <c:pt idx="1">
                <c:v>2022</c:v>
              </c:pt>
              <c:pt idx="2">
                <c:v>2023</c:v>
              </c:pt>
              <c:pt idx="3">
                <c:v>2024</c:v>
              </c:pt>
              <c:pt idx="4">
                <c:v>2025</c:v>
              </c:pt>
              <c:pt idx="5">
                <c:v>2026</c:v>
              </c:pt>
              <c:pt idx="6">
                <c:v>2027</c:v>
              </c:pt>
              <c:pt idx="7">
                <c:v>2028</c:v>
              </c:pt>
              <c:pt idx="8">
                <c:v>2029</c:v>
              </c:pt>
              <c:pt idx="9">
                <c:v>2030</c:v>
              </c:pt>
              <c:pt idx="10">
                <c:v>2031</c:v>
              </c:pt>
              <c:pt idx="11">
                <c:v>2032</c:v>
              </c:pt>
              <c:pt idx="12">
                <c:v>2033</c:v>
              </c:pt>
              <c:pt idx="13">
                <c:v>2034</c:v>
              </c:pt>
              <c:pt idx="14">
                <c:v>2035</c:v>
              </c:pt>
              <c:pt idx="15">
                <c:v>2036</c:v>
              </c:pt>
              <c:pt idx="16">
                <c:v>2037</c:v>
              </c:pt>
              <c:pt idx="17">
                <c:v>2038</c:v>
              </c:pt>
              <c:pt idx="18">
                <c:v>2039</c:v>
              </c:pt>
              <c:pt idx="19">
                <c:v>2040</c:v>
              </c:pt>
              <c:pt idx="20">
                <c:v>2041</c:v>
              </c:pt>
              <c:pt idx="21">
                <c:v>2042</c:v>
              </c:pt>
              <c:pt idx="22">
                <c:v>2043</c:v>
              </c:pt>
              <c:pt idx="23">
                <c:v>2044</c:v>
              </c:pt>
              <c:pt idx="24">
                <c:v>2045</c:v>
              </c:pt>
              <c:pt idx="25">
                <c:v>2046</c:v>
              </c:pt>
              <c:pt idx="26">
                <c:v>2047</c:v>
              </c:pt>
              <c:pt idx="27">
                <c:v>2048</c:v>
              </c:pt>
              <c:pt idx="28">
                <c:v>2049</c:v>
              </c:pt>
              <c:pt idx="29">
                <c:v>2050</c:v>
              </c:pt>
              <c:pt idx="30">
                <c:v>2051</c:v>
              </c:pt>
              <c:pt idx="31">
                <c:v>2055</c:v>
              </c:pt>
              <c:pt idx="32">
                <c:v>2056</c:v>
              </c:pt>
              <c:pt idx="33">
                <c:v>2057</c:v>
              </c:pt>
              <c:pt idx="34">
                <c:v>2058</c:v>
              </c:pt>
              <c:pt idx="35">
                <c:v>2059</c:v>
              </c:pt>
              <c:pt idx="36">
                <c:v>2060</c:v>
              </c:pt>
              <c:pt idx="37">
                <c:v>2061</c:v>
              </c:pt>
              <c:pt idx="38">
                <c:v>2055</c:v>
              </c:pt>
              <c:pt idx="39">
                <c:v>2055</c:v>
              </c:pt>
              <c:pt idx="40">
                <c:v>2056</c:v>
              </c:pt>
              <c:pt idx="41">
                <c:v>2057</c:v>
              </c:pt>
              <c:pt idx="42">
                <c:v>2058</c:v>
              </c:pt>
              <c:pt idx="43">
                <c:v>2059</c:v>
              </c:pt>
              <c:pt idx="44">
                <c:v>2060</c:v>
              </c:pt>
              <c:pt idx="45">
                <c:v>2061</c:v>
              </c:pt>
              <c:pt idx="46">
                <c:v>2055</c:v>
              </c:pt>
              <c:pt idx="47">
                <c:v>2055</c:v>
              </c:pt>
              <c:pt idx="48">
                <c:v>2056</c:v>
              </c:pt>
              <c:pt idx="49">
                <c:v>2057</c:v>
              </c:pt>
              <c:pt idx="50">
                <c:v>2058</c:v>
              </c:pt>
              <c:pt idx="51">
                <c:v>2059</c:v>
              </c:pt>
              <c:pt idx="52">
                <c:v>2060</c:v>
              </c:pt>
              <c:pt idx="53">
                <c:v>2061</c:v>
              </c:pt>
              <c:pt idx="54">
                <c:v>2055</c:v>
              </c:pt>
              <c:pt idx="55">
                <c:v>2055</c:v>
              </c:pt>
              <c:pt idx="56">
                <c:v>2056</c:v>
              </c:pt>
              <c:pt idx="57">
                <c:v>2057</c:v>
              </c:pt>
              <c:pt idx="58">
                <c:v>2058</c:v>
              </c:pt>
              <c:pt idx="59">
                <c:v>2059</c:v>
              </c:pt>
              <c:pt idx="60">
                <c:v>2060</c:v>
              </c:pt>
              <c:pt idx="61">
                <c:v>2061</c:v>
              </c:pt>
              <c:pt idx="62">
                <c:v>2055</c:v>
              </c:pt>
              <c:pt idx="63">
                <c:v>2055</c:v>
              </c:pt>
              <c:pt idx="64">
                <c:v>2056</c:v>
              </c:pt>
              <c:pt idx="65">
                <c:v>2057</c:v>
              </c:pt>
              <c:pt idx="66">
                <c:v>2058</c:v>
              </c:pt>
              <c:pt idx="67">
                <c:v>2059</c:v>
              </c:pt>
              <c:pt idx="68">
                <c:v>2060</c:v>
              </c:pt>
              <c:pt idx="69">
                <c:v>2061</c:v>
              </c:pt>
              <c:pt idx="70">
                <c:v>2055</c:v>
              </c:pt>
              <c:pt idx="71">
                <c:v>2055</c:v>
              </c:pt>
              <c:pt idx="72">
                <c:v>2056</c:v>
              </c:pt>
              <c:pt idx="73">
                <c:v>2057</c:v>
              </c:pt>
              <c:pt idx="74">
                <c:v>2058</c:v>
              </c:pt>
              <c:pt idx="75">
                <c:v>2059</c:v>
              </c:pt>
              <c:pt idx="76">
                <c:v>2060</c:v>
              </c:pt>
              <c:pt idx="77">
                <c:v>2061</c:v>
              </c:pt>
              <c:pt idx="78">
                <c:v>2055</c:v>
              </c:pt>
              <c:pt idx="79">
                <c:v>2055</c:v>
              </c:pt>
              <c:pt idx="80">
                <c:v>2056</c:v>
              </c:pt>
              <c:pt idx="81">
                <c:v>2057</c:v>
              </c:pt>
              <c:pt idx="82">
                <c:v>2058</c:v>
              </c:pt>
              <c:pt idx="83">
                <c:v>2059</c:v>
              </c:pt>
              <c:pt idx="84">
                <c:v>2060</c:v>
              </c:pt>
              <c:pt idx="85">
                <c:v>2061</c:v>
              </c:pt>
              <c:pt idx="86">
                <c:v>2055</c:v>
              </c:pt>
              <c:pt idx="87">
                <c:v>2055</c:v>
              </c:pt>
              <c:pt idx="88">
                <c:v>2056</c:v>
              </c:pt>
              <c:pt idx="89">
                <c:v>2057</c:v>
              </c:pt>
              <c:pt idx="90">
                <c:v>2058</c:v>
              </c:pt>
              <c:pt idx="91">
                <c:v>2059</c:v>
              </c:pt>
              <c:pt idx="92">
                <c:v>2060</c:v>
              </c:pt>
              <c:pt idx="93">
                <c:v>2061</c:v>
              </c:pt>
              <c:pt idx="94">
                <c:v>2055</c:v>
              </c:pt>
              <c:pt idx="95">
                <c:v>2055</c:v>
              </c:pt>
              <c:pt idx="96">
                <c:v>2056</c:v>
              </c:pt>
              <c:pt idx="97">
                <c:v>2057</c:v>
              </c:pt>
              <c:pt idx="98">
                <c:v>2058</c:v>
              </c:pt>
              <c:pt idx="99">
                <c:v>2059</c:v>
              </c:pt>
              <c:pt idx="100">
                <c:v>2060</c:v>
              </c:pt>
              <c:pt idx="101">
                <c:v>2061</c:v>
              </c:pt>
              <c:pt idx="102">
                <c:v>2055</c:v>
              </c:pt>
              <c:pt idx="103">
                <c:v>2055</c:v>
              </c:pt>
              <c:pt idx="104">
                <c:v>2056</c:v>
              </c:pt>
              <c:pt idx="105">
                <c:v>2057</c:v>
              </c:pt>
              <c:pt idx="106">
                <c:v>2058</c:v>
              </c:pt>
              <c:pt idx="107">
                <c:v>2059</c:v>
              </c:pt>
              <c:pt idx="108">
                <c:v>2060</c:v>
              </c:pt>
              <c:pt idx="109">
                <c:v>2061</c:v>
              </c:pt>
              <c:pt idx="110">
                <c:v>2055</c:v>
              </c:pt>
              <c:pt idx="111">
                <c:v>2055</c:v>
              </c:pt>
              <c:pt idx="112">
                <c:v>2056</c:v>
              </c:pt>
              <c:pt idx="113">
                <c:v>2057</c:v>
              </c:pt>
              <c:pt idx="114">
                <c:v>2058</c:v>
              </c:pt>
              <c:pt idx="115">
                <c:v>2059</c:v>
              </c:pt>
              <c:pt idx="116">
                <c:v>2060</c:v>
              </c:pt>
              <c:pt idx="117">
                <c:v>2061</c:v>
              </c:pt>
              <c:pt idx="118">
                <c:v>2055</c:v>
              </c:pt>
              <c:pt idx="119">
                <c:v>2055</c:v>
              </c:pt>
              <c:pt idx="120">
                <c:v>2056</c:v>
              </c:pt>
              <c:pt idx="121">
                <c:v>2057</c:v>
              </c:pt>
              <c:pt idx="122">
                <c:v>2058</c:v>
              </c:pt>
              <c:pt idx="123">
                <c:v>2059</c:v>
              </c:pt>
              <c:pt idx="124">
                <c:v>2060</c:v>
              </c:pt>
              <c:pt idx="125">
                <c:v>2061</c:v>
              </c:pt>
              <c:pt idx="126">
                <c:v>2055</c:v>
              </c:pt>
              <c:pt idx="127">
                <c:v>2055</c:v>
              </c:pt>
              <c:pt idx="128">
                <c:v>2056</c:v>
              </c:pt>
              <c:pt idx="129">
                <c:v>2057</c:v>
              </c:pt>
              <c:pt idx="130">
                <c:v>2058</c:v>
              </c:pt>
              <c:pt idx="131">
                <c:v>2059</c:v>
              </c:pt>
              <c:pt idx="132">
                <c:v>2060</c:v>
              </c:pt>
              <c:pt idx="133">
                <c:v>2061</c:v>
              </c:pt>
              <c:pt idx="134">
                <c:v>2055</c:v>
              </c:pt>
              <c:pt idx="135">
                <c:v>2055</c:v>
              </c:pt>
              <c:pt idx="136">
                <c:v>2056</c:v>
              </c:pt>
              <c:pt idx="137">
                <c:v>2057</c:v>
              </c:pt>
              <c:pt idx="138">
                <c:v>2058</c:v>
              </c:pt>
              <c:pt idx="139">
                <c:v>2059</c:v>
              </c:pt>
              <c:pt idx="140">
                <c:v>2060</c:v>
              </c:pt>
              <c:pt idx="141">
                <c:v>2061</c:v>
              </c:pt>
              <c:pt idx="142">
                <c:v>2055</c:v>
              </c:pt>
              <c:pt idx="143">
                <c:v>2055</c:v>
              </c:pt>
              <c:pt idx="144">
                <c:v>2056</c:v>
              </c:pt>
              <c:pt idx="145">
                <c:v>2057</c:v>
              </c:pt>
              <c:pt idx="146">
                <c:v>2058</c:v>
              </c:pt>
              <c:pt idx="147">
                <c:v>2059</c:v>
              </c:pt>
              <c:pt idx="148">
                <c:v>2060</c:v>
              </c:pt>
              <c:pt idx="149">
                <c:v>2061</c:v>
              </c:pt>
              <c:pt idx="150">
                <c:v>2055</c:v>
              </c:pt>
              <c:pt idx="151">
                <c:v>2055</c:v>
              </c:pt>
              <c:pt idx="152">
                <c:v>2056</c:v>
              </c:pt>
              <c:pt idx="153">
                <c:v>2057</c:v>
              </c:pt>
              <c:pt idx="154">
                <c:v>2058</c:v>
              </c:pt>
              <c:pt idx="155">
                <c:v>2059</c:v>
              </c:pt>
              <c:pt idx="156">
                <c:v>2060</c:v>
              </c:pt>
              <c:pt idx="157">
                <c:v>2061</c:v>
              </c:pt>
              <c:pt idx="158">
                <c:v>2055</c:v>
              </c:pt>
              <c:pt idx="159">
                <c:v>2055</c:v>
              </c:pt>
              <c:pt idx="160">
                <c:v>2056</c:v>
              </c:pt>
              <c:pt idx="161">
                <c:v>2057</c:v>
              </c:pt>
              <c:pt idx="162">
                <c:v>2058</c:v>
              </c:pt>
              <c:pt idx="163">
                <c:v>2059</c:v>
              </c:pt>
              <c:pt idx="164">
                <c:v>2060</c:v>
              </c:pt>
              <c:pt idx="165">
                <c:v>2061</c:v>
              </c:pt>
              <c:pt idx="166">
                <c:v>2055</c:v>
              </c:pt>
              <c:pt idx="167">
                <c:v>2055</c:v>
              </c:pt>
              <c:pt idx="168">
                <c:v>2056</c:v>
              </c:pt>
              <c:pt idx="169">
                <c:v>2057</c:v>
              </c:pt>
              <c:pt idx="170">
                <c:v>2058</c:v>
              </c:pt>
              <c:pt idx="171">
                <c:v>2059</c:v>
              </c:pt>
              <c:pt idx="172">
                <c:v>2060</c:v>
              </c:pt>
              <c:pt idx="173">
                <c:v>2061</c:v>
              </c:pt>
              <c:pt idx="174">
                <c:v>2055</c:v>
              </c:pt>
              <c:pt idx="175">
                <c:v>2055</c:v>
              </c:pt>
              <c:pt idx="176">
                <c:v>2056</c:v>
              </c:pt>
              <c:pt idx="177">
                <c:v>2057</c:v>
              </c:pt>
              <c:pt idx="178">
                <c:v>2058</c:v>
              </c:pt>
              <c:pt idx="179">
                <c:v>2059</c:v>
              </c:pt>
              <c:pt idx="180">
                <c:v>2060</c:v>
              </c:pt>
              <c:pt idx="181">
                <c:v>2061</c:v>
              </c:pt>
              <c:pt idx="182">
                <c:v>2055</c:v>
              </c:pt>
              <c:pt idx="183">
                <c:v>2055</c:v>
              </c:pt>
              <c:pt idx="184">
                <c:v>2056</c:v>
              </c:pt>
              <c:pt idx="185">
                <c:v>2057</c:v>
              </c:pt>
              <c:pt idx="186">
                <c:v>2058</c:v>
              </c:pt>
              <c:pt idx="187">
                <c:v>2059</c:v>
              </c:pt>
              <c:pt idx="188">
                <c:v>2060</c:v>
              </c:pt>
              <c:pt idx="189">
                <c:v>2061</c:v>
              </c:pt>
              <c:pt idx="190">
                <c:v>2055</c:v>
              </c:pt>
              <c:pt idx="191">
                <c:v>2055</c:v>
              </c:pt>
              <c:pt idx="192">
                <c:v>2056</c:v>
              </c:pt>
              <c:pt idx="193">
                <c:v>2057</c:v>
              </c:pt>
              <c:pt idx="194">
                <c:v>2058</c:v>
              </c:pt>
              <c:pt idx="195">
                <c:v>2059</c:v>
              </c:pt>
              <c:pt idx="196">
                <c:v>2060</c:v>
              </c:pt>
              <c:pt idx="197">
                <c:v>2061</c:v>
              </c:pt>
              <c:pt idx="198">
                <c:v>2055</c:v>
              </c:pt>
              <c:pt idx="199">
                <c:v>2055</c:v>
              </c:pt>
              <c:pt idx="200">
                <c:v>2056</c:v>
              </c:pt>
              <c:pt idx="201">
                <c:v>2057</c:v>
              </c:pt>
              <c:pt idx="202">
                <c:v>2058</c:v>
              </c:pt>
              <c:pt idx="203">
                <c:v>2059</c:v>
              </c:pt>
              <c:pt idx="204">
                <c:v>2060</c:v>
              </c:pt>
              <c:pt idx="205">
                <c:v>2061</c:v>
              </c:pt>
              <c:pt idx="206">
                <c:v>2055</c:v>
              </c:pt>
              <c:pt idx="207">
                <c:v>2055</c:v>
              </c:pt>
              <c:pt idx="208">
                <c:v>2056</c:v>
              </c:pt>
              <c:pt idx="209">
                <c:v>2057</c:v>
              </c:pt>
              <c:pt idx="210">
                <c:v>2058</c:v>
              </c:pt>
              <c:pt idx="211">
                <c:v>2059</c:v>
              </c:pt>
              <c:pt idx="212">
                <c:v>2060</c:v>
              </c:pt>
              <c:pt idx="213">
                <c:v>2061</c:v>
              </c:pt>
              <c:pt idx="214">
                <c:v>2055</c:v>
              </c:pt>
              <c:pt idx="215">
                <c:v>2055</c:v>
              </c:pt>
              <c:pt idx="216">
                <c:v>2056</c:v>
              </c:pt>
              <c:pt idx="217">
                <c:v>2057</c:v>
              </c:pt>
              <c:pt idx="218">
                <c:v>2058</c:v>
              </c:pt>
              <c:pt idx="219">
                <c:v>2059</c:v>
              </c:pt>
              <c:pt idx="220">
                <c:v>2060</c:v>
              </c:pt>
              <c:pt idx="221">
                <c:v>2061</c:v>
              </c:pt>
              <c:pt idx="222">
                <c:v>2055</c:v>
              </c:pt>
              <c:pt idx="223">
                <c:v>2055</c:v>
              </c:pt>
              <c:pt idx="224">
                <c:v>2056</c:v>
              </c:pt>
              <c:pt idx="225">
                <c:v>2057</c:v>
              </c:pt>
              <c:pt idx="226">
                <c:v>2058</c:v>
              </c:pt>
              <c:pt idx="227">
                <c:v>2059</c:v>
              </c:pt>
              <c:pt idx="228">
                <c:v>2060</c:v>
              </c:pt>
              <c:pt idx="229">
                <c:v>2061</c:v>
              </c:pt>
              <c:pt idx="230">
                <c:v>2055</c:v>
              </c:pt>
              <c:pt idx="231">
                <c:v>2055</c:v>
              </c:pt>
              <c:pt idx="232">
                <c:v>2056</c:v>
              </c:pt>
              <c:pt idx="233">
                <c:v>2057</c:v>
              </c:pt>
              <c:pt idx="234">
                <c:v>2058</c:v>
              </c:pt>
              <c:pt idx="235">
                <c:v>2059</c:v>
              </c:pt>
              <c:pt idx="236">
                <c:v>2060</c:v>
              </c:pt>
              <c:pt idx="237">
                <c:v>2061</c:v>
              </c:pt>
              <c:pt idx="238">
                <c:v>2055</c:v>
              </c:pt>
              <c:pt idx="239">
                <c:v>2055</c:v>
              </c:pt>
              <c:pt idx="240">
                <c:v>2056</c:v>
              </c:pt>
              <c:pt idx="241">
                <c:v>2057</c:v>
              </c:pt>
              <c:pt idx="242">
                <c:v>2058</c:v>
              </c:pt>
              <c:pt idx="243">
                <c:v>2059</c:v>
              </c:pt>
              <c:pt idx="244">
                <c:v>2060</c:v>
              </c:pt>
              <c:pt idx="245">
                <c:v>2061</c:v>
              </c:pt>
              <c:pt idx="246">
                <c:v>2055</c:v>
              </c:pt>
              <c:pt idx="247">
                <c:v>2055</c:v>
              </c:pt>
              <c:pt idx="248">
                <c:v>2056</c:v>
              </c:pt>
              <c:pt idx="249">
                <c:v>2057</c:v>
              </c:pt>
              <c:pt idx="250">
                <c:v>2058</c:v>
              </c:pt>
              <c:pt idx="251">
                <c:v>2059</c:v>
              </c:pt>
              <c:pt idx="252">
                <c:v>2060</c:v>
              </c:pt>
              <c:pt idx="253">
                <c:v>2061</c:v>
              </c:pt>
              <c:pt idx="254">
                <c:v>2055</c:v>
              </c:pt>
              <c:pt idx="255">
                <c:v>2055</c:v>
              </c:pt>
              <c:pt idx="256">
                <c:v>2056</c:v>
              </c:pt>
              <c:pt idx="257">
                <c:v>2057</c:v>
              </c:pt>
              <c:pt idx="258">
                <c:v>2058</c:v>
              </c:pt>
              <c:pt idx="259">
                <c:v>2059</c:v>
              </c:pt>
              <c:pt idx="260">
                <c:v>2060</c:v>
              </c:pt>
              <c:pt idx="261">
                <c:v>2061</c:v>
              </c:pt>
              <c:pt idx="262">
                <c:v>2055</c:v>
              </c:pt>
              <c:pt idx="263">
                <c:v>2055</c:v>
              </c:pt>
              <c:pt idx="264">
                <c:v>2056</c:v>
              </c:pt>
              <c:pt idx="265">
                <c:v>2057</c:v>
              </c:pt>
              <c:pt idx="266">
                <c:v>2058</c:v>
              </c:pt>
              <c:pt idx="267">
                <c:v>2059</c:v>
              </c:pt>
              <c:pt idx="268">
                <c:v>2060</c:v>
              </c:pt>
              <c:pt idx="269">
                <c:v>2061</c:v>
              </c:pt>
              <c:pt idx="270">
                <c:v>2055</c:v>
              </c:pt>
              <c:pt idx="271">
                <c:v>2055</c:v>
              </c:pt>
              <c:pt idx="272">
                <c:v>2056</c:v>
              </c:pt>
              <c:pt idx="273">
                <c:v>2057</c:v>
              </c:pt>
              <c:pt idx="274">
                <c:v>2058</c:v>
              </c:pt>
              <c:pt idx="275">
                <c:v>2059</c:v>
              </c:pt>
              <c:pt idx="276">
                <c:v>2060</c:v>
              </c:pt>
              <c:pt idx="277">
                <c:v>2061</c:v>
              </c:pt>
              <c:pt idx="278">
                <c:v>2055</c:v>
              </c:pt>
              <c:pt idx="279">
                <c:v>2055</c:v>
              </c:pt>
              <c:pt idx="280">
                <c:v>2056</c:v>
              </c:pt>
              <c:pt idx="281">
                <c:v>2057</c:v>
              </c:pt>
              <c:pt idx="282">
                <c:v>2058</c:v>
              </c:pt>
              <c:pt idx="283">
                <c:v>2059</c:v>
              </c:pt>
              <c:pt idx="284">
                <c:v>2060</c:v>
              </c:pt>
              <c:pt idx="285">
                <c:v>2061</c:v>
              </c:pt>
              <c:pt idx="286">
                <c:v>2055</c:v>
              </c:pt>
              <c:pt idx="287">
                <c:v>2055</c:v>
              </c:pt>
              <c:pt idx="288">
                <c:v>2056</c:v>
              </c:pt>
              <c:pt idx="289">
                <c:v>2057</c:v>
              </c:pt>
              <c:pt idx="290">
                <c:v>2058</c:v>
              </c:pt>
              <c:pt idx="291">
                <c:v>2059</c:v>
              </c:pt>
              <c:pt idx="292">
                <c:v>2060</c:v>
              </c:pt>
              <c:pt idx="293">
                <c:v>2061</c:v>
              </c:pt>
              <c:pt idx="294">
                <c:v>2055</c:v>
              </c:pt>
              <c:pt idx="295">
                <c:v>2055</c:v>
              </c:pt>
              <c:pt idx="296">
                <c:v>2056</c:v>
              </c:pt>
              <c:pt idx="297">
                <c:v>2057</c:v>
              </c:pt>
              <c:pt idx="298">
                <c:v>2058</c:v>
              </c:pt>
              <c:pt idx="299">
                <c:v>2059</c:v>
              </c:pt>
              <c:pt idx="300">
                <c:v>2060</c:v>
              </c:pt>
              <c:pt idx="301">
                <c:v>2061</c:v>
              </c:pt>
              <c:pt idx="302">
                <c:v>2055</c:v>
              </c:pt>
              <c:pt idx="303">
                <c:v>2055</c:v>
              </c:pt>
              <c:pt idx="304">
                <c:v>2056</c:v>
              </c:pt>
              <c:pt idx="305">
                <c:v>2057</c:v>
              </c:pt>
              <c:pt idx="306">
                <c:v>2058</c:v>
              </c:pt>
              <c:pt idx="307">
                <c:v>2059</c:v>
              </c:pt>
              <c:pt idx="308">
                <c:v>2060</c:v>
              </c:pt>
              <c:pt idx="309">
                <c:v>2061</c:v>
              </c:pt>
              <c:pt idx="310">
                <c:v>2055</c:v>
              </c:pt>
              <c:pt idx="311">
                <c:v>2055</c:v>
              </c:pt>
              <c:pt idx="312">
                <c:v>2056</c:v>
              </c:pt>
              <c:pt idx="313">
                <c:v>2057</c:v>
              </c:pt>
              <c:pt idx="314">
                <c:v>2058</c:v>
              </c:pt>
              <c:pt idx="315">
                <c:v>2059</c:v>
              </c:pt>
              <c:pt idx="316">
                <c:v>2060</c:v>
              </c:pt>
              <c:pt idx="317">
                <c:v>2061</c:v>
              </c:pt>
              <c:pt idx="318">
                <c:v>2055</c:v>
              </c:pt>
              <c:pt idx="319">
                <c:v>2055</c:v>
              </c:pt>
              <c:pt idx="320">
                <c:v>2056</c:v>
              </c:pt>
              <c:pt idx="321">
                <c:v>2057</c:v>
              </c:pt>
              <c:pt idx="322">
                <c:v>2058</c:v>
              </c:pt>
              <c:pt idx="323">
                <c:v>2059</c:v>
              </c:pt>
              <c:pt idx="324">
                <c:v>2060</c:v>
              </c:pt>
              <c:pt idx="325">
                <c:v>2061</c:v>
              </c:pt>
              <c:pt idx="326">
                <c:v>2055</c:v>
              </c:pt>
              <c:pt idx="327">
                <c:v>2055</c:v>
              </c:pt>
              <c:pt idx="328">
                <c:v>2056</c:v>
              </c:pt>
              <c:pt idx="329">
                <c:v>2057</c:v>
              </c:pt>
              <c:pt idx="330">
                <c:v>2058</c:v>
              </c:pt>
              <c:pt idx="331">
                <c:v>2059</c:v>
              </c:pt>
              <c:pt idx="332">
                <c:v>2060</c:v>
              </c:pt>
              <c:pt idx="333">
                <c:v>2061</c:v>
              </c:pt>
              <c:pt idx="334">
                <c:v>2055</c:v>
              </c:pt>
              <c:pt idx="335">
                <c:v>2055</c:v>
              </c:pt>
              <c:pt idx="336">
                <c:v>2056</c:v>
              </c:pt>
              <c:pt idx="337">
                <c:v>2057</c:v>
              </c:pt>
              <c:pt idx="338">
                <c:v>2058</c:v>
              </c:pt>
              <c:pt idx="339">
                <c:v>2059</c:v>
              </c:pt>
              <c:pt idx="340">
                <c:v>2060</c:v>
              </c:pt>
              <c:pt idx="341">
                <c:v>2061</c:v>
              </c:pt>
              <c:pt idx="342">
                <c:v>2055</c:v>
              </c:pt>
              <c:pt idx="343">
                <c:v>2055</c:v>
              </c:pt>
              <c:pt idx="344">
                <c:v>2056</c:v>
              </c:pt>
              <c:pt idx="345">
                <c:v>2057</c:v>
              </c:pt>
              <c:pt idx="346">
                <c:v>2058</c:v>
              </c:pt>
              <c:pt idx="347">
                <c:v>2059</c:v>
              </c:pt>
              <c:pt idx="348">
                <c:v>2060</c:v>
              </c:pt>
              <c:pt idx="349">
                <c:v>2061</c:v>
              </c:pt>
              <c:pt idx="350">
                <c:v>2055</c:v>
              </c:pt>
              <c:pt idx="351">
                <c:v>2055</c:v>
              </c:pt>
              <c:pt idx="352">
                <c:v>2056</c:v>
              </c:pt>
              <c:pt idx="353">
                <c:v>2057</c:v>
              </c:pt>
              <c:pt idx="354">
                <c:v>2058</c:v>
              </c:pt>
              <c:pt idx="355">
                <c:v>2059</c:v>
              </c:pt>
              <c:pt idx="356">
                <c:v>2060</c:v>
              </c:pt>
              <c:pt idx="357">
                <c:v>2061</c:v>
              </c:pt>
              <c:pt idx="358">
                <c:v>2055</c:v>
              </c:pt>
              <c:pt idx="359">
                <c:v>2055</c:v>
              </c:pt>
              <c:pt idx="360">
                <c:v>2056</c:v>
              </c:pt>
              <c:pt idx="361">
                <c:v>2057</c:v>
              </c:pt>
              <c:pt idx="362">
                <c:v>2058</c:v>
              </c:pt>
              <c:pt idx="363">
                <c:v>2059</c:v>
              </c:pt>
              <c:pt idx="364">
                <c:v>2060</c:v>
              </c:pt>
              <c:pt idx="365">
                <c:v>2061</c:v>
              </c:pt>
              <c:pt idx="366">
                <c:v>2055</c:v>
              </c:pt>
              <c:pt idx="367">
                <c:v>2055</c:v>
              </c:pt>
              <c:pt idx="368">
                <c:v>2056</c:v>
              </c:pt>
              <c:pt idx="369">
                <c:v>2057</c:v>
              </c:pt>
              <c:pt idx="370">
                <c:v>2058</c:v>
              </c:pt>
              <c:pt idx="371">
                <c:v>2059</c:v>
              </c:pt>
              <c:pt idx="372">
                <c:v>2060</c:v>
              </c:pt>
              <c:pt idx="373">
                <c:v>2061</c:v>
              </c:pt>
              <c:pt idx="374">
                <c:v>2055</c:v>
              </c:pt>
              <c:pt idx="375">
                <c:v>2055</c:v>
              </c:pt>
              <c:pt idx="376">
                <c:v>2056</c:v>
              </c:pt>
              <c:pt idx="377">
                <c:v>2057</c:v>
              </c:pt>
              <c:pt idx="378">
                <c:v>2058</c:v>
              </c:pt>
              <c:pt idx="379">
                <c:v>2059</c:v>
              </c:pt>
              <c:pt idx="380">
                <c:v>2060</c:v>
              </c:pt>
              <c:pt idx="381">
                <c:v>2061</c:v>
              </c:pt>
              <c:pt idx="382">
                <c:v>2055</c:v>
              </c:pt>
              <c:pt idx="383">
                <c:v>2055</c:v>
              </c:pt>
              <c:pt idx="384">
                <c:v>2056</c:v>
              </c:pt>
              <c:pt idx="385">
                <c:v>2057</c:v>
              </c:pt>
              <c:pt idx="386">
                <c:v>2058</c:v>
              </c:pt>
              <c:pt idx="387">
                <c:v>2059</c:v>
              </c:pt>
              <c:pt idx="388">
                <c:v>2060</c:v>
              </c:pt>
              <c:pt idx="389">
                <c:v>2061</c:v>
              </c:pt>
              <c:pt idx="390">
                <c:v>2055</c:v>
              </c:pt>
              <c:pt idx="391">
                <c:v>2055</c:v>
              </c:pt>
              <c:pt idx="392">
                <c:v>2056</c:v>
              </c:pt>
              <c:pt idx="393">
                <c:v>2057</c:v>
              </c:pt>
              <c:pt idx="394">
                <c:v>2058</c:v>
              </c:pt>
              <c:pt idx="395">
                <c:v>2059</c:v>
              </c:pt>
              <c:pt idx="396">
                <c:v>2060</c:v>
              </c:pt>
              <c:pt idx="397">
                <c:v>2061</c:v>
              </c:pt>
              <c:pt idx="398">
                <c:v>2055</c:v>
              </c:pt>
              <c:pt idx="399">
                <c:v>2055</c:v>
              </c:pt>
              <c:pt idx="400">
                <c:v>2056</c:v>
              </c:pt>
              <c:pt idx="401">
                <c:v>2057</c:v>
              </c:pt>
              <c:pt idx="402">
                <c:v>2058</c:v>
              </c:pt>
              <c:pt idx="403">
                <c:v>2059</c:v>
              </c:pt>
              <c:pt idx="404">
                <c:v>2060</c:v>
              </c:pt>
              <c:pt idx="405">
                <c:v>2061</c:v>
              </c:pt>
              <c:pt idx="406">
                <c:v>2055</c:v>
              </c:pt>
              <c:pt idx="407">
                <c:v>2055</c:v>
              </c:pt>
              <c:pt idx="408">
                <c:v>2056</c:v>
              </c:pt>
              <c:pt idx="409">
                <c:v>2057</c:v>
              </c:pt>
              <c:pt idx="410">
                <c:v>2058</c:v>
              </c:pt>
              <c:pt idx="411">
                <c:v>2059</c:v>
              </c:pt>
              <c:pt idx="412">
                <c:v>2060</c:v>
              </c:pt>
              <c:pt idx="413">
                <c:v>2061</c:v>
              </c:pt>
              <c:pt idx="414">
                <c:v>2055</c:v>
              </c:pt>
              <c:pt idx="415">
                <c:v>2055</c:v>
              </c:pt>
              <c:pt idx="416">
                <c:v>2056</c:v>
              </c:pt>
              <c:pt idx="417">
                <c:v>2057</c:v>
              </c:pt>
              <c:pt idx="418">
                <c:v>2058</c:v>
              </c:pt>
              <c:pt idx="419">
                <c:v>2059</c:v>
              </c:pt>
              <c:pt idx="420">
                <c:v>2060</c:v>
              </c:pt>
              <c:pt idx="421">
                <c:v>2061</c:v>
              </c:pt>
              <c:pt idx="422">
                <c:v>2055</c:v>
              </c:pt>
              <c:pt idx="423">
                <c:v>2055</c:v>
              </c:pt>
              <c:pt idx="424">
                <c:v>2056</c:v>
              </c:pt>
              <c:pt idx="425">
                <c:v>2057</c:v>
              </c:pt>
              <c:pt idx="426">
                <c:v>2058</c:v>
              </c:pt>
              <c:pt idx="427">
                <c:v>2059</c:v>
              </c:pt>
              <c:pt idx="428">
                <c:v>2060</c:v>
              </c:pt>
              <c:pt idx="429">
                <c:v>2061</c:v>
              </c:pt>
              <c:pt idx="430">
                <c:v>2055</c:v>
              </c:pt>
              <c:pt idx="431">
                <c:v>2055</c:v>
              </c:pt>
              <c:pt idx="432">
                <c:v>2056</c:v>
              </c:pt>
              <c:pt idx="433">
                <c:v>2057</c:v>
              </c:pt>
              <c:pt idx="434">
                <c:v>2058</c:v>
              </c:pt>
              <c:pt idx="435">
                <c:v>2059</c:v>
              </c:pt>
              <c:pt idx="436">
                <c:v>2060</c:v>
              </c:pt>
              <c:pt idx="437">
                <c:v>2061</c:v>
              </c:pt>
              <c:pt idx="438">
                <c:v>2055</c:v>
              </c:pt>
              <c:pt idx="439">
                <c:v>2055</c:v>
              </c:pt>
              <c:pt idx="440">
                <c:v>2056</c:v>
              </c:pt>
              <c:pt idx="441">
                <c:v>2057</c:v>
              </c:pt>
              <c:pt idx="442">
                <c:v>2058</c:v>
              </c:pt>
              <c:pt idx="443">
                <c:v>2059</c:v>
              </c:pt>
              <c:pt idx="444">
                <c:v>2060</c:v>
              </c:pt>
              <c:pt idx="445">
                <c:v>2061</c:v>
              </c:pt>
              <c:pt idx="446">
                <c:v>2055</c:v>
              </c:pt>
              <c:pt idx="447">
                <c:v>2056</c:v>
              </c:pt>
              <c:pt idx="448">
                <c:v>2057</c:v>
              </c:pt>
              <c:pt idx="449">
                <c:v>2058</c:v>
              </c:pt>
              <c:pt idx="450">
                <c:v>2059</c:v>
              </c:pt>
              <c:pt idx="451">
                <c:v>2060</c:v>
              </c:pt>
              <c:pt idx="452">
                <c:v>2061</c:v>
              </c:pt>
            </c:numLit>
          </c:cat>
          <c:val>
            <c:numRef>
              <c:f>CF!$G$85:$AK$85</c:f>
              <c:numCache>
                <c:formatCode>#,##0\ ;\(#,##0\);\-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1828.58322464394</c:v>
                </c:pt>
                <c:pt idx="4">
                  <c:v>3759.9520197527418</c:v>
                </c:pt>
                <c:pt idx="5">
                  <c:v>5718.7387960271972</c:v>
                </c:pt>
                <c:pt idx="6">
                  <c:v>5838.8323107437682</c:v>
                </c:pt>
                <c:pt idx="7">
                  <c:v>5961.4477892693858</c:v>
                </c:pt>
                <c:pt idx="8">
                  <c:v>6086.6381928440424</c:v>
                </c:pt>
                <c:pt idx="9">
                  <c:v>6214.4575948937663</c:v>
                </c:pt>
                <c:pt idx="10">
                  <c:v>6344.9612043865354</c:v>
                </c:pt>
                <c:pt idx="11">
                  <c:v>6478.205389678652</c:v>
                </c:pt>
                <c:pt idx="12">
                  <c:v>6614.2477028619032</c:v>
                </c:pt>
                <c:pt idx="13">
                  <c:v>6753.1469046220018</c:v>
                </c:pt>
                <c:pt idx="14">
                  <c:v>6894.9629896190636</c:v>
                </c:pt>
                <c:pt idx="15">
                  <c:v>7039.757212401063</c:v>
                </c:pt>
                <c:pt idx="16">
                  <c:v>7187.592113861484</c:v>
                </c:pt>
                <c:pt idx="17">
                  <c:v>7338.5315482525748</c:v>
                </c:pt>
                <c:pt idx="18">
                  <c:v>7492.6407107658797</c:v>
                </c:pt>
                <c:pt idx="19">
                  <c:v>7649.986165691962</c:v>
                </c:pt>
                <c:pt idx="20">
                  <c:v>7810.6358751714906</c:v>
                </c:pt>
                <c:pt idx="21">
                  <c:v>7974.6592285500938</c:v>
                </c:pt>
                <c:pt idx="22">
                  <c:v>8142.1270723496436</c:v>
                </c:pt>
                <c:pt idx="23">
                  <c:v>8313.1117408689861</c:v>
                </c:pt>
                <c:pt idx="24">
                  <c:v>8487.6870874272354</c:v>
                </c:pt>
                <c:pt idx="25">
                  <c:v>8665.9285162632041</c:v>
                </c:pt>
                <c:pt idx="26">
                  <c:v>8847.9130151047302</c:v>
                </c:pt>
                <c:pt idx="27">
                  <c:v>9033.7191884219283</c:v>
                </c:pt>
                <c:pt idx="28">
                  <c:v>9223.4272913787881</c:v>
                </c:pt>
                <c:pt idx="29">
                  <c:v>9417.1192644977418</c:v>
                </c:pt>
                <c:pt idx="30">
                  <c:v>0</c:v>
                </c:pt>
              </c:numCache>
              <c:extLst xmlns:c16r2="http://schemas.microsoft.com/office/drawing/2015/06/chart"/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5A7-4B9E-A870-8C47B0880015}"/>
            </c:ext>
          </c:extLst>
        </c:ser>
        <c:ser>
          <c:idx val="2"/>
          <c:order val="3"/>
          <c:tx>
            <c:strRef>
              <c:f>CF!$B$87</c:f>
              <c:strCache>
                <c:ptCount val="1"/>
                <c:pt idx="0">
                  <c:v>Gastos Financieros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solidFill>
              <a:srgbClr val="37CBFF"/>
            </a:solidFill>
            <a:ln>
              <a:noFill/>
            </a:ln>
            <a:effectLst/>
          </c:spPr>
          <c:invertIfNegative val="0"/>
          <c:cat>
            <c:numRef>
              <c:f>CF!$G$3:$AK$3</c:f>
              <c:numCache>
                <c:formatCode>0</c:formatCode>
                <c:ptCount val="3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</c:numCache>
              <c:extLst xmlns:c16r2="http://schemas.microsoft.com/office/drawing/2015/06/chart"/>
            </c:numRef>
          </c:cat>
          <c:val>
            <c:numRef>
              <c:f>CF!$G$87:$AK$87</c:f>
              <c:numCache>
                <c:formatCode>#,##0\ ;\(#,##0\);\-</c:formatCode>
                <c:ptCount val="31"/>
                <c:pt idx="0">
                  <c:v>0</c:v>
                </c:pt>
                <c:pt idx="1">
                  <c:v>5512.677919513374</c:v>
                </c:pt>
                <c:pt idx="2">
                  <c:v>500</c:v>
                </c:pt>
                <c:pt idx="3">
                  <c:v>12276.270378705434</c:v>
                </c:pt>
                <c:pt idx="4">
                  <c:v>20892.968048834387</c:v>
                </c:pt>
                <c:pt idx="5">
                  <c:v>25976.749644910091</c:v>
                </c:pt>
                <c:pt idx="6">
                  <c:v>24756.535357873414</c:v>
                </c:pt>
                <c:pt idx="7">
                  <c:v>23450.906070744168</c:v>
                </c:pt>
                <c:pt idx="8">
                  <c:v>22053.882733515871</c:v>
                </c:pt>
                <c:pt idx="9">
                  <c:v>20559.067762681607</c:v>
                </c:pt>
                <c:pt idx="10">
                  <c:v>18959.615743888935</c:v>
                </c:pt>
                <c:pt idx="11">
                  <c:v>17248.202083780776</c:v>
                </c:pt>
                <c:pt idx="12">
                  <c:v>15416.989467465046</c:v>
                </c:pt>
                <c:pt idx="13">
                  <c:v>13457.591968007218</c:v>
                </c:pt>
                <c:pt idx="14">
                  <c:v>11361.036643587342</c:v>
                </c:pt>
                <c:pt idx="15">
                  <c:v>9117.7224464580722</c:v>
                </c:pt>
                <c:pt idx="16">
                  <c:v>6717.3762555297562</c:v>
                </c:pt>
                <c:pt idx="17">
                  <c:v>4149.0058312364581</c:v>
                </c:pt>
                <c:pt idx="18">
                  <c:v>1829.7470250419224</c:v>
                </c:pt>
                <c:pt idx="19">
                  <c:v>711.01508556998533</c:v>
                </c:pt>
                <c:pt idx="20">
                  <c:v>1.0413390927620318E-13</c:v>
                </c:pt>
                <c:pt idx="21">
                  <c:v>1.0413390927620318E-13</c:v>
                </c:pt>
                <c:pt idx="22">
                  <c:v>3.4711303092067726E-14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  <c:extLst xmlns:c16r2="http://schemas.microsoft.com/office/drawing/2015/06/chart"/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4-65A7-4B9E-A870-8C47B0880015}"/>
            </c:ext>
          </c:extLst>
        </c:ser>
        <c:ser>
          <c:idx val="5"/>
          <c:order val="4"/>
          <c:tx>
            <c:strRef>
              <c:f>CF!$B$88</c:f>
              <c:strCache>
                <c:ptCount val="1"/>
                <c:pt idx="0">
                  <c:v>Repago Principal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solidFill>
              <a:srgbClr val="CCFFFF"/>
            </a:solidFill>
            <a:ln>
              <a:noFill/>
            </a:ln>
            <a:effectLst/>
          </c:spPr>
          <c:invertIfNegative val="0"/>
          <c:cat>
            <c:strLit>
              <c:ptCount val="31"/>
              <c:pt idx="0">
                <c:v>2023</c:v>
              </c:pt>
              <c:pt idx="1">
                <c:v>2024</c:v>
              </c:pt>
              <c:pt idx="2">
                <c:v>2025</c:v>
              </c:pt>
              <c:pt idx="3">
                <c:v>2026</c:v>
              </c:pt>
              <c:pt idx="4">
                <c:v>2027</c:v>
              </c:pt>
              <c:pt idx="5">
                <c:v>2028</c:v>
              </c:pt>
              <c:pt idx="6">
                <c:v>2029</c:v>
              </c:pt>
              <c:pt idx="7">
                <c:v>2030</c:v>
              </c:pt>
              <c:pt idx="8">
                <c:v>2031</c:v>
              </c:pt>
              <c:pt idx="9">
                <c:v>2032</c:v>
              </c:pt>
              <c:pt idx="10">
                <c:v>2033</c:v>
              </c:pt>
              <c:pt idx="11">
                <c:v>2034</c:v>
              </c:pt>
              <c:pt idx="12">
                <c:v>2035</c:v>
              </c:pt>
              <c:pt idx="13">
                <c:v>2036</c:v>
              </c:pt>
              <c:pt idx="14">
                <c:v>2037</c:v>
              </c:pt>
              <c:pt idx="15">
                <c:v>2038</c:v>
              </c:pt>
              <c:pt idx="16">
                <c:v>2039</c:v>
              </c:pt>
              <c:pt idx="17">
                <c:v>2040</c:v>
              </c:pt>
              <c:pt idx="18">
                <c:v>2041</c:v>
              </c:pt>
              <c:pt idx="19">
                <c:v>2042</c:v>
              </c:pt>
              <c:pt idx="20">
                <c:v>2043</c:v>
              </c:pt>
              <c:pt idx="21">
                <c:v>2044</c:v>
              </c:pt>
              <c:pt idx="22">
                <c:v>2045</c:v>
              </c:pt>
              <c:pt idx="23">
                <c:v>2046</c:v>
              </c:pt>
              <c:pt idx="24">
                <c:v>2047</c:v>
              </c:pt>
              <c:pt idx="25">
                <c:v>2048</c:v>
              </c:pt>
              <c:pt idx="26">
                <c:v>2049</c:v>
              </c:pt>
              <c:pt idx="27">
                <c:v>2050</c:v>
              </c:pt>
              <c:pt idx="28">
                <c:v>2051</c:v>
              </c:pt>
              <c:pt idx="29">
                <c:v>2052</c:v>
              </c:pt>
              <c:pt idx="30">
                <c:v>2053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CF!$G$88:$AK$88</c:f>
              <c:numCache>
                <c:formatCode>#,##0\ ;\(#,##0\);\-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6938.5725292574034</c:v>
                </c:pt>
                <c:pt idx="4">
                  <c:v>12872.799851403923</c:v>
                </c:pt>
                <c:pt idx="5">
                  <c:v>17431.632671952528</c:v>
                </c:pt>
                <c:pt idx="6">
                  <c:v>18651.846958989205</c:v>
                </c:pt>
                <c:pt idx="7">
                  <c:v>19957.476246118455</c:v>
                </c:pt>
                <c:pt idx="8">
                  <c:v>21354.49958334674</c:v>
                </c:pt>
                <c:pt idx="9">
                  <c:v>22849.314554181015</c:v>
                </c:pt>
                <c:pt idx="10">
                  <c:v>24448.766572973687</c:v>
                </c:pt>
                <c:pt idx="11">
                  <c:v>26160.180233081839</c:v>
                </c:pt>
                <c:pt idx="12">
                  <c:v>27991.392849397573</c:v>
                </c:pt>
                <c:pt idx="13">
                  <c:v>29950.7903488554</c:v>
                </c:pt>
                <c:pt idx="14">
                  <c:v>32047.345673275278</c:v>
                </c:pt>
                <c:pt idx="15">
                  <c:v>34290.659870404546</c:v>
                </c:pt>
                <c:pt idx="16">
                  <c:v>36691.006061332853</c:v>
                </c:pt>
                <c:pt idx="17">
                  <c:v>39259.376485626162</c:v>
                </c:pt>
                <c:pt idx="18">
                  <c:v>22863.792383857854</c:v>
                </c:pt>
                <c:pt idx="19">
                  <c:v>9431.5993310543199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  <c:extLst xmlns:c16r2="http://schemas.microsoft.com/office/drawing/2015/06/chart"/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5-65A7-4B9E-A870-8C47B0880015}"/>
            </c:ext>
          </c:extLst>
        </c:ser>
        <c:ser>
          <c:idx val="3"/>
          <c:order val="5"/>
          <c:tx>
            <c:strRef>
              <c:f>CF!$B$89</c:f>
              <c:strCache>
                <c:ptCount val="1"/>
                <c:pt idx="0">
                  <c:v>Reparto Accionistas</c:v>
                </c:pt>
              </c:strCache>
              <c:extLst xmlns:c16r2="http://schemas.microsoft.com/office/drawing/2015/06/chart" xmlns:c15="http://schemas.microsoft.com/office/drawing/2012/chart"/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CF!$G$3:$AK$3</c:f>
              <c:numCache>
                <c:formatCode>0</c:formatCode>
                <c:ptCount val="31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</c:numCache>
              <c:extLst xmlns:c16r2="http://schemas.microsoft.com/office/drawing/2015/06/chart"/>
            </c:numRef>
          </c:cat>
          <c:val>
            <c:numRef>
              <c:f>CF!$G$89:$AK$89</c:f>
              <c:numCache>
                <c:formatCode>#,##0\ ;\(#,##0\);\-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6672.6218120031826</c:v>
                </c:pt>
                <c:pt idx="5">
                  <c:v>27069.048872073741</c:v>
                </c:pt>
                <c:pt idx="6">
                  <c:v>12143.381909483069</c:v>
                </c:pt>
                <c:pt idx="7">
                  <c:v>4865.0457445696557</c:v>
                </c:pt>
                <c:pt idx="8">
                  <c:v>5553.1941672243847</c:v>
                </c:pt>
                <c:pt idx="9">
                  <c:v>6060.7772766574017</c:v>
                </c:pt>
                <c:pt idx="10">
                  <c:v>6588.7487220442672</c:v>
                </c:pt>
                <c:pt idx="11">
                  <c:v>7152.6942615054068</c:v>
                </c:pt>
                <c:pt idx="12">
                  <c:v>7767.6723874983109</c:v>
                </c:pt>
                <c:pt idx="13">
                  <c:v>8321.8031986810965</c:v>
                </c:pt>
                <c:pt idx="14">
                  <c:v>8835.2039476688842</c:v>
                </c:pt>
                <c:pt idx="15">
                  <c:v>9397.1527236053153</c:v>
                </c:pt>
                <c:pt idx="16">
                  <c:v>9991.6320507568671</c:v>
                </c:pt>
                <c:pt idx="17">
                  <c:v>1870.469641702337</c:v>
                </c:pt>
                <c:pt idx="18">
                  <c:v>8547.3308755504804</c:v>
                </c:pt>
                <c:pt idx="19">
                  <c:v>6706.4409388466029</c:v>
                </c:pt>
                <c:pt idx="20">
                  <c:v>7388.8384363216928</c:v>
                </c:pt>
                <c:pt idx="21">
                  <c:v>8130.2163893092229</c:v>
                </c:pt>
                <c:pt idx="22">
                  <c:v>8776.9413770854644</c:v>
                </c:pt>
                <c:pt idx="23">
                  <c:v>9520.8402308373497</c:v>
                </c:pt>
                <c:pt idx="24">
                  <c:v>10011.856742681073</c:v>
                </c:pt>
                <c:pt idx="25">
                  <c:v>8139.5111268390247</c:v>
                </c:pt>
                <c:pt idx="26">
                  <c:v>2715.6854458017374</c:v>
                </c:pt>
                <c:pt idx="27">
                  <c:v>1321.0189009041899</c:v>
                </c:pt>
                <c:pt idx="28">
                  <c:v>20401.426237772535</c:v>
                </c:pt>
                <c:pt idx="29">
                  <c:v>49667.687579478414</c:v>
                </c:pt>
                <c:pt idx="30">
                  <c:v>1638.025263455364</c:v>
                </c:pt>
              </c:numCache>
              <c:extLst xmlns:c16r2="http://schemas.microsoft.com/office/drawing/2015/06/chart"/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06-65A7-4B9E-A870-8C47B0880015}"/>
            </c:ext>
          </c:extLst>
        </c:ser>
        <c:ser>
          <c:idx val="6"/>
          <c:order val="6"/>
          <c:tx>
            <c:strRef>
              <c:f>CF!$B$86</c:f>
              <c:strCache>
                <c:ptCount val="1"/>
                <c:pt idx="0">
                  <c:v>MM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1"/>
              <c:pt idx="0">
                <c:v>2023</c:v>
              </c:pt>
              <c:pt idx="1">
                <c:v>2024</c:v>
              </c:pt>
              <c:pt idx="2">
                <c:v>2025</c:v>
              </c:pt>
              <c:pt idx="3">
                <c:v>2026</c:v>
              </c:pt>
              <c:pt idx="4">
                <c:v>2027</c:v>
              </c:pt>
              <c:pt idx="5">
                <c:v>2028</c:v>
              </c:pt>
              <c:pt idx="6">
                <c:v>2029</c:v>
              </c:pt>
              <c:pt idx="7">
                <c:v>2030</c:v>
              </c:pt>
              <c:pt idx="8">
                <c:v>2031</c:v>
              </c:pt>
              <c:pt idx="9">
                <c:v>2032</c:v>
              </c:pt>
              <c:pt idx="10">
                <c:v>2033</c:v>
              </c:pt>
              <c:pt idx="11">
                <c:v>2034</c:v>
              </c:pt>
              <c:pt idx="12">
                <c:v>2035</c:v>
              </c:pt>
              <c:pt idx="13">
                <c:v>2036</c:v>
              </c:pt>
              <c:pt idx="14">
                <c:v>2037</c:v>
              </c:pt>
              <c:pt idx="15">
                <c:v>2038</c:v>
              </c:pt>
              <c:pt idx="16">
                <c:v>2039</c:v>
              </c:pt>
              <c:pt idx="17">
                <c:v>2040</c:v>
              </c:pt>
              <c:pt idx="18">
                <c:v>2041</c:v>
              </c:pt>
              <c:pt idx="19">
                <c:v>2042</c:v>
              </c:pt>
              <c:pt idx="20">
                <c:v>2043</c:v>
              </c:pt>
              <c:pt idx="21">
                <c:v>2044</c:v>
              </c:pt>
              <c:pt idx="22">
                <c:v>2045</c:v>
              </c:pt>
              <c:pt idx="23">
                <c:v>2046</c:v>
              </c:pt>
              <c:pt idx="24">
                <c:v>2047</c:v>
              </c:pt>
              <c:pt idx="25">
                <c:v>2048</c:v>
              </c:pt>
              <c:pt idx="26">
                <c:v>2049</c:v>
              </c:pt>
              <c:pt idx="27">
                <c:v>2050</c:v>
              </c:pt>
              <c:pt idx="28">
                <c:v>2051</c:v>
              </c:pt>
              <c:pt idx="29">
                <c:v>2052</c:v>
              </c:pt>
              <c:pt idx="30">
                <c:v>2053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CF!$G$86:$AK$86</c:f>
              <c:numCache>
                <c:formatCode>#,##0\ ;\(#,##0\);\-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469.32501740841695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808.50202063295774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74755.959557893002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354.26187227041112</c:v>
                </c:pt>
                <c:pt idx="23">
                  <c:v>654.46372264204842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116046.8253710651</c:v>
                </c:pt>
                <c:pt idx="28">
                  <c:v>0</c:v>
                </c:pt>
                <c:pt idx="29">
                  <c:v>896.27498163224709</c:v>
                </c:pt>
                <c:pt idx="30">
                  <c:v>0</c:v>
                </c:pt>
              </c:numCache>
              <c:extLst xmlns:c16r2="http://schemas.microsoft.com/office/drawing/2015/06/chart"/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5A7-4B9E-A870-8C47B0880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9503248"/>
        <c:axId val="509497264"/>
        <c:extLst xmlns:c16r2="http://schemas.microsoft.com/office/drawing/2015/06/chart"/>
      </c:barChart>
      <c:catAx>
        <c:axId val="50950324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Y"/>
          </a:p>
        </c:txPr>
        <c:crossAx val="509497264"/>
        <c:crosses val="autoZero"/>
        <c:auto val="1"/>
        <c:lblAlgn val="ctr"/>
        <c:lblOffset val="100"/>
        <c:noMultiLvlLbl val="0"/>
      </c:catAx>
      <c:valAx>
        <c:axId val="50949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MPYG nominales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Y"/>
            </a:p>
          </c:txPr>
        </c:title>
        <c:numFmt formatCode="#,##0\ ;\(#,##0\)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Y"/>
          </a:p>
        </c:txPr>
        <c:crossAx val="509503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Y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Comparador Público Privado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cat>
            <c:strRef>
              <c:f>CPP!$G$13:$G$28</c:f>
              <c:strCache>
                <c:ptCount val="16"/>
                <c:pt idx="0">
                  <c:v>Costo Base</c:v>
                </c:pt>
                <c:pt idx="1">
                  <c:v>Riesgos Retenido</c:v>
                </c:pt>
                <c:pt idx="2">
                  <c:v>Riesgos a transferir</c:v>
                </c:pt>
                <c:pt idx="3">
                  <c:v>Espera Pública</c:v>
                </c:pt>
                <c:pt idx="4">
                  <c:v>Ingresos del proyecto</c:v>
                </c:pt>
                <c:pt idx="5">
                  <c:v>Costo total estimado del PPR</c:v>
                </c:pt>
                <c:pt idx="7">
                  <c:v>(+) PVT</c:v>
                </c:pt>
                <c:pt idx="8">
                  <c:v>(+) PPD</c:v>
                </c:pt>
                <c:pt idx="9">
                  <c:v>(+) PDI</c:v>
                </c:pt>
                <c:pt idx="10">
                  <c:v>(-) Ingresos por Peaje</c:v>
                </c:pt>
                <c:pt idx="11">
                  <c:v>(=) Aportes Públicos</c:v>
                </c:pt>
                <c:pt idx="12">
                  <c:v>Costos de administración del contrato APP</c:v>
                </c:pt>
                <c:pt idx="13">
                  <c:v>Riesgos a retener</c:v>
                </c:pt>
                <c:pt idx="14">
                  <c:v>Impuestos</c:v>
                </c:pt>
                <c:pt idx="15">
                  <c:v>Costo total estimado de la APP</c:v>
                </c:pt>
              </c:strCache>
            </c:strRef>
          </c:cat>
          <c:val>
            <c:numRef>
              <c:f>CPP!$H$13:$H$28</c:f>
              <c:numCache>
                <c:formatCode>_-* #,##0_-;\-* #,##0_-;_-* "-"??_-;_-@_-</c:formatCode>
                <c:ptCount val="16"/>
                <c:pt idx="1">
                  <c:v>392623.8033072977</c:v>
                </c:pt>
                <c:pt idx="2">
                  <c:v>404107.56808618014</c:v>
                </c:pt>
                <c:pt idx="3">
                  <c:v>450091.67095597112</c:v>
                </c:pt>
                <c:pt idx="4">
                  <c:v>8263.8405110997846</c:v>
                </c:pt>
                <c:pt idx="7">
                  <c:v>0</c:v>
                </c:pt>
                <c:pt idx="8">
                  <c:v>45425.796217124996</c:v>
                </c:pt>
                <c:pt idx="9">
                  <c:v>217596.55256579709</c:v>
                </c:pt>
                <c:pt idx="10">
                  <c:v>51073.036066099769</c:v>
                </c:pt>
                <c:pt idx="11">
                  <c:v>0</c:v>
                </c:pt>
                <c:pt idx="12">
                  <c:v>51073.03606609979</c:v>
                </c:pt>
                <c:pt idx="13">
                  <c:v>54703.226688400908</c:v>
                </c:pt>
                <c:pt idx="14">
                  <c:v>59261.957751171372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DD-448B-BB14-B0A79E29C38A}"/>
            </c:ext>
          </c:extLst>
        </c:ser>
        <c:ser>
          <c:idx val="1"/>
          <c:order val="1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2"/>
              </a:solidFill>
            </a:ln>
            <a:effectLst/>
          </c:spPr>
          <c:invertIfNegative val="0"/>
          <c:dPt>
            <c:idx val="7"/>
            <c:invertIfNegative val="0"/>
            <c:bubble3D val="0"/>
            <c:spPr>
              <a:pattFill prst="pct10">
                <a:fgClr>
                  <a:schemeClr val="accent4">
                    <a:lumMod val="40000"/>
                    <a:lumOff val="60000"/>
                  </a:schemeClr>
                </a:fgClr>
                <a:bgClr>
                  <a:schemeClr val="bg1"/>
                </a:bgClr>
              </a:pattFill>
              <a:ln>
                <a:solidFill>
                  <a:schemeClr val="accent4">
                    <a:lumMod val="40000"/>
                    <a:lumOff val="6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DD-448B-BB14-B0A79E29C38A}"/>
              </c:ext>
            </c:extLst>
          </c:dPt>
          <c:dPt>
            <c:idx val="8"/>
            <c:invertIfNegative val="0"/>
            <c:bubble3D val="0"/>
            <c:spPr>
              <a:pattFill prst="pct10">
                <a:fgClr>
                  <a:schemeClr val="accent4">
                    <a:lumMod val="40000"/>
                    <a:lumOff val="60000"/>
                  </a:schemeClr>
                </a:fgClr>
                <a:bgClr>
                  <a:schemeClr val="bg1"/>
                </a:bgClr>
              </a:pattFill>
              <a:ln>
                <a:solidFill>
                  <a:schemeClr val="accent4">
                    <a:lumMod val="40000"/>
                    <a:lumOff val="6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E4C-4A14-8FAF-D68720ED1CB2}"/>
              </c:ext>
            </c:extLst>
          </c:dPt>
          <c:dPt>
            <c:idx val="9"/>
            <c:invertIfNegative val="0"/>
            <c:bubble3D val="0"/>
            <c:spPr>
              <a:pattFill prst="pct10">
                <a:fgClr>
                  <a:schemeClr val="accent4">
                    <a:lumMod val="40000"/>
                    <a:lumOff val="60000"/>
                  </a:schemeClr>
                </a:fgClr>
                <a:bgClr>
                  <a:schemeClr val="bg1"/>
                </a:bgClr>
              </a:pattFill>
              <a:ln>
                <a:solidFill>
                  <a:schemeClr val="accent4">
                    <a:lumMod val="40000"/>
                    <a:lumOff val="6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E4C-4A14-8FAF-D68720ED1CB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9C-41C6-A3C2-AC5BC7C9E698}"/>
              </c:ext>
            </c:extLst>
          </c:dPt>
          <c:val>
            <c:numRef>
              <c:f>CPP!$I$13:$I$27</c:f>
              <c:numCache>
                <c:formatCode>_-* #,##0_-;\-* #,##0_-;_-* "-"??_-;_-@_-</c:formatCode>
                <c:ptCount val="15"/>
                <c:pt idx="0">
                  <c:v>392623.8033072977</c:v>
                </c:pt>
                <c:pt idx="1">
                  <c:v>11483.76477888244</c:v>
                </c:pt>
                <c:pt idx="2">
                  <c:v>45984.102869790964</c:v>
                </c:pt>
                <c:pt idx="3">
                  <c:v>12430.131726378451</c:v>
                </c:pt>
                <c:pt idx="4">
                  <c:v>0</c:v>
                </c:pt>
                <c:pt idx="7">
                  <c:v>45425.796217124996</c:v>
                </c:pt>
                <c:pt idx="8">
                  <c:v>172170.75634867209</c:v>
                </c:pt>
                <c:pt idx="9">
                  <c:v>287734.4456715525</c:v>
                </c:pt>
                <c:pt idx="10">
                  <c:v>0</c:v>
                </c:pt>
                <c:pt idx="11">
                  <c:v>51073.03606609979</c:v>
                </c:pt>
                <c:pt idx="12">
                  <c:v>3630.1906223011201</c:v>
                </c:pt>
                <c:pt idx="13">
                  <c:v>11483.76477888244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8DD-448B-BB14-B0A79E29C38A}"/>
            </c:ext>
          </c:extLst>
        </c:ser>
        <c:ser>
          <c:idx val="2"/>
          <c:order val="2"/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chemeClr val="tx2"/>
              </a:solidFill>
            </a:ln>
            <a:effectLst/>
          </c:spPr>
          <c:invertIfNegative val="0"/>
          <c:dPt>
            <c:idx val="10"/>
            <c:invertIfNegative val="0"/>
            <c:bubble3D val="0"/>
            <c:spPr>
              <a:pattFill prst="pct25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8DD-448B-BB14-B0A79E29C38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E9C-41C6-A3C2-AC5BC7C9E698}"/>
              </c:ext>
            </c:extLst>
          </c:dPt>
          <c:val>
            <c:numRef>
              <c:f>CPP!$J$13:$J$28</c:f>
              <c:numCache>
                <c:formatCode>_-* #,##0_-;\-* #,##0_-;_-* "-"??_-;_-@_-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454257.96217124979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454257.96217124979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6925.0337161119642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8DD-448B-BB14-B0A79E29C38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DD-448B-BB14-B0A79E29C38A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E9C-41C6-A3C2-AC5BC7C9E698}"/>
              </c:ext>
            </c:extLst>
          </c:dPt>
          <c:val>
            <c:numRef>
              <c:f>CPP!$K$13:$K$28</c:f>
              <c:numCache>
                <c:formatCode>#,##0</c:formatCode>
                <c:ptCount val="16"/>
                <c:pt idx="5">
                  <c:v>8263.8405110997846</c:v>
                </c:pt>
                <c:pt idx="15">
                  <c:v>59261.957751171372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8DD-448B-BB14-B0A79E29C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9505424"/>
        <c:axId val="509492368"/>
      </c:barChart>
      <c:catAx>
        <c:axId val="50950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509492368"/>
        <c:crosses val="autoZero"/>
        <c:auto val="1"/>
        <c:lblAlgn val="ctr"/>
        <c:lblOffset val="100"/>
        <c:noMultiLvlLbl val="0"/>
      </c:catAx>
      <c:valAx>
        <c:axId val="50949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Miles USD 2021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Y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50950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Costo</a:t>
            </a:r>
            <a:r>
              <a:rPr lang="en-US" b="1" baseline="0"/>
              <a:t> modalidad Obra Pública Tradicional - OPT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cat>
            <c:strRef>
              <c:f>CPP!$G$13:$G$18</c:f>
              <c:strCache>
                <c:ptCount val="6"/>
                <c:pt idx="0">
                  <c:v>Costo Base</c:v>
                </c:pt>
                <c:pt idx="1">
                  <c:v>Riesgos Retenido</c:v>
                </c:pt>
                <c:pt idx="2">
                  <c:v>Riesgos a transferir</c:v>
                </c:pt>
                <c:pt idx="3">
                  <c:v>Espera Pública</c:v>
                </c:pt>
                <c:pt idx="4">
                  <c:v>Ingresos del proyecto</c:v>
                </c:pt>
                <c:pt idx="5">
                  <c:v>Costo total estimado del PPR</c:v>
                </c:pt>
              </c:strCache>
            </c:strRef>
          </c:cat>
          <c:val>
            <c:numRef>
              <c:f>CPP!$H$13:$H$18</c:f>
              <c:numCache>
                <c:formatCode>_-* #,##0_-;\-* #,##0_-;_-* "-"??_-;_-@_-</c:formatCode>
                <c:ptCount val="6"/>
                <c:pt idx="1">
                  <c:v>392623.8033072977</c:v>
                </c:pt>
                <c:pt idx="2">
                  <c:v>404107.56808618014</c:v>
                </c:pt>
                <c:pt idx="3">
                  <c:v>450091.67095597112</c:v>
                </c:pt>
                <c:pt idx="4">
                  <c:v>8263.8405110997846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25-486C-9955-23F741A3BB5F}"/>
            </c:ext>
          </c:extLst>
        </c:ser>
        <c:ser>
          <c:idx val="1"/>
          <c:order val="1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2"/>
              </a:solidFill>
            </a:ln>
            <a:effectLst/>
          </c:spPr>
          <c:invertIfNegative val="0"/>
          <c:dLbls>
            <c:dLbl>
              <c:idx val="0"/>
              <c:spPr>
                <a:solidFill>
                  <a:schemeClr val="tx2">
                    <a:lumMod val="60000"/>
                    <a:lumOff val="40000"/>
                  </a:schemeClr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3.347549435661154E-2"/>
                </c:manualLayout>
              </c:layout>
              <c:spPr>
                <a:noFill/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FF25-486C-9955-23F741A3BB5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solidFill>
                  <a:schemeClr val="tx2">
                    <a:lumMod val="60000"/>
                    <a:lumOff val="40000"/>
                  </a:schemeClr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6839996306447921E-17"/>
                  <c:y val="4.1844367945764377E-2"/>
                </c:manualLayout>
              </c:layout>
              <c:spPr>
                <a:noFill/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FF25-486C-9955-23F741A3BB5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CPP!$G$13:$G$18</c:f>
              <c:strCache>
                <c:ptCount val="6"/>
                <c:pt idx="0">
                  <c:v>Costo Base</c:v>
                </c:pt>
                <c:pt idx="1">
                  <c:v>Riesgos Retenido</c:v>
                </c:pt>
                <c:pt idx="2">
                  <c:v>Riesgos a transferir</c:v>
                </c:pt>
                <c:pt idx="3">
                  <c:v>Espera Pública</c:v>
                </c:pt>
                <c:pt idx="4">
                  <c:v>Ingresos del proyecto</c:v>
                </c:pt>
                <c:pt idx="5">
                  <c:v>Costo total estimado del PPR</c:v>
                </c:pt>
              </c:strCache>
            </c:strRef>
          </c:cat>
          <c:val>
            <c:numRef>
              <c:f>CPP!$I$13:$I$18</c:f>
              <c:numCache>
                <c:formatCode>_-* #,##0_-;\-* #,##0_-;_-* "-"??_-;_-@_-</c:formatCode>
                <c:ptCount val="6"/>
                <c:pt idx="0">
                  <c:v>392623.8033072977</c:v>
                </c:pt>
                <c:pt idx="1">
                  <c:v>11483.76477888244</c:v>
                </c:pt>
                <c:pt idx="2">
                  <c:v>45984.102869790964</c:v>
                </c:pt>
                <c:pt idx="3">
                  <c:v>12430.131726378451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F25-486C-9955-23F741A3BB5F}"/>
            </c:ext>
          </c:extLst>
        </c:ser>
        <c:ser>
          <c:idx val="2"/>
          <c:order val="2"/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chemeClr val="tx2"/>
              </a:solidFill>
            </a:ln>
            <a:effectLst/>
          </c:spPr>
          <c:invertIfNegative val="0"/>
          <c:dLbls>
            <c:dLbl>
              <c:idx val="4"/>
              <c:spPr>
                <a:solidFill>
                  <a:schemeClr val="tx2">
                    <a:lumMod val="20000"/>
                    <a:lumOff val="80000"/>
                  </a:schemeClr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CPP!$G$13:$G$18</c:f>
              <c:strCache>
                <c:ptCount val="6"/>
                <c:pt idx="0">
                  <c:v>Costo Base</c:v>
                </c:pt>
                <c:pt idx="1">
                  <c:v>Riesgos Retenido</c:v>
                </c:pt>
                <c:pt idx="2">
                  <c:v>Riesgos a transferir</c:v>
                </c:pt>
                <c:pt idx="3">
                  <c:v>Espera Pública</c:v>
                </c:pt>
                <c:pt idx="4">
                  <c:v>Ingresos del proyecto</c:v>
                </c:pt>
                <c:pt idx="5">
                  <c:v>Costo total estimado del PPR</c:v>
                </c:pt>
              </c:strCache>
            </c:strRef>
          </c:cat>
          <c:val>
            <c:numRef>
              <c:f>CPP!$J$13:$J$18</c:f>
              <c:numCache>
                <c:formatCode>_-* #,##0_-;\-* #,##0_-;_-* "-"??_-;_-@_-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454257.96217124979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F25-486C-9955-23F741A3BB5F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F25-486C-9955-23F741A3BB5F}"/>
              </c:ext>
            </c:extLst>
          </c:dPt>
          <c:dLbls>
            <c:spPr>
              <a:solidFill>
                <a:schemeClr val="tx2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CPP!$G$13:$G$18</c:f>
              <c:strCache>
                <c:ptCount val="6"/>
                <c:pt idx="0">
                  <c:v>Costo Base</c:v>
                </c:pt>
                <c:pt idx="1">
                  <c:v>Riesgos Retenido</c:v>
                </c:pt>
                <c:pt idx="2">
                  <c:v>Riesgos a transferir</c:v>
                </c:pt>
                <c:pt idx="3">
                  <c:v>Espera Pública</c:v>
                </c:pt>
                <c:pt idx="4">
                  <c:v>Ingresos del proyecto</c:v>
                </c:pt>
                <c:pt idx="5">
                  <c:v>Costo total estimado del PPR</c:v>
                </c:pt>
              </c:strCache>
            </c:strRef>
          </c:cat>
          <c:val>
            <c:numRef>
              <c:f>CPP!$K$13:$K$18</c:f>
              <c:numCache>
                <c:formatCode>#,##0</c:formatCode>
                <c:ptCount val="6"/>
                <c:pt idx="5">
                  <c:v>8263.8405110997846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F25-486C-9955-23F741A3B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9498352"/>
        <c:axId val="509499440"/>
      </c:barChart>
      <c:catAx>
        <c:axId val="5094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509499440"/>
        <c:crosses val="autoZero"/>
        <c:auto val="1"/>
        <c:lblAlgn val="ctr"/>
        <c:lblOffset val="100"/>
        <c:noMultiLvlLbl val="0"/>
      </c:catAx>
      <c:valAx>
        <c:axId val="50949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Miles USD 2021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Y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50949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Costo modalidad Asociación Público</a:t>
            </a:r>
            <a:r>
              <a:rPr lang="en-US" b="1" baseline="0"/>
              <a:t> Privada - APP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cat>
            <c:strRef>
              <c:f>CPP!$G$20:$G$28</c:f>
              <c:strCache>
                <c:ptCount val="9"/>
                <c:pt idx="0">
                  <c:v>(+) PVT</c:v>
                </c:pt>
                <c:pt idx="1">
                  <c:v>(+) PPD</c:v>
                </c:pt>
                <c:pt idx="2">
                  <c:v>(+) PDI</c:v>
                </c:pt>
                <c:pt idx="3">
                  <c:v>(-) Ingresos por Peaje</c:v>
                </c:pt>
                <c:pt idx="4">
                  <c:v>(=) Aportes Públicos</c:v>
                </c:pt>
                <c:pt idx="5">
                  <c:v>Costos de administración del contrato APP</c:v>
                </c:pt>
                <c:pt idx="6">
                  <c:v>Riesgos a retener</c:v>
                </c:pt>
                <c:pt idx="7">
                  <c:v>Impuestos</c:v>
                </c:pt>
                <c:pt idx="8">
                  <c:v>Costo total estimado de la APP</c:v>
                </c:pt>
              </c:strCache>
            </c:strRef>
          </c:cat>
          <c:val>
            <c:numRef>
              <c:f>CPP!$H$20:$H$28</c:f>
              <c:numCache>
                <c:formatCode>_-* #,##0_-;\-* #,##0_-;_-* "-"??_-;_-@_-</c:formatCode>
                <c:ptCount val="9"/>
                <c:pt idx="0">
                  <c:v>0</c:v>
                </c:pt>
                <c:pt idx="1">
                  <c:v>45425.796217124996</c:v>
                </c:pt>
                <c:pt idx="2">
                  <c:v>217596.55256579709</c:v>
                </c:pt>
                <c:pt idx="3">
                  <c:v>51073.036066099769</c:v>
                </c:pt>
                <c:pt idx="4">
                  <c:v>0</c:v>
                </c:pt>
                <c:pt idx="5">
                  <c:v>51073.03606609979</c:v>
                </c:pt>
                <c:pt idx="6">
                  <c:v>54703.226688400908</c:v>
                </c:pt>
                <c:pt idx="7">
                  <c:v>59261.957751171372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12-4244-98CC-6013B1025F6A}"/>
            </c:ext>
          </c:extLst>
        </c:ser>
        <c:ser>
          <c:idx val="1"/>
          <c:order val="1"/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2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pct10">
                <a:fgClr>
                  <a:schemeClr val="accent4">
                    <a:lumMod val="40000"/>
                    <a:lumOff val="60000"/>
                  </a:schemeClr>
                </a:fgClr>
                <a:bgClr>
                  <a:schemeClr val="bg1"/>
                </a:bgClr>
              </a:pattFill>
              <a:ln>
                <a:solidFill>
                  <a:schemeClr val="accent4">
                    <a:lumMod val="40000"/>
                    <a:lumOff val="6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2C12-4244-98CC-6013B1025F6A}"/>
              </c:ext>
            </c:extLst>
          </c:dPt>
          <c:dPt>
            <c:idx val="1"/>
            <c:invertIfNegative val="0"/>
            <c:bubble3D val="0"/>
            <c:spPr>
              <a:pattFill prst="pct10">
                <a:fgClr>
                  <a:schemeClr val="accent4">
                    <a:lumMod val="40000"/>
                    <a:lumOff val="60000"/>
                  </a:schemeClr>
                </a:fgClr>
                <a:bgClr>
                  <a:schemeClr val="bg1"/>
                </a:bgClr>
              </a:pattFill>
              <a:ln>
                <a:solidFill>
                  <a:schemeClr val="accent4">
                    <a:lumMod val="40000"/>
                    <a:lumOff val="6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2C12-4244-98CC-6013B1025F6A}"/>
              </c:ext>
            </c:extLst>
          </c:dPt>
          <c:dPt>
            <c:idx val="2"/>
            <c:invertIfNegative val="0"/>
            <c:bubble3D val="0"/>
            <c:spPr>
              <a:pattFill prst="pct10">
                <a:fgClr>
                  <a:schemeClr val="accent4">
                    <a:lumMod val="40000"/>
                    <a:lumOff val="60000"/>
                  </a:schemeClr>
                </a:fgClr>
                <a:bgClr>
                  <a:schemeClr val="bg1"/>
                </a:bgClr>
              </a:pattFill>
              <a:ln>
                <a:solidFill>
                  <a:schemeClr val="accent4">
                    <a:lumMod val="40000"/>
                    <a:lumOff val="60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2C12-4244-98CC-6013B1025F6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C12-4244-98CC-6013B1025F6A}"/>
              </c:ext>
            </c:extLst>
          </c:dPt>
          <c:dLbls>
            <c:dLbl>
              <c:idx val="0"/>
              <c:layout>
                <c:manualLayout>
                  <c:x val="-1.670999907661198E-17"/>
                  <c:y val="-3.626511888632927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2C12-4244-98CC-6013B1025F6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>
                <a:solidFill>
                  <a:schemeClr val="accent6">
                    <a:lumMod val="60000"/>
                    <a:lumOff val="40000"/>
                  </a:schemeClr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3367999261289584E-16"/>
                  <c:y val="-2.231699623774102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D4E-4263-9B3C-ADE64CDBE00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2.789624529717628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2C12-4244-98CC-6013B1025F6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CPP!$G$20:$G$28</c:f>
              <c:strCache>
                <c:ptCount val="9"/>
                <c:pt idx="0">
                  <c:v>(+) PVT</c:v>
                </c:pt>
                <c:pt idx="1">
                  <c:v>(+) PPD</c:v>
                </c:pt>
                <c:pt idx="2">
                  <c:v>(+) PDI</c:v>
                </c:pt>
                <c:pt idx="3">
                  <c:v>(-) Ingresos por Peaje</c:v>
                </c:pt>
                <c:pt idx="4">
                  <c:v>(=) Aportes Públicos</c:v>
                </c:pt>
                <c:pt idx="5">
                  <c:v>Costos de administración del contrato APP</c:v>
                </c:pt>
                <c:pt idx="6">
                  <c:v>Riesgos a retener</c:v>
                </c:pt>
                <c:pt idx="7">
                  <c:v>Impuestos</c:v>
                </c:pt>
                <c:pt idx="8">
                  <c:v>Costo total estimado de la APP</c:v>
                </c:pt>
              </c:strCache>
            </c:strRef>
          </c:cat>
          <c:val>
            <c:numRef>
              <c:f>CPP!$I$20:$I$27</c:f>
              <c:numCache>
                <c:formatCode>_-* #,##0_-;\-* #,##0_-;_-* "-"??_-;_-@_-</c:formatCode>
                <c:ptCount val="8"/>
                <c:pt idx="0">
                  <c:v>45425.796217124996</c:v>
                </c:pt>
                <c:pt idx="1">
                  <c:v>172170.75634867209</c:v>
                </c:pt>
                <c:pt idx="2">
                  <c:v>287734.4456715525</c:v>
                </c:pt>
                <c:pt idx="3">
                  <c:v>0</c:v>
                </c:pt>
                <c:pt idx="4">
                  <c:v>51073.03606609979</c:v>
                </c:pt>
                <c:pt idx="5">
                  <c:v>3630.1906223011201</c:v>
                </c:pt>
                <c:pt idx="6">
                  <c:v>11483.76477888244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C12-4244-98CC-6013B1025F6A}"/>
            </c:ext>
          </c:extLst>
        </c:ser>
        <c:ser>
          <c:idx val="2"/>
          <c:order val="2"/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chemeClr val="tx2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pattFill prst="pct25">
                <a:fgClr>
                  <a:schemeClr val="accent4">
                    <a:lumMod val="75000"/>
                  </a:schemeClr>
                </a:fgClr>
                <a:bgClr>
                  <a:schemeClr val="bg1"/>
                </a:bgClr>
              </a:patt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2C12-4244-98CC-6013B1025F6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chemeClr val="accent6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C12-4244-98CC-6013B1025F6A}"/>
              </c:ext>
            </c:extLst>
          </c:dPt>
          <c:dLbls>
            <c:dLbl>
              <c:idx val="3"/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solidFill>
                    <a:schemeClr val="accent2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2.789624529717638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2C12-4244-98CC-6013B1025F6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CPP!$G$20:$G$28</c:f>
              <c:strCache>
                <c:ptCount val="9"/>
                <c:pt idx="0">
                  <c:v>(+) PVT</c:v>
                </c:pt>
                <c:pt idx="1">
                  <c:v>(+) PPD</c:v>
                </c:pt>
                <c:pt idx="2">
                  <c:v>(+) PDI</c:v>
                </c:pt>
                <c:pt idx="3">
                  <c:v>(-) Ingresos por Peaje</c:v>
                </c:pt>
                <c:pt idx="4">
                  <c:v>(=) Aportes Públicos</c:v>
                </c:pt>
                <c:pt idx="5">
                  <c:v>Costos de administración del contrato APP</c:v>
                </c:pt>
                <c:pt idx="6">
                  <c:v>Riesgos a retener</c:v>
                </c:pt>
                <c:pt idx="7">
                  <c:v>Impuestos</c:v>
                </c:pt>
                <c:pt idx="8">
                  <c:v>Costo total estimado de la APP</c:v>
                </c:pt>
              </c:strCache>
            </c:strRef>
          </c:cat>
          <c:val>
            <c:numRef>
              <c:f>CPP!$J$20:$J$28</c:f>
              <c:numCache>
                <c:formatCode>_-* #,##0_-;\-* #,##0_-;_-* "-"??_-;_-@_-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454257.96217124979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6925.0337161119642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C12-4244-98CC-6013B1025F6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6E4-44BD-BA0A-148E512DEBC4}"/>
              </c:ext>
            </c:extLst>
          </c:dPt>
          <c:dLbls>
            <c:spPr>
              <a:solidFill>
                <a:srgbClr val="00B050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CPP!$G$20:$G$28</c:f>
              <c:strCache>
                <c:ptCount val="9"/>
                <c:pt idx="0">
                  <c:v>(+) PVT</c:v>
                </c:pt>
                <c:pt idx="1">
                  <c:v>(+) PPD</c:v>
                </c:pt>
                <c:pt idx="2">
                  <c:v>(+) PDI</c:v>
                </c:pt>
                <c:pt idx="3">
                  <c:v>(-) Ingresos por Peaje</c:v>
                </c:pt>
                <c:pt idx="4">
                  <c:v>(=) Aportes Públicos</c:v>
                </c:pt>
                <c:pt idx="5">
                  <c:v>Costos de administración del contrato APP</c:v>
                </c:pt>
                <c:pt idx="6">
                  <c:v>Riesgos a retener</c:v>
                </c:pt>
                <c:pt idx="7">
                  <c:v>Impuestos</c:v>
                </c:pt>
                <c:pt idx="8">
                  <c:v>Costo total estimado de la APP</c:v>
                </c:pt>
              </c:strCache>
            </c:strRef>
          </c:cat>
          <c:val>
            <c:numRef>
              <c:f>CPP!$K$20:$K$28</c:f>
              <c:numCache>
                <c:formatCode>#,##0</c:formatCode>
                <c:ptCount val="9"/>
                <c:pt idx="8">
                  <c:v>59261.957751171372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C12-4244-98CC-6013B1025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9498896"/>
        <c:axId val="509499984"/>
      </c:barChart>
      <c:catAx>
        <c:axId val="50949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509499984"/>
        <c:crosses val="autoZero"/>
        <c:auto val="1"/>
        <c:lblAlgn val="ctr"/>
        <c:lblOffset val="100"/>
        <c:noMultiLvlLbl val="0"/>
      </c:catAx>
      <c:valAx>
        <c:axId val="50949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Miles USD 2021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Y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509498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r>
              <a:rPr lang="es-ES" sz="1200"/>
              <a:t>Esfuerzo Neto</a:t>
            </a:r>
            <a:r>
              <a:rPr lang="es-ES" sz="1200" baseline="0"/>
              <a:t> de la Administración (miles de USD corrientes)</a:t>
            </a:r>
            <a:endParaRPr lang="es-E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Gráficos!$B$7</c:f>
              <c:strCache>
                <c:ptCount val="1"/>
                <c:pt idx="0">
                  <c:v>PVT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Gráficos!$G$7:$AV$7</c15:sqref>
                  </c15:fullRef>
                </c:ext>
              </c:extLst>
              <c:f>Gráficos!$G$7:$AJ$7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1728.0200633933273</c:v>
                </c:pt>
                <c:pt idx="4">
                  <c:v>3182.6489732440327</c:v>
                </c:pt>
                <c:pt idx="5">
                  <c:v>3336.6653444839721</c:v>
                </c:pt>
                <c:pt idx="6">
                  <c:v>3479.1741603304408</c:v>
                </c:pt>
                <c:pt idx="7">
                  <c:v>3637.842901063992</c:v>
                </c:pt>
                <c:pt idx="8">
                  <c:v>3856.4178419585633</c:v>
                </c:pt>
                <c:pt idx="9">
                  <c:v>4099.3328666257412</c:v>
                </c:pt>
                <c:pt idx="10">
                  <c:v>4333.7772016912913</c:v>
                </c:pt>
                <c:pt idx="11">
                  <c:v>4594.1898120396854</c:v>
                </c:pt>
                <c:pt idx="12">
                  <c:v>4870.2586341696469</c:v>
                </c:pt>
                <c:pt idx="13">
                  <c:v>5039.4850175774918</c:v>
                </c:pt>
                <c:pt idx="14">
                  <c:v>5186.3501156609636</c:v>
                </c:pt>
                <c:pt idx="15">
                  <c:v>5352.3361970530195</c:v>
                </c:pt>
                <c:pt idx="16">
                  <c:v>5523.8551661756683</c:v>
                </c:pt>
                <c:pt idx="17">
                  <c:v>5716.7136287877693</c:v>
                </c:pt>
                <c:pt idx="18">
                  <c:v>5884.2468393145464</c:v>
                </c:pt>
                <c:pt idx="19">
                  <c:v>6073.513282468899</c:v>
                </c:pt>
                <c:pt idx="20">
                  <c:v>6269.1005396267219</c:v>
                </c:pt>
                <c:pt idx="21">
                  <c:v>6488.9520825456812</c:v>
                </c:pt>
                <c:pt idx="22">
                  <c:v>6680.1011947516618</c:v>
                </c:pt>
                <c:pt idx="23">
                  <c:v>6888.7322878233408</c:v>
                </c:pt>
                <c:pt idx="24">
                  <c:v>7103.8792907541638</c:v>
                </c:pt>
                <c:pt idx="25">
                  <c:v>7345.8162428806645</c:v>
                </c:pt>
                <c:pt idx="26">
                  <c:v>7554.5413945651198</c:v>
                </c:pt>
                <c:pt idx="27">
                  <c:v>7790.4827675242259</c:v>
                </c:pt>
                <c:pt idx="28">
                  <c:v>8033.7929977026324</c:v>
                </c:pt>
                <c:pt idx="29">
                  <c:v>8307.4000416019608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058-4209-BC4C-DA66CC3CAACF}"/>
            </c:ext>
          </c:extLst>
        </c:ser>
        <c:ser>
          <c:idx val="1"/>
          <c:order val="1"/>
          <c:tx>
            <c:strRef>
              <c:f>Gráficos!$B$8</c:f>
              <c:strCache>
                <c:ptCount val="1"/>
                <c:pt idx="0">
                  <c:v>PPD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Gráficos!$G$8:$AV$8</c15:sqref>
                  </c15:fullRef>
                </c:ext>
              </c:extLst>
              <c:f>Gráficos!$G$8:$AJ$8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7190.0062890867148</c:v>
                </c:pt>
                <c:pt idx="4">
                  <c:v>12598.178821566735</c:v>
                </c:pt>
                <c:pt idx="5">
                  <c:v>15901.091185259877</c:v>
                </c:pt>
                <c:pt idx="6">
                  <c:v>16235.014100150333</c:v>
                </c:pt>
                <c:pt idx="7">
                  <c:v>16575.949396253487</c:v>
                </c:pt>
                <c:pt idx="8">
                  <c:v>16924.044333574806</c:v>
                </c:pt>
                <c:pt idx="9">
                  <c:v>17279.449264579875</c:v>
                </c:pt>
                <c:pt idx="10">
                  <c:v>17642.317699136052</c:v>
                </c:pt>
                <c:pt idx="11">
                  <c:v>18012.806370817907</c:v>
                </c:pt>
                <c:pt idx="12">
                  <c:v>18391.075304605081</c:v>
                </c:pt>
                <c:pt idx="13">
                  <c:v>18777.287886001788</c:v>
                </c:pt>
                <c:pt idx="14">
                  <c:v>19171.610931607825</c:v>
                </c:pt>
                <c:pt idx="15">
                  <c:v>19574.214761171585</c:v>
                </c:pt>
                <c:pt idx="16">
                  <c:v>19985.273271156188</c:v>
                </c:pt>
                <c:pt idx="17">
                  <c:v>20404.964009850464</c:v>
                </c:pt>
                <c:pt idx="18">
                  <c:v>20833.468254057323</c:v>
                </c:pt>
                <c:pt idx="19">
                  <c:v>21270.971087392525</c:v>
                </c:pt>
                <c:pt idx="20">
                  <c:v>21717.661480227765</c:v>
                </c:pt>
                <c:pt idx="21">
                  <c:v>22173.732371312544</c:v>
                </c:pt>
                <c:pt idx="22">
                  <c:v>22639.380751110108</c:v>
                </c:pt>
                <c:pt idx="23">
                  <c:v>23114.80774688342</c:v>
                </c:pt>
                <c:pt idx="24">
                  <c:v>23600.218709567969</c:v>
                </c:pt>
                <c:pt idx="25">
                  <c:v>24095.823302468893</c:v>
                </c:pt>
                <c:pt idx="26">
                  <c:v>24601.835591820734</c:v>
                </c:pt>
                <c:pt idx="27">
                  <c:v>25118.474139248967</c:v>
                </c:pt>
                <c:pt idx="28">
                  <c:v>25645.962096173196</c:v>
                </c:pt>
                <c:pt idx="29">
                  <c:v>26184.527300192829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058-4209-BC4C-DA66CC3CAACF}"/>
            </c:ext>
          </c:extLst>
        </c:ser>
        <c:ser>
          <c:idx val="2"/>
          <c:order val="2"/>
          <c:tx>
            <c:strRef>
              <c:f>Gráficos!$B$9</c:f>
              <c:strCache>
                <c:ptCount val="1"/>
                <c:pt idx="0">
                  <c:v>PDI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Gráficos!$G$9:$AV$9</c15:sqref>
                  </c15:fullRef>
                </c:ext>
              </c:extLst>
              <c:f>Gráficos!$G$9:$AJ$9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18714.842907962837</c:v>
                </c:pt>
                <c:pt idx="4">
                  <c:v>33265.767900238308</c:v>
                </c:pt>
                <c:pt idx="5">
                  <c:v>42908.382316862611</c:v>
                </c:pt>
                <c:pt idx="6">
                  <c:v>42908.382316862611</c:v>
                </c:pt>
                <c:pt idx="7">
                  <c:v>42908.382316862611</c:v>
                </c:pt>
                <c:pt idx="8">
                  <c:v>42908.382316862611</c:v>
                </c:pt>
                <c:pt idx="9">
                  <c:v>42908.382316862611</c:v>
                </c:pt>
                <c:pt idx="10">
                  <c:v>42908.382316862611</c:v>
                </c:pt>
                <c:pt idx="11">
                  <c:v>42908.382316862611</c:v>
                </c:pt>
                <c:pt idx="12">
                  <c:v>42908.382316862611</c:v>
                </c:pt>
                <c:pt idx="13">
                  <c:v>42908.382316862611</c:v>
                </c:pt>
                <c:pt idx="14">
                  <c:v>42908.382316862611</c:v>
                </c:pt>
                <c:pt idx="15">
                  <c:v>42908.382316862611</c:v>
                </c:pt>
                <c:pt idx="16">
                  <c:v>42908.382316862611</c:v>
                </c:pt>
                <c:pt idx="17">
                  <c:v>42908.382316862611</c:v>
                </c:pt>
                <c:pt idx="18">
                  <c:v>24193.539408899771</c:v>
                </c:pt>
                <c:pt idx="19">
                  <c:v>9642.6144166243066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058-4209-BC4C-DA66CC3CAACF}"/>
            </c:ext>
          </c:extLst>
        </c:ser>
        <c:ser>
          <c:idx val="3"/>
          <c:order val="3"/>
          <c:tx>
            <c:strRef>
              <c:f>Gráficos!$B$10</c:f>
              <c:strCache>
                <c:ptCount val="1"/>
                <c:pt idx="0">
                  <c:v>Ingresos de peaje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Gráficos!$G$10:$AV$10</c15:sqref>
                  </c15:fullRef>
                </c:ext>
              </c:extLst>
              <c:f>Gráficos!$G$10:$AJ$10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-17280.200633933273</c:v>
                </c:pt>
                <c:pt idx="4">
                  <c:v>-31826.489732440325</c:v>
                </c:pt>
                <c:pt idx="5">
                  <c:v>-33366.653444839721</c:v>
                </c:pt>
                <c:pt idx="6">
                  <c:v>-34791.741603304406</c:v>
                </c:pt>
                <c:pt idx="7">
                  <c:v>-36378.42901063992</c:v>
                </c:pt>
                <c:pt idx="8">
                  <c:v>-38564.178419585631</c:v>
                </c:pt>
                <c:pt idx="9">
                  <c:v>-40993.32866625741</c:v>
                </c:pt>
                <c:pt idx="10">
                  <c:v>-43337.77201691291</c:v>
                </c:pt>
                <c:pt idx="11">
                  <c:v>-45941.898120396851</c:v>
                </c:pt>
                <c:pt idx="12">
                  <c:v>-48702.586341696464</c:v>
                </c:pt>
                <c:pt idx="13">
                  <c:v>-50394.850175774918</c:v>
                </c:pt>
                <c:pt idx="14">
                  <c:v>-51863.501156609629</c:v>
                </c:pt>
                <c:pt idx="15">
                  <c:v>-53523.36197053019</c:v>
                </c:pt>
                <c:pt idx="16">
                  <c:v>-55238.551661756683</c:v>
                </c:pt>
                <c:pt idx="17">
                  <c:v>-57167.136287877693</c:v>
                </c:pt>
                <c:pt idx="18">
                  <c:v>-58842.468393145457</c:v>
                </c:pt>
                <c:pt idx="19">
                  <c:v>-60735.13282468899</c:v>
                </c:pt>
                <c:pt idx="20">
                  <c:v>-62691.005396267217</c:v>
                </c:pt>
                <c:pt idx="21">
                  <c:v>-64889.520825456806</c:v>
                </c:pt>
                <c:pt idx="22">
                  <c:v>-66801.011947516614</c:v>
                </c:pt>
                <c:pt idx="23">
                  <c:v>-68887.322878233404</c:v>
                </c:pt>
                <c:pt idx="24">
                  <c:v>-71038.792907541632</c:v>
                </c:pt>
                <c:pt idx="25">
                  <c:v>-73458.162428806638</c:v>
                </c:pt>
                <c:pt idx="26">
                  <c:v>-75545.413945651191</c:v>
                </c:pt>
                <c:pt idx="27">
                  <c:v>-77904.827675242253</c:v>
                </c:pt>
                <c:pt idx="28">
                  <c:v>-80337.929977026317</c:v>
                </c:pt>
                <c:pt idx="29">
                  <c:v>-83074.000416019597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058-4209-BC4C-DA66CC3CAACF}"/>
            </c:ext>
          </c:extLst>
        </c:ser>
        <c:ser>
          <c:idx val="5"/>
          <c:order val="5"/>
          <c:tx>
            <c:strRef>
              <c:f>Gráficos!$B$6</c:f>
              <c:strCache>
                <c:ptCount val="1"/>
                <c:pt idx="0">
                  <c:v>Expropiaciones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30"/>
              <c:pt idx="0">
                <c:v>2023</c:v>
              </c:pt>
              <c:pt idx="1">
                <c:v>2024</c:v>
              </c:pt>
              <c:pt idx="2">
                <c:v>2025</c:v>
              </c:pt>
              <c:pt idx="3">
                <c:v>2026</c:v>
              </c:pt>
              <c:pt idx="4">
                <c:v>2027</c:v>
              </c:pt>
              <c:pt idx="5">
                <c:v>2028</c:v>
              </c:pt>
              <c:pt idx="6">
                <c:v>2029</c:v>
              </c:pt>
              <c:pt idx="7">
                <c:v>2030</c:v>
              </c:pt>
              <c:pt idx="8">
                <c:v>2031</c:v>
              </c:pt>
              <c:pt idx="9">
                <c:v>2032</c:v>
              </c:pt>
              <c:pt idx="10">
                <c:v>2033</c:v>
              </c:pt>
              <c:pt idx="11">
                <c:v>2034</c:v>
              </c:pt>
              <c:pt idx="12">
                <c:v>2035</c:v>
              </c:pt>
              <c:pt idx="13">
                <c:v>2036</c:v>
              </c:pt>
              <c:pt idx="14">
                <c:v>2037</c:v>
              </c:pt>
              <c:pt idx="15">
                <c:v>2038</c:v>
              </c:pt>
              <c:pt idx="16">
                <c:v>2039</c:v>
              </c:pt>
              <c:pt idx="17">
                <c:v>2040</c:v>
              </c:pt>
              <c:pt idx="18">
                <c:v>2041</c:v>
              </c:pt>
              <c:pt idx="19">
                <c:v>2042</c:v>
              </c:pt>
              <c:pt idx="20">
                <c:v>2043</c:v>
              </c:pt>
              <c:pt idx="21">
                <c:v>2044</c:v>
              </c:pt>
              <c:pt idx="22">
                <c:v>2045</c:v>
              </c:pt>
              <c:pt idx="23">
                <c:v>2046</c:v>
              </c:pt>
              <c:pt idx="24">
                <c:v>2047</c:v>
              </c:pt>
              <c:pt idx="25">
                <c:v>2048</c:v>
              </c:pt>
              <c:pt idx="26">
                <c:v>2049</c:v>
              </c:pt>
              <c:pt idx="27">
                <c:v>2050</c:v>
              </c:pt>
              <c:pt idx="28">
                <c:v>2051</c:v>
              </c:pt>
              <c:pt idx="29">
                <c:v>2052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Gráficos!$G$6:$AV$6</c15:sqref>
                  </c15:fullRef>
                </c:ext>
              </c:extLst>
              <c:f>Gráficos!$G$6:$AJ$6</c:f>
              <c:numCache>
                <c:formatCode>#,##0\ ;\(#,##0\);\-</c:formatCode>
                <c:ptCount val="30"/>
                <c:pt idx="0">
                  <c:v>0</c:v>
                </c:pt>
                <c:pt idx="1">
                  <c:v>60635.988858514182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FF-4814-9B22-181DC0501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9491824"/>
        <c:axId val="509493456"/>
      </c:barChart>
      <c:lineChart>
        <c:grouping val="standard"/>
        <c:varyColors val="0"/>
        <c:ser>
          <c:idx val="4"/>
          <c:order val="4"/>
          <c:tx>
            <c:strRef>
              <c:f>Gráficos!$B$12</c:f>
              <c:strCache>
                <c:ptCount val="1"/>
                <c:pt idx="0">
                  <c:v>Esfuerzo Neto de la Administración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Gráficos!$G$12:$AV$12</c15:sqref>
                  </c15:fullRef>
                </c:ext>
              </c:extLst>
              <c:f>Gráficos!$G$12:$AJ$12</c:f>
              <c:numCache>
                <c:formatCode>#,##0\ ;\(#,##0\);\-</c:formatCode>
                <c:ptCount val="30"/>
                <c:pt idx="0">
                  <c:v>0</c:v>
                </c:pt>
                <c:pt idx="1">
                  <c:v>60635.988858514182</c:v>
                </c:pt>
                <c:pt idx="2">
                  <c:v>0</c:v>
                </c:pt>
                <c:pt idx="3">
                  <c:v>10352.668626509607</c:v>
                </c:pt>
                <c:pt idx="4">
                  <c:v>17220.105962608755</c:v>
                </c:pt>
                <c:pt idx="5">
                  <c:v>28779.485401766739</c:v>
                </c:pt>
                <c:pt idx="6">
                  <c:v>27830.828974038981</c:v>
                </c:pt>
                <c:pt idx="7">
                  <c:v>26743.74560354017</c:v>
                </c:pt>
                <c:pt idx="8">
                  <c:v>25124.666072810345</c:v>
                </c:pt>
                <c:pt idx="9">
                  <c:v>23293.83578181082</c:v>
                </c:pt>
                <c:pt idx="10">
                  <c:v>21546.705200777047</c:v>
                </c:pt>
                <c:pt idx="11">
                  <c:v>19573.480379323351</c:v>
                </c:pt>
                <c:pt idx="12">
                  <c:v>17467.129913940873</c:v>
                </c:pt>
                <c:pt idx="13">
                  <c:v>16330.30504466698</c:v>
                </c:pt>
                <c:pt idx="14">
                  <c:v>15402.842207521775</c:v>
                </c:pt>
                <c:pt idx="15">
                  <c:v>14311.571304557023</c:v>
                </c:pt>
                <c:pt idx="16">
                  <c:v>13178.959092437777</c:v>
                </c:pt>
                <c:pt idx="17">
                  <c:v>11862.923667623159</c:v>
                </c:pt>
                <c:pt idx="18">
                  <c:v>-7931.2138908738198</c:v>
                </c:pt>
                <c:pt idx="19">
                  <c:v>-23748.034038203259</c:v>
                </c:pt>
                <c:pt idx="20">
                  <c:v>-34704.243376412735</c:v>
                </c:pt>
                <c:pt idx="21">
                  <c:v>-36226.836371598576</c:v>
                </c:pt>
                <c:pt idx="22">
                  <c:v>-37481.530001654843</c:v>
                </c:pt>
                <c:pt idx="23">
                  <c:v>-38883.782843526642</c:v>
                </c:pt>
                <c:pt idx="24">
                  <c:v>-40334.694907219498</c:v>
                </c:pt>
                <c:pt idx="25">
                  <c:v>-42016.522883457081</c:v>
                </c:pt>
                <c:pt idx="26">
                  <c:v>-43389.036959265337</c:v>
                </c:pt>
                <c:pt idx="27">
                  <c:v>-44995.87076846906</c:v>
                </c:pt>
                <c:pt idx="28">
                  <c:v>-46658.174883150488</c:v>
                </c:pt>
                <c:pt idx="29">
                  <c:v>-48582.073074224805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058-4209-BC4C-DA66CC3CA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491824"/>
        <c:axId val="509493456"/>
      </c:lineChart>
      <c:catAx>
        <c:axId val="5094918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09493456"/>
        <c:crosses val="autoZero"/>
        <c:auto val="1"/>
        <c:lblAlgn val="ctr"/>
        <c:lblOffset val="100"/>
        <c:noMultiLvlLbl val="0"/>
      </c:catAx>
      <c:valAx>
        <c:axId val="50949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;\(#,##0\)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09491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ea typeface="Verdana" panose="020B0604030504040204" pitchFamily="34" charset="0"/>
          <a:cs typeface="Arial" panose="020B0604020202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r>
              <a:rPr lang="es-ES" sz="1200" b="0" i="0" baseline="0">
                <a:effectLst/>
              </a:rPr>
              <a:t>Esfuerzo Neto de la Administración acumulado (miles de USD corrientes)</a:t>
            </a:r>
            <a:endParaRPr lang="es-ES" sz="105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title>
    <c:autoTitleDeleted val="0"/>
    <c:plotArea>
      <c:layout/>
      <c:lineChart>
        <c:grouping val="standard"/>
        <c:varyColors val="0"/>
        <c:ser>
          <c:idx val="5"/>
          <c:order val="0"/>
          <c:tx>
            <c:strRef>
              <c:f>Gráficos!$B$44</c:f>
              <c:strCache>
                <c:ptCount val="1"/>
                <c:pt idx="0">
                  <c:v>Esfuerzo Neto de la Administración anual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Gráficos!$G$44:$AV$44</c15:sqref>
                  </c15:fullRef>
                </c:ext>
              </c:extLst>
              <c:f>Gráficos!$G$44:$AJ$44</c:f>
              <c:numCache>
                <c:formatCode>#,##0\ ;\(#,##0\);\-</c:formatCode>
                <c:ptCount val="30"/>
                <c:pt idx="0">
                  <c:v>0</c:v>
                </c:pt>
                <c:pt idx="1">
                  <c:v>60635.988858514182</c:v>
                </c:pt>
                <c:pt idx="2">
                  <c:v>0</c:v>
                </c:pt>
                <c:pt idx="3">
                  <c:v>10352.668626509607</c:v>
                </c:pt>
                <c:pt idx="4">
                  <c:v>17220.105962608755</c:v>
                </c:pt>
                <c:pt idx="5">
                  <c:v>28779.485401766739</c:v>
                </c:pt>
                <c:pt idx="6">
                  <c:v>27830.828974038981</c:v>
                </c:pt>
                <c:pt idx="7">
                  <c:v>26743.74560354017</c:v>
                </c:pt>
                <c:pt idx="8">
                  <c:v>25124.666072810345</c:v>
                </c:pt>
                <c:pt idx="9">
                  <c:v>23293.83578181082</c:v>
                </c:pt>
                <c:pt idx="10">
                  <c:v>21546.705200777047</c:v>
                </c:pt>
                <c:pt idx="11">
                  <c:v>19573.480379323351</c:v>
                </c:pt>
                <c:pt idx="12">
                  <c:v>17467.129913940873</c:v>
                </c:pt>
                <c:pt idx="13">
                  <c:v>16330.30504466698</c:v>
                </c:pt>
                <c:pt idx="14">
                  <c:v>15402.842207521775</c:v>
                </c:pt>
                <c:pt idx="15">
                  <c:v>14311.571304557023</c:v>
                </c:pt>
                <c:pt idx="16">
                  <c:v>13178.959092437777</c:v>
                </c:pt>
                <c:pt idx="17">
                  <c:v>11862.923667623159</c:v>
                </c:pt>
                <c:pt idx="18">
                  <c:v>-7931.2138908738198</c:v>
                </c:pt>
                <c:pt idx="19">
                  <c:v>-23748.034038203259</c:v>
                </c:pt>
                <c:pt idx="20">
                  <c:v>-34704.243376412735</c:v>
                </c:pt>
                <c:pt idx="21">
                  <c:v>-36226.836371598576</c:v>
                </c:pt>
                <c:pt idx="22">
                  <c:v>-37481.530001654843</c:v>
                </c:pt>
                <c:pt idx="23">
                  <c:v>-38883.782843526642</c:v>
                </c:pt>
                <c:pt idx="24">
                  <c:v>-40334.694907219498</c:v>
                </c:pt>
                <c:pt idx="25">
                  <c:v>-42016.522883457081</c:v>
                </c:pt>
                <c:pt idx="26">
                  <c:v>-43389.036959265337</c:v>
                </c:pt>
                <c:pt idx="27">
                  <c:v>-44995.87076846906</c:v>
                </c:pt>
                <c:pt idx="28">
                  <c:v>-46658.174883150488</c:v>
                </c:pt>
                <c:pt idx="29">
                  <c:v>-48582.073074224805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38D-4E2E-89E2-B8137816D1ED}"/>
            </c:ext>
          </c:extLst>
        </c:ser>
        <c:ser>
          <c:idx val="6"/>
          <c:order val="1"/>
          <c:tx>
            <c:strRef>
              <c:f>Gráficos!$B$45</c:f>
              <c:strCache>
                <c:ptCount val="1"/>
                <c:pt idx="0">
                  <c:v>Esfuerzo Neto de la Administración acumulado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Gráficos!$G$45:$AV$45</c15:sqref>
                  </c15:fullRef>
                </c:ext>
              </c:extLst>
              <c:f>Gráficos!$G$45:$AJ$45</c:f>
              <c:numCache>
                <c:formatCode>#,##0\ ;\(#,##0\);\-</c:formatCode>
                <c:ptCount val="30"/>
                <c:pt idx="0">
                  <c:v>0</c:v>
                </c:pt>
                <c:pt idx="1">
                  <c:v>60635.988858514182</c:v>
                </c:pt>
                <c:pt idx="2">
                  <c:v>60635.988858514182</c:v>
                </c:pt>
                <c:pt idx="3">
                  <c:v>70988.657485023781</c:v>
                </c:pt>
                <c:pt idx="4">
                  <c:v>88208.763447632533</c:v>
                </c:pt>
                <c:pt idx="5">
                  <c:v>116988.24884939927</c:v>
                </c:pt>
                <c:pt idx="6">
                  <c:v>144819.07782343825</c:v>
                </c:pt>
                <c:pt idx="7">
                  <c:v>171562.82342697843</c:v>
                </c:pt>
                <c:pt idx="8">
                  <c:v>196687.48949978879</c:v>
                </c:pt>
                <c:pt idx="9">
                  <c:v>219981.32528159959</c:v>
                </c:pt>
                <c:pt idx="10">
                  <c:v>241528.03048237663</c:v>
                </c:pt>
                <c:pt idx="11">
                  <c:v>261101.51086169999</c:v>
                </c:pt>
                <c:pt idx="12">
                  <c:v>278568.64077564084</c:v>
                </c:pt>
                <c:pt idx="13">
                  <c:v>294898.94582030782</c:v>
                </c:pt>
                <c:pt idx="14">
                  <c:v>310301.78802782961</c:v>
                </c:pt>
                <c:pt idx="15">
                  <c:v>324613.35933238664</c:v>
                </c:pt>
                <c:pt idx="16">
                  <c:v>337792.31842482439</c:v>
                </c:pt>
                <c:pt idx="17">
                  <c:v>349655.24209244753</c:v>
                </c:pt>
                <c:pt idx="18">
                  <c:v>341724.0282015737</c:v>
                </c:pt>
                <c:pt idx="19">
                  <c:v>317975.99416337046</c:v>
                </c:pt>
                <c:pt idx="20">
                  <c:v>283271.75078695774</c:v>
                </c:pt>
                <c:pt idx="21">
                  <c:v>247044.91441535915</c:v>
                </c:pt>
                <c:pt idx="22">
                  <c:v>209563.38441370431</c:v>
                </c:pt>
                <c:pt idx="23">
                  <c:v>170679.60157017765</c:v>
                </c:pt>
                <c:pt idx="24">
                  <c:v>130344.90666295815</c:v>
                </c:pt>
                <c:pt idx="25">
                  <c:v>88328.383779501077</c:v>
                </c:pt>
                <c:pt idx="26">
                  <c:v>44939.34682023574</c:v>
                </c:pt>
                <c:pt idx="27">
                  <c:v>-56.52394823331997</c:v>
                </c:pt>
                <c:pt idx="28">
                  <c:v>-46714.698831383808</c:v>
                </c:pt>
                <c:pt idx="29">
                  <c:v>-95296.771905608621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38D-4E2E-89E2-B8137816D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506512"/>
        <c:axId val="509501616"/>
      </c:lineChart>
      <c:catAx>
        <c:axId val="50950651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09501616"/>
        <c:crosses val="autoZero"/>
        <c:auto val="1"/>
        <c:lblAlgn val="ctr"/>
        <c:lblOffset val="100"/>
        <c:noMultiLvlLbl val="0"/>
      </c:catAx>
      <c:valAx>
        <c:axId val="50950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;\(#,##0\)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0950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ea typeface="Verdana" panose="020B0604030504040204" pitchFamily="34" charset="0"/>
          <a:cs typeface="Arial" panose="020B0604020202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r>
              <a:rPr lang="es-ES" sz="1200"/>
              <a:t>Total de ingresos y costos de O&amp;M (miles de USD corrientes)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Gráficos!$B$100</c:f>
              <c:strCache>
                <c:ptCount val="1"/>
                <c:pt idx="0">
                  <c:v>Total ingresos de la SOE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Gráficos!$G$100:$AV$100</c15:sqref>
                  </c15:fullRef>
                </c:ext>
              </c:extLst>
              <c:f>Gráficos!$G$100:$AJ$100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27632.86926044288</c:v>
                </c:pt>
                <c:pt idx="4">
                  <c:v>49046.59569504908</c:v>
                </c:pt>
                <c:pt idx="5">
                  <c:v>62146.13884660646</c:v>
                </c:pt>
                <c:pt idx="6">
                  <c:v>62622.570577343387</c:v>
                </c:pt>
                <c:pt idx="7">
                  <c:v>63122.17461418009</c:v>
                </c:pt>
                <c:pt idx="8">
                  <c:v>63688.844492395976</c:v>
                </c:pt>
                <c:pt idx="9">
                  <c:v>64287.16444806823</c:v>
                </c:pt>
                <c:pt idx="10">
                  <c:v>64884.477217689957</c:v>
                </c:pt>
                <c:pt idx="11">
                  <c:v>65515.378499720202</c:v>
                </c:pt>
                <c:pt idx="12">
                  <c:v>66169.716255637337</c:v>
                </c:pt>
                <c:pt idx="13">
                  <c:v>66725.155220441899</c:v>
                </c:pt>
                <c:pt idx="14">
                  <c:v>67266.343364131404</c:v>
                </c:pt>
                <c:pt idx="15">
                  <c:v>67834.933275087213</c:v>
                </c:pt>
                <c:pt idx="16">
                  <c:v>68417.51075419446</c:v>
                </c:pt>
                <c:pt idx="17">
                  <c:v>69030.059955500852</c:v>
                </c:pt>
                <c:pt idx="18">
                  <c:v>50911.254502271637</c:v>
                </c:pt>
                <c:pt idx="19">
                  <c:v>36987.098786485731</c:v>
                </c:pt>
                <c:pt idx="20">
                  <c:v>27986.762019854486</c:v>
                </c:pt>
                <c:pt idx="21">
                  <c:v>28662.684453858226</c:v>
                </c:pt>
                <c:pt idx="22">
                  <c:v>29319.481945861771</c:v>
                </c:pt>
                <c:pt idx="23">
                  <c:v>30003.540034706763</c:v>
                </c:pt>
                <c:pt idx="24">
                  <c:v>30704.098000322134</c:v>
                </c:pt>
                <c:pt idx="25">
                  <c:v>31441.639545349557</c:v>
                </c:pt>
                <c:pt idx="26">
                  <c:v>32156.376986385854</c:v>
                </c:pt>
                <c:pt idx="27">
                  <c:v>32908.956906773194</c:v>
                </c:pt>
                <c:pt idx="28">
                  <c:v>33679.755093875829</c:v>
                </c:pt>
                <c:pt idx="29">
                  <c:v>34491.927341794792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53F-40BB-A6A7-47921217E370}"/>
            </c:ext>
          </c:extLst>
        </c:ser>
        <c:ser>
          <c:idx val="1"/>
          <c:order val="1"/>
          <c:tx>
            <c:strRef>
              <c:f>Gráficos!$B$101</c:f>
              <c:strCache>
                <c:ptCount val="1"/>
                <c:pt idx="0">
                  <c:v>Total costos de O&amp;M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Gráficos!$G$3:$AV$3</c15:sqref>
                  </c15:fullRef>
                </c:ext>
              </c:extLst>
              <c:f>Gráficos!$G$3:$AJ$3</c:f>
              <c:numCache>
                <c:formatCode>0</c:formatCode>
                <c:ptCount val="3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Gráficos!$G$101:$AV$101</c15:sqref>
                  </c15:fullRef>
                </c:ext>
              </c:extLst>
              <c:f>Gráficos!$G$101:$AJ$101</c:f>
              <c:numCache>
                <c:formatCode>#,##0\ ;\(#,##0\);\-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1828.58322464394</c:v>
                </c:pt>
                <c:pt idx="4">
                  <c:v>3759.9520197527418</c:v>
                </c:pt>
                <c:pt idx="5">
                  <c:v>5718.7387960271972</c:v>
                </c:pt>
                <c:pt idx="6">
                  <c:v>5838.8323107437682</c:v>
                </c:pt>
                <c:pt idx="7">
                  <c:v>5961.4477892693858</c:v>
                </c:pt>
                <c:pt idx="8">
                  <c:v>6086.6381928440424</c:v>
                </c:pt>
                <c:pt idx="9">
                  <c:v>6214.4575948937663</c:v>
                </c:pt>
                <c:pt idx="10">
                  <c:v>6344.9612043865354</c:v>
                </c:pt>
                <c:pt idx="11">
                  <c:v>6478.205389678652</c:v>
                </c:pt>
                <c:pt idx="12">
                  <c:v>6614.2477028619032</c:v>
                </c:pt>
                <c:pt idx="13">
                  <c:v>6753.1469046220018</c:v>
                </c:pt>
                <c:pt idx="14">
                  <c:v>6894.9629896190636</c:v>
                </c:pt>
                <c:pt idx="15">
                  <c:v>7039.757212401063</c:v>
                </c:pt>
                <c:pt idx="16">
                  <c:v>7187.592113861484</c:v>
                </c:pt>
                <c:pt idx="17">
                  <c:v>7338.5315482525748</c:v>
                </c:pt>
                <c:pt idx="18">
                  <c:v>7492.6407107658797</c:v>
                </c:pt>
                <c:pt idx="19">
                  <c:v>7649.986165691962</c:v>
                </c:pt>
                <c:pt idx="20">
                  <c:v>7810.6358751714906</c:v>
                </c:pt>
                <c:pt idx="21">
                  <c:v>7974.6592285500938</c:v>
                </c:pt>
                <c:pt idx="22">
                  <c:v>8142.1270723496436</c:v>
                </c:pt>
                <c:pt idx="23">
                  <c:v>8313.1117408689861</c:v>
                </c:pt>
                <c:pt idx="24">
                  <c:v>8487.6870874272354</c:v>
                </c:pt>
                <c:pt idx="25">
                  <c:v>8665.9285162632041</c:v>
                </c:pt>
                <c:pt idx="26">
                  <c:v>8847.9130151047302</c:v>
                </c:pt>
                <c:pt idx="27">
                  <c:v>9033.7191884219283</c:v>
                </c:pt>
                <c:pt idx="28">
                  <c:v>9223.4272913787881</c:v>
                </c:pt>
                <c:pt idx="29">
                  <c:v>9417.1192644977418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53F-40BB-A6A7-47921217E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507056"/>
        <c:axId val="509502160"/>
      </c:lineChart>
      <c:catAx>
        <c:axId val="50950705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09502160"/>
        <c:crosses val="autoZero"/>
        <c:auto val="1"/>
        <c:lblAlgn val="ctr"/>
        <c:lblOffset val="100"/>
        <c:noMultiLvlLbl val="0"/>
      </c:catAx>
      <c:valAx>
        <c:axId val="50950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;\(#,##0\);\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PY"/>
          </a:p>
        </c:txPr>
        <c:crossAx val="509507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PY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ea typeface="Verdana" panose="020B0604030504040204" pitchFamily="34" charset="0"/>
          <a:cs typeface="Arial" panose="020B0604020202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26" fmlaLink="$H$6" max="30000" page="10" val="30"/>
</file>

<file path=xl/ctrlProps/ctrlProp2.xml><?xml version="1.0" encoding="utf-8"?>
<formControlPr xmlns="http://schemas.microsoft.com/office/spreadsheetml/2009/9/main" objectType="Spin" dx="26" fmlaLink="$B$21" max="30000" page="10" val="15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0</xdr:colOff>
      <xdr:row>37</xdr:row>
      <xdr:rowOff>163830</xdr:rowOff>
    </xdr:to>
    <xdr:pic>
      <xdr:nvPicPr>
        <xdr:cNvPr id="6" name="Picture 5" descr="A picture containing ground, feet&#10;&#10;Description automatically generated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92000" cy="6858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154305</xdr:rowOff>
    </xdr:from>
    <xdr:to>
      <xdr:col>20</xdr:col>
      <xdr:colOff>0</xdr:colOff>
      <xdr:row>34</xdr:row>
      <xdr:rowOff>66862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0" y="3954780"/>
          <a:ext cx="12192000" cy="2265232"/>
        </a:xfrm>
        <a:prstGeom prst="rect">
          <a:avLst/>
        </a:prstGeom>
        <a:solidFill>
          <a:srgbClr val="000000">
            <a:alpha val="5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1</xdr:col>
      <xdr:colOff>304800</xdr:colOff>
      <xdr:row>28</xdr:row>
      <xdr:rowOff>50567</xdr:rowOff>
    </xdr:from>
    <xdr:to>
      <xdr:col>18</xdr:col>
      <xdr:colOff>304800</xdr:colOff>
      <xdr:row>30</xdr:row>
      <xdr:rowOff>156617</xdr:rowOff>
    </xdr:to>
    <xdr:sp macro="" textlink="">
      <xdr:nvSpPr>
        <xdr:cNvPr id="8" name="Text Placeholder 3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Grp="1"/>
        </xdr:cNvSpPr>
      </xdr:nvSpPr>
      <xdr:spPr>
        <a:xfrm>
          <a:off x="914400" y="5117867"/>
          <a:ext cx="10363200" cy="468000"/>
        </a:xfrm>
        <a:prstGeom prst="rect">
          <a:avLst/>
        </a:prstGeom>
      </xdr:spPr>
      <xdr:txBody>
        <a:bodyPr vert="horz" wrap="square" lIns="0" tIns="0" rIns="0" bIns="0" rtlCol="0" anchor="ctr">
          <a:noAutofit/>
        </a:bodyPr>
        <a:lstStyle>
          <a:lvl1pPr marL="0" indent="0" algn="l" defTabSz="914400" rtl="0" eaLnBrk="1" latinLnBrk="0" hangingPunct="1">
            <a:lnSpc>
              <a:spcPct val="100000"/>
            </a:lnSpc>
            <a:spcBef>
              <a:spcPts val="1000"/>
            </a:spcBef>
            <a:buClr>
              <a:schemeClr val="accent5"/>
            </a:buClr>
            <a:buSzPct val="75000"/>
            <a:buFont typeface="Arial" panose="020B0604020202020204" pitchFamily="34" charset="0"/>
            <a:buNone/>
            <a:defRPr lang="en-US" sz="3200" kern="1200" spc="-3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lvl1pPr>
          <a:lvl2pPr marL="457200" indent="0" algn="l" defTabSz="914400" rtl="0" eaLnBrk="1" latinLnBrk="0" hangingPunct="1">
            <a:lnSpc>
              <a:spcPct val="100000"/>
            </a:lnSpc>
            <a:spcBef>
              <a:spcPts val="500"/>
            </a:spcBef>
            <a:buClr>
              <a:schemeClr val="accent5"/>
            </a:buClr>
            <a:buSzPct val="75000"/>
            <a:buFont typeface="Arial" panose="020B0604020202020204" pitchFamily="34" charset="0"/>
            <a:buNone/>
            <a:defRPr sz="1100" kern="1200" spc="-3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lvl2pPr>
          <a:lvl3pPr marL="914400" indent="0" algn="l" defTabSz="914400" rtl="0" eaLnBrk="1" latinLnBrk="0" hangingPunct="1">
            <a:lnSpc>
              <a:spcPct val="100000"/>
            </a:lnSpc>
            <a:spcBef>
              <a:spcPts val="500"/>
            </a:spcBef>
            <a:buClr>
              <a:schemeClr val="accent5"/>
            </a:buClr>
            <a:buSzPct val="75000"/>
            <a:buFont typeface="Arial" panose="020B0604020202020204" pitchFamily="34" charset="0"/>
            <a:buNone/>
            <a:defRPr sz="1100" kern="1200" spc="-3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lvl3pPr>
          <a:lvl4pPr marL="1371600" indent="0" algn="l" defTabSz="914400" rtl="0" eaLnBrk="1" latinLnBrk="0" hangingPunct="1">
            <a:lnSpc>
              <a:spcPct val="100000"/>
            </a:lnSpc>
            <a:spcBef>
              <a:spcPts val="500"/>
            </a:spcBef>
            <a:buClr>
              <a:schemeClr val="accent5"/>
            </a:buClr>
            <a:buSzPct val="75000"/>
            <a:buFont typeface="Arial" panose="020B0604020202020204" pitchFamily="34" charset="0"/>
            <a:buNone/>
            <a:defRPr sz="1100" kern="1200" spc="-3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lvl4pPr>
          <a:lvl5pPr marL="1828800" indent="0" algn="l" defTabSz="914400" rtl="0" eaLnBrk="1" latinLnBrk="0" hangingPunct="1">
            <a:lnSpc>
              <a:spcPct val="100000"/>
            </a:lnSpc>
            <a:spcBef>
              <a:spcPts val="500"/>
            </a:spcBef>
            <a:buClr>
              <a:schemeClr val="accent5"/>
            </a:buClr>
            <a:buSzPct val="75000"/>
            <a:buFont typeface="Arial" panose="020B0604020202020204" pitchFamily="34" charset="0"/>
            <a:buNone/>
            <a:defRPr sz="1100" kern="1200" spc="-3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2000" i="1">
              <a:solidFill>
                <a:srgbClr val="92D050"/>
              </a:solidFill>
            </a:rPr>
            <a:t>Modelo</a:t>
          </a:r>
          <a:r>
            <a:rPr lang="es-ES" sz="2000" i="1" baseline="0">
              <a:solidFill>
                <a:srgbClr val="92D050"/>
              </a:solidFill>
            </a:rPr>
            <a:t> Económico Financiero</a:t>
          </a:r>
          <a:endParaRPr lang="es-ES" sz="2000">
            <a:solidFill>
              <a:srgbClr val="92D050"/>
            </a:solidFill>
          </a:endParaRPr>
        </a:p>
      </xdr:txBody>
    </xdr:sp>
    <xdr:clientData/>
  </xdr:twoCellAnchor>
  <xdr:twoCellAnchor>
    <xdr:from>
      <xdr:col>1</xdr:col>
      <xdr:colOff>379095</xdr:colOff>
      <xdr:row>23</xdr:row>
      <xdr:rowOff>26670</xdr:rowOff>
    </xdr:from>
    <xdr:to>
      <xdr:col>18</xdr:col>
      <xdr:colOff>379095</xdr:colOff>
      <xdr:row>28</xdr:row>
      <xdr:rowOff>53985</xdr:rowOff>
    </xdr:to>
    <xdr:sp macro="" textlink="">
      <xdr:nvSpPr>
        <xdr:cNvPr id="9" name="Title 2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Grp="1"/>
        </xdr:cNvSpPr>
      </xdr:nvSpPr>
      <xdr:spPr>
        <a:xfrm>
          <a:off x="988695" y="4189095"/>
          <a:ext cx="10363200" cy="932190"/>
        </a:xfrm>
        <a:prstGeom prst="rect">
          <a:avLst/>
        </a:prstGeom>
      </xdr:spPr>
      <xdr:txBody>
        <a:bodyPr vert="horz" wrap="square" lIns="0" tIns="45720" rIns="0" bIns="0" rtlCol="0" anchor="b" anchorCtr="0">
          <a:noAutofit/>
        </a:bodyPr>
        <a:lstStyle>
          <a:lvl1pPr algn="l" defTabSz="914400" rtl="0" eaLnBrk="1" latinLnBrk="0" hangingPunct="1">
            <a:lnSpc>
              <a:spcPct val="80000"/>
            </a:lnSpc>
            <a:spcBef>
              <a:spcPct val="0"/>
            </a:spcBef>
            <a:buNone/>
            <a:defRPr lang="en-US" sz="6000" b="0" i="0" kern="1200" cap="none" spc="-75" baseline="0" dirty="0">
              <a:solidFill>
                <a:schemeClr val="bg1"/>
              </a:solidFill>
              <a:latin typeface="+mj-lt"/>
              <a:ea typeface="Bebas Neue" charset="0"/>
              <a:cs typeface="Chronicle Display Black"/>
            </a:defRPr>
          </a:lvl1pPr>
        </a:lstStyle>
        <a:p>
          <a:r>
            <a:rPr lang="es-ES" sz="3000">
              <a:latin typeface="+mn-lt"/>
            </a:rPr>
            <a:t>Estructuración del Proyecto para el “Diseño, Financiación, Construcción, Operación y Mantenimiento de la Ruta PY 01 en el tramo Cuatro Mojones – Quiindy”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1797844</xdr:colOff>
      <xdr:row>0</xdr:row>
      <xdr:rowOff>23812</xdr:rowOff>
    </xdr:from>
    <xdr:to>
      <xdr:col>3</xdr:col>
      <xdr:colOff>411816</xdr:colOff>
      <xdr:row>1</xdr:row>
      <xdr:rowOff>78242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>
          <a:off x="2428399" y="20002"/>
          <a:ext cx="1791512" cy="22969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1797844</xdr:colOff>
      <xdr:row>0</xdr:row>
      <xdr:rowOff>23812</xdr:rowOff>
    </xdr:from>
    <xdr:to>
      <xdr:col>3</xdr:col>
      <xdr:colOff>411816</xdr:colOff>
      <xdr:row>1</xdr:row>
      <xdr:rowOff>78242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>
          <a:off x="2428399" y="20002"/>
          <a:ext cx="1791512" cy="22969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1750219</xdr:colOff>
      <xdr:row>0</xdr:row>
      <xdr:rowOff>47625</xdr:rowOff>
    </xdr:from>
    <xdr:to>
      <xdr:col>3</xdr:col>
      <xdr:colOff>566598</xdr:colOff>
      <xdr:row>1</xdr:row>
      <xdr:rowOff>102055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2378869" y="49530"/>
          <a:ext cx="1786274" cy="22016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2095500</xdr:colOff>
      <xdr:row>0</xdr:row>
      <xdr:rowOff>47626</xdr:rowOff>
    </xdr:from>
    <xdr:to>
      <xdr:col>3</xdr:col>
      <xdr:colOff>471347</xdr:colOff>
      <xdr:row>1</xdr:row>
      <xdr:rowOff>102056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/>
      </xdr:nvSpPr>
      <xdr:spPr>
        <a:xfrm>
          <a:off x="2724150" y="49531"/>
          <a:ext cx="1799132" cy="22016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2163535</xdr:colOff>
      <xdr:row>0</xdr:row>
      <xdr:rowOff>54429</xdr:rowOff>
    </xdr:from>
    <xdr:to>
      <xdr:col>3</xdr:col>
      <xdr:colOff>541083</xdr:colOff>
      <xdr:row>1</xdr:row>
      <xdr:rowOff>108859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>
          <a:off x="2790280" y="58239"/>
          <a:ext cx="1800833" cy="22016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  <xdr:twoCellAnchor>
    <xdr:from>
      <xdr:col>6</xdr:col>
      <xdr:colOff>97393</xdr:colOff>
      <xdr:row>93</xdr:row>
      <xdr:rowOff>45243</xdr:rowOff>
    </xdr:from>
    <xdr:to>
      <xdr:col>26</xdr:col>
      <xdr:colOff>214312</xdr:colOff>
      <xdr:row>113</xdr:row>
      <xdr:rowOff>59530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118</xdr:row>
      <xdr:rowOff>0</xdr:rowOff>
    </xdr:from>
    <xdr:to>
      <xdr:col>26</xdr:col>
      <xdr:colOff>116919</xdr:colOff>
      <xdr:row>139</xdr:row>
      <xdr:rowOff>80010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1976437</xdr:colOff>
      <xdr:row>0</xdr:row>
      <xdr:rowOff>0</xdr:rowOff>
    </xdr:from>
    <xdr:to>
      <xdr:col>3</xdr:col>
      <xdr:colOff>352284</xdr:colOff>
      <xdr:row>1</xdr:row>
      <xdr:rowOff>54430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/>
      </xdr:nvSpPr>
      <xdr:spPr>
        <a:xfrm>
          <a:off x="2603182" y="0"/>
          <a:ext cx="1799132" cy="22969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2071688</xdr:colOff>
      <xdr:row>0</xdr:row>
      <xdr:rowOff>47625</xdr:rowOff>
    </xdr:from>
    <xdr:to>
      <xdr:col>3</xdr:col>
      <xdr:colOff>447535</xdr:colOff>
      <xdr:row>1</xdr:row>
      <xdr:rowOff>102055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/>
      </xdr:nvSpPr>
      <xdr:spPr>
        <a:xfrm>
          <a:off x="2704148" y="49530"/>
          <a:ext cx="1789607" cy="22016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2071688</xdr:colOff>
      <xdr:row>0</xdr:row>
      <xdr:rowOff>47625</xdr:rowOff>
    </xdr:from>
    <xdr:to>
      <xdr:col>3</xdr:col>
      <xdr:colOff>447535</xdr:colOff>
      <xdr:row>1</xdr:row>
      <xdr:rowOff>102055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/>
      </xdr:nvSpPr>
      <xdr:spPr>
        <a:xfrm>
          <a:off x="2706688" y="47625"/>
          <a:ext cx="1861997" cy="23223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  <xdr:twoCellAnchor>
    <xdr:from>
      <xdr:col>5</xdr:col>
      <xdr:colOff>179386</xdr:colOff>
      <xdr:row>10</xdr:row>
      <xdr:rowOff>139700</xdr:rowOff>
    </xdr:from>
    <xdr:to>
      <xdr:col>14</xdr:col>
      <xdr:colOff>105629</xdr:colOff>
      <xdr:row>38</xdr:row>
      <xdr:rowOff>1221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420688</xdr:colOff>
      <xdr:row>22</xdr:row>
      <xdr:rowOff>116632</xdr:rowOff>
    </xdr:from>
    <xdr:to>
      <xdr:col>13</xdr:col>
      <xdr:colOff>712755</xdr:colOff>
      <xdr:row>26</xdr:row>
      <xdr:rowOff>77754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SpPr/>
      </xdr:nvSpPr>
      <xdr:spPr>
        <a:xfrm>
          <a:off x="8977313" y="3752007"/>
          <a:ext cx="3689317" cy="635810"/>
        </a:xfrm>
        <a:prstGeom prst="rect">
          <a:avLst/>
        </a:prstGeom>
        <a:solidFill>
          <a:srgbClr val="0097A9">
            <a:alpha val="5098"/>
          </a:srgbClr>
        </a:solidFill>
        <a:ln w="28575">
          <a:solidFill>
            <a:srgbClr val="0097A9">
              <a:alpha val="50196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solidFill>
                <a:srgbClr val="0097A9"/>
              </a:solidFill>
            </a:rPr>
            <a:t>Generación de Valor por Dinero</a:t>
          </a:r>
          <a:endParaRPr lang="en-US" sz="1200" b="1">
            <a:solidFill>
              <a:srgbClr val="0097A9"/>
            </a:solidFill>
          </a:endParaRPr>
        </a:p>
      </xdr:txBody>
    </xdr:sp>
    <xdr:clientData/>
  </xdr:twoCellAnchor>
  <xdr:twoCellAnchor>
    <xdr:from>
      <xdr:col>9</xdr:col>
      <xdr:colOff>127000</xdr:colOff>
      <xdr:row>22</xdr:row>
      <xdr:rowOff>103423</xdr:rowOff>
    </xdr:from>
    <xdr:to>
      <xdr:col>14</xdr:col>
      <xdr:colOff>72831</xdr:colOff>
      <xdr:row>22</xdr:row>
      <xdr:rowOff>103423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CxnSpPr>
          <a:cxnSpLocks/>
        </xdr:cNvCxnSpPr>
      </xdr:nvCxnSpPr>
      <xdr:spPr>
        <a:xfrm flipV="1">
          <a:off x="8683625" y="3738798"/>
          <a:ext cx="4192394" cy="0"/>
        </a:xfrm>
        <a:prstGeom prst="line">
          <a:avLst/>
        </a:prstGeom>
        <a:ln>
          <a:solidFill>
            <a:schemeClr val="bg1">
              <a:lumMod val="50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730251</xdr:colOff>
      <xdr:row>22</xdr:row>
      <xdr:rowOff>6480</xdr:rowOff>
    </xdr:from>
    <xdr:to>
      <xdr:col>13</xdr:col>
      <xdr:colOff>730251</xdr:colOff>
      <xdr:row>27</xdr:row>
      <xdr:rowOff>39687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CxnSpPr>
          <a:cxnSpLocks/>
        </xdr:cNvCxnSpPr>
      </xdr:nvCxnSpPr>
      <xdr:spPr>
        <a:xfrm flipV="1">
          <a:off x="12684126" y="3641855"/>
          <a:ext cx="0" cy="882520"/>
        </a:xfrm>
        <a:prstGeom prst="line">
          <a:avLst/>
        </a:prstGeom>
        <a:ln>
          <a:solidFill>
            <a:schemeClr val="bg1">
              <a:lumMod val="50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412756</xdr:colOff>
      <xdr:row>22</xdr:row>
      <xdr:rowOff>0</xdr:rowOff>
    </xdr:from>
    <xdr:to>
      <xdr:col>9</xdr:col>
      <xdr:colOff>412756</xdr:colOff>
      <xdr:row>27</xdr:row>
      <xdr:rowOff>87312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CxnSpPr>
          <a:cxnSpLocks/>
        </xdr:cNvCxnSpPr>
      </xdr:nvCxnSpPr>
      <xdr:spPr>
        <a:xfrm flipV="1">
          <a:off x="8969381" y="3635375"/>
          <a:ext cx="0" cy="936625"/>
        </a:xfrm>
        <a:prstGeom prst="line">
          <a:avLst/>
        </a:prstGeom>
        <a:ln>
          <a:solidFill>
            <a:schemeClr val="bg1">
              <a:lumMod val="50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103188</xdr:colOff>
      <xdr:row>26</xdr:row>
      <xdr:rowOff>55562</xdr:rowOff>
    </xdr:from>
    <xdr:to>
      <xdr:col>14</xdr:col>
      <xdr:colOff>76200</xdr:colOff>
      <xdr:row>26</xdr:row>
      <xdr:rowOff>55562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CxnSpPr>
          <a:cxnSpLocks/>
        </xdr:cNvCxnSpPr>
      </xdr:nvCxnSpPr>
      <xdr:spPr>
        <a:xfrm>
          <a:off x="8659813" y="4365625"/>
          <a:ext cx="4219575" cy="0"/>
        </a:xfrm>
        <a:prstGeom prst="line">
          <a:avLst/>
        </a:prstGeom>
        <a:ln>
          <a:solidFill>
            <a:schemeClr val="bg1">
              <a:lumMod val="50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11</xdr:row>
      <xdr:rowOff>0</xdr:rowOff>
    </xdr:from>
    <xdr:to>
      <xdr:col>22</xdr:col>
      <xdr:colOff>172306</xdr:colOff>
      <xdr:row>38</xdr:row>
      <xdr:rowOff>28209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55562</xdr:colOff>
      <xdr:row>10</xdr:row>
      <xdr:rowOff>142875</xdr:rowOff>
    </xdr:from>
    <xdr:to>
      <xdr:col>30</xdr:col>
      <xdr:colOff>227868</xdr:colOff>
      <xdr:row>38</xdr:row>
      <xdr:rowOff>4396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0.68813</cdr:x>
      <cdr:y>0.00158</cdr:y>
    </cdr:from>
    <cdr:to>
      <cdr:x>0.97561</cdr:x>
      <cdr:y>0.1044</cdr:y>
    </cdr:to>
    <cdr:sp macro="" textlink="">
      <cdr:nvSpPr>
        <cdr:cNvPr id="2" name="TextBox 5">
          <a:extLst xmlns:a="http://schemas.openxmlformats.org/drawingml/2006/main">
            <a:ext uri="{FF2B5EF4-FFF2-40B4-BE49-F238E27FC236}">
              <a16:creationId xmlns:a16="http://schemas.microsoft.com/office/drawing/2014/main" xmlns="" id="{58519732-C1DD-4FC7-A7FA-5AA35F680C1A}"/>
            </a:ext>
          </a:extLst>
        </cdr:cNvPr>
        <cdr:cNvSpPr txBox="1"/>
      </cdr:nvSpPr>
      <cdr:spPr>
        <a:xfrm xmlns:a="http://schemas.openxmlformats.org/drawingml/2006/main">
          <a:off x="4794068" y="7193"/>
          <a:ext cx="2002817" cy="46807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</a:schemeClr>
        </a:solidFill>
        <a:ln xmlns:a="http://schemas.openxmlformats.org/drawingml/2006/main">
          <a:solidFill>
            <a:srgbClr val="0097A9"/>
          </a:solidFill>
          <a:prstDash val="dash"/>
        </a:ln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1200" b="1" dirty="0" err="1">
              <a:solidFill>
                <a:srgbClr val="0070C0"/>
              </a:solidFill>
            </a:rPr>
            <a:t>VpD</a:t>
          </a:r>
          <a:r>
            <a:rPr lang="es-CO" sz="1200" b="1" dirty="0">
              <a:solidFill>
                <a:srgbClr val="0070C0"/>
              </a:solidFill>
            </a:rPr>
            <a:t>: </a:t>
          </a:r>
        </a:p>
        <a:p xmlns:a="http://schemas.openxmlformats.org/drawingml/2006/main">
          <a:r>
            <a:rPr lang="es-CO" sz="1200" dirty="0">
              <a:solidFill>
                <a:srgbClr val="0070C0"/>
              </a:solidFill>
            </a:rPr>
            <a:t>126.372 Miles de USD 2021</a:t>
          </a:r>
          <a:endParaRPr lang="en-US" sz="1200" dirty="0">
            <a:solidFill>
              <a:srgbClr val="0070C0"/>
            </a:solidFill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1440657</xdr:colOff>
      <xdr:row>0</xdr:row>
      <xdr:rowOff>130969</xdr:rowOff>
    </xdr:from>
    <xdr:to>
      <xdr:col>2</xdr:col>
      <xdr:colOff>769004</xdr:colOff>
      <xdr:row>2</xdr:row>
      <xdr:rowOff>18711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/>
      </xdr:nvSpPr>
      <xdr:spPr>
        <a:xfrm>
          <a:off x="2067402" y="134779"/>
          <a:ext cx="1770557" cy="230642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132261</xdr:colOff>
      <xdr:row>18</xdr:row>
      <xdr:rowOff>170907</xdr:rowOff>
    </xdr:from>
    <xdr:to>
      <xdr:col>9</xdr:col>
      <xdr:colOff>1469570</xdr:colOff>
      <xdr:row>22</xdr:row>
      <xdr:rowOff>60417</xdr:rowOff>
    </xdr:to>
    <xdr:sp macro="" textlink="">
      <xdr:nvSpPr>
        <xdr:cNvPr id="12" name="Rectangle: Rounded Corners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/>
      </xdr:nvSpPr>
      <xdr:spPr>
        <a:xfrm>
          <a:off x="8976904" y="4062550"/>
          <a:ext cx="1337309" cy="1100546"/>
        </a:xfrm>
        <a:prstGeom prst="roundRect">
          <a:avLst/>
        </a:prstGeom>
        <a:noFill/>
        <a:ln w="381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1020536</xdr:colOff>
      <xdr:row>24</xdr:row>
      <xdr:rowOff>13607</xdr:rowOff>
    </xdr:from>
    <xdr:to>
      <xdr:col>4</xdr:col>
      <xdr:colOff>328475</xdr:colOff>
      <xdr:row>26</xdr:row>
      <xdr:rowOff>112666</xdr:rowOff>
    </xdr:to>
    <xdr:sp macro="[0]!copypaste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 bwMode="gray">
        <a:xfrm>
          <a:off x="3156857" y="4163786"/>
          <a:ext cx="2464797" cy="480059"/>
        </a:xfrm>
        <a:prstGeom prst="roundRect">
          <a:avLst/>
        </a:prstGeom>
        <a:solidFill>
          <a:schemeClr val="accent1">
            <a:lumMod val="75000"/>
          </a:schemeClr>
        </a:solidFill>
        <a:ln w="28575">
          <a:solidFill>
            <a:srgbClr val="002060"/>
          </a:solidFill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lIns="88900" tIns="88900" rIns="88900" bIns="88900" rtlCol="0" anchor="ctr"/>
        <a:lstStyle/>
        <a:p>
          <a:pPr algn="ctr">
            <a:lnSpc>
              <a:spcPct val="106000"/>
            </a:lnSpc>
            <a:buFont typeface="Wingdings 2" pitchFamily="18" charset="2"/>
            <a:buNone/>
          </a:pPr>
          <a:r>
            <a:rPr lang="es-ES" sz="1400" b="1" dirty="0">
              <a:solidFill>
                <a:schemeClr val="bg1"/>
              </a:solidFill>
            </a:rPr>
            <a:t>MACRO</a:t>
          </a:r>
        </a:p>
      </xdr:txBody>
    </xdr:sp>
    <xdr:clientData/>
  </xdr:twoCellAnchor>
  <xdr:twoCellAnchor>
    <xdr:from>
      <xdr:col>5</xdr:col>
      <xdr:colOff>444614</xdr:colOff>
      <xdr:row>0</xdr:row>
      <xdr:rowOff>71030</xdr:rowOff>
    </xdr:from>
    <xdr:to>
      <xdr:col>7</xdr:col>
      <xdr:colOff>1207766</xdr:colOff>
      <xdr:row>2</xdr:row>
      <xdr:rowOff>110356</xdr:rowOff>
    </xdr:to>
    <xdr:sp macro="" textlink="">
      <xdr:nvSpPr>
        <xdr:cNvPr id="3" name="Rounded Rectangl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>
          <a:off x="6390935" y="71030"/>
          <a:ext cx="2532081" cy="243433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  <xdr:twoCellAnchor>
    <xdr:from>
      <xdr:col>0</xdr:col>
      <xdr:colOff>1146508</xdr:colOff>
      <xdr:row>2</xdr:row>
      <xdr:rowOff>68037</xdr:rowOff>
    </xdr:from>
    <xdr:to>
      <xdr:col>0</xdr:col>
      <xdr:colOff>1669431</xdr:colOff>
      <xdr:row>24</xdr:row>
      <xdr:rowOff>27214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>
        <a:xfrm rot="16200000">
          <a:off x="-551458" y="2827360"/>
          <a:ext cx="4463142" cy="522923"/>
        </a:xfrm>
        <a:prstGeom prst="roundRect">
          <a:avLst/>
        </a:prstGeom>
        <a:solidFill>
          <a:srgbClr val="002060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Arial" panose="020B0604020202020204" pitchFamily="34" charset="0"/>
              <a:cs typeface="Arial" panose="020B0604020202020204" pitchFamily="34" charset="0"/>
            </a:rPr>
            <a:t>INPUTS</a:t>
          </a:r>
        </a:p>
      </xdr:txBody>
    </xdr:sp>
    <xdr:clientData/>
  </xdr:twoCellAnchor>
  <xdr:twoCellAnchor>
    <xdr:from>
      <xdr:col>0</xdr:col>
      <xdr:colOff>2057875</xdr:colOff>
      <xdr:row>2</xdr:row>
      <xdr:rowOff>0</xdr:rowOff>
    </xdr:from>
    <xdr:to>
      <xdr:col>5</xdr:col>
      <xdr:colOff>426720</xdr:colOff>
      <xdr:row>3</xdr:row>
      <xdr:rowOff>107155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331719" y="5383529"/>
          <a:ext cx="3012282" cy="3314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8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Hipotesis operativas</a:t>
          </a:r>
        </a:p>
      </xdr:txBody>
    </xdr:sp>
    <xdr:clientData/>
  </xdr:twoCellAnchor>
  <xdr:twoCellAnchor>
    <xdr:from>
      <xdr:col>11</xdr:col>
      <xdr:colOff>254249</xdr:colOff>
      <xdr:row>2</xdr:row>
      <xdr:rowOff>23404</xdr:rowOff>
    </xdr:from>
    <xdr:to>
      <xdr:col>14</xdr:col>
      <xdr:colOff>252345</xdr:colOff>
      <xdr:row>4</xdr:row>
      <xdr:rowOff>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/>
      </xdr:nvSpPr>
      <xdr:spPr>
        <a:xfrm>
          <a:off x="11507356" y="227511"/>
          <a:ext cx="1767025" cy="3848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8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Sensibilidades</a:t>
          </a:r>
        </a:p>
      </xdr:txBody>
    </xdr:sp>
    <xdr:clientData/>
  </xdr:twoCellAnchor>
  <xdr:twoCellAnchor>
    <xdr:from>
      <xdr:col>0</xdr:col>
      <xdr:colOff>1164673</xdr:colOff>
      <xdr:row>27</xdr:row>
      <xdr:rowOff>111033</xdr:rowOff>
    </xdr:from>
    <xdr:to>
      <xdr:col>0</xdr:col>
      <xdr:colOff>1716171</xdr:colOff>
      <xdr:row>53</xdr:row>
      <xdr:rowOff>13609</xdr:rowOff>
    </xdr:to>
    <xdr:sp macro="" textlink="">
      <xdr:nvSpPr>
        <xdr:cNvPr id="7" name="Rectangle: Rounded Corners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/>
      </xdr:nvSpPr>
      <xdr:spPr>
        <a:xfrm rot="16200000">
          <a:off x="-987366" y="7052786"/>
          <a:ext cx="5399862" cy="551498"/>
        </a:xfrm>
        <a:prstGeom prst="roundRect">
          <a:avLst/>
        </a:prstGeom>
        <a:solidFill>
          <a:srgbClr val="8CDB4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Arial" panose="020B0604020202020204" pitchFamily="34" charset="0"/>
              <a:cs typeface="Arial" panose="020B0604020202020204" pitchFamily="34" charset="0"/>
            </a:rPr>
            <a:t> RESULTADOS</a:t>
          </a:r>
        </a:p>
      </xdr:txBody>
    </xdr:sp>
    <xdr:clientData/>
  </xdr:twoCellAnchor>
  <xdr:twoCellAnchor>
    <xdr:from>
      <xdr:col>0</xdr:col>
      <xdr:colOff>1889487</xdr:colOff>
      <xdr:row>3</xdr:row>
      <xdr:rowOff>169275</xdr:rowOff>
    </xdr:from>
    <xdr:to>
      <xdr:col>10</xdr:col>
      <xdr:colOff>378278</xdr:colOff>
      <xdr:row>7</xdr:row>
      <xdr:rowOff>27215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2161630" y="563882"/>
          <a:ext cx="9088755" cy="1477190"/>
        </a:xfrm>
        <a:prstGeom prst="roundRect">
          <a:avLst/>
        </a:prstGeom>
        <a:noFill/>
        <a:ln w="3810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93343</xdr:colOff>
      <xdr:row>3</xdr:row>
      <xdr:rowOff>186692</xdr:rowOff>
    </xdr:from>
    <xdr:to>
      <xdr:col>17</xdr:col>
      <xdr:colOff>-1</xdr:colOff>
      <xdr:row>7</xdr:row>
      <xdr:rowOff>21228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/>
      </xdr:nvSpPr>
      <xdr:spPr>
        <a:xfrm>
          <a:off x="11074307" y="785406"/>
          <a:ext cx="5553621" cy="1453786"/>
        </a:xfrm>
        <a:prstGeom prst="roundRect">
          <a:avLst/>
        </a:prstGeom>
        <a:noFill/>
        <a:ln w="3810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10068</xdr:colOff>
      <xdr:row>18</xdr:row>
      <xdr:rowOff>79467</xdr:rowOff>
    </xdr:from>
    <xdr:to>
      <xdr:col>12</xdr:col>
      <xdr:colOff>68035</xdr:colOff>
      <xdr:row>22</xdr:row>
      <xdr:rowOff>168728</xdr:rowOff>
    </xdr:to>
    <xdr:sp macro="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/>
      </xdr:nvSpPr>
      <xdr:spPr>
        <a:xfrm>
          <a:off x="1778997" y="3971110"/>
          <a:ext cx="10249717" cy="1300297"/>
        </a:xfrm>
        <a:prstGeom prst="roundRect">
          <a:avLst/>
        </a:prstGeom>
        <a:noFill/>
        <a:ln w="3810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2078082</xdr:colOff>
      <xdr:row>16</xdr:row>
      <xdr:rowOff>0</xdr:rowOff>
    </xdr:from>
    <xdr:to>
      <xdr:col>1</xdr:col>
      <xdr:colOff>1347108</xdr:colOff>
      <xdr:row>18</xdr:row>
      <xdr:rowOff>21227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 txBox="1"/>
      </xdr:nvSpPr>
      <xdr:spPr>
        <a:xfrm>
          <a:off x="2078082" y="3510643"/>
          <a:ext cx="1405347" cy="4022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800" b="1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Deuda</a:t>
          </a:r>
          <a:r>
            <a:rPr lang="es-ES" sz="1800" b="1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PDI</a:t>
          </a:r>
          <a:endParaRPr lang="es-ES" sz="1800" b="1">
            <a:solidFill>
              <a:srgbClr val="00206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1850843</xdr:colOff>
      <xdr:row>49</xdr:row>
      <xdr:rowOff>171179</xdr:rowOff>
    </xdr:from>
    <xdr:to>
      <xdr:col>8</xdr:col>
      <xdr:colOff>136071</xdr:colOff>
      <xdr:row>52</xdr:row>
      <xdr:rowOff>141740</xdr:rowOff>
    </xdr:to>
    <xdr:sp macro="" textlink="">
      <xdr:nvSpPr>
        <xdr:cNvPr id="14" name="Rectangle: Rounded Corners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/>
      </xdr:nvSpPr>
      <xdr:spPr>
        <a:xfrm>
          <a:off x="1850843" y="10417358"/>
          <a:ext cx="7116264" cy="1086346"/>
        </a:xfrm>
        <a:prstGeom prst="roundRect">
          <a:avLst/>
        </a:prstGeom>
        <a:noFill/>
        <a:ln w="3810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21227</xdr:colOff>
      <xdr:row>48</xdr:row>
      <xdr:rowOff>40820</xdr:rowOff>
    </xdr:from>
    <xdr:to>
      <xdr:col>5</xdr:col>
      <xdr:colOff>520678</xdr:colOff>
      <xdr:row>49</xdr:row>
      <xdr:rowOff>151582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 txBox="1"/>
      </xdr:nvSpPr>
      <xdr:spPr>
        <a:xfrm>
          <a:off x="2429691" y="5524499"/>
          <a:ext cx="4037308" cy="3012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800" b="1">
              <a:solidFill>
                <a:srgbClr val="8CDB45"/>
              </a:solidFill>
              <a:latin typeface="Arial" panose="020B0604020202020204" pitchFamily="34" charset="0"/>
              <a:cs typeface="Arial" panose="020B0604020202020204" pitchFamily="34" charset="0"/>
            </a:rPr>
            <a:t>TIRes</a:t>
          </a:r>
        </a:p>
      </xdr:txBody>
    </xdr:sp>
    <xdr:clientData/>
  </xdr:twoCellAnchor>
  <xdr:twoCellAnchor>
    <xdr:from>
      <xdr:col>10</xdr:col>
      <xdr:colOff>197849</xdr:colOff>
      <xdr:row>49</xdr:row>
      <xdr:rowOff>165193</xdr:rowOff>
    </xdr:from>
    <xdr:to>
      <xdr:col>14</xdr:col>
      <xdr:colOff>176894</xdr:colOff>
      <xdr:row>52</xdr:row>
      <xdr:rowOff>132263</xdr:rowOff>
    </xdr:to>
    <xdr:sp macro="" textlink="">
      <xdr:nvSpPr>
        <xdr:cNvPr id="16" name="Rectangle: Rounded Corners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/>
      </xdr:nvSpPr>
      <xdr:spPr>
        <a:xfrm>
          <a:off x="10988313" y="10411372"/>
          <a:ext cx="2727688" cy="1082855"/>
        </a:xfrm>
        <a:prstGeom prst="roundRect">
          <a:avLst/>
        </a:prstGeom>
        <a:noFill/>
        <a:ln w="38100">
          <a:solidFill>
            <a:srgbClr val="8CDB45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137704</xdr:colOff>
      <xdr:row>48</xdr:row>
      <xdr:rowOff>0</xdr:rowOff>
    </xdr:from>
    <xdr:to>
      <xdr:col>13</xdr:col>
      <xdr:colOff>319659</xdr:colOff>
      <xdr:row>49</xdr:row>
      <xdr:rowOff>66131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 txBox="1"/>
      </xdr:nvSpPr>
      <xdr:spPr>
        <a:xfrm>
          <a:off x="11390811" y="5483679"/>
          <a:ext cx="1569884" cy="25663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800" b="1">
              <a:solidFill>
                <a:srgbClr val="8CDB45"/>
              </a:solidFill>
              <a:latin typeface="Arial" panose="020B0604020202020204" pitchFamily="34" charset="0"/>
              <a:cs typeface="Arial" panose="020B0604020202020204" pitchFamily="34" charset="0"/>
            </a:rPr>
            <a:t>Deuda PDI</a:t>
          </a:r>
        </a:p>
        <a:p>
          <a:endParaRPr lang="es-ES" sz="1800" b="1">
            <a:solidFill>
              <a:srgbClr val="8CDB4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355691</xdr:colOff>
      <xdr:row>50</xdr:row>
      <xdr:rowOff>178799</xdr:rowOff>
    </xdr:from>
    <xdr:to>
      <xdr:col>8</xdr:col>
      <xdr:colOff>89534</xdr:colOff>
      <xdr:row>52</xdr:row>
      <xdr:rowOff>83548</xdr:rowOff>
    </xdr:to>
    <xdr:sp macro="" textlink="">
      <xdr:nvSpPr>
        <xdr:cNvPr id="18" name="Rectangle: Rounded Corners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/>
      </xdr:nvSpPr>
      <xdr:spPr>
        <a:xfrm>
          <a:off x="7050405" y="10615478"/>
          <a:ext cx="1502772" cy="830034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0</xdr:col>
      <xdr:colOff>2021477</xdr:colOff>
      <xdr:row>27</xdr:row>
      <xdr:rowOff>153761</xdr:rowOff>
    </xdr:from>
    <xdr:to>
      <xdr:col>7</xdr:col>
      <xdr:colOff>1226548</xdr:colOff>
      <xdr:row>46</xdr:row>
      <xdr:rowOff>133895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933450</xdr:colOff>
          <xdr:row>5</xdr:row>
          <xdr:rowOff>57150</xdr:rowOff>
        </xdr:from>
        <xdr:to>
          <xdr:col>7</xdr:col>
          <xdr:colOff>1162050</xdr:colOff>
          <xdr:row>7</xdr:row>
          <xdr:rowOff>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xmlns="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923925</xdr:colOff>
          <xdr:row>19</xdr:row>
          <xdr:rowOff>514350</xdr:rowOff>
        </xdr:from>
        <xdr:to>
          <xdr:col>1</xdr:col>
          <xdr:colOff>1152525</xdr:colOff>
          <xdr:row>22</xdr:row>
          <xdr:rowOff>19050</xdr:rowOff>
        </xdr:to>
        <xdr:sp macro="" textlink="">
          <xdr:nvSpPr>
            <xdr:cNvPr id="2052" name="Spinner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xmlns="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6</xdr:col>
      <xdr:colOff>0</xdr:colOff>
      <xdr:row>24</xdr:row>
      <xdr:rowOff>0</xdr:rowOff>
    </xdr:from>
    <xdr:to>
      <xdr:col>9</xdr:col>
      <xdr:colOff>312963</xdr:colOff>
      <xdr:row>26</xdr:row>
      <xdr:rowOff>95249</xdr:rowOff>
    </xdr:to>
    <xdr:sp macro="[0]!Ajuste_PPD" textlink="">
      <xdr:nvSpPr>
        <xdr:cNvPr id="29" name="Rounded Rectangle 1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/>
      </xdr:nvSpPr>
      <xdr:spPr bwMode="gray">
        <a:xfrm>
          <a:off x="7062107" y="4150179"/>
          <a:ext cx="2462892" cy="476249"/>
        </a:xfrm>
        <a:prstGeom prst="roundRect">
          <a:avLst/>
        </a:prstGeom>
        <a:solidFill>
          <a:schemeClr val="accent1">
            <a:lumMod val="75000"/>
          </a:schemeClr>
        </a:solidFill>
        <a:ln w="28575">
          <a:solidFill>
            <a:srgbClr val="002060"/>
          </a:solidFill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lIns="88900" tIns="88900" rIns="88900" bIns="88900" rtlCol="0" anchor="ctr"/>
        <a:lstStyle/>
        <a:p>
          <a:pPr algn="ctr">
            <a:lnSpc>
              <a:spcPct val="106000"/>
            </a:lnSpc>
            <a:buFont typeface="Wingdings 2" pitchFamily="18" charset="2"/>
            <a:buNone/>
          </a:pPr>
          <a:r>
            <a:rPr lang="es-ES" sz="1400" b="1" dirty="0">
              <a:solidFill>
                <a:schemeClr val="bg1"/>
              </a:solidFill>
            </a:rPr>
            <a:t>PPD A TIR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2163535</xdr:colOff>
      <xdr:row>0</xdr:row>
      <xdr:rowOff>54429</xdr:rowOff>
    </xdr:from>
    <xdr:to>
      <xdr:col>3</xdr:col>
      <xdr:colOff>541083</xdr:colOff>
      <xdr:row>1</xdr:row>
      <xdr:rowOff>108859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SpPr/>
      </xdr:nvSpPr>
      <xdr:spPr>
        <a:xfrm>
          <a:off x="2790280" y="58239"/>
          <a:ext cx="1800833" cy="22016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  <xdr:twoCellAnchor>
    <xdr:from>
      <xdr:col>6</xdr:col>
      <xdr:colOff>265747</xdr:colOff>
      <xdr:row>13</xdr:row>
      <xdr:rowOff>139066</xdr:rowOff>
    </xdr:from>
    <xdr:to>
      <xdr:col>13</xdr:col>
      <xdr:colOff>936783</xdr:colOff>
      <xdr:row>39</xdr:row>
      <xdr:rowOff>8336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723901</xdr:colOff>
      <xdr:row>46</xdr:row>
      <xdr:rowOff>140970</xdr:rowOff>
    </xdr:from>
    <xdr:to>
      <xdr:col>14</xdr:col>
      <xdr:colOff>642939</xdr:colOff>
      <xdr:row>72</xdr:row>
      <xdr:rowOff>11906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192405</xdr:colOff>
      <xdr:row>102</xdr:row>
      <xdr:rowOff>152400</xdr:rowOff>
    </xdr:from>
    <xdr:to>
      <xdr:col>15</xdr:col>
      <xdr:colOff>488156</xdr:colOff>
      <xdr:row>129</xdr:row>
      <xdr:rowOff>83343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211455</xdr:colOff>
      <xdr:row>129</xdr:row>
      <xdr:rowOff>122871</xdr:rowOff>
    </xdr:from>
    <xdr:to>
      <xdr:col>15</xdr:col>
      <xdr:colOff>714375</xdr:colOff>
      <xdr:row>161</xdr:row>
      <xdr:rowOff>71437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135256</xdr:colOff>
      <xdr:row>167</xdr:row>
      <xdr:rowOff>15240</xdr:rowOff>
    </xdr:from>
    <xdr:to>
      <xdr:col>15</xdr:col>
      <xdr:colOff>702469</xdr:colOff>
      <xdr:row>193</xdr:row>
      <xdr:rowOff>83343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150497</xdr:colOff>
      <xdr:row>199</xdr:row>
      <xdr:rowOff>55720</xdr:rowOff>
    </xdr:from>
    <xdr:to>
      <xdr:col>15</xdr:col>
      <xdr:colOff>619126</xdr:colOff>
      <xdr:row>230</xdr:row>
      <xdr:rowOff>95249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125731</xdr:colOff>
      <xdr:row>239</xdr:row>
      <xdr:rowOff>114300</xdr:rowOff>
    </xdr:from>
    <xdr:to>
      <xdr:col>15</xdr:col>
      <xdr:colOff>631032</xdr:colOff>
      <xdr:row>266</xdr:row>
      <xdr:rowOff>107156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00000000-0008-0000-1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331470</xdr:colOff>
      <xdr:row>271</xdr:row>
      <xdr:rowOff>49529</xdr:rowOff>
    </xdr:from>
    <xdr:to>
      <xdr:col>15</xdr:col>
      <xdr:colOff>666750</xdr:colOff>
      <xdr:row>299</xdr:row>
      <xdr:rowOff>166686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401003</xdr:colOff>
      <xdr:row>13</xdr:row>
      <xdr:rowOff>142876</xdr:rowOff>
    </xdr:from>
    <xdr:to>
      <xdr:col>22</xdr:col>
      <xdr:colOff>95727</xdr:colOff>
      <xdr:row>39</xdr:row>
      <xdr:rowOff>17861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00000000-0008-0000-1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2153330</xdr:colOff>
      <xdr:row>0</xdr:row>
      <xdr:rowOff>85044</xdr:rowOff>
    </xdr:from>
    <xdr:to>
      <xdr:col>3</xdr:col>
      <xdr:colOff>302959</xdr:colOff>
      <xdr:row>1</xdr:row>
      <xdr:rowOff>142876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2778170" y="86949"/>
          <a:ext cx="1801514" cy="225472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2153330</xdr:colOff>
      <xdr:row>0</xdr:row>
      <xdr:rowOff>85044</xdr:rowOff>
    </xdr:from>
    <xdr:to>
      <xdr:col>3</xdr:col>
      <xdr:colOff>302959</xdr:colOff>
      <xdr:row>1</xdr:row>
      <xdr:rowOff>142876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>
          <a:off x="2778170" y="86949"/>
          <a:ext cx="1801514" cy="225472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2333625</xdr:colOff>
      <xdr:row>0</xdr:row>
      <xdr:rowOff>35719</xdr:rowOff>
    </xdr:from>
    <xdr:to>
      <xdr:col>3</xdr:col>
      <xdr:colOff>459441</xdr:colOff>
      <xdr:row>1</xdr:row>
      <xdr:rowOff>90149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/>
      </xdr:nvSpPr>
      <xdr:spPr>
        <a:xfrm>
          <a:off x="2964180" y="35719"/>
          <a:ext cx="1800561" cy="22969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1833563</xdr:colOff>
      <xdr:row>0</xdr:row>
      <xdr:rowOff>59531</xdr:rowOff>
    </xdr:from>
    <xdr:to>
      <xdr:col>3</xdr:col>
      <xdr:colOff>423723</xdr:colOff>
      <xdr:row>1</xdr:row>
      <xdr:rowOff>113961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/>
      </xdr:nvSpPr>
      <xdr:spPr>
        <a:xfrm>
          <a:off x="2464118" y="55721"/>
          <a:ext cx="1781035" cy="22969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1697691</xdr:colOff>
      <xdr:row>2</xdr:row>
      <xdr:rowOff>81644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>
          <a:off x="628650" y="171450"/>
          <a:ext cx="1693881" cy="254999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2422072</xdr:colOff>
      <xdr:row>0</xdr:row>
      <xdr:rowOff>68036</xdr:rowOff>
    </xdr:from>
    <xdr:to>
      <xdr:col>3</xdr:col>
      <xdr:colOff>336977</xdr:colOff>
      <xdr:row>1</xdr:row>
      <xdr:rowOff>122466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>
          <a:off x="2913562" y="66131"/>
          <a:ext cx="1221985" cy="22969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2422072</xdr:colOff>
      <xdr:row>0</xdr:row>
      <xdr:rowOff>68036</xdr:rowOff>
    </xdr:from>
    <xdr:to>
      <xdr:col>3</xdr:col>
      <xdr:colOff>336977</xdr:colOff>
      <xdr:row>1</xdr:row>
      <xdr:rowOff>122466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/>
      </xdr:nvSpPr>
      <xdr:spPr>
        <a:xfrm>
          <a:off x="2913562" y="66131"/>
          <a:ext cx="1221985" cy="22969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rgbClr val="FF0000"/>
              </a:solidFill>
            </a:rPr>
            <a:t>BORRADOR</a:t>
          </a:r>
          <a:endParaRPr lang="es-E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U1"/>
  <sheetViews>
    <sheetView showGridLines="0" workbookViewId="0"/>
  </sheetViews>
  <sheetFormatPr baseColWidth="10" defaultColWidth="0" defaultRowHeight="15" x14ac:dyDescent="0.25"/>
  <cols>
    <col min="1" max="21" width="8.85546875" customWidth="1"/>
    <col min="22" max="16384" width="8.85546875" hidden="1"/>
  </cols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4" tint="0.59999389629810485"/>
  </sheetPr>
  <dimension ref="A1:JO197"/>
  <sheetViews>
    <sheetView showGridLines="0" zoomScale="80" zoomScaleNormal="80" workbookViewId="0">
      <pane xSplit="6" ySplit="5" topLeftCell="G121" activePane="bottomRight" state="frozen"/>
      <selection pane="topRight" activeCell="G1" sqref="G1"/>
      <selection pane="bottomLeft" activeCell="A6" sqref="A6"/>
      <selection pane="bottomRight" activeCell="G95" sqref="G95"/>
    </sheetView>
  </sheetViews>
  <sheetFormatPr baseColWidth="10" defaultColWidth="0" defaultRowHeight="12.75" x14ac:dyDescent="0.2"/>
  <cols>
    <col min="1" max="1" width="9.140625" style="22" customWidth="1"/>
    <col min="2" max="2" width="33.42578125" style="22" customWidth="1"/>
    <col min="3" max="3" width="12.85546875" style="22" customWidth="1"/>
    <col min="4" max="4" width="9.5703125" style="22" bestFit="1" customWidth="1"/>
    <col min="5" max="5" width="14.7109375" style="22" bestFit="1" customWidth="1"/>
    <col min="6" max="6" width="3.5703125" style="22" customWidth="1"/>
    <col min="7" max="274" width="14.28515625" style="22" customWidth="1"/>
    <col min="275" max="275" width="13.5703125" style="22" customWidth="1"/>
    <col min="276" max="16384" width="13.5703125" style="22" hidden="1"/>
  </cols>
  <sheetData>
    <row r="1" spans="1:274" ht="15" x14ac:dyDescent="0.2">
      <c r="A1" s="1" t="str">
        <f>+Control!$A$1</f>
        <v>Ruta PY1 - Cuatro Mojones-Quiindy</v>
      </c>
      <c r="B1" s="2"/>
      <c r="C1" s="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74" x14ac:dyDescent="0.2">
      <c r="A2" s="3" t="str">
        <f ca="1" xml:space="preserve"> RIGHT( CELL("filename",A3), LEN( CELL("filename",A3)) - SEARCH("]", CELL("filename",A3)))</f>
        <v>Fin (m)</v>
      </c>
      <c r="B2" s="2"/>
      <c r="C2" s="1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74" x14ac:dyDescent="0.2">
      <c r="A3" s="4" t="str">
        <f>+Hip!A3</f>
        <v>Cifras en miles de USD</v>
      </c>
      <c r="B3" s="2"/>
      <c r="C3" s="23" t="str">
        <f ca="1">+Control!O29</f>
        <v>Ok</v>
      </c>
      <c r="D3" s="2"/>
      <c r="E3" s="2"/>
      <c r="F3" s="2"/>
      <c r="G3" s="25">
        <f>+YEAR(G4)</f>
        <v>2023</v>
      </c>
      <c r="H3" s="25">
        <f t="shared" ref="H3:AV3" si="0">+YEAR(H4)</f>
        <v>2023</v>
      </c>
      <c r="I3" s="25">
        <f t="shared" si="0"/>
        <v>2023</v>
      </c>
      <c r="J3" s="25">
        <f t="shared" si="0"/>
        <v>2023</v>
      </c>
      <c r="K3" s="25">
        <f t="shared" si="0"/>
        <v>2023</v>
      </c>
      <c r="L3" s="25">
        <f t="shared" si="0"/>
        <v>2023</v>
      </c>
      <c r="M3" s="25">
        <f t="shared" si="0"/>
        <v>2023</v>
      </c>
      <c r="N3" s="25">
        <f t="shared" si="0"/>
        <v>2023</v>
      </c>
      <c r="O3" s="25">
        <f t="shared" si="0"/>
        <v>2023</v>
      </c>
      <c r="P3" s="25">
        <f t="shared" si="0"/>
        <v>2023</v>
      </c>
      <c r="Q3" s="25">
        <f t="shared" si="0"/>
        <v>2023</v>
      </c>
      <c r="R3" s="25">
        <f t="shared" si="0"/>
        <v>2023</v>
      </c>
      <c r="S3" s="25">
        <f t="shared" si="0"/>
        <v>2024</v>
      </c>
      <c r="T3" s="25">
        <f t="shared" si="0"/>
        <v>2024</v>
      </c>
      <c r="U3" s="25">
        <f t="shared" si="0"/>
        <v>2024</v>
      </c>
      <c r="V3" s="25">
        <f t="shared" si="0"/>
        <v>2024</v>
      </c>
      <c r="W3" s="25">
        <f t="shared" si="0"/>
        <v>2024</v>
      </c>
      <c r="X3" s="25">
        <f t="shared" si="0"/>
        <v>2024</v>
      </c>
      <c r="Y3" s="25">
        <f t="shared" si="0"/>
        <v>2024</v>
      </c>
      <c r="Z3" s="25">
        <f t="shared" si="0"/>
        <v>2024</v>
      </c>
      <c r="AA3" s="25">
        <f t="shared" si="0"/>
        <v>2024</v>
      </c>
      <c r="AB3" s="25">
        <f t="shared" si="0"/>
        <v>2024</v>
      </c>
      <c r="AC3" s="25">
        <f t="shared" si="0"/>
        <v>2024</v>
      </c>
      <c r="AD3" s="25">
        <f t="shared" si="0"/>
        <v>2024</v>
      </c>
      <c r="AE3" s="25">
        <f t="shared" si="0"/>
        <v>2025</v>
      </c>
      <c r="AF3" s="25">
        <f t="shared" si="0"/>
        <v>2025</v>
      </c>
      <c r="AG3" s="25">
        <f t="shared" si="0"/>
        <v>2025</v>
      </c>
      <c r="AH3" s="25">
        <f t="shared" si="0"/>
        <v>2025</v>
      </c>
      <c r="AI3" s="25">
        <f t="shared" si="0"/>
        <v>2025</v>
      </c>
      <c r="AJ3" s="25">
        <f t="shared" si="0"/>
        <v>2025</v>
      </c>
      <c r="AK3" s="25">
        <f t="shared" si="0"/>
        <v>2025</v>
      </c>
      <c r="AL3" s="25">
        <f t="shared" si="0"/>
        <v>2025</v>
      </c>
      <c r="AM3" s="25">
        <f t="shared" si="0"/>
        <v>2025</v>
      </c>
      <c r="AN3" s="25">
        <f t="shared" si="0"/>
        <v>2025</v>
      </c>
      <c r="AO3" s="25">
        <f t="shared" si="0"/>
        <v>2025</v>
      </c>
      <c r="AP3" s="25">
        <f t="shared" si="0"/>
        <v>2025</v>
      </c>
      <c r="AQ3" s="25">
        <f t="shared" si="0"/>
        <v>2026</v>
      </c>
      <c r="AR3" s="25">
        <f t="shared" si="0"/>
        <v>2026</v>
      </c>
      <c r="AS3" s="25">
        <f t="shared" si="0"/>
        <v>2026</v>
      </c>
      <c r="AT3" s="25">
        <f t="shared" si="0"/>
        <v>2026</v>
      </c>
      <c r="AU3" s="25">
        <f t="shared" si="0"/>
        <v>2026</v>
      </c>
      <c r="AV3" s="25">
        <f t="shared" si="0"/>
        <v>2026</v>
      </c>
      <c r="AW3" s="25">
        <f t="shared" ref="AW3" si="1">+YEAR(AW4)</f>
        <v>2026</v>
      </c>
      <c r="AX3" s="25">
        <f t="shared" ref="AX3" si="2">+YEAR(AX4)</f>
        <v>2026</v>
      </c>
      <c r="AY3" s="25">
        <f t="shared" ref="AY3" si="3">+YEAR(AY4)</f>
        <v>2026</v>
      </c>
      <c r="AZ3" s="25">
        <f t="shared" ref="AZ3" si="4">+YEAR(AZ4)</f>
        <v>2026</v>
      </c>
      <c r="BA3" s="25">
        <f t="shared" ref="BA3" si="5">+YEAR(BA4)</f>
        <v>2026</v>
      </c>
      <c r="BB3" s="25">
        <f t="shared" ref="BB3" si="6">+YEAR(BB4)</f>
        <v>2026</v>
      </c>
      <c r="BC3" s="25">
        <f t="shared" ref="BC3" si="7">+YEAR(BC4)</f>
        <v>2027</v>
      </c>
      <c r="BD3" s="25">
        <f t="shared" ref="BD3" si="8">+YEAR(BD4)</f>
        <v>2027</v>
      </c>
      <c r="BE3" s="25">
        <f t="shared" ref="BE3" si="9">+YEAR(BE4)</f>
        <v>2027</v>
      </c>
      <c r="BF3" s="25">
        <f t="shared" ref="BF3" si="10">+YEAR(BF4)</f>
        <v>2027</v>
      </c>
      <c r="BG3" s="25">
        <f t="shared" ref="BG3" si="11">+YEAR(BG4)</f>
        <v>2027</v>
      </c>
      <c r="BH3" s="25">
        <f t="shared" ref="BH3" si="12">+YEAR(BH4)</f>
        <v>2027</v>
      </c>
      <c r="BI3" s="25">
        <f t="shared" ref="BI3" si="13">+YEAR(BI4)</f>
        <v>2027</v>
      </c>
      <c r="BJ3" s="25">
        <f t="shared" ref="BJ3" si="14">+YEAR(BJ4)</f>
        <v>2027</v>
      </c>
      <c r="BK3" s="25">
        <f t="shared" ref="BK3" si="15">+YEAR(BK4)</f>
        <v>2027</v>
      </c>
      <c r="BL3" s="25">
        <f t="shared" ref="BL3" si="16">+YEAR(BL4)</f>
        <v>2027</v>
      </c>
      <c r="BM3" s="25">
        <f t="shared" ref="BM3" si="17">+YEAR(BM4)</f>
        <v>2027</v>
      </c>
      <c r="BN3" s="25">
        <f t="shared" ref="BN3" si="18">+YEAR(BN4)</f>
        <v>2027</v>
      </c>
      <c r="BO3" s="25">
        <f t="shared" ref="BO3" si="19">+YEAR(BO4)</f>
        <v>2028</v>
      </c>
      <c r="BP3" s="25">
        <f t="shared" ref="BP3" si="20">+YEAR(BP4)</f>
        <v>2028</v>
      </c>
      <c r="BQ3" s="25">
        <f t="shared" ref="BQ3" si="21">+YEAR(BQ4)</f>
        <v>2028</v>
      </c>
      <c r="BR3" s="25">
        <f t="shared" ref="BR3" si="22">+YEAR(BR4)</f>
        <v>2028</v>
      </c>
      <c r="BS3" s="25">
        <f t="shared" ref="BS3" si="23">+YEAR(BS4)</f>
        <v>2028</v>
      </c>
      <c r="BT3" s="25">
        <f t="shared" ref="BT3" si="24">+YEAR(BT4)</f>
        <v>2028</v>
      </c>
      <c r="BU3" s="25">
        <f t="shared" ref="BU3" si="25">+YEAR(BU4)</f>
        <v>2028</v>
      </c>
      <c r="BV3" s="25">
        <f t="shared" ref="BV3" si="26">+YEAR(BV4)</f>
        <v>2028</v>
      </c>
      <c r="BW3" s="25">
        <f t="shared" ref="BW3" si="27">+YEAR(BW4)</f>
        <v>2028</v>
      </c>
      <c r="BX3" s="25">
        <f t="shared" ref="BX3" si="28">+YEAR(BX4)</f>
        <v>2028</v>
      </c>
      <c r="BY3" s="25">
        <f t="shared" ref="BY3" si="29">+YEAR(BY4)</f>
        <v>2028</v>
      </c>
      <c r="BZ3" s="25">
        <f t="shared" ref="BZ3" si="30">+YEAR(BZ4)</f>
        <v>2028</v>
      </c>
      <c r="CA3" s="25">
        <f t="shared" ref="CA3" si="31">+YEAR(CA4)</f>
        <v>2029</v>
      </c>
      <c r="CB3" s="25">
        <f t="shared" ref="CB3" si="32">+YEAR(CB4)</f>
        <v>2029</v>
      </c>
      <c r="CC3" s="25">
        <f t="shared" ref="CC3" si="33">+YEAR(CC4)</f>
        <v>2029</v>
      </c>
      <c r="CD3" s="25">
        <f t="shared" ref="CD3" si="34">+YEAR(CD4)</f>
        <v>2029</v>
      </c>
      <c r="CE3" s="25">
        <f t="shared" ref="CE3" si="35">+YEAR(CE4)</f>
        <v>2029</v>
      </c>
      <c r="CF3" s="25">
        <f t="shared" ref="CF3" si="36">+YEAR(CF4)</f>
        <v>2029</v>
      </c>
      <c r="CG3" s="25">
        <f t="shared" ref="CG3" si="37">+YEAR(CG4)</f>
        <v>2029</v>
      </c>
      <c r="CH3" s="25">
        <f t="shared" ref="CH3" si="38">+YEAR(CH4)</f>
        <v>2029</v>
      </c>
      <c r="CI3" s="25">
        <f t="shared" ref="CI3" si="39">+YEAR(CI4)</f>
        <v>2029</v>
      </c>
      <c r="CJ3" s="25">
        <f t="shared" ref="CJ3" si="40">+YEAR(CJ4)</f>
        <v>2029</v>
      </c>
      <c r="CK3" s="25">
        <f t="shared" ref="CK3" si="41">+YEAR(CK4)</f>
        <v>2029</v>
      </c>
      <c r="CL3" s="25">
        <f t="shared" ref="CL3" si="42">+YEAR(CL4)</f>
        <v>2029</v>
      </c>
      <c r="CM3" s="25">
        <f t="shared" ref="CM3" si="43">+YEAR(CM4)</f>
        <v>2030</v>
      </c>
      <c r="CN3" s="25">
        <f t="shared" ref="CN3" si="44">+YEAR(CN4)</f>
        <v>2030</v>
      </c>
      <c r="CO3" s="25">
        <f t="shared" ref="CO3" si="45">+YEAR(CO4)</f>
        <v>2030</v>
      </c>
      <c r="CP3" s="25">
        <f t="shared" ref="CP3" si="46">+YEAR(CP4)</f>
        <v>2030</v>
      </c>
      <c r="CQ3" s="25">
        <f t="shared" ref="CQ3" si="47">+YEAR(CQ4)</f>
        <v>2030</v>
      </c>
      <c r="CR3" s="25">
        <f t="shared" ref="CR3" si="48">+YEAR(CR4)</f>
        <v>2030</v>
      </c>
      <c r="CS3" s="25">
        <f t="shared" ref="CS3" si="49">+YEAR(CS4)</f>
        <v>2030</v>
      </c>
      <c r="CT3" s="25">
        <f t="shared" ref="CT3" si="50">+YEAR(CT4)</f>
        <v>2030</v>
      </c>
      <c r="CU3" s="25">
        <f t="shared" ref="CU3" si="51">+YEAR(CU4)</f>
        <v>2030</v>
      </c>
      <c r="CV3" s="25">
        <f t="shared" ref="CV3" si="52">+YEAR(CV4)</f>
        <v>2030</v>
      </c>
      <c r="CW3" s="25">
        <f t="shared" ref="CW3" si="53">+YEAR(CW4)</f>
        <v>2030</v>
      </c>
      <c r="CX3" s="25">
        <f t="shared" ref="CX3" si="54">+YEAR(CX4)</f>
        <v>2030</v>
      </c>
      <c r="CY3" s="25">
        <f t="shared" ref="CY3" si="55">+YEAR(CY4)</f>
        <v>2031</v>
      </c>
      <c r="CZ3" s="25">
        <f t="shared" ref="CZ3" si="56">+YEAR(CZ4)</f>
        <v>2031</v>
      </c>
      <c r="DA3" s="25">
        <f t="shared" ref="DA3" si="57">+YEAR(DA4)</f>
        <v>2031</v>
      </c>
      <c r="DB3" s="25">
        <f t="shared" ref="DB3" si="58">+YEAR(DB4)</f>
        <v>2031</v>
      </c>
      <c r="DC3" s="25">
        <f t="shared" ref="DC3" si="59">+YEAR(DC4)</f>
        <v>2031</v>
      </c>
      <c r="DD3" s="25">
        <f t="shared" ref="DD3" si="60">+YEAR(DD4)</f>
        <v>2031</v>
      </c>
      <c r="DE3" s="25">
        <f t="shared" ref="DE3" si="61">+YEAR(DE4)</f>
        <v>2031</v>
      </c>
      <c r="DF3" s="25">
        <f t="shared" ref="DF3" si="62">+YEAR(DF4)</f>
        <v>2031</v>
      </c>
      <c r="DG3" s="25">
        <f t="shared" ref="DG3" si="63">+YEAR(DG4)</f>
        <v>2031</v>
      </c>
      <c r="DH3" s="25">
        <f t="shared" ref="DH3" si="64">+YEAR(DH4)</f>
        <v>2031</v>
      </c>
      <c r="DI3" s="25">
        <f t="shared" ref="DI3" si="65">+YEAR(DI4)</f>
        <v>2031</v>
      </c>
      <c r="DJ3" s="25">
        <f t="shared" ref="DJ3" si="66">+YEAR(DJ4)</f>
        <v>2031</v>
      </c>
      <c r="DK3" s="25">
        <f t="shared" ref="DK3" si="67">+YEAR(DK4)</f>
        <v>2032</v>
      </c>
      <c r="DL3" s="25">
        <f t="shared" ref="DL3" si="68">+YEAR(DL4)</f>
        <v>2032</v>
      </c>
      <c r="DM3" s="25">
        <f t="shared" ref="DM3" si="69">+YEAR(DM4)</f>
        <v>2032</v>
      </c>
      <c r="DN3" s="25">
        <f t="shared" ref="DN3" si="70">+YEAR(DN4)</f>
        <v>2032</v>
      </c>
      <c r="DO3" s="25">
        <f t="shared" ref="DO3" si="71">+YEAR(DO4)</f>
        <v>2032</v>
      </c>
      <c r="DP3" s="25">
        <f t="shared" ref="DP3" si="72">+YEAR(DP4)</f>
        <v>2032</v>
      </c>
      <c r="DQ3" s="25">
        <f t="shared" ref="DQ3" si="73">+YEAR(DQ4)</f>
        <v>2032</v>
      </c>
      <c r="DR3" s="25">
        <f t="shared" ref="DR3" si="74">+YEAR(DR4)</f>
        <v>2032</v>
      </c>
      <c r="DS3" s="25">
        <f t="shared" ref="DS3" si="75">+YEAR(DS4)</f>
        <v>2032</v>
      </c>
      <c r="DT3" s="25">
        <f t="shared" ref="DT3" si="76">+YEAR(DT4)</f>
        <v>2032</v>
      </c>
      <c r="DU3" s="25">
        <f t="shared" ref="DU3" si="77">+YEAR(DU4)</f>
        <v>2032</v>
      </c>
      <c r="DV3" s="25">
        <f t="shared" ref="DV3" si="78">+YEAR(DV4)</f>
        <v>2032</v>
      </c>
      <c r="DW3" s="25">
        <f t="shared" ref="DW3" si="79">+YEAR(DW4)</f>
        <v>2033</v>
      </c>
      <c r="DX3" s="25">
        <f t="shared" ref="DX3" si="80">+YEAR(DX4)</f>
        <v>2033</v>
      </c>
      <c r="DY3" s="25">
        <f t="shared" ref="DY3" si="81">+YEAR(DY4)</f>
        <v>2033</v>
      </c>
      <c r="DZ3" s="25">
        <f t="shared" ref="DZ3" si="82">+YEAR(DZ4)</f>
        <v>2033</v>
      </c>
      <c r="EA3" s="25">
        <f t="shared" ref="EA3" si="83">+YEAR(EA4)</f>
        <v>2033</v>
      </c>
      <c r="EB3" s="25">
        <f t="shared" ref="EB3" si="84">+YEAR(EB4)</f>
        <v>2033</v>
      </c>
      <c r="EC3" s="25">
        <f t="shared" ref="EC3" si="85">+YEAR(EC4)</f>
        <v>2033</v>
      </c>
      <c r="ED3" s="25">
        <f t="shared" ref="ED3" si="86">+YEAR(ED4)</f>
        <v>2033</v>
      </c>
      <c r="EE3" s="25">
        <f t="shared" ref="EE3" si="87">+YEAR(EE4)</f>
        <v>2033</v>
      </c>
      <c r="EF3" s="25">
        <f t="shared" ref="EF3" si="88">+YEAR(EF4)</f>
        <v>2033</v>
      </c>
      <c r="EG3" s="25">
        <f t="shared" ref="EG3" si="89">+YEAR(EG4)</f>
        <v>2033</v>
      </c>
      <c r="EH3" s="25">
        <f t="shared" ref="EH3" si="90">+YEAR(EH4)</f>
        <v>2033</v>
      </c>
      <c r="EI3" s="25">
        <f t="shared" ref="EI3" si="91">+YEAR(EI4)</f>
        <v>2034</v>
      </c>
      <c r="EJ3" s="25">
        <f t="shared" ref="EJ3" si="92">+YEAR(EJ4)</f>
        <v>2034</v>
      </c>
      <c r="EK3" s="25">
        <f t="shared" ref="EK3" si="93">+YEAR(EK4)</f>
        <v>2034</v>
      </c>
      <c r="EL3" s="25">
        <f t="shared" ref="EL3" si="94">+YEAR(EL4)</f>
        <v>2034</v>
      </c>
      <c r="EM3" s="25">
        <f t="shared" ref="EM3" si="95">+YEAR(EM4)</f>
        <v>2034</v>
      </c>
      <c r="EN3" s="25">
        <f t="shared" ref="EN3" si="96">+YEAR(EN4)</f>
        <v>2034</v>
      </c>
      <c r="EO3" s="25">
        <f t="shared" ref="EO3" si="97">+YEAR(EO4)</f>
        <v>2034</v>
      </c>
      <c r="EP3" s="25">
        <f t="shared" ref="EP3" si="98">+YEAR(EP4)</f>
        <v>2034</v>
      </c>
      <c r="EQ3" s="25">
        <f t="shared" ref="EQ3" si="99">+YEAR(EQ4)</f>
        <v>2034</v>
      </c>
      <c r="ER3" s="25">
        <f t="shared" ref="ER3" si="100">+YEAR(ER4)</f>
        <v>2034</v>
      </c>
      <c r="ES3" s="25">
        <f t="shared" ref="ES3" si="101">+YEAR(ES4)</f>
        <v>2034</v>
      </c>
      <c r="ET3" s="25">
        <f t="shared" ref="ET3" si="102">+YEAR(ET4)</f>
        <v>2034</v>
      </c>
      <c r="EU3" s="25">
        <f t="shared" ref="EU3" si="103">+YEAR(EU4)</f>
        <v>2035</v>
      </c>
      <c r="EV3" s="25">
        <f t="shared" ref="EV3" si="104">+YEAR(EV4)</f>
        <v>2035</v>
      </c>
      <c r="EW3" s="25">
        <f t="shared" ref="EW3" si="105">+YEAR(EW4)</f>
        <v>2035</v>
      </c>
      <c r="EX3" s="25">
        <f t="shared" ref="EX3" si="106">+YEAR(EX4)</f>
        <v>2035</v>
      </c>
      <c r="EY3" s="25">
        <f t="shared" ref="EY3" si="107">+YEAR(EY4)</f>
        <v>2035</v>
      </c>
      <c r="EZ3" s="25">
        <f t="shared" ref="EZ3" si="108">+YEAR(EZ4)</f>
        <v>2035</v>
      </c>
      <c r="FA3" s="25">
        <f t="shared" ref="FA3" si="109">+YEAR(FA4)</f>
        <v>2035</v>
      </c>
      <c r="FB3" s="25">
        <f t="shared" ref="FB3" si="110">+YEAR(FB4)</f>
        <v>2035</v>
      </c>
      <c r="FC3" s="25">
        <f t="shared" ref="FC3" si="111">+YEAR(FC4)</f>
        <v>2035</v>
      </c>
      <c r="FD3" s="25">
        <f t="shared" ref="FD3" si="112">+YEAR(FD4)</f>
        <v>2035</v>
      </c>
      <c r="FE3" s="25">
        <f t="shared" ref="FE3" si="113">+YEAR(FE4)</f>
        <v>2035</v>
      </c>
      <c r="FF3" s="25">
        <f t="shared" ref="FF3" si="114">+YEAR(FF4)</f>
        <v>2035</v>
      </c>
      <c r="FG3" s="25">
        <f t="shared" ref="FG3" si="115">+YEAR(FG4)</f>
        <v>2036</v>
      </c>
      <c r="FH3" s="25">
        <f t="shared" ref="FH3" si="116">+YEAR(FH4)</f>
        <v>2036</v>
      </c>
      <c r="FI3" s="25">
        <f t="shared" ref="FI3" si="117">+YEAR(FI4)</f>
        <v>2036</v>
      </c>
      <c r="FJ3" s="25">
        <f t="shared" ref="FJ3" si="118">+YEAR(FJ4)</f>
        <v>2036</v>
      </c>
      <c r="FK3" s="25">
        <f t="shared" ref="FK3" si="119">+YEAR(FK4)</f>
        <v>2036</v>
      </c>
      <c r="FL3" s="25">
        <f t="shared" ref="FL3" si="120">+YEAR(FL4)</f>
        <v>2036</v>
      </c>
      <c r="FM3" s="25">
        <f t="shared" ref="FM3" si="121">+YEAR(FM4)</f>
        <v>2036</v>
      </c>
      <c r="FN3" s="25">
        <f t="shared" ref="FN3" si="122">+YEAR(FN4)</f>
        <v>2036</v>
      </c>
      <c r="FO3" s="25">
        <f t="shared" ref="FO3" si="123">+YEAR(FO4)</f>
        <v>2036</v>
      </c>
      <c r="FP3" s="25">
        <f t="shared" ref="FP3" si="124">+YEAR(FP4)</f>
        <v>2036</v>
      </c>
      <c r="FQ3" s="25">
        <f t="shared" ref="FQ3" si="125">+YEAR(FQ4)</f>
        <v>2036</v>
      </c>
      <c r="FR3" s="25">
        <f t="shared" ref="FR3" si="126">+YEAR(FR4)</f>
        <v>2036</v>
      </c>
      <c r="FS3" s="25">
        <f t="shared" ref="FS3" si="127">+YEAR(FS4)</f>
        <v>2037</v>
      </c>
      <c r="FT3" s="25">
        <f t="shared" ref="FT3" si="128">+YEAR(FT4)</f>
        <v>2037</v>
      </c>
      <c r="FU3" s="25">
        <f t="shared" ref="FU3" si="129">+YEAR(FU4)</f>
        <v>2037</v>
      </c>
      <c r="FV3" s="25">
        <f t="shared" ref="FV3" si="130">+YEAR(FV4)</f>
        <v>2037</v>
      </c>
      <c r="FW3" s="25">
        <f t="shared" ref="FW3" si="131">+YEAR(FW4)</f>
        <v>2037</v>
      </c>
      <c r="FX3" s="25">
        <f t="shared" ref="FX3" si="132">+YEAR(FX4)</f>
        <v>2037</v>
      </c>
      <c r="FY3" s="25">
        <f t="shared" ref="FY3" si="133">+YEAR(FY4)</f>
        <v>2037</v>
      </c>
      <c r="FZ3" s="25">
        <f t="shared" ref="FZ3" si="134">+YEAR(FZ4)</f>
        <v>2037</v>
      </c>
      <c r="GA3" s="25">
        <f t="shared" ref="GA3" si="135">+YEAR(GA4)</f>
        <v>2037</v>
      </c>
      <c r="GB3" s="25">
        <f t="shared" ref="GB3" si="136">+YEAR(GB4)</f>
        <v>2037</v>
      </c>
      <c r="GC3" s="25">
        <f t="shared" ref="GC3" si="137">+YEAR(GC4)</f>
        <v>2037</v>
      </c>
      <c r="GD3" s="25">
        <f t="shared" ref="GD3" si="138">+YEAR(GD4)</f>
        <v>2037</v>
      </c>
      <c r="GE3" s="25">
        <f t="shared" ref="GE3" si="139">+YEAR(GE4)</f>
        <v>2038</v>
      </c>
      <c r="GF3" s="25">
        <f t="shared" ref="GF3" si="140">+YEAR(GF4)</f>
        <v>2038</v>
      </c>
      <c r="GG3" s="25">
        <f t="shared" ref="GG3" si="141">+YEAR(GG4)</f>
        <v>2038</v>
      </c>
      <c r="GH3" s="25">
        <f t="shared" ref="GH3" si="142">+YEAR(GH4)</f>
        <v>2038</v>
      </c>
      <c r="GI3" s="25">
        <f t="shared" ref="GI3" si="143">+YEAR(GI4)</f>
        <v>2038</v>
      </c>
      <c r="GJ3" s="25">
        <f t="shared" ref="GJ3" si="144">+YEAR(GJ4)</f>
        <v>2038</v>
      </c>
      <c r="GK3" s="25">
        <f t="shared" ref="GK3" si="145">+YEAR(GK4)</f>
        <v>2038</v>
      </c>
      <c r="GL3" s="25">
        <f t="shared" ref="GL3" si="146">+YEAR(GL4)</f>
        <v>2038</v>
      </c>
      <c r="GM3" s="25">
        <f t="shared" ref="GM3" si="147">+YEAR(GM4)</f>
        <v>2038</v>
      </c>
      <c r="GN3" s="25">
        <f t="shared" ref="GN3" si="148">+YEAR(GN4)</f>
        <v>2038</v>
      </c>
      <c r="GO3" s="25">
        <f t="shared" ref="GO3" si="149">+YEAR(GO4)</f>
        <v>2038</v>
      </c>
      <c r="GP3" s="25">
        <f t="shared" ref="GP3" si="150">+YEAR(GP4)</f>
        <v>2038</v>
      </c>
      <c r="GQ3" s="25">
        <f t="shared" ref="GQ3" si="151">+YEAR(GQ4)</f>
        <v>2039</v>
      </c>
      <c r="GR3" s="25">
        <f t="shared" ref="GR3" si="152">+YEAR(GR4)</f>
        <v>2039</v>
      </c>
      <c r="GS3" s="25">
        <f t="shared" ref="GS3" si="153">+YEAR(GS4)</f>
        <v>2039</v>
      </c>
      <c r="GT3" s="25">
        <f t="shared" ref="GT3" si="154">+YEAR(GT4)</f>
        <v>2039</v>
      </c>
      <c r="GU3" s="25">
        <f t="shared" ref="GU3" si="155">+YEAR(GU4)</f>
        <v>2039</v>
      </c>
      <c r="GV3" s="25">
        <f t="shared" ref="GV3" si="156">+YEAR(GV4)</f>
        <v>2039</v>
      </c>
      <c r="GW3" s="25">
        <f t="shared" ref="GW3" si="157">+YEAR(GW4)</f>
        <v>2039</v>
      </c>
      <c r="GX3" s="25">
        <f t="shared" ref="GX3" si="158">+YEAR(GX4)</f>
        <v>2039</v>
      </c>
      <c r="GY3" s="25">
        <f t="shared" ref="GY3" si="159">+YEAR(GY4)</f>
        <v>2039</v>
      </c>
      <c r="GZ3" s="25">
        <f t="shared" ref="GZ3" si="160">+YEAR(GZ4)</f>
        <v>2039</v>
      </c>
      <c r="HA3" s="25">
        <f t="shared" ref="HA3" si="161">+YEAR(HA4)</f>
        <v>2039</v>
      </c>
      <c r="HB3" s="25">
        <f t="shared" ref="HB3" si="162">+YEAR(HB4)</f>
        <v>2039</v>
      </c>
      <c r="HC3" s="25">
        <f t="shared" ref="HC3" si="163">+YEAR(HC4)</f>
        <v>2040</v>
      </c>
      <c r="HD3" s="25">
        <f t="shared" ref="HD3" si="164">+YEAR(HD4)</f>
        <v>2040</v>
      </c>
      <c r="HE3" s="25">
        <f t="shared" ref="HE3" si="165">+YEAR(HE4)</f>
        <v>2040</v>
      </c>
      <c r="HF3" s="25">
        <f t="shared" ref="HF3" si="166">+YEAR(HF4)</f>
        <v>2040</v>
      </c>
      <c r="HG3" s="25">
        <f t="shared" ref="HG3" si="167">+YEAR(HG4)</f>
        <v>2040</v>
      </c>
      <c r="HH3" s="25">
        <f t="shared" ref="HH3" si="168">+YEAR(HH4)</f>
        <v>2040</v>
      </c>
      <c r="HI3" s="25">
        <f t="shared" ref="HI3" si="169">+YEAR(HI4)</f>
        <v>2040</v>
      </c>
      <c r="HJ3" s="25">
        <f t="shared" ref="HJ3" si="170">+YEAR(HJ4)</f>
        <v>2040</v>
      </c>
      <c r="HK3" s="25">
        <f t="shared" ref="HK3" si="171">+YEAR(HK4)</f>
        <v>2040</v>
      </c>
      <c r="HL3" s="25">
        <f t="shared" ref="HL3" si="172">+YEAR(HL4)</f>
        <v>2040</v>
      </c>
      <c r="HM3" s="25">
        <f t="shared" ref="HM3" si="173">+YEAR(HM4)</f>
        <v>2040</v>
      </c>
      <c r="HN3" s="25">
        <f t="shared" ref="HN3" si="174">+YEAR(HN4)</f>
        <v>2040</v>
      </c>
      <c r="HO3" s="25">
        <f t="shared" ref="HO3" si="175">+YEAR(HO4)</f>
        <v>2041</v>
      </c>
      <c r="HP3" s="25">
        <f t="shared" ref="HP3" si="176">+YEAR(HP4)</f>
        <v>2041</v>
      </c>
      <c r="HQ3" s="25">
        <f t="shared" ref="HQ3" si="177">+YEAR(HQ4)</f>
        <v>2041</v>
      </c>
      <c r="HR3" s="25">
        <f t="shared" ref="HR3" si="178">+YEAR(HR4)</f>
        <v>2041</v>
      </c>
      <c r="HS3" s="25">
        <f t="shared" ref="HS3" si="179">+YEAR(HS4)</f>
        <v>2041</v>
      </c>
      <c r="HT3" s="25">
        <f t="shared" ref="HT3" si="180">+YEAR(HT4)</f>
        <v>2041</v>
      </c>
      <c r="HU3" s="25">
        <f t="shared" ref="HU3" si="181">+YEAR(HU4)</f>
        <v>2041</v>
      </c>
      <c r="HV3" s="25">
        <f t="shared" ref="HV3" si="182">+YEAR(HV4)</f>
        <v>2041</v>
      </c>
      <c r="HW3" s="25">
        <f t="shared" ref="HW3" si="183">+YEAR(HW4)</f>
        <v>2041</v>
      </c>
      <c r="HX3" s="25">
        <f t="shared" ref="HX3" si="184">+YEAR(HX4)</f>
        <v>2041</v>
      </c>
      <c r="HY3" s="25">
        <f t="shared" ref="HY3" si="185">+YEAR(HY4)</f>
        <v>2041</v>
      </c>
      <c r="HZ3" s="25">
        <f t="shared" ref="HZ3" si="186">+YEAR(HZ4)</f>
        <v>2041</v>
      </c>
      <c r="IA3" s="25">
        <f t="shared" ref="IA3" si="187">+YEAR(IA4)</f>
        <v>2042</v>
      </c>
      <c r="IB3" s="25">
        <f t="shared" ref="IB3" si="188">+YEAR(IB4)</f>
        <v>2042</v>
      </c>
      <c r="IC3" s="25">
        <f t="shared" ref="IC3" si="189">+YEAR(IC4)</f>
        <v>2042</v>
      </c>
      <c r="ID3" s="25">
        <f t="shared" ref="ID3" si="190">+YEAR(ID4)</f>
        <v>2042</v>
      </c>
      <c r="IE3" s="25">
        <f t="shared" ref="IE3" si="191">+YEAR(IE4)</f>
        <v>2042</v>
      </c>
      <c r="IF3" s="25">
        <f t="shared" ref="IF3" si="192">+YEAR(IF4)</f>
        <v>2042</v>
      </c>
      <c r="IG3" s="25">
        <f t="shared" ref="IG3" si="193">+YEAR(IG4)</f>
        <v>2042</v>
      </c>
      <c r="IH3" s="25">
        <f t="shared" ref="IH3" si="194">+YEAR(IH4)</f>
        <v>2042</v>
      </c>
      <c r="II3" s="25">
        <f t="shared" ref="II3" si="195">+YEAR(II4)</f>
        <v>2042</v>
      </c>
      <c r="IJ3" s="25">
        <f t="shared" ref="IJ3" si="196">+YEAR(IJ4)</f>
        <v>2042</v>
      </c>
      <c r="IK3" s="25">
        <f t="shared" ref="IK3" si="197">+YEAR(IK4)</f>
        <v>2042</v>
      </c>
      <c r="IL3" s="25">
        <f t="shared" ref="IL3" si="198">+YEAR(IL4)</f>
        <v>2042</v>
      </c>
      <c r="IM3" s="25">
        <f t="shared" ref="IM3" si="199">+YEAR(IM4)</f>
        <v>2043</v>
      </c>
      <c r="IN3" s="25">
        <f t="shared" ref="IN3" si="200">+YEAR(IN4)</f>
        <v>2043</v>
      </c>
      <c r="IO3" s="25">
        <f t="shared" ref="IO3" si="201">+YEAR(IO4)</f>
        <v>2043</v>
      </c>
      <c r="IP3" s="25">
        <f t="shared" ref="IP3" si="202">+YEAR(IP4)</f>
        <v>2043</v>
      </c>
      <c r="IQ3" s="25">
        <f t="shared" ref="IQ3" si="203">+YEAR(IQ4)</f>
        <v>2043</v>
      </c>
      <c r="IR3" s="25">
        <f t="shared" ref="IR3" si="204">+YEAR(IR4)</f>
        <v>2043</v>
      </c>
      <c r="IS3" s="25">
        <f t="shared" ref="IS3" si="205">+YEAR(IS4)</f>
        <v>2043</v>
      </c>
      <c r="IT3" s="25">
        <f t="shared" ref="IT3" si="206">+YEAR(IT4)</f>
        <v>2043</v>
      </c>
      <c r="IU3" s="25">
        <f t="shared" ref="IU3" si="207">+YEAR(IU4)</f>
        <v>2043</v>
      </c>
      <c r="IV3" s="25">
        <f t="shared" ref="IV3" si="208">+YEAR(IV4)</f>
        <v>2043</v>
      </c>
      <c r="IW3" s="25">
        <f t="shared" ref="IW3" si="209">+YEAR(IW4)</f>
        <v>2043</v>
      </c>
      <c r="IX3" s="25">
        <f t="shared" ref="IX3" si="210">+YEAR(IX4)</f>
        <v>2043</v>
      </c>
      <c r="IY3" s="25">
        <f t="shared" ref="IY3" si="211">+YEAR(IY4)</f>
        <v>2044</v>
      </c>
      <c r="IZ3" s="25">
        <f t="shared" ref="IZ3" si="212">+YEAR(IZ4)</f>
        <v>2044</v>
      </c>
      <c r="JA3" s="25">
        <f t="shared" ref="JA3" si="213">+YEAR(JA4)</f>
        <v>2044</v>
      </c>
      <c r="JB3" s="25">
        <f t="shared" ref="JB3" si="214">+YEAR(JB4)</f>
        <v>2044</v>
      </c>
      <c r="JC3" s="25">
        <f t="shared" ref="JC3" si="215">+YEAR(JC4)</f>
        <v>2044</v>
      </c>
      <c r="JD3" s="25">
        <f t="shared" ref="JD3" si="216">+YEAR(JD4)</f>
        <v>2044</v>
      </c>
      <c r="JE3" s="25">
        <f t="shared" ref="JE3" si="217">+YEAR(JE4)</f>
        <v>2044</v>
      </c>
      <c r="JF3" s="25">
        <f t="shared" ref="JF3" si="218">+YEAR(JF4)</f>
        <v>2044</v>
      </c>
      <c r="JG3" s="25">
        <f t="shared" ref="JG3" si="219">+YEAR(JG4)</f>
        <v>2044</v>
      </c>
      <c r="JH3" s="25">
        <f t="shared" ref="JH3" si="220">+YEAR(JH4)</f>
        <v>2044</v>
      </c>
      <c r="JI3" s="25">
        <f t="shared" ref="JI3" si="221">+YEAR(JI4)</f>
        <v>2044</v>
      </c>
      <c r="JJ3" s="25">
        <f t="shared" ref="JJ3" si="222">+YEAR(JJ4)</f>
        <v>2044</v>
      </c>
      <c r="JK3" s="25">
        <f t="shared" ref="JK3" si="223">+YEAR(JK4)</f>
        <v>2045</v>
      </c>
      <c r="JL3" s="25">
        <f t="shared" ref="JL3" si="224">+YEAR(JL4)</f>
        <v>2045</v>
      </c>
      <c r="JM3" s="25">
        <f t="shared" ref="JM3" si="225">+YEAR(JM4)</f>
        <v>2045</v>
      </c>
      <c r="JN3" s="25">
        <f t="shared" ref="JN3" si="226">+YEAR(JN4)</f>
        <v>2045</v>
      </c>
    </row>
    <row r="4" spans="1:274" x14ac:dyDescent="0.2">
      <c r="G4" s="187">
        <f>+Flags!G7</f>
        <v>44927</v>
      </c>
      <c r="H4" s="187">
        <f>+G5+1</f>
        <v>44958</v>
      </c>
      <c r="I4" s="187">
        <f t="shared" ref="I4:BT4" si="227">+H5+1</f>
        <v>44986</v>
      </c>
      <c r="J4" s="187">
        <f t="shared" si="227"/>
        <v>45017</v>
      </c>
      <c r="K4" s="187">
        <f t="shared" si="227"/>
        <v>45047</v>
      </c>
      <c r="L4" s="187">
        <f t="shared" si="227"/>
        <v>45078</v>
      </c>
      <c r="M4" s="187">
        <f t="shared" si="227"/>
        <v>45108</v>
      </c>
      <c r="N4" s="187">
        <f t="shared" si="227"/>
        <v>45139</v>
      </c>
      <c r="O4" s="187">
        <f t="shared" si="227"/>
        <v>45170</v>
      </c>
      <c r="P4" s="187">
        <f t="shared" si="227"/>
        <v>45200</v>
      </c>
      <c r="Q4" s="187">
        <f t="shared" si="227"/>
        <v>45231</v>
      </c>
      <c r="R4" s="187">
        <f t="shared" si="227"/>
        <v>45261</v>
      </c>
      <c r="S4" s="187">
        <f t="shared" si="227"/>
        <v>45292</v>
      </c>
      <c r="T4" s="187">
        <f t="shared" si="227"/>
        <v>45323</v>
      </c>
      <c r="U4" s="187">
        <f t="shared" si="227"/>
        <v>45352</v>
      </c>
      <c r="V4" s="187">
        <f t="shared" si="227"/>
        <v>45383</v>
      </c>
      <c r="W4" s="187">
        <f t="shared" si="227"/>
        <v>45413</v>
      </c>
      <c r="X4" s="187">
        <f t="shared" si="227"/>
        <v>45444</v>
      </c>
      <c r="Y4" s="187">
        <f t="shared" si="227"/>
        <v>45474</v>
      </c>
      <c r="Z4" s="187">
        <f t="shared" si="227"/>
        <v>45505</v>
      </c>
      <c r="AA4" s="187">
        <f t="shared" si="227"/>
        <v>45536</v>
      </c>
      <c r="AB4" s="187">
        <f t="shared" si="227"/>
        <v>45566</v>
      </c>
      <c r="AC4" s="187">
        <f t="shared" si="227"/>
        <v>45597</v>
      </c>
      <c r="AD4" s="187">
        <f t="shared" si="227"/>
        <v>45627</v>
      </c>
      <c r="AE4" s="187">
        <f t="shared" si="227"/>
        <v>45658</v>
      </c>
      <c r="AF4" s="187">
        <f t="shared" si="227"/>
        <v>45689</v>
      </c>
      <c r="AG4" s="187">
        <f t="shared" si="227"/>
        <v>45717</v>
      </c>
      <c r="AH4" s="187">
        <f t="shared" si="227"/>
        <v>45748</v>
      </c>
      <c r="AI4" s="187">
        <f t="shared" si="227"/>
        <v>45778</v>
      </c>
      <c r="AJ4" s="187">
        <f t="shared" si="227"/>
        <v>45809</v>
      </c>
      <c r="AK4" s="187">
        <f t="shared" si="227"/>
        <v>45839</v>
      </c>
      <c r="AL4" s="187">
        <f t="shared" si="227"/>
        <v>45870</v>
      </c>
      <c r="AM4" s="187">
        <f t="shared" si="227"/>
        <v>45901</v>
      </c>
      <c r="AN4" s="187">
        <f t="shared" si="227"/>
        <v>45931</v>
      </c>
      <c r="AO4" s="187">
        <f t="shared" si="227"/>
        <v>45962</v>
      </c>
      <c r="AP4" s="187">
        <f t="shared" si="227"/>
        <v>45992</v>
      </c>
      <c r="AQ4" s="187">
        <f t="shared" si="227"/>
        <v>46023</v>
      </c>
      <c r="AR4" s="187">
        <f t="shared" si="227"/>
        <v>46054</v>
      </c>
      <c r="AS4" s="187">
        <f t="shared" si="227"/>
        <v>46082</v>
      </c>
      <c r="AT4" s="187">
        <f t="shared" si="227"/>
        <v>46113</v>
      </c>
      <c r="AU4" s="187">
        <f t="shared" si="227"/>
        <v>46143</v>
      </c>
      <c r="AV4" s="187">
        <f t="shared" si="227"/>
        <v>46174</v>
      </c>
      <c r="AW4" s="187">
        <f t="shared" si="227"/>
        <v>46204</v>
      </c>
      <c r="AX4" s="187">
        <f t="shared" si="227"/>
        <v>46235</v>
      </c>
      <c r="AY4" s="187">
        <f t="shared" si="227"/>
        <v>46266</v>
      </c>
      <c r="AZ4" s="187">
        <f t="shared" si="227"/>
        <v>46296</v>
      </c>
      <c r="BA4" s="187">
        <f t="shared" si="227"/>
        <v>46327</v>
      </c>
      <c r="BB4" s="187">
        <f t="shared" si="227"/>
        <v>46357</v>
      </c>
      <c r="BC4" s="187">
        <f t="shared" si="227"/>
        <v>46388</v>
      </c>
      <c r="BD4" s="187">
        <f t="shared" si="227"/>
        <v>46419</v>
      </c>
      <c r="BE4" s="187">
        <f t="shared" si="227"/>
        <v>46447</v>
      </c>
      <c r="BF4" s="187">
        <f t="shared" si="227"/>
        <v>46478</v>
      </c>
      <c r="BG4" s="187">
        <f t="shared" si="227"/>
        <v>46508</v>
      </c>
      <c r="BH4" s="187">
        <f t="shared" si="227"/>
        <v>46539</v>
      </c>
      <c r="BI4" s="187">
        <f t="shared" si="227"/>
        <v>46569</v>
      </c>
      <c r="BJ4" s="187">
        <f t="shared" si="227"/>
        <v>46600</v>
      </c>
      <c r="BK4" s="187">
        <f t="shared" si="227"/>
        <v>46631</v>
      </c>
      <c r="BL4" s="187">
        <f t="shared" si="227"/>
        <v>46661</v>
      </c>
      <c r="BM4" s="187">
        <f t="shared" si="227"/>
        <v>46692</v>
      </c>
      <c r="BN4" s="187">
        <f t="shared" si="227"/>
        <v>46722</v>
      </c>
      <c r="BO4" s="187">
        <f t="shared" si="227"/>
        <v>46753</v>
      </c>
      <c r="BP4" s="187">
        <f t="shared" si="227"/>
        <v>46784</v>
      </c>
      <c r="BQ4" s="187">
        <f t="shared" si="227"/>
        <v>46813</v>
      </c>
      <c r="BR4" s="187">
        <f t="shared" si="227"/>
        <v>46844</v>
      </c>
      <c r="BS4" s="187">
        <f t="shared" si="227"/>
        <v>46874</v>
      </c>
      <c r="BT4" s="187">
        <f t="shared" si="227"/>
        <v>46905</v>
      </c>
      <c r="BU4" s="187">
        <f t="shared" ref="BU4:EF4" si="228">+BT5+1</f>
        <v>46935</v>
      </c>
      <c r="BV4" s="187">
        <f t="shared" si="228"/>
        <v>46966</v>
      </c>
      <c r="BW4" s="187">
        <f t="shared" si="228"/>
        <v>46997</v>
      </c>
      <c r="BX4" s="187">
        <f t="shared" si="228"/>
        <v>47027</v>
      </c>
      <c r="BY4" s="187">
        <f t="shared" si="228"/>
        <v>47058</v>
      </c>
      <c r="BZ4" s="187">
        <f t="shared" si="228"/>
        <v>47088</v>
      </c>
      <c r="CA4" s="187">
        <f t="shared" si="228"/>
        <v>47119</v>
      </c>
      <c r="CB4" s="187">
        <f t="shared" si="228"/>
        <v>47150</v>
      </c>
      <c r="CC4" s="187">
        <f t="shared" si="228"/>
        <v>47178</v>
      </c>
      <c r="CD4" s="187">
        <f t="shared" si="228"/>
        <v>47209</v>
      </c>
      <c r="CE4" s="187">
        <f t="shared" si="228"/>
        <v>47239</v>
      </c>
      <c r="CF4" s="187">
        <f t="shared" si="228"/>
        <v>47270</v>
      </c>
      <c r="CG4" s="187">
        <f t="shared" si="228"/>
        <v>47300</v>
      </c>
      <c r="CH4" s="187">
        <f t="shared" si="228"/>
        <v>47331</v>
      </c>
      <c r="CI4" s="187">
        <f t="shared" si="228"/>
        <v>47362</v>
      </c>
      <c r="CJ4" s="187">
        <f t="shared" si="228"/>
        <v>47392</v>
      </c>
      <c r="CK4" s="187">
        <f t="shared" si="228"/>
        <v>47423</v>
      </c>
      <c r="CL4" s="187">
        <f t="shared" si="228"/>
        <v>47453</v>
      </c>
      <c r="CM4" s="187">
        <f t="shared" si="228"/>
        <v>47484</v>
      </c>
      <c r="CN4" s="187">
        <f t="shared" si="228"/>
        <v>47515</v>
      </c>
      <c r="CO4" s="187">
        <f t="shared" si="228"/>
        <v>47543</v>
      </c>
      <c r="CP4" s="187">
        <f t="shared" si="228"/>
        <v>47574</v>
      </c>
      <c r="CQ4" s="187">
        <f t="shared" si="228"/>
        <v>47604</v>
      </c>
      <c r="CR4" s="187">
        <f t="shared" si="228"/>
        <v>47635</v>
      </c>
      <c r="CS4" s="187">
        <f t="shared" si="228"/>
        <v>47665</v>
      </c>
      <c r="CT4" s="187">
        <f t="shared" si="228"/>
        <v>47696</v>
      </c>
      <c r="CU4" s="187">
        <f t="shared" si="228"/>
        <v>47727</v>
      </c>
      <c r="CV4" s="187">
        <f t="shared" si="228"/>
        <v>47757</v>
      </c>
      <c r="CW4" s="187">
        <f t="shared" si="228"/>
        <v>47788</v>
      </c>
      <c r="CX4" s="187">
        <f t="shared" si="228"/>
        <v>47818</v>
      </c>
      <c r="CY4" s="187">
        <f t="shared" si="228"/>
        <v>47849</v>
      </c>
      <c r="CZ4" s="187">
        <f t="shared" si="228"/>
        <v>47880</v>
      </c>
      <c r="DA4" s="187">
        <f t="shared" si="228"/>
        <v>47908</v>
      </c>
      <c r="DB4" s="187">
        <f t="shared" si="228"/>
        <v>47939</v>
      </c>
      <c r="DC4" s="187">
        <f t="shared" si="228"/>
        <v>47969</v>
      </c>
      <c r="DD4" s="187">
        <f t="shared" si="228"/>
        <v>48000</v>
      </c>
      <c r="DE4" s="187">
        <f t="shared" si="228"/>
        <v>48030</v>
      </c>
      <c r="DF4" s="187">
        <f t="shared" si="228"/>
        <v>48061</v>
      </c>
      <c r="DG4" s="187">
        <f t="shared" si="228"/>
        <v>48092</v>
      </c>
      <c r="DH4" s="187">
        <f t="shared" si="228"/>
        <v>48122</v>
      </c>
      <c r="DI4" s="187">
        <f t="shared" si="228"/>
        <v>48153</v>
      </c>
      <c r="DJ4" s="187">
        <f t="shared" si="228"/>
        <v>48183</v>
      </c>
      <c r="DK4" s="187">
        <f t="shared" si="228"/>
        <v>48214</v>
      </c>
      <c r="DL4" s="187">
        <f t="shared" si="228"/>
        <v>48245</v>
      </c>
      <c r="DM4" s="187">
        <f t="shared" si="228"/>
        <v>48274</v>
      </c>
      <c r="DN4" s="187">
        <f t="shared" si="228"/>
        <v>48305</v>
      </c>
      <c r="DO4" s="187">
        <f t="shared" si="228"/>
        <v>48335</v>
      </c>
      <c r="DP4" s="187">
        <f t="shared" si="228"/>
        <v>48366</v>
      </c>
      <c r="DQ4" s="187">
        <f t="shared" si="228"/>
        <v>48396</v>
      </c>
      <c r="DR4" s="187">
        <f t="shared" si="228"/>
        <v>48427</v>
      </c>
      <c r="DS4" s="187">
        <f t="shared" si="228"/>
        <v>48458</v>
      </c>
      <c r="DT4" s="187">
        <f t="shared" si="228"/>
        <v>48488</v>
      </c>
      <c r="DU4" s="187">
        <f t="shared" si="228"/>
        <v>48519</v>
      </c>
      <c r="DV4" s="187">
        <f t="shared" si="228"/>
        <v>48549</v>
      </c>
      <c r="DW4" s="187">
        <f t="shared" si="228"/>
        <v>48580</v>
      </c>
      <c r="DX4" s="187">
        <f t="shared" si="228"/>
        <v>48611</v>
      </c>
      <c r="DY4" s="187">
        <f t="shared" si="228"/>
        <v>48639</v>
      </c>
      <c r="DZ4" s="187">
        <f t="shared" si="228"/>
        <v>48670</v>
      </c>
      <c r="EA4" s="187">
        <f t="shared" si="228"/>
        <v>48700</v>
      </c>
      <c r="EB4" s="187">
        <f t="shared" si="228"/>
        <v>48731</v>
      </c>
      <c r="EC4" s="187">
        <f t="shared" si="228"/>
        <v>48761</v>
      </c>
      <c r="ED4" s="187">
        <f t="shared" si="228"/>
        <v>48792</v>
      </c>
      <c r="EE4" s="187">
        <f t="shared" si="228"/>
        <v>48823</v>
      </c>
      <c r="EF4" s="187">
        <f t="shared" si="228"/>
        <v>48853</v>
      </c>
      <c r="EG4" s="187">
        <f t="shared" ref="EG4:GR4" si="229">+EF5+1</f>
        <v>48884</v>
      </c>
      <c r="EH4" s="187">
        <f t="shared" si="229"/>
        <v>48914</v>
      </c>
      <c r="EI4" s="187">
        <f t="shared" si="229"/>
        <v>48945</v>
      </c>
      <c r="EJ4" s="187">
        <f t="shared" si="229"/>
        <v>48976</v>
      </c>
      <c r="EK4" s="187">
        <f t="shared" si="229"/>
        <v>49004</v>
      </c>
      <c r="EL4" s="187">
        <f t="shared" si="229"/>
        <v>49035</v>
      </c>
      <c r="EM4" s="187">
        <f t="shared" si="229"/>
        <v>49065</v>
      </c>
      <c r="EN4" s="187">
        <f t="shared" si="229"/>
        <v>49096</v>
      </c>
      <c r="EO4" s="187">
        <f t="shared" si="229"/>
        <v>49126</v>
      </c>
      <c r="EP4" s="187">
        <f t="shared" si="229"/>
        <v>49157</v>
      </c>
      <c r="EQ4" s="187">
        <f t="shared" si="229"/>
        <v>49188</v>
      </c>
      <c r="ER4" s="187">
        <f t="shared" si="229"/>
        <v>49218</v>
      </c>
      <c r="ES4" s="187">
        <f t="shared" si="229"/>
        <v>49249</v>
      </c>
      <c r="ET4" s="187">
        <f t="shared" si="229"/>
        <v>49279</v>
      </c>
      <c r="EU4" s="187">
        <f t="shared" si="229"/>
        <v>49310</v>
      </c>
      <c r="EV4" s="187">
        <f t="shared" si="229"/>
        <v>49341</v>
      </c>
      <c r="EW4" s="187">
        <f t="shared" si="229"/>
        <v>49369</v>
      </c>
      <c r="EX4" s="187">
        <f t="shared" si="229"/>
        <v>49400</v>
      </c>
      <c r="EY4" s="187">
        <f t="shared" si="229"/>
        <v>49430</v>
      </c>
      <c r="EZ4" s="187">
        <f t="shared" si="229"/>
        <v>49461</v>
      </c>
      <c r="FA4" s="187">
        <f t="shared" si="229"/>
        <v>49491</v>
      </c>
      <c r="FB4" s="187">
        <f t="shared" si="229"/>
        <v>49522</v>
      </c>
      <c r="FC4" s="187">
        <f t="shared" si="229"/>
        <v>49553</v>
      </c>
      <c r="FD4" s="187">
        <f t="shared" si="229"/>
        <v>49583</v>
      </c>
      <c r="FE4" s="187">
        <f t="shared" si="229"/>
        <v>49614</v>
      </c>
      <c r="FF4" s="187">
        <f t="shared" si="229"/>
        <v>49644</v>
      </c>
      <c r="FG4" s="187">
        <f t="shared" si="229"/>
        <v>49675</v>
      </c>
      <c r="FH4" s="187">
        <f t="shared" si="229"/>
        <v>49706</v>
      </c>
      <c r="FI4" s="187">
        <f t="shared" si="229"/>
        <v>49735</v>
      </c>
      <c r="FJ4" s="187">
        <f t="shared" si="229"/>
        <v>49766</v>
      </c>
      <c r="FK4" s="187">
        <f t="shared" si="229"/>
        <v>49796</v>
      </c>
      <c r="FL4" s="187">
        <f t="shared" si="229"/>
        <v>49827</v>
      </c>
      <c r="FM4" s="187">
        <f t="shared" si="229"/>
        <v>49857</v>
      </c>
      <c r="FN4" s="187">
        <f t="shared" si="229"/>
        <v>49888</v>
      </c>
      <c r="FO4" s="187">
        <f t="shared" si="229"/>
        <v>49919</v>
      </c>
      <c r="FP4" s="187">
        <f t="shared" si="229"/>
        <v>49949</v>
      </c>
      <c r="FQ4" s="187">
        <f t="shared" si="229"/>
        <v>49980</v>
      </c>
      <c r="FR4" s="187">
        <f t="shared" si="229"/>
        <v>50010</v>
      </c>
      <c r="FS4" s="187">
        <f t="shared" si="229"/>
        <v>50041</v>
      </c>
      <c r="FT4" s="187">
        <f t="shared" si="229"/>
        <v>50072</v>
      </c>
      <c r="FU4" s="187">
        <f t="shared" si="229"/>
        <v>50100</v>
      </c>
      <c r="FV4" s="187">
        <f t="shared" si="229"/>
        <v>50131</v>
      </c>
      <c r="FW4" s="187">
        <f t="shared" si="229"/>
        <v>50161</v>
      </c>
      <c r="FX4" s="187">
        <f t="shared" si="229"/>
        <v>50192</v>
      </c>
      <c r="FY4" s="187">
        <f t="shared" si="229"/>
        <v>50222</v>
      </c>
      <c r="FZ4" s="187">
        <f t="shared" si="229"/>
        <v>50253</v>
      </c>
      <c r="GA4" s="187">
        <f t="shared" si="229"/>
        <v>50284</v>
      </c>
      <c r="GB4" s="187">
        <f t="shared" si="229"/>
        <v>50314</v>
      </c>
      <c r="GC4" s="187">
        <f t="shared" si="229"/>
        <v>50345</v>
      </c>
      <c r="GD4" s="187">
        <f t="shared" si="229"/>
        <v>50375</v>
      </c>
      <c r="GE4" s="187">
        <f t="shared" si="229"/>
        <v>50406</v>
      </c>
      <c r="GF4" s="187">
        <f t="shared" si="229"/>
        <v>50437</v>
      </c>
      <c r="GG4" s="187">
        <f t="shared" si="229"/>
        <v>50465</v>
      </c>
      <c r="GH4" s="187">
        <f t="shared" si="229"/>
        <v>50496</v>
      </c>
      <c r="GI4" s="187">
        <f t="shared" si="229"/>
        <v>50526</v>
      </c>
      <c r="GJ4" s="187">
        <f t="shared" si="229"/>
        <v>50557</v>
      </c>
      <c r="GK4" s="187">
        <f t="shared" si="229"/>
        <v>50587</v>
      </c>
      <c r="GL4" s="187">
        <f t="shared" si="229"/>
        <v>50618</v>
      </c>
      <c r="GM4" s="187">
        <f t="shared" si="229"/>
        <v>50649</v>
      </c>
      <c r="GN4" s="187">
        <f t="shared" si="229"/>
        <v>50679</v>
      </c>
      <c r="GO4" s="187">
        <f t="shared" si="229"/>
        <v>50710</v>
      </c>
      <c r="GP4" s="187">
        <f t="shared" si="229"/>
        <v>50740</v>
      </c>
      <c r="GQ4" s="187">
        <f t="shared" si="229"/>
        <v>50771</v>
      </c>
      <c r="GR4" s="187">
        <f t="shared" si="229"/>
        <v>50802</v>
      </c>
      <c r="GS4" s="187">
        <f t="shared" ref="GS4:JD4" si="230">+GR5+1</f>
        <v>50830</v>
      </c>
      <c r="GT4" s="187">
        <f t="shared" si="230"/>
        <v>50861</v>
      </c>
      <c r="GU4" s="187">
        <f t="shared" si="230"/>
        <v>50891</v>
      </c>
      <c r="GV4" s="187">
        <f t="shared" si="230"/>
        <v>50922</v>
      </c>
      <c r="GW4" s="187">
        <f t="shared" si="230"/>
        <v>50952</v>
      </c>
      <c r="GX4" s="187">
        <f t="shared" si="230"/>
        <v>50983</v>
      </c>
      <c r="GY4" s="187">
        <f t="shared" si="230"/>
        <v>51014</v>
      </c>
      <c r="GZ4" s="187">
        <f t="shared" si="230"/>
        <v>51044</v>
      </c>
      <c r="HA4" s="187">
        <f t="shared" si="230"/>
        <v>51075</v>
      </c>
      <c r="HB4" s="187">
        <f t="shared" si="230"/>
        <v>51105</v>
      </c>
      <c r="HC4" s="187">
        <f t="shared" si="230"/>
        <v>51136</v>
      </c>
      <c r="HD4" s="187">
        <f t="shared" si="230"/>
        <v>51167</v>
      </c>
      <c r="HE4" s="187">
        <f t="shared" si="230"/>
        <v>51196</v>
      </c>
      <c r="HF4" s="187">
        <f t="shared" si="230"/>
        <v>51227</v>
      </c>
      <c r="HG4" s="187">
        <f t="shared" si="230"/>
        <v>51257</v>
      </c>
      <c r="HH4" s="187">
        <f t="shared" si="230"/>
        <v>51288</v>
      </c>
      <c r="HI4" s="187">
        <f t="shared" si="230"/>
        <v>51318</v>
      </c>
      <c r="HJ4" s="187">
        <f t="shared" si="230"/>
        <v>51349</v>
      </c>
      <c r="HK4" s="187">
        <f t="shared" si="230"/>
        <v>51380</v>
      </c>
      <c r="HL4" s="187">
        <f t="shared" si="230"/>
        <v>51410</v>
      </c>
      <c r="HM4" s="187">
        <f t="shared" si="230"/>
        <v>51441</v>
      </c>
      <c r="HN4" s="187">
        <f t="shared" si="230"/>
        <v>51471</v>
      </c>
      <c r="HO4" s="187">
        <f t="shared" si="230"/>
        <v>51502</v>
      </c>
      <c r="HP4" s="187">
        <f t="shared" si="230"/>
        <v>51533</v>
      </c>
      <c r="HQ4" s="187">
        <f t="shared" si="230"/>
        <v>51561</v>
      </c>
      <c r="HR4" s="187">
        <f t="shared" si="230"/>
        <v>51592</v>
      </c>
      <c r="HS4" s="187">
        <f t="shared" si="230"/>
        <v>51622</v>
      </c>
      <c r="HT4" s="187">
        <f t="shared" si="230"/>
        <v>51653</v>
      </c>
      <c r="HU4" s="187">
        <f t="shared" si="230"/>
        <v>51683</v>
      </c>
      <c r="HV4" s="187">
        <f t="shared" si="230"/>
        <v>51714</v>
      </c>
      <c r="HW4" s="187">
        <f t="shared" si="230"/>
        <v>51745</v>
      </c>
      <c r="HX4" s="187">
        <f t="shared" si="230"/>
        <v>51775</v>
      </c>
      <c r="HY4" s="187">
        <f t="shared" si="230"/>
        <v>51806</v>
      </c>
      <c r="HZ4" s="187">
        <f t="shared" si="230"/>
        <v>51836</v>
      </c>
      <c r="IA4" s="187">
        <f t="shared" si="230"/>
        <v>51867</v>
      </c>
      <c r="IB4" s="187">
        <f t="shared" si="230"/>
        <v>51898</v>
      </c>
      <c r="IC4" s="187">
        <f t="shared" si="230"/>
        <v>51926</v>
      </c>
      <c r="ID4" s="187">
        <f t="shared" si="230"/>
        <v>51957</v>
      </c>
      <c r="IE4" s="187">
        <f t="shared" si="230"/>
        <v>51987</v>
      </c>
      <c r="IF4" s="187">
        <f t="shared" si="230"/>
        <v>52018</v>
      </c>
      <c r="IG4" s="187">
        <f t="shared" si="230"/>
        <v>52048</v>
      </c>
      <c r="IH4" s="187">
        <f t="shared" si="230"/>
        <v>52079</v>
      </c>
      <c r="II4" s="187">
        <f t="shared" si="230"/>
        <v>52110</v>
      </c>
      <c r="IJ4" s="187">
        <f t="shared" si="230"/>
        <v>52140</v>
      </c>
      <c r="IK4" s="187">
        <f t="shared" si="230"/>
        <v>52171</v>
      </c>
      <c r="IL4" s="187">
        <f t="shared" si="230"/>
        <v>52201</v>
      </c>
      <c r="IM4" s="187">
        <f t="shared" si="230"/>
        <v>52232</v>
      </c>
      <c r="IN4" s="187">
        <f t="shared" si="230"/>
        <v>52263</v>
      </c>
      <c r="IO4" s="187">
        <f t="shared" si="230"/>
        <v>52291</v>
      </c>
      <c r="IP4" s="187">
        <f t="shared" si="230"/>
        <v>52322</v>
      </c>
      <c r="IQ4" s="187">
        <f t="shared" si="230"/>
        <v>52352</v>
      </c>
      <c r="IR4" s="187">
        <f t="shared" si="230"/>
        <v>52383</v>
      </c>
      <c r="IS4" s="187">
        <f t="shared" si="230"/>
        <v>52413</v>
      </c>
      <c r="IT4" s="187">
        <f t="shared" si="230"/>
        <v>52444</v>
      </c>
      <c r="IU4" s="187">
        <f t="shared" si="230"/>
        <v>52475</v>
      </c>
      <c r="IV4" s="187">
        <f t="shared" si="230"/>
        <v>52505</v>
      </c>
      <c r="IW4" s="187">
        <f t="shared" si="230"/>
        <v>52536</v>
      </c>
      <c r="IX4" s="187">
        <f t="shared" si="230"/>
        <v>52566</v>
      </c>
      <c r="IY4" s="187">
        <f t="shared" si="230"/>
        <v>52597</v>
      </c>
      <c r="IZ4" s="187">
        <f t="shared" si="230"/>
        <v>52628</v>
      </c>
      <c r="JA4" s="187">
        <f t="shared" si="230"/>
        <v>52657</v>
      </c>
      <c r="JB4" s="187">
        <f t="shared" si="230"/>
        <v>52688</v>
      </c>
      <c r="JC4" s="187">
        <f t="shared" si="230"/>
        <v>52718</v>
      </c>
      <c r="JD4" s="187">
        <f t="shared" si="230"/>
        <v>52749</v>
      </c>
      <c r="JE4" s="187">
        <f t="shared" ref="JE4:JN4" si="231">+JD5+1</f>
        <v>52779</v>
      </c>
      <c r="JF4" s="187">
        <f t="shared" si="231"/>
        <v>52810</v>
      </c>
      <c r="JG4" s="187">
        <f t="shared" si="231"/>
        <v>52841</v>
      </c>
      <c r="JH4" s="187">
        <f t="shared" si="231"/>
        <v>52871</v>
      </c>
      <c r="JI4" s="187">
        <f t="shared" si="231"/>
        <v>52902</v>
      </c>
      <c r="JJ4" s="187">
        <f t="shared" si="231"/>
        <v>52932</v>
      </c>
      <c r="JK4" s="187">
        <f t="shared" si="231"/>
        <v>52963</v>
      </c>
      <c r="JL4" s="187">
        <f t="shared" si="231"/>
        <v>52994</v>
      </c>
      <c r="JM4" s="187">
        <f t="shared" si="231"/>
        <v>53022</v>
      </c>
      <c r="JN4" s="187">
        <f t="shared" si="231"/>
        <v>53053</v>
      </c>
    </row>
    <row r="5" spans="1:274" x14ac:dyDescent="0.2">
      <c r="G5" s="187">
        <f>+EOMONTH(G4,0)</f>
        <v>44957</v>
      </c>
      <c r="H5" s="187">
        <f t="shared" ref="H5:AV5" si="232">+EOMONTH(H4,0)</f>
        <v>44985</v>
      </c>
      <c r="I5" s="187">
        <f t="shared" si="232"/>
        <v>45016</v>
      </c>
      <c r="J5" s="187">
        <f t="shared" si="232"/>
        <v>45046</v>
      </c>
      <c r="K5" s="187">
        <f t="shared" si="232"/>
        <v>45077</v>
      </c>
      <c r="L5" s="187">
        <f t="shared" si="232"/>
        <v>45107</v>
      </c>
      <c r="M5" s="187">
        <f t="shared" si="232"/>
        <v>45138</v>
      </c>
      <c r="N5" s="187">
        <f t="shared" si="232"/>
        <v>45169</v>
      </c>
      <c r="O5" s="187">
        <f t="shared" si="232"/>
        <v>45199</v>
      </c>
      <c r="P5" s="187">
        <f t="shared" si="232"/>
        <v>45230</v>
      </c>
      <c r="Q5" s="187">
        <f t="shared" si="232"/>
        <v>45260</v>
      </c>
      <c r="R5" s="187">
        <f t="shared" si="232"/>
        <v>45291</v>
      </c>
      <c r="S5" s="187">
        <f t="shared" si="232"/>
        <v>45322</v>
      </c>
      <c r="T5" s="187">
        <f t="shared" si="232"/>
        <v>45351</v>
      </c>
      <c r="U5" s="187">
        <f t="shared" si="232"/>
        <v>45382</v>
      </c>
      <c r="V5" s="187">
        <f t="shared" si="232"/>
        <v>45412</v>
      </c>
      <c r="W5" s="187">
        <f t="shared" si="232"/>
        <v>45443</v>
      </c>
      <c r="X5" s="187">
        <f t="shared" si="232"/>
        <v>45473</v>
      </c>
      <c r="Y5" s="187">
        <f t="shared" si="232"/>
        <v>45504</v>
      </c>
      <c r="Z5" s="187">
        <f t="shared" si="232"/>
        <v>45535</v>
      </c>
      <c r="AA5" s="187">
        <f t="shared" si="232"/>
        <v>45565</v>
      </c>
      <c r="AB5" s="187">
        <f t="shared" si="232"/>
        <v>45596</v>
      </c>
      <c r="AC5" s="187">
        <f t="shared" si="232"/>
        <v>45626</v>
      </c>
      <c r="AD5" s="187">
        <f t="shared" si="232"/>
        <v>45657</v>
      </c>
      <c r="AE5" s="187">
        <f t="shared" si="232"/>
        <v>45688</v>
      </c>
      <c r="AF5" s="187">
        <f t="shared" si="232"/>
        <v>45716</v>
      </c>
      <c r="AG5" s="187">
        <f t="shared" si="232"/>
        <v>45747</v>
      </c>
      <c r="AH5" s="187">
        <f t="shared" si="232"/>
        <v>45777</v>
      </c>
      <c r="AI5" s="187">
        <f t="shared" si="232"/>
        <v>45808</v>
      </c>
      <c r="AJ5" s="187">
        <f t="shared" si="232"/>
        <v>45838</v>
      </c>
      <c r="AK5" s="187">
        <f t="shared" si="232"/>
        <v>45869</v>
      </c>
      <c r="AL5" s="187">
        <f t="shared" si="232"/>
        <v>45900</v>
      </c>
      <c r="AM5" s="187">
        <f t="shared" si="232"/>
        <v>45930</v>
      </c>
      <c r="AN5" s="187">
        <f t="shared" si="232"/>
        <v>45961</v>
      </c>
      <c r="AO5" s="187">
        <f t="shared" si="232"/>
        <v>45991</v>
      </c>
      <c r="AP5" s="187">
        <f t="shared" si="232"/>
        <v>46022</v>
      </c>
      <c r="AQ5" s="187">
        <f t="shared" si="232"/>
        <v>46053</v>
      </c>
      <c r="AR5" s="187">
        <f t="shared" si="232"/>
        <v>46081</v>
      </c>
      <c r="AS5" s="187">
        <f t="shared" si="232"/>
        <v>46112</v>
      </c>
      <c r="AT5" s="187">
        <f t="shared" si="232"/>
        <v>46142</v>
      </c>
      <c r="AU5" s="187">
        <f t="shared" si="232"/>
        <v>46173</v>
      </c>
      <c r="AV5" s="187">
        <f t="shared" si="232"/>
        <v>46203</v>
      </c>
      <c r="AW5" s="187">
        <f t="shared" ref="AW5" si="233">+EOMONTH(AW4,0)</f>
        <v>46234</v>
      </c>
      <c r="AX5" s="187">
        <f t="shared" ref="AX5" si="234">+EOMONTH(AX4,0)</f>
        <v>46265</v>
      </c>
      <c r="AY5" s="187">
        <f t="shared" ref="AY5" si="235">+EOMONTH(AY4,0)</f>
        <v>46295</v>
      </c>
      <c r="AZ5" s="187">
        <f t="shared" ref="AZ5" si="236">+EOMONTH(AZ4,0)</f>
        <v>46326</v>
      </c>
      <c r="BA5" s="187">
        <f t="shared" ref="BA5" si="237">+EOMONTH(BA4,0)</f>
        <v>46356</v>
      </c>
      <c r="BB5" s="187">
        <f t="shared" ref="BB5" si="238">+EOMONTH(BB4,0)</f>
        <v>46387</v>
      </c>
      <c r="BC5" s="187">
        <f t="shared" ref="BC5" si="239">+EOMONTH(BC4,0)</f>
        <v>46418</v>
      </c>
      <c r="BD5" s="187">
        <f t="shared" ref="BD5" si="240">+EOMONTH(BD4,0)</f>
        <v>46446</v>
      </c>
      <c r="BE5" s="187">
        <f t="shared" ref="BE5" si="241">+EOMONTH(BE4,0)</f>
        <v>46477</v>
      </c>
      <c r="BF5" s="187">
        <f t="shared" ref="BF5" si="242">+EOMONTH(BF4,0)</f>
        <v>46507</v>
      </c>
      <c r="BG5" s="187">
        <f t="shared" ref="BG5" si="243">+EOMONTH(BG4,0)</f>
        <v>46538</v>
      </c>
      <c r="BH5" s="187">
        <f t="shared" ref="BH5" si="244">+EOMONTH(BH4,0)</f>
        <v>46568</v>
      </c>
      <c r="BI5" s="187">
        <f t="shared" ref="BI5" si="245">+EOMONTH(BI4,0)</f>
        <v>46599</v>
      </c>
      <c r="BJ5" s="187">
        <f t="shared" ref="BJ5" si="246">+EOMONTH(BJ4,0)</f>
        <v>46630</v>
      </c>
      <c r="BK5" s="187">
        <f t="shared" ref="BK5" si="247">+EOMONTH(BK4,0)</f>
        <v>46660</v>
      </c>
      <c r="BL5" s="187">
        <f t="shared" ref="BL5" si="248">+EOMONTH(BL4,0)</f>
        <v>46691</v>
      </c>
      <c r="BM5" s="187">
        <f t="shared" ref="BM5" si="249">+EOMONTH(BM4,0)</f>
        <v>46721</v>
      </c>
      <c r="BN5" s="187">
        <f t="shared" ref="BN5" si="250">+EOMONTH(BN4,0)</f>
        <v>46752</v>
      </c>
      <c r="BO5" s="187">
        <f t="shared" ref="BO5" si="251">+EOMONTH(BO4,0)</f>
        <v>46783</v>
      </c>
      <c r="BP5" s="187">
        <f t="shared" ref="BP5" si="252">+EOMONTH(BP4,0)</f>
        <v>46812</v>
      </c>
      <c r="BQ5" s="187">
        <f t="shared" ref="BQ5" si="253">+EOMONTH(BQ4,0)</f>
        <v>46843</v>
      </c>
      <c r="BR5" s="187">
        <f t="shared" ref="BR5" si="254">+EOMONTH(BR4,0)</f>
        <v>46873</v>
      </c>
      <c r="BS5" s="187">
        <f t="shared" ref="BS5" si="255">+EOMONTH(BS4,0)</f>
        <v>46904</v>
      </c>
      <c r="BT5" s="187">
        <f t="shared" ref="BT5" si="256">+EOMONTH(BT4,0)</f>
        <v>46934</v>
      </c>
      <c r="BU5" s="187">
        <f t="shared" ref="BU5" si="257">+EOMONTH(BU4,0)</f>
        <v>46965</v>
      </c>
      <c r="BV5" s="187">
        <f t="shared" ref="BV5" si="258">+EOMONTH(BV4,0)</f>
        <v>46996</v>
      </c>
      <c r="BW5" s="187">
        <f t="shared" ref="BW5" si="259">+EOMONTH(BW4,0)</f>
        <v>47026</v>
      </c>
      <c r="BX5" s="187">
        <f t="shared" ref="BX5" si="260">+EOMONTH(BX4,0)</f>
        <v>47057</v>
      </c>
      <c r="BY5" s="187">
        <f t="shared" ref="BY5" si="261">+EOMONTH(BY4,0)</f>
        <v>47087</v>
      </c>
      <c r="BZ5" s="187">
        <f t="shared" ref="BZ5" si="262">+EOMONTH(BZ4,0)</f>
        <v>47118</v>
      </c>
      <c r="CA5" s="187">
        <f t="shared" ref="CA5" si="263">+EOMONTH(CA4,0)</f>
        <v>47149</v>
      </c>
      <c r="CB5" s="187">
        <f t="shared" ref="CB5" si="264">+EOMONTH(CB4,0)</f>
        <v>47177</v>
      </c>
      <c r="CC5" s="187">
        <f t="shared" ref="CC5" si="265">+EOMONTH(CC4,0)</f>
        <v>47208</v>
      </c>
      <c r="CD5" s="187">
        <f t="shared" ref="CD5" si="266">+EOMONTH(CD4,0)</f>
        <v>47238</v>
      </c>
      <c r="CE5" s="187">
        <f t="shared" ref="CE5" si="267">+EOMONTH(CE4,0)</f>
        <v>47269</v>
      </c>
      <c r="CF5" s="187">
        <f t="shared" ref="CF5" si="268">+EOMONTH(CF4,0)</f>
        <v>47299</v>
      </c>
      <c r="CG5" s="187">
        <f t="shared" ref="CG5" si="269">+EOMONTH(CG4,0)</f>
        <v>47330</v>
      </c>
      <c r="CH5" s="187">
        <f t="shared" ref="CH5" si="270">+EOMONTH(CH4,0)</f>
        <v>47361</v>
      </c>
      <c r="CI5" s="187">
        <f t="shared" ref="CI5" si="271">+EOMONTH(CI4,0)</f>
        <v>47391</v>
      </c>
      <c r="CJ5" s="187">
        <f t="shared" ref="CJ5" si="272">+EOMONTH(CJ4,0)</f>
        <v>47422</v>
      </c>
      <c r="CK5" s="187">
        <f t="shared" ref="CK5" si="273">+EOMONTH(CK4,0)</f>
        <v>47452</v>
      </c>
      <c r="CL5" s="187">
        <f t="shared" ref="CL5" si="274">+EOMONTH(CL4,0)</f>
        <v>47483</v>
      </c>
      <c r="CM5" s="187">
        <f t="shared" ref="CM5" si="275">+EOMONTH(CM4,0)</f>
        <v>47514</v>
      </c>
      <c r="CN5" s="187">
        <f t="shared" ref="CN5" si="276">+EOMONTH(CN4,0)</f>
        <v>47542</v>
      </c>
      <c r="CO5" s="187">
        <f t="shared" ref="CO5" si="277">+EOMONTH(CO4,0)</f>
        <v>47573</v>
      </c>
      <c r="CP5" s="187">
        <f t="shared" ref="CP5" si="278">+EOMONTH(CP4,0)</f>
        <v>47603</v>
      </c>
      <c r="CQ5" s="187">
        <f t="shared" ref="CQ5" si="279">+EOMONTH(CQ4,0)</f>
        <v>47634</v>
      </c>
      <c r="CR5" s="187">
        <f t="shared" ref="CR5" si="280">+EOMONTH(CR4,0)</f>
        <v>47664</v>
      </c>
      <c r="CS5" s="187">
        <f t="shared" ref="CS5" si="281">+EOMONTH(CS4,0)</f>
        <v>47695</v>
      </c>
      <c r="CT5" s="187">
        <f t="shared" ref="CT5" si="282">+EOMONTH(CT4,0)</f>
        <v>47726</v>
      </c>
      <c r="CU5" s="187">
        <f t="shared" ref="CU5" si="283">+EOMONTH(CU4,0)</f>
        <v>47756</v>
      </c>
      <c r="CV5" s="187">
        <f t="shared" ref="CV5" si="284">+EOMONTH(CV4,0)</f>
        <v>47787</v>
      </c>
      <c r="CW5" s="187">
        <f t="shared" ref="CW5" si="285">+EOMONTH(CW4,0)</f>
        <v>47817</v>
      </c>
      <c r="CX5" s="187">
        <f t="shared" ref="CX5" si="286">+EOMONTH(CX4,0)</f>
        <v>47848</v>
      </c>
      <c r="CY5" s="187">
        <f t="shared" ref="CY5" si="287">+EOMONTH(CY4,0)</f>
        <v>47879</v>
      </c>
      <c r="CZ5" s="187">
        <f t="shared" ref="CZ5" si="288">+EOMONTH(CZ4,0)</f>
        <v>47907</v>
      </c>
      <c r="DA5" s="187">
        <f t="shared" ref="DA5" si="289">+EOMONTH(DA4,0)</f>
        <v>47938</v>
      </c>
      <c r="DB5" s="187">
        <f t="shared" ref="DB5" si="290">+EOMONTH(DB4,0)</f>
        <v>47968</v>
      </c>
      <c r="DC5" s="187">
        <f t="shared" ref="DC5" si="291">+EOMONTH(DC4,0)</f>
        <v>47999</v>
      </c>
      <c r="DD5" s="187">
        <f t="shared" ref="DD5" si="292">+EOMONTH(DD4,0)</f>
        <v>48029</v>
      </c>
      <c r="DE5" s="187">
        <f t="shared" ref="DE5" si="293">+EOMONTH(DE4,0)</f>
        <v>48060</v>
      </c>
      <c r="DF5" s="187">
        <f t="shared" ref="DF5" si="294">+EOMONTH(DF4,0)</f>
        <v>48091</v>
      </c>
      <c r="DG5" s="187">
        <f t="shared" ref="DG5" si="295">+EOMONTH(DG4,0)</f>
        <v>48121</v>
      </c>
      <c r="DH5" s="187">
        <f t="shared" ref="DH5" si="296">+EOMONTH(DH4,0)</f>
        <v>48152</v>
      </c>
      <c r="DI5" s="187">
        <f t="shared" ref="DI5" si="297">+EOMONTH(DI4,0)</f>
        <v>48182</v>
      </c>
      <c r="DJ5" s="187">
        <f t="shared" ref="DJ5" si="298">+EOMONTH(DJ4,0)</f>
        <v>48213</v>
      </c>
      <c r="DK5" s="187">
        <f t="shared" ref="DK5" si="299">+EOMONTH(DK4,0)</f>
        <v>48244</v>
      </c>
      <c r="DL5" s="187">
        <f t="shared" ref="DL5" si="300">+EOMONTH(DL4,0)</f>
        <v>48273</v>
      </c>
      <c r="DM5" s="187">
        <f t="shared" ref="DM5" si="301">+EOMONTH(DM4,0)</f>
        <v>48304</v>
      </c>
      <c r="DN5" s="187">
        <f t="shared" ref="DN5" si="302">+EOMONTH(DN4,0)</f>
        <v>48334</v>
      </c>
      <c r="DO5" s="187">
        <f t="shared" ref="DO5" si="303">+EOMONTH(DO4,0)</f>
        <v>48365</v>
      </c>
      <c r="DP5" s="187">
        <f t="shared" ref="DP5" si="304">+EOMONTH(DP4,0)</f>
        <v>48395</v>
      </c>
      <c r="DQ5" s="187">
        <f t="shared" ref="DQ5" si="305">+EOMONTH(DQ4,0)</f>
        <v>48426</v>
      </c>
      <c r="DR5" s="187">
        <f t="shared" ref="DR5" si="306">+EOMONTH(DR4,0)</f>
        <v>48457</v>
      </c>
      <c r="DS5" s="187">
        <f t="shared" ref="DS5" si="307">+EOMONTH(DS4,0)</f>
        <v>48487</v>
      </c>
      <c r="DT5" s="187">
        <f t="shared" ref="DT5" si="308">+EOMONTH(DT4,0)</f>
        <v>48518</v>
      </c>
      <c r="DU5" s="187">
        <f t="shared" ref="DU5" si="309">+EOMONTH(DU4,0)</f>
        <v>48548</v>
      </c>
      <c r="DV5" s="187">
        <f t="shared" ref="DV5" si="310">+EOMONTH(DV4,0)</f>
        <v>48579</v>
      </c>
      <c r="DW5" s="187">
        <f t="shared" ref="DW5" si="311">+EOMONTH(DW4,0)</f>
        <v>48610</v>
      </c>
      <c r="DX5" s="187">
        <f t="shared" ref="DX5" si="312">+EOMONTH(DX4,0)</f>
        <v>48638</v>
      </c>
      <c r="DY5" s="187">
        <f t="shared" ref="DY5" si="313">+EOMONTH(DY4,0)</f>
        <v>48669</v>
      </c>
      <c r="DZ5" s="187">
        <f t="shared" ref="DZ5" si="314">+EOMONTH(DZ4,0)</f>
        <v>48699</v>
      </c>
      <c r="EA5" s="187">
        <f t="shared" ref="EA5" si="315">+EOMONTH(EA4,0)</f>
        <v>48730</v>
      </c>
      <c r="EB5" s="187">
        <f t="shared" ref="EB5" si="316">+EOMONTH(EB4,0)</f>
        <v>48760</v>
      </c>
      <c r="EC5" s="187">
        <f t="shared" ref="EC5" si="317">+EOMONTH(EC4,0)</f>
        <v>48791</v>
      </c>
      <c r="ED5" s="187">
        <f t="shared" ref="ED5" si="318">+EOMONTH(ED4,0)</f>
        <v>48822</v>
      </c>
      <c r="EE5" s="187">
        <f t="shared" ref="EE5" si="319">+EOMONTH(EE4,0)</f>
        <v>48852</v>
      </c>
      <c r="EF5" s="187">
        <f t="shared" ref="EF5" si="320">+EOMONTH(EF4,0)</f>
        <v>48883</v>
      </c>
      <c r="EG5" s="187">
        <f t="shared" ref="EG5" si="321">+EOMONTH(EG4,0)</f>
        <v>48913</v>
      </c>
      <c r="EH5" s="187">
        <f t="shared" ref="EH5" si="322">+EOMONTH(EH4,0)</f>
        <v>48944</v>
      </c>
      <c r="EI5" s="187">
        <f t="shared" ref="EI5" si="323">+EOMONTH(EI4,0)</f>
        <v>48975</v>
      </c>
      <c r="EJ5" s="187">
        <f t="shared" ref="EJ5" si="324">+EOMONTH(EJ4,0)</f>
        <v>49003</v>
      </c>
      <c r="EK5" s="187">
        <f t="shared" ref="EK5" si="325">+EOMONTH(EK4,0)</f>
        <v>49034</v>
      </c>
      <c r="EL5" s="187">
        <f t="shared" ref="EL5" si="326">+EOMONTH(EL4,0)</f>
        <v>49064</v>
      </c>
      <c r="EM5" s="187">
        <f t="shared" ref="EM5" si="327">+EOMONTH(EM4,0)</f>
        <v>49095</v>
      </c>
      <c r="EN5" s="187">
        <f t="shared" ref="EN5" si="328">+EOMONTH(EN4,0)</f>
        <v>49125</v>
      </c>
      <c r="EO5" s="187">
        <f t="shared" ref="EO5" si="329">+EOMONTH(EO4,0)</f>
        <v>49156</v>
      </c>
      <c r="EP5" s="187">
        <f t="shared" ref="EP5" si="330">+EOMONTH(EP4,0)</f>
        <v>49187</v>
      </c>
      <c r="EQ5" s="187">
        <f t="shared" ref="EQ5" si="331">+EOMONTH(EQ4,0)</f>
        <v>49217</v>
      </c>
      <c r="ER5" s="187">
        <f t="shared" ref="ER5" si="332">+EOMONTH(ER4,0)</f>
        <v>49248</v>
      </c>
      <c r="ES5" s="187">
        <f t="shared" ref="ES5" si="333">+EOMONTH(ES4,0)</f>
        <v>49278</v>
      </c>
      <c r="ET5" s="187">
        <f t="shared" ref="ET5" si="334">+EOMONTH(ET4,0)</f>
        <v>49309</v>
      </c>
      <c r="EU5" s="187">
        <f t="shared" ref="EU5" si="335">+EOMONTH(EU4,0)</f>
        <v>49340</v>
      </c>
      <c r="EV5" s="187">
        <f t="shared" ref="EV5" si="336">+EOMONTH(EV4,0)</f>
        <v>49368</v>
      </c>
      <c r="EW5" s="187">
        <f t="shared" ref="EW5" si="337">+EOMONTH(EW4,0)</f>
        <v>49399</v>
      </c>
      <c r="EX5" s="187">
        <f t="shared" ref="EX5" si="338">+EOMONTH(EX4,0)</f>
        <v>49429</v>
      </c>
      <c r="EY5" s="187">
        <f t="shared" ref="EY5" si="339">+EOMONTH(EY4,0)</f>
        <v>49460</v>
      </c>
      <c r="EZ5" s="187">
        <f t="shared" ref="EZ5" si="340">+EOMONTH(EZ4,0)</f>
        <v>49490</v>
      </c>
      <c r="FA5" s="187">
        <f t="shared" ref="FA5" si="341">+EOMONTH(FA4,0)</f>
        <v>49521</v>
      </c>
      <c r="FB5" s="187">
        <f t="shared" ref="FB5" si="342">+EOMONTH(FB4,0)</f>
        <v>49552</v>
      </c>
      <c r="FC5" s="187">
        <f t="shared" ref="FC5" si="343">+EOMONTH(FC4,0)</f>
        <v>49582</v>
      </c>
      <c r="FD5" s="187">
        <f t="shared" ref="FD5" si="344">+EOMONTH(FD4,0)</f>
        <v>49613</v>
      </c>
      <c r="FE5" s="187">
        <f t="shared" ref="FE5" si="345">+EOMONTH(FE4,0)</f>
        <v>49643</v>
      </c>
      <c r="FF5" s="187">
        <f t="shared" ref="FF5" si="346">+EOMONTH(FF4,0)</f>
        <v>49674</v>
      </c>
      <c r="FG5" s="187">
        <f t="shared" ref="FG5" si="347">+EOMONTH(FG4,0)</f>
        <v>49705</v>
      </c>
      <c r="FH5" s="187">
        <f t="shared" ref="FH5" si="348">+EOMONTH(FH4,0)</f>
        <v>49734</v>
      </c>
      <c r="FI5" s="187">
        <f t="shared" ref="FI5" si="349">+EOMONTH(FI4,0)</f>
        <v>49765</v>
      </c>
      <c r="FJ5" s="187">
        <f t="shared" ref="FJ5" si="350">+EOMONTH(FJ4,0)</f>
        <v>49795</v>
      </c>
      <c r="FK5" s="187">
        <f t="shared" ref="FK5" si="351">+EOMONTH(FK4,0)</f>
        <v>49826</v>
      </c>
      <c r="FL5" s="187">
        <f t="shared" ref="FL5" si="352">+EOMONTH(FL4,0)</f>
        <v>49856</v>
      </c>
      <c r="FM5" s="187">
        <f t="shared" ref="FM5" si="353">+EOMONTH(FM4,0)</f>
        <v>49887</v>
      </c>
      <c r="FN5" s="187">
        <f t="shared" ref="FN5" si="354">+EOMONTH(FN4,0)</f>
        <v>49918</v>
      </c>
      <c r="FO5" s="187">
        <f t="shared" ref="FO5" si="355">+EOMONTH(FO4,0)</f>
        <v>49948</v>
      </c>
      <c r="FP5" s="187">
        <f t="shared" ref="FP5" si="356">+EOMONTH(FP4,0)</f>
        <v>49979</v>
      </c>
      <c r="FQ5" s="187">
        <f t="shared" ref="FQ5" si="357">+EOMONTH(FQ4,0)</f>
        <v>50009</v>
      </c>
      <c r="FR5" s="187">
        <f t="shared" ref="FR5" si="358">+EOMONTH(FR4,0)</f>
        <v>50040</v>
      </c>
      <c r="FS5" s="187">
        <f t="shared" ref="FS5" si="359">+EOMONTH(FS4,0)</f>
        <v>50071</v>
      </c>
      <c r="FT5" s="187">
        <f t="shared" ref="FT5" si="360">+EOMONTH(FT4,0)</f>
        <v>50099</v>
      </c>
      <c r="FU5" s="187">
        <f t="shared" ref="FU5" si="361">+EOMONTH(FU4,0)</f>
        <v>50130</v>
      </c>
      <c r="FV5" s="187">
        <f t="shared" ref="FV5" si="362">+EOMONTH(FV4,0)</f>
        <v>50160</v>
      </c>
      <c r="FW5" s="187">
        <f t="shared" ref="FW5" si="363">+EOMONTH(FW4,0)</f>
        <v>50191</v>
      </c>
      <c r="FX5" s="187">
        <f t="shared" ref="FX5" si="364">+EOMONTH(FX4,0)</f>
        <v>50221</v>
      </c>
      <c r="FY5" s="187">
        <f t="shared" ref="FY5" si="365">+EOMONTH(FY4,0)</f>
        <v>50252</v>
      </c>
      <c r="FZ5" s="187">
        <f t="shared" ref="FZ5" si="366">+EOMONTH(FZ4,0)</f>
        <v>50283</v>
      </c>
      <c r="GA5" s="187">
        <f t="shared" ref="GA5" si="367">+EOMONTH(GA4,0)</f>
        <v>50313</v>
      </c>
      <c r="GB5" s="187">
        <f t="shared" ref="GB5" si="368">+EOMONTH(GB4,0)</f>
        <v>50344</v>
      </c>
      <c r="GC5" s="187">
        <f t="shared" ref="GC5" si="369">+EOMONTH(GC4,0)</f>
        <v>50374</v>
      </c>
      <c r="GD5" s="187">
        <f t="shared" ref="GD5" si="370">+EOMONTH(GD4,0)</f>
        <v>50405</v>
      </c>
      <c r="GE5" s="187">
        <f t="shared" ref="GE5" si="371">+EOMONTH(GE4,0)</f>
        <v>50436</v>
      </c>
      <c r="GF5" s="187">
        <f t="shared" ref="GF5" si="372">+EOMONTH(GF4,0)</f>
        <v>50464</v>
      </c>
      <c r="GG5" s="187">
        <f t="shared" ref="GG5" si="373">+EOMONTH(GG4,0)</f>
        <v>50495</v>
      </c>
      <c r="GH5" s="187">
        <f t="shared" ref="GH5" si="374">+EOMONTH(GH4,0)</f>
        <v>50525</v>
      </c>
      <c r="GI5" s="187">
        <f t="shared" ref="GI5" si="375">+EOMONTH(GI4,0)</f>
        <v>50556</v>
      </c>
      <c r="GJ5" s="187">
        <f t="shared" ref="GJ5" si="376">+EOMONTH(GJ4,0)</f>
        <v>50586</v>
      </c>
      <c r="GK5" s="187">
        <f t="shared" ref="GK5" si="377">+EOMONTH(GK4,0)</f>
        <v>50617</v>
      </c>
      <c r="GL5" s="187">
        <f t="shared" ref="GL5" si="378">+EOMONTH(GL4,0)</f>
        <v>50648</v>
      </c>
      <c r="GM5" s="187">
        <f t="shared" ref="GM5" si="379">+EOMONTH(GM4,0)</f>
        <v>50678</v>
      </c>
      <c r="GN5" s="187">
        <f t="shared" ref="GN5" si="380">+EOMONTH(GN4,0)</f>
        <v>50709</v>
      </c>
      <c r="GO5" s="187">
        <f t="shared" ref="GO5" si="381">+EOMONTH(GO4,0)</f>
        <v>50739</v>
      </c>
      <c r="GP5" s="187">
        <f t="shared" ref="GP5" si="382">+EOMONTH(GP4,0)</f>
        <v>50770</v>
      </c>
      <c r="GQ5" s="187">
        <f t="shared" ref="GQ5" si="383">+EOMONTH(GQ4,0)</f>
        <v>50801</v>
      </c>
      <c r="GR5" s="187">
        <f t="shared" ref="GR5" si="384">+EOMONTH(GR4,0)</f>
        <v>50829</v>
      </c>
      <c r="GS5" s="187">
        <f t="shared" ref="GS5" si="385">+EOMONTH(GS4,0)</f>
        <v>50860</v>
      </c>
      <c r="GT5" s="187">
        <f t="shared" ref="GT5" si="386">+EOMONTH(GT4,0)</f>
        <v>50890</v>
      </c>
      <c r="GU5" s="187">
        <f t="shared" ref="GU5" si="387">+EOMONTH(GU4,0)</f>
        <v>50921</v>
      </c>
      <c r="GV5" s="187">
        <f t="shared" ref="GV5" si="388">+EOMONTH(GV4,0)</f>
        <v>50951</v>
      </c>
      <c r="GW5" s="187">
        <f t="shared" ref="GW5" si="389">+EOMONTH(GW4,0)</f>
        <v>50982</v>
      </c>
      <c r="GX5" s="187">
        <f t="shared" ref="GX5" si="390">+EOMONTH(GX4,0)</f>
        <v>51013</v>
      </c>
      <c r="GY5" s="187">
        <f t="shared" ref="GY5" si="391">+EOMONTH(GY4,0)</f>
        <v>51043</v>
      </c>
      <c r="GZ5" s="187">
        <f t="shared" ref="GZ5" si="392">+EOMONTH(GZ4,0)</f>
        <v>51074</v>
      </c>
      <c r="HA5" s="187">
        <f t="shared" ref="HA5" si="393">+EOMONTH(HA4,0)</f>
        <v>51104</v>
      </c>
      <c r="HB5" s="187">
        <f t="shared" ref="HB5" si="394">+EOMONTH(HB4,0)</f>
        <v>51135</v>
      </c>
      <c r="HC5" s="187">
        <f t="shared" ref="HC5" si="395">+EOMONTH(HC4,0)</f>
        <v>51166</v>
      </c>
      <c r="HD5" s="187">
        <f t="shared" ref="HD5" si="396">+EOMONTH(HD4,0)</f>
        <v>51195</v>
      </c>
      <c r="HE5" s="187">
        <f t="shared" ref="HE5" si="397">+EOMONTH(HE4,0)</f>
        <v>51226</v>
      </c>
      <c r="HF5" s="187">
        <f t="shared" ref="HF5" si="398">+EOMONTH(HF4,0)</f>
        <v>51256</v>
      </c>
      <c r="HG5" s="187">
        <f t="shared" ref="HG5" si="399">+EOMONTH(HG4,0)</f>
        <v>51287</v>
      </c>
      <c r="HH5" s="187">
        <f t="shared" ref="HH5" si="400">+EOMONTH(HH4,0)</f>
        <v>51317</v>
      </c>
      <c r="HI5" s="187">
        <f t="shared" ref="HI5" si="401">+EOMONTH(HI4,0)</f>
        <v>51348</v>
      </c>
      <c r="HJ5" s="187">
        <f t="shared" ref="HJ5" si="402">+EOMONTH(HJ4,0)</f>
        <v>51379</v>
      </c>
      <c r="HK5" s="187">
        <f t="shared" ref="HK5" si="403">+EOMONTH(HK4,0)</f>
        <v>51409</v>
      </c>
      <c r="HL5" s="187">
        <f t="shared" ref="HL5" si="404">+EOMONTH(HL4,0)</f>
        <v>51440</v>
      </c>
      <c r="HM5" s="187">
        <f t="shared" ref="HM5" si="405">+EOMONTH(HM4,0)</f>
        <v>51470</v>
      </c>
      <c r="HN5" s="187">
        <f t="shared" ref="HN5" si="406">+EOMONTH(HN4,0)</f>
        <v>51501</v>
      </c>
      <c r="HO5" s="187">
        <f t="shared" ref="HO5" si="407">+EOMONTH(HO4,0)</f>
        <v>51532</v>
      </c>
      <c r="HP5" s="187">
        <f t="shared" ref="HP5" si="408">+EOMONTH(HP4,0)</f>
        <v>51560</v>
      </c>
      <c r="HQ5" s="187">
        <f t="shared" ref="HQ5" si="409">+EOMONTH(HQ4,0)</f>
        <v>51591</v>
      </c>
      <c r="HR5" s="187">
        <f t="shared" ref="HR5" si="410">+EOMONTH(HR4,0)</f>
        <v>51621</v>
      </c>
      <c r="HS5" s="187">
        <f t="shared" ref="HS5" si="411">+EOMONTH(HS4,0)</f>
        <v>51652</v>
      </c>
      <c r="HT5" s="187">
        <f t="shared" ref="HT5" si="412">+EOMONTH(HT4,0)</f>
        <v>51682</v>
      </c>
      <c r="HU5" s="187">
        <f t="shared" ref="HU5" si="413">+EOMONTH(HU4,0)</f>
        <v>51713</v>
      </c>
      <c r="HV5" s="187">
        <f t="shared" ref="HV5" si="414">+EOMONTH(HV4,0)</f>
        <v>51744</v>
      </c>
      <c r="HW5" s="187">
        <f t="shared" ref="HW5" si="415">+EOMONTH(HW4,0)</f>
        <v>51774</v>
      </c>
      <c r="HX5" s="187">
        <f t="shared" ref="HX5" si="416">+EOMONTH(HX4,0)</f>
        <v>51805</v>
      </c>
      <c r="HY5" s="187">
        <f t="shared" ref="HY5" si="417">+EOMONTH(HY4,0)</f>
        <v>51835</v>
      </c>
      <c r="HZ5" s="187">
        <f t="shared" ref="HZ5" si="418">+EOMONTH(HZ4,0)</f>
        <v>51866</v>
      </c>
      <c r="IA5" s="187">
        <f t="shared" ref="IA5" si="419">+EOMONTH(IA4,0)</f>
        <v>51897</v>
      </c>
      <c r="IB5" s="187">
        <f t="shared" ref="IB5" si="420">+EOMONTH(IB4,0)</f>
        <v>51925</v>
      </c>
      <c r="IC5" s="187">
        <f t="shared" ref="IC5" si="421">+EOMONTH(IC4,0)</f>
        <v>51956</v>
      </c>
      <c r="ID5" s="187">
        <f t="shared" ref="ID5" si="422">+EOMONTH(ID4,0)</f>
        <v>51986</v>
      </c>
      <c r="IE5" s="187">
        <f t="shared" ref="IE5" si="423">+EOMONTH(IE4,0)</f>
        <v>52017</v>
      </c>
      <c r="IF5" s="187">
        <f t="shared" ref="IF5" si="424">+EOMONTH(IF4,0)</f>
        <v>52047</v>
      </c>
      <c r="IG5" s="187">
        <f t="shared" ref="IG5" si="425">+EOMONTH(IG4,0)</f>
        <v>52078</v>
      </c>
      <c r="IH5" s="187">
        <f t="shared" ref="IH5" si="426">+EOMONTH(IH4,0)</f>
        <v>52109</v>
      </c>
      <c r="II5" s="187">
        <f t="shared" ref="II5" si="427">+EOMONTH(II4,0)</f>
        <v>52139</v>
      </c>
      <c r="IJ5" s="187">
        <f t="shared" ref="IJ5" si="428">+EOMONTH(IJ4,0)</f>
        <v>52170</v>
      </c>
      <c r="IK5" s="187">
        <f t="shared" ref="IK5" si="429">+EOMONTH(IK4,0)</f>
        <v>52200</v>
      </c>
      <c r="IL5" s="187">
        <f t="shared" ref="IL5" si="430">+EOMONTH(IL4,0)</f>
        <v>52231</v>
      </c>
      <c r="IM5" s="187">
        <f t="shared" ref="IM5" si="431">+EOMONTH(IM4,0)</f>
        <v>52262</v>
      </c>
      <c r="IN5" s="187">
        <f t="shared" ref="IN5" si="432">+EOMONTH(IN4,0)</f>
        <v>52290</v>
      </c>
      <c r="IO5" s="187">
        <f t="shared" ref="IO5" si="433">+EOMONTH(IO4,0)</f>
        <v>52321</v>
      </c>
      <c r="IP5" s="187">
        <f t="shared" ref="IP5" si="434">+EOMONTH(IP4,0)</f>
        <v>52351</v>
      </c>
      <c r="IQ5" s="187">
        <f t="shared" ref="IQ5" si="435">+EOMONTH(IQ4,0)</f>
        <v>52382</v>
      </c>
      <c r="IR5" s="187">
        <f t="shared" ref="IR5" si="436">+EOMONTH(IR4,0)</f>
        <v>52412</v>
      </c>
      <c r="IS5" s="187">
        <f t="shared" ref="IS5" si="437">+EOMONTH(IS4,0)</f>
        <v>52443</v>
      </c>
      <c r="IT5" s="187">
        <f t="shared" ref="IT5" si="438">+EOMONTH(IT4,0)</f>
        <v>52474</v>
      </c>
      <c r="IU5" s="187">
        <f t="shared" ref="IU5" si="439">+EOMONTH(IU4,0)</f>
        <v>52504</v>
      </c>
      <c r="IV5" s="187">
        <f t="shared" ref="IV5" si="440">+EOMONTH(IV4,0)</f>
        <v>52535</v>
      </c>
      <c r="IW5" s="187">
        <f t="shared" ref="IW5" si="441">+EOMONTH(IW4,0)</f>
        <v>52565</v>
      </c>
      <c r="IX5" s="187">
        <f t="shared" ref="IX5" si="442">+EOMONTH(IX4,0)</f>
        <v>52596</v>
      </c>
      <c r="IY5" s="187">
        <f t="shared" ref="IY5" si="443">+EOMONTH(IY4,0)</f>
        <v>52627</v>
      </c>
      <c r="IZ5" s="187">
        <f t="shared" ref="IZ5" si="444">+EOMONTH(IZ4,0)</f>
        <v>52656</v>
      </c>
      <c r="JA5" s="187">
        <f t="shared" ref="JA5" si="445">+EOMONTH(JA4,0)</f>
        <v>52687</v>
      </c>
      <c r="JB5" s="187">
        <f t="shared" ref="JB5" si="446">+EOMONTH(JB4,0)</f>
        <v>52717</v>
      </c>
      <c r="JC5" s="187">
        <f t="shared" ref="JC5" si="447">+EOMONTH(JC4,0)</f>
        <v>52748</v>
      </c>
      <c r="JD5" s="187">
        <f t="shared" ref="JD5" si="448">+EOMONTH(JD4,0)</f>
        <v>52778</v>
      </c>
      <c r="JE5" s="187">
        <f t="shared" ref="JE5" si="449">+EOMONTH(JE4,0)</f>
        <v>52809</v>
      </c>
      <c r="JF5" s="187">
        <f t="shared" ref="JF5" si="450">+EOMONTH(JF4,0)</f>
        <v>52840</v>
      </c>
      <c r="JG5" s="187">
        <f t="shared" ref="JG5" si="451">+EOMONTH(JG4,0)</f>
        <v>52870</v>
      </c>
      <c r="JH5" s="187">
        <f t="shared" ref="JH5" si="452">+EOMONTH(JH4,0)</f>
        <v>52901</v>
      </c>
      <c r="JI5" s="187">
        <f t="shared" ref="JI5" si="453">+EOMONTH(JI4,0)</f>
        <v>52931</v>
      </c>
      <c r="JJ5" s="187">
        <f t="shared" ref="JJ5" si="454">+EOMONTH(JJ4,0)</f>
        <v>52962</v>
      </c>
      <c r="JK5" s="187">
        <f t="shared" ref="JK5" si="455">+EOMONTH(JK4,0)</f>
        <v>52993</v>
      </c>
      <c r="JL5" s="187">
        <f t="shared" ref="JL5" si="456">+EOMONTH(JL4,0)</f>
        <v>53021</v>
      </c>
      <c r="JM5" s="187">
        <f t="shared" ref="JM5" si="457">+EOMONTH(JM4,0)</f>
        <v>53052</v>
      </c>
      <c r="JN5" s="187">
        <f t="shared" ref="JN5" si="458">+EOMONTH(JN4,0)</f>
        <v>53082</v>
      </c>
    </row>
    <row r="6" spans="1:274" x14ac:dyDescent="0.2">
      <c r="B6" s="22" t="s">
        <v>38</v>
      </c>
      <c r="G6" s="22">
        <f>+G5-G4+1</f>
        <v>31</v>
      </c>
      <c r="H6" s="22">
        <f t="shared" ref="H6:BF6" si="459">+H5-H4+1</f>
        <v>28</v>
      </c>
      <c r="I6" s="22">
        <f t="shared" si="459"/>
        <v>31</v>
      </c>
      <c r="J6" s="22">
        <f t="shared" si="459"/>
        <v>30</v>
      </c>
      <c r="K6" s="22">
        <f t="shared" si="459"/>
        <v>31</v>
      </c>
      <c r="L6" s="22">
        <f t="shared" si="459"/>
        <v>30</v>
      </c>
      <c r="M6" s="22">
        <f t="shared" si="459"/>
        <v>31</v>
      </c>
      <c r="N6" s="22">
        <f t="shared" si="459"/>
        <v>31</v>
      </c>
      <c r="O6" s="22">
        <f t="shared" si="459"/>
        <v>30</v>
      </c>
      <c r="P6" s="22">
        <f t="shared" si="459"/>
        <v>31</v>
      </c>
      <c r="Q6" s="22">
        <f t="shared" si="459"/>
        <v>30</v>
      </c>
      <c r="R6" s="22">
        <f t="shared" si="459"/>
        <v>31</v>
      </c>
      <c r="S6" s="22">
        <f t="shared" si="459"/>
        <v>31</v>
      </c>
      <c r="T6" s="22">
        <f t="shared" si="459"/>
        <v>29</v>
      </c>
      <c r="U6" s="22">
        <f t="shared" si="459"/>
        <v>31</v>
      </c>
      <c r="V6" s="22">
        <f t="shared" si="459"/>
        <v>30</v>
      </c>
      <c r="W6" s="22">
        <f t="shared" si="459"/>
        <v>31</v>
      </c>
      <c r="X6" s="22">
        <f t="shared" si="459"/>
        <v>30</v>
      </c>
      <c r="Y6" s="22">
        <f t="shared" si="459"/>
        <v>31</v>
      </c>
      <c r="Z6" s="22">
        <f t="shared" si="459"/>
        <v>31</v>
      </c>
      <c r="AA6" s="22">
        <f t="shared" si="459"/>
        <v>30</v>
      </c>
      <c r="AB6" s="22">
        <f t="shared" si="459"/>
        <v>31</v>
      </c>
      <c r="AC6" s="22">
        <f t="shared" si="459"/>
        <v>30</v>
      </c>
      <c r="AD6" s="22">
        <f t="shared" si="459"/>
        <v>31</v>
      </c>
      <c r="AE6" s="22">
        <f t="shared" si="459"/>
        <v>31</v>
      </c>
      <c r="AF6" s="22">
        <f t="shared" si="459"/>
        <v>28</v>
      </c>
      <c r="AG6" s="22">
        <f t="shared" si="459"/>
        <v>31</v>
      </c>
      <c r="AH6" s="22">
        <f t="shared" si="459"/>
        <v>30</v>
      </c>
      <c r="AI6" s="22">
        <f t="shared" si="459"/>
        <v>31</v>
      </c>
      <c r="AJ6" s="22">
        <f t="shared" si="459"/>
        <v>30</v>
      </c>
      <c r="AK6" s="22">
        <f t="shared" si="459"/>
        <v>31</v>
      </c>
      <c r="AL6" s="22">
        <f t="shared" si="459"/>
        <v>31</v>
      </c>
      <c r="AM6" s="22">
        <f t="shared" si="459"/>
        <v>30</v>
      </c>
      <c r="AN6" s="22">
        <f t="shared" si="459"/>
        <v>31</v>
      </c>
      <c r="AO6" s="22">
        <f t="shared" si="459"/>
        <v>30</v>
      </c>
      <c r="AP6" s="22">
        <f t="shared" si="459"/>
        <v>31</v>
      </c>
      <c r="AQ6" s="22">
        <f t="shared" si="459"/>
        <v>31</v>
      </c>
      <c r="AR6" s="22">
        <f t="shared" si="459"/>
        <v>28</v>
      </c>
      <c r="AS6" s="22">
        <f t="shared" si="459"/>
        <v>31</v>
      </c>
      <c r="AT6" s="22">
        <f t="shared" si="459"/>
        <v>30</v>
      </c>
      <c r="AU6" s="22">
        <f t="shared" si="459"/>
        <v>31</v>
      </c>
      <c r="AV6" s="22">
        <f t="shared" si="459"/>
        <v>30</v>
      </c>
      <c r="AW6" s="22">
        <f t="shared" si="459"/>
        <v>31</v>
      </c>
      <c r="AX6" s="22">
        <f t="shared" si="459"/>
        <v>31</v>
      </c>
      <c r="AY6" s="22">
        <f t="shared" si="459"/>
        <v>30</v>
      </c>
      <c r="AZ6" s="22">
        <f t="shared" si="459"/>
        <v>31</v>
      </c>
      <c r="BA6" s="22">
        <f t="shared" si="459"/>
        <v>30</v>
      </c>
      <c r="BB6" s="22">
        <f t="shared" si="459"/>
        <v>31</v>
      </c>
      <c r="BC6" s="22">
        <f t="shared" si="459"/>
        <v>31</v>
      </c>
      <c r="BD6" s="22">
        <f t="shared" si="459"/>
        <v>28</v>
      </c>
      <c r="BE6" s="22">
        <f t="shared" si="459"/>
        <v>31</v>
      </c>
      <c r="BF6" s="22">
        <f t="shared" si="459"/>
        <v>30</v>
      </c>
      <c r="BG6" s="22">
        <f t="shared" ref="BG6" si="460">+BG5-BG4+1</f>
        <v>31</v>
      </c>
      <c r="BH6" s="22">
        <f t="shared" ref="BH6" si="461">+BH5-BH4+1</f>
        <v>30</v>
      </c>
      <c r="BI6" s="22">
        <f t="shared" ref="BI6" si="462">+BI5-BI4+1</f>
        <v>31</v>
      </c>
      <c r="BJ6" s="22">
        <f t="shared" ref="BJ6" si="463">+BJ5-BJ4+1</f>
        <v>31</v>
      </c>
      <c r="BK6" s="22">
        <f t="shared" ref="BK6" si="464">+BK5-BK4+1</f>
        <v>30</v>
      </c>
      <c r="BL6" s="22">
        <f t="shared" ref="BL6" si="465">+BL5-BL4+1</f>
        <v>31</v>
      </c>
      <c r="BM6" s="22">
        <f t="shared" ref="BM6" si="466">+BM5-BM4+1</f>
        <v>30</v>
      </c>
      <c r="BN6" s="22">
        <f t="shared" ref="BN6" si="467">+BN5-BN4+1</f>
        <v>31</v>
      </c>
      <c r="BO6" s="22">
        <f t="shared" ref="BO6" si="468">+BO5-BO4+1</f>
        <v>31</v>
      </c>
      <c r="BP6" s="22">
        <f t="shared" ref="BP6" si="469">+BP5-BP4+1</f>
        <v>29</v>
      </c>
      <c r="BQ6" s="22">
        <f t="shared" ref="BQ6" si="470">+BQ5-BQ4+1</f>
        <v>31</v>
      </c>
      <c r="BR6" s="22">
        <f t="shared" ref="BR6" si="471">+BR5-BR4+1</f>
        <v>30</v>
      </c>
      <c r="BS6" s="22">
        <f t="shared" ref="BS6" si="472">+BS5-BS4+1</f>
        <v>31</v>
      </c>
      <c r="BT6" s="22">
        <f t="shared" ref="BT6" si="473">+BT5-BT4+1</f>
        <v>30</v>
      </c>
      <c r="BU6" s="22">
        <f t="shared" ref="BU6" si="474">+BU5-BU4+1</f>
        <v>31</v>
      </c>
      <c r="BV6" s="22">
        <f t="shared" ref="BV6" si="475">+BV5-BV4+1</f>
        <v>31</v>
      </c>
      <c r="BW6" s="22">
        <f t="shared" ref="BW6" si="476">+BW5-BW4+1</f>
        <v>30</v>
      </c>
      <c r="BX6" s="22">
        <f t="shared" ref="BX6" si="477">+BX5-BX4+1</f>
        <v>31</v>
      </c>
      <c r="BY6" s="22">
        <f t="shared" ref="BY6" si="478">+BY5-BY4+1</f>
        <v>30</v>
      </c>
      <c r="BZ6" s="22">
        <f t="shared" ref="BZ6" si="479">+BZ5-BZ4+1</f>
        <v>31</v>
      </c>
      <c r="CA6" s="22">
        <f t="shared" ref="CA6" si="480">+CA5-CA4+1</f>
        <v>31</v>
      </c>
      <c r="CB6" s="22">
        <f t="shared" ref="CB6" si="481">+CB5-CB4+1</f>
        <v>28</v>
      </c>
      <c r="CC6" s="22">
        <f t="shared" ref="CC6" si="482">+CC5-CC4+1</f>
        <v>31</v>
      </c>
      <c r="CD6" s="22">
        <f t="shared" ref="CD6" si="483">+CD5-CD4+1</f>
        <v>30</v>
      </c>
      <c r="CE6" s="22">
        <f t="shared" ref="CE6" si="484">+CE5-CE4+1</f>
        <v>31</v>
      </c>
      <c r="CF6" s="22">
        <f t="shared" ref="CF6" si="485">+CF5-CF4+1</f>
        <v>30</v>
      </c>
      <c r="CG6" s="22">
        <f t="shared" ref="CG6" si="486">+CG5-CG4+1</f>
        <v>31</v>
      </c>
      <c r="CH6" s="22">
        <f t="shared" ref="CH6" si="487">+CH5-CH4+1</f>
        <v>31</v>
      </c>
      <c r="CI6" s="22">
        <f t="shared" ref="CI6" si="488">+CI5-CI4+1</f>
        <v>30</v>
      </c>
      <c r="CJ6" s="22">
        <f t="shared" ref="CJ6" si="489">+CJ5-CJ4+1</f>
        <v>31</v>
      </c>
      <c r="CK6" s="22">
        <f t="shared" ref="CK6" si="490">+CK5-CK4+1</f>
        <v>30</v>
      </c>
      <c r="CL6" s="22">
        <f t="shared" ref="CL6" si="491">+CL5-CL4+1</f>
        <v>31</v>
      </c>
      <c r="CM6" s="22">
        <f t="shared" ref="CM6" si="492">+CM5-CM4+1</f>
        <v>31</v>
      </c>
      <c r="CN6" s="22">
        <f t="shared" ref="CN6" si="493">+CN5-CN4+1</f>
        <v>28</v>
      </c>
      <c r="CO6" s="22">
        <f t="shared" ref="CO6" si="494">+CO5-CO4+1</f>
        <v>31</v>
      </c>
      <c r="CP6" s="22">
        <f t="shared" ref="CP6" si="495">+CP5-CP4+1</f>
        <v>30</v>
      </c>
      <c r="CQ6" s="22">
        <f t="shared" ref="CQ6" si="496">+CQ5-CQ4+1</f>
        <v>31</v>
      </c>
      <c r="CR6" s="22">
        <f t="shared" ref="CR6" si="497">+CR5-CR4+1</f>
        <v>30</v>
      </c>
      <c r="CS6" s="22">
        <f t="shared" ref="CS6" si="498">+CS5-CS4+1</f>
        <v>31</v>
      </c>
      <c r="CT6" s="22">
        <f t="shared" ref="CT6" si="499">+CT5-CT4+1</f>
        <v>31</v>
      </c>
      <c r="CU6" s="22">
        <f t="shared" ref="CU6" si="500">+CU5-CU4+1</f>
        <v>30</v>
      </c>
      <c r="CV6" s="22">
        <f t="shared" ref="CV6" si="501">+CV5-CV4+1</f>
        <v>31</v>
      </c>
      <c r="CW6" s="22">
        <f t="shared" ref="CW6" si="502">+CW5-CW4+1</f>
        <v>30</v>
      </c>
      <c r="CX6" s="22">
        <f t="shared" ref="CX6" si="503">+CX5-CX4+1</f>
        <v>31</v>
      </c>
      <c r="CY6" s="22">
        <f t="shared" ref="CY6" si="504">+CY5-CY4+1</f>
        <v>31</v>
      </c>
      <c r="CZ6" s="22">
        <f t="shared" ref="CZ6" si="505">+CZ5-CZ4+1</f>
        <v>28</v>
      </c>
      <c r="DA6" s="22">
        <f t="shared" ref="DA6" si="506">+DA5-DA4+1</f>
        <v>31</v>
      </c>
      <c r="DB6" s="22">
        <f t="shared" ref="DB6" si="507">+DB5-DB4+1</f>
        <v>30</v>
      </c>
      <c r="DC6" s="22">
        <f t="shared" ref="DC6" si="508">+DC5-DC4+1</f>
        <v>31</v>
      </c>
      <c r="DD6" s="22">
        <f t="shared" ref="DD6" si="509">+DD5-DD4+1</f>
        <v>30</v>
      </c>
      <c r="DE6" s="22">
        <f t="shared" ref="DE6" si="510">+DE5-DE4+1</f>
        <v>31</v>
      </c>
      <c r="DF6" s="22">
        <f t="shared" ref="DF6" si="511">+DF5-DF4+1</f>
        <v>31</v>
      </c>
      <c r="DG6" s="22">
        <f t="shared" ref="DG6" si="512">+DG5-DG4+1</f>
        <v>30</v>
      </c>
      <c r="DH6" s="22">
        <f t="shared" ref="DH6" si="513">+DH5-DH4+1</f>
        <v>31</v>
      </c>
      <c r="DI6" s="22">
        <f t="shared" ref="DI6" si="514">+DI5-DI4+1</f>
        <v>30</v>
      </c>
      <c r="DJ6" s="22">
        <f t="shared" ref="DJ6" si="515">+DJ5-DJ4+1</f>
        <v>31</v>
      </c>
      <c r="DK6" s="22">
        <f t="shared" ref="DK6" si="516">+DK5-DK4+1</f>
        <v>31</v>
      </c>
      <c r="DL6" s="22">
        <f t="shared" ref="DL6" si="517">+DL5-DL4+1</f>
        <v>29</v>
      </c>
      <c r="DM6" s="22">
        <f t="shared" ref="DM6" si="518">+DM5-DM4+1</f>
        <v>31</v>
      </c>
      <c r="DN6" s="22">
        <f t="shared" ref="DN6" si="519">+DN5-DN4+1</f>
        <v>30</v>
      </c>
      <c r="DO6" s="22">
        <f t="shared" ref="DO6" si="520">+DO5-DO4+1</f>
        <v>31</v>
      </c>
      <c r="DP6" s="22">
        <f t="shared" ref="DP6" si="521">+DP5-DP4+1</f>
        <v>30</v>
      </c>
      <c r="DQ6" s="22">
        <f t="shared" ref="DQ6" si="522">+DQ5-DQ4+1</f>
        <v>31</v>
      </c>
      <c r="DR6" s="22">
        <f t="shared" ref="DR6" si="523">+DR5-DR4+1</f>
        <v>31</v>
      </c>
      <c r="DS6" s="22">
        <f t="shared" ref="DS6" si="524">+DS5-DS4+1</f>
        <v>30</v>
      </c>
      <c r="DT6" s="22">
        <f t="shared" ref="DT6" si="525">+DT5-DT4+1</f>
        <v>31</v>
      </c>
      <c r="DU6" s="22">
        <f t="shared" ref="DU6" si="526">+DU5-DU4+1</f>
        <v>30</v>
      </c>
      <c r="DV6" s="22">
        <f t="shared" ref="DV6" si="527">+DV5-DV4+1</f>
        <v>31</v>
      </c>
      <c r="DW6" s="22">
        <f t="shared" ref="DW6" si="528">+DW5-DW4+1</f>
        <v>31</v>
      </c>
      <c r="DX6" s="22">
        <f t="shared" ref="DX6" si="529">+DX5-DX4+1</f>
        <v>28</v>
      </c>
      <c r="DY6" s="22">
        <f t="shared" ref="DY6" si="530">+DY5-DY4+1</f>
        <v>31</v>
      </c>
      <c r="DZ6" s="22">
        <f t="shared" ref="DZ6" si="531">+DZ5-DZ4+1</f>
        <v>30</v>
      </c>
      <c r="EA6" s="22">
        <f t="shared" ref="EA6" si="532">+EA5-EA4+1</f>
        <v>31</v>
      </c>
      <c r="EB6" s="22">
        <f t="shared" ref="EB6" si="533">+EB5-EB4+1</f>
        <v>30</v>
      </c>
      <c r="EC6" s="22">
        <f t="shared" ref="EC6" si="534">+EC5-EC4+1</f>
        <v>31</v>
      </c>
      <c r="ED6" s="22">
        <f t="shared" ref="ED6" si="535">+ED5-ED4+1</f>
        <v>31</v>
      </c>
      <c r="EE6" s="22">
        <f t="shared" ref="EE6" si="536">+EE5-EE4+1</f>
        <v>30</v>
      </c>
      <c r="EF6" s="22">
        <f t="shared" ref="EF6" si="537">+EF5-EF4+1</f>
        <v>31</v>
      </c>
      <c r="EG6" s="22">
        <f t="shared" ref="EG6" si="538">+EG5-EG4+1</f>
        <v>30</v>
      </c>
      <c r="EH6" s="22">
        <f t="shared" ref="EH6" si="539">+EH5-EH4+1</f>
        <v>31</v>
      </c>
      <c r="EI6" s="22">
        <f t="shared" ref="EI6" si="540">+EI5-EI4+1</f>
        <v>31</v>
      </c>
      <c r="EJ6" s="22">
        <f t="shared" ref="EJ6" si="541">+EJ5-EJ4+1</f>
        <v>28</v>
      </c>
      <c r="EK6" s="22">
        <f t="shared" ref="EK6" si="542">+EK5-EK4+1</f>
        <v>31</v>
      </c>
      <c r="EL6" s="22">
        <f t="shared" ref="EL6" si="543">+EL5-EL4+1</f>
        <v>30</v>
      </c>
      <c r="EM6" s="22">
        <f t="shared" ref="EM6" si="544">+EM5-EM4+1</f>
        <v>31</v>
      </c>
      <c r="EN6" s="22">
        <f t="shared" ref="EN6" si="545">+EN5-EN4+1</f>
        <v>30</v>
      </c>
      <c r="EO6" s="22">
        <f t="shared" ref="EO6" si="546">+EO5-EO4+1</f>
        <v>31</v>
      </c>
      <c r="EP6" s="22">
        <f t="shared" ref="EP6" si="547">+EP5-EP4+1</f>
        <v>31</v>
      </c>
      <c r="EQ6" s="22">
        <f t="shared" ref="EQ6" si="548">+EQ5-EQ4+1</f>
        <v>30</v>
      </c>
      <c r="ER6" s="22">
        <f t="shared" ref="ER6" si="549">+ER5-ER4+1</f>
        <v>31</v>
      </c>
      <c r="ES6" s="22">
        <f t="shared" ref="ES6" si="550">+ES5-ES4+1</f>
        <v>30</v>
      </c>
      <c r="ET6" s="22">
        <f t="shared" ref="ET6" si="551">+ET5-ET4+1</f>
        <v>31</v>
      </c>
      <c r="EU6" s="22">
        <f t="shared" ref="EU6" si="552">+EU5-EU4+1</f>
        <v>31</v>
      </c>
      <c r="EV6" s="22">
        <f t="shared" ref="EV6" si="553">+EV5-EV4+1</f>
        <v>28</v>
      </c>
      <c r="EW6" s="22">
        <f t="shared" ref="EW6" si="554">+EW5-EW4+1</f>
        <v>31</v>
      </c>
      <c r="EX6" s="22">
        <f t="shared" ref="EX6" si="555">+EX5-EX4+1</f>
        <v>30</v>
      </c>
      <c r="EY6" s="22">
        <f t="shared" ref="EY6" si="556">+EY5-EY4+1</f>
        <v>31</v>
      </c>
      <c r="EZ6" s="22">
        <f t="shared" ref="EZ6" si="557">+EZ5-EZ4+1</f>
        <v>30</v>
      </c>
      <c r="FA6" s="22">
        <f t="shared" ref="FA6" si="558">+FA5-FA4+1</f>
        <v>31</v>
      </c>
      <c r="FB6" s="22">
        <f t="shared" ref="FB6" si="559">+FB5-FB4+1</f>
        <v>31</v>
      </c>
      <c r="FC6" s="22">
        <f t="shared" ref="FC6" si="560">+FC5-FC4+1</f>
        <v>30</v>
      </c>
      <c r="FD6" s="22">
        <f t="shared" ref="FD6" si="561">+FD5-FD4+1</f>
        <v>31</v>
      </c>
      <c r="FE6" s="22">
        <f t="shared" ref="FE6" si="562">+FE5-FE4+1</f>
        <v>30</v>
      </c>
      <c r="FF6" s="22">
        <f t="shared" ref="FF6" si="563">+FF5-FF4+1</f>
        <v>31</v>
      </c>
      <c r="FG6" s="22">
        <f t="shared" ref="FG6" si="564">+FG5-FG4+1</f>
        <v>31</v>
      </c>
      <c r="FH6" s="22">
        <f t="shared" ref="FH6" si="565">+FH5-FH4+1</f>
        <v>29</v>
      </c>
      <c r="FI6" s="22">
        <f t="shared" ref="FI6" si="566">+FI5-FI4+1</f>
        <v>31</v>
      </c>
      <c r="FJ6" s="22">
        <f t="shared" ref="FJ6" si="567">+FJ5-FJ4+1</f>
        <v>30</v>
      </c>
      <c r="FK6" s="22">
        <f t="shared" ref="FK6" si="568">+FK5-FK4+1</f>
        <v>31</v>
      </c>
      <c r="FL6" s="22">
        <f t="shared" ref="FL6" si="569">+FL5-FL4+1</f>
        <v>30</v>
      </c>
      <c r="FM6" s="22">
        <f t="shared" ref="FM6" si="570">+FM5-FM4+1</f>
        <v>31</v>
      </c>
      <c r="FN6" s="22">
        <f t="shared" ref="FN6" si="571">+FN5-FN4+1</f>
        <v>31</v>
      </c>
      <c r="FO6" s="22">
        <f t="shared" ref="FO6" si="572">+FO5-FO4+1</f>
        <v>30</v>
      </c>
      <c r="FP6" s="22">
        <f t="shared" ref="FP6" si="573">+FP5-FP4+1</f>
        <v>31</v>
      </c>
      <c r="FQ6" s="22">
        <f t="shared" ref="FQ6" si="574">+FQ5-FQ4+1</f>
        <v>30</v>
      </c>
      <c r="FR6" s="22">
        <f t="shared" ref="FR6" si="575">+FR5-FR4+1</f>
        <v>31</v>
      </c>
      <c r="FS6" s="22">
        <f t="shared" ref="FS6" si="576">+FS5-FS4+1</f>
        <v>31</v>
      </c>
      <c r="FT6" s="22">
        <f t="shared" ref="FT6" si="577">+FT5-FT4+1</f>
        <v>28</v>
      </c>
      <c r="FU6" s="22">
        <f t="shared" ref="FU6" si="578">+FU5-FU4+1</f>
        <v>31</v>
      </c>
      <c r="FV6" s="22">
        <f t="shared" ref="FV6" si="579">+FV5-FV4+1</f>
        <v>30</v>
      </c>
      <c r="FW6" s="22">
        <f t="shared" ref="FW6" si="580">+FW5-FW4+1</f>
        <v>31</v>
      </c>
      <c r="FX6" s="22">
        <f t="shared" ref="FX6" si="581">+FX5-FX4+1</f>
        <v>30</v>
      </c>
      <c r="FY6" s="22">
        <f t="shared" ref="FY6" si="582">+FY5-FY4+1</f>
        <v>31</v>
      </c>
      <c r="FZ6" s="22">
        <f t="shared" ref="FZ6" si="583">+FZ5-FZ4+1</f>
        <v>31</v>
      </c>
      <c r="GA6" s="22">
        <f t="shared" ref="GA6" si="584">+GA5-GA4+1</f>
        <v>30</v>
      </c>
      <c r="GB6" s="22">
        <f t="shared" ref="GB6" si="585">+GB5-GB4+1</f>
        <v>31</v>
      </c>
      <c r="GC6" s="22">
        <f t="shared" ref="GC6" si="586">+GC5-GC4+1</f>
        <v>30</v>
      </c>
      <c r="GD6" s="22">
        <f t="shared" ref="GD6" si="587">+GD5-GD4+1</f>
        <v>31</v>
      </c>
      <c r="GE6" s="22">
        <f t="shared" ref="GE6" si="588">+GE5-GE4+1</f>
        <v>31</v>
      </c>
      <c r="GF6" s="22">
        <f t="shared" ref="GF6" si="589">+GF5-GF4+1</f>
        <v>28</v>
      </c>
      <c r="GG6" s="22">
        <f t="shared" ref="GG6" si="590">+GG5-GG4+1</f>
        <v>31</v>
      </c>
      <c r="GH6" s="22">
        <f t="shared" ref="GH6" si="591">+GH5-GH4+1</f>
        <v>30</v>
      </c>
      <c r="GI6" s="22">
        <f t="shared" ref="GI6" si="592">+GI5-GI4+1</f>
        <v>31</v>
      </c>
      <c r="GJ6" s="22">
        <f t="shared" ref="GJ6" si="593">+GJ5-GJ4+1</f>
        <v>30</v>
      </c>
      <c r="GK6" s="22">
        <f t="shared" ref="GK6" si="594">+GK5-GK4+1</f>
        <v>31</v>
      </c>
      <c r="GL6" s="22">
        <f t="shared" ref="GL6" si="595">+GL5-GL4+1</f>
        <v>31</v>
      </c>
      <c r="GM6" s="22">
        <f t="shared" ref="GM6" si="596">+GM5-GM4+1</f>
        <v>30</v>
      </c>
      <c r="GN6" s="22">
        <f t="shared" ref="GN6" si="597">+GN5-GN4+1</f>
        <v>31</v>
      </c>
      <c r="GO6" s="22">
        <f t="shared" ref="GO6" si="598">+GO5-GO4+1</f>
        <v>30</v>
      </c>
      <c r="GP6" s="22">
        <f t="shared" ref="GP6" si="599">+GP5-GP4+1</f>
        <v>31</v>
      </c>
      <c r="GQ6" s="22">
        <f t="shared" ref="GQ6" si="600">+GQ5-GQ4+1</f>
        <v>31</v>
      </c>
      <c r="GR6" s="22">
        <f t="shared" ref="GR6" si="601">+GR5-GR4+1</f>
        <v>28</v>
      </c>
      <c r="GS6" s="22">
        <f t="shared" ref="GS6" si="602">+GS5-GS4+1</f>
        <v>31</v>
      </c>
      <c r="GT6" s="22">
        <f t="shared" ref="GT6" si="603">+GT5-GT4+1</f>
        <v>30</v>
      </c>
      <c r="GU6" s="22">
        <f t="shared" ref="GU6" si="604">+GU5-GU4+1</f>
        <v>31</v>
      </c>
      <c r="GV6" s="22">
        <f t="shared" ref="GV6" si="605">+GV5-GV4+1</f>
        <v>30</v>
      </c>
      <c r="GW6" s="22">
        <f t="shared" ref="GW6" si="606">+GW5-GW4+1</f>
        <v>31</v>
      </c>
      <c r="GX6" s="22">
        <f t="shared" ref="GX6" si="607">+GX5-GX4+1</f>
        <v>31</v>
      </c>
      <c r="GY6" s="22">
        <f t="shared" ref="GY6" si="608">+GY5-GY4+1</f>
        <v>30</v>
      </c>
      <c r="GZ6" s="22">
        <f t="shared" ref="GZ6" si="609">+GZ5-GZ4+1</f>
        <v>31</v>
      </c>
      <c r="HA6" s="22">
        <f t="shared" ref="HA6" si="610">+HA5-HA4+1</f>
        <v>30</v>
      </c>
      <c r="HB6" s="22">
        <f t="shared" ref="HB6" si="611">+HB5-HB4+1</f>
        <v>31</v>
      </c>
      <c r="HC6" s="22">
        <f t="shared" ref="HC6" si="612">+HC5-HC4+1</f>
        <v>31</v>
      </c>
      <c r="HD6" s="22">
        <f t="shared" ref="HD6" si="613">+HD5-HD4+1</f>
        <v>29</v>
      </c>
      <c r="HE6" s="22">
        <f t="shared" ref="HE6" si="614">+HE5-HE4+1</f>
        <v>31</v>
      </c>
      <c r="HF6" s="22">
        <f t="shared" ref="HF6" si="615">+HF5-HF4+1</f>
        <v>30</v>
      </c>
      <c r="HG6" s="22">
        <f t="shared" ref="HG6" si="616">+HG5-HG4+1</f>
        <v>31</v>
      </c>
      <c r="HH6" s="22">
        <f t="shared" ref="HH6" si="617">+HH5-HH4+1</f>
        <v>30</v>
      </c>
      <c r="HI6" s="22">
        <f t="shared" ref="HI6" si="618">+HI5-HI4+1</f>
        <v>31</v>
      </c>
      <c r="HJ6" s="22">
        <f t="shared" ref="HJ6" si="619">+HJ5-HJ4+1</f>
        <v>31</v>
      </c>
      <c r="HK6" s="22">
        <f t="shared" ref="HK6" si="620">+HK5-HK4+1</f>
        <v>30</v>
      </c>
      <c r="HL6" s="22">
        <f t="shared" ref="HL6" si="621">+HL5-HL4+1</f>
        <v>31</v>
      </c>
      <c r="HM6" s="22">
        <f t="shared" ref="HM6" si="622">+HM5-HM4+1</f>
        <v>30</v>
      </c>
      <c r="HN6" s="22">
        <f t="shared" ref="HN6" si="623">+HN5-HN4+1</f>
        <v>31</v>
      </c>
      <c r="HO6" s="22">
        <f t="shared" ref="HO6" si="624">+HO5-HO4+1</f>
        <v>31</v>
      </c>
      <c r="HP6" s="22">
        <f t="shared" ref="HP6" si="625">+HP5-HP4+1</f>
        <v>28</v>
      </c>
      <c r="HQ6" s="22">
        <f t="shared" ref="HQ6" si="626">+HQ5-HQ4+1</f>
        <v>31</v>
      </c>
      <c r="HR6" s="22">
        <f t="shared" ref="HR6" si="627">+HR5-HR4+1</f>
        <v>30</v>
      </c>
      <c r="HS6" s="22">
        <f t="shared" ref="HS6" si="628">+HS5-HS4+1</f>
        <v>31</v>
      </c>
      <c r="HT6" s="22">
        <f t="shared" ref="HT6" si="629">+HT5-HT4+1</f>
        <v>30</v>
      </c>
      <c r="HU6" s="22">
        <f t="shared" ref="HU6" si="630">+HU5-HU4+1</f>
        <v>31</v>
      </c>
      <c r="HV6" s="22">
        <f t="shared" ref="HV6" si="631">+HV5-HV4+1</f>
        <v>31</v>
      </c>
      <c r="HW6" s="22">
        <f t="shared" ref="HW6" si="632">+HW5-HW4+1</f>
        <v>30</v>
      </c>
      <c r="HX6" s="22">
        <f t="shared" ref="HX6" si="633">+HX5-HX4+1</f>
        <v>31</v>
      </c>
      <c r="HY6" s="22">
        <f t="shared" ref="HY6" si="634">+HY5-HY4+1</f>
        <v>30</v>
      </c>
      <c r="HZ6" s="22">
        <f t="shared" ref="HZ6" si="635">+HZ5-HZ4+1</f>
        <v>31</v>
      </c>
      <c r="IA6" s="22">
        <f t="shared" ref="IA6" si="636">+IA5-IA4+1</f>
        <v>31</v>
      </c>
      <c r="IB6" s="22">
        <f t="shared" ref="IB6" si="637">+IB5-IB4+1</f>
        <v>28</v>
      </c>
      <c r="IC6" s="22">
        <f t="shared" ref="IC6" si="638">+IC5-IC4+1</f>
        <v>31</v>
      </c>
      <c r="ID6" s="22">
        <f t="shared" ref="ID6" si="639">+ID5-ID4+1</f>
        <v>30</v>
      </c>
      <c r="IE6" s="22">
        <f t="shared" ref="IE6" si="640">+IE5-IE4+1</f>
        <v>31</v>
      </c>
      <c r="IF6" s="22">
        <f t="shared" ref="IF6" si="641">+IF5-IF4+1</f>
        <v>30</v>
      </c>
      <c r="IG6" s="22">
        <f t="shared" ref="IG6" si="642">+IG5-IG4+1</f>
        <v>31</v>
      </c>
      <c r="IH6" s="22">
        <f t="shared" ref="IH6" si="643">+IH5-IH4+1</f>
        <v>31</v>
      </c>
      <c r="II6" s="22">
        <f t="shared" ref="II6" si="644">+II5-II4+1</f>
        <v>30</v>
      </c>
      <c r="IJ6" s="22">
        <f t="shared" ref="IJ6" si="645">+IJ5-IJ4+1</f>
        <v>31</v>
      </c>
      <c r="IK6" s="22">
        <f t="shared" ref="IK6" si="646">+IK5-IK4+1</f>
        <v>30</v>
      </c>
      <c r="IL6" s="22">
        <f t="shared" ref="IL6" si="647">+IL5-IL4+1</f>
        <v>31</v>
      </c>
      <c r="IM6" s="22">
        <f t="shared" ref="IM6" si="648">+IM5-IM4+1</f>
        <v>31</v>
      </c>
      <c r="IN6" s="22">
        <f t="shared" ref="IN6" si="649">+IN5-IN4+1</f>
        <v>28</v>
      </c>
      <c r="IO6" s="22">
        <f t="shared" ref="IO6" si="650">+IO5-IO4+1</f>
        <v>31</v>
      </c>
      <c r="IP6" s="22">
        <f t="shared" ref="IP6" si="651">+IP5-IP4+1</f>
        <v>30</v>
      </c>
      <c r="IQ6" s="22">
        <f t="shared" ref="IQ6" si="652">+IQ5-IQ4+1</f>
        <v>31</v>
      </c>
      <c r="IR6" s="22">
        <f t="shared" ref="IR6" si="653">+IR5-IR4+1</f>
        <v>30</v>
      </c>
      <c r="IS6" s="22">
        <f t="shared" ref="IS6" si="654">+IS5-IS4+1</f>
        <v>31</v>
      </c>
      <c r="IT6" s="22">
        <f t="shared" ref="IT6" si="655">+IT5-IT4+1</f>
        <v>31</v>
      </c>
      <c r="IU6" s="22">
        <f t="shared" ref="IU6" si="656">+IU5-IU4+1</f>
        <v>30</v>
      </c>
      <c r="IV6" s="22">
        <f t="shared" ref="IV6" si="657">+IV5-IV4+1</f>
        <v>31</v>
      </c>
      <c r="IW6" s="22">
        <f t="shared" ref="IW6" si="658">+IW5-IW4+1</f>
        <v>30</v>
      </c>
      <c r="IX6" s="22">
        <f t="shared" ref="IX6" si="659">+IX5-IX4+1</f>
        <v>31</v>
      </c>
      <c r="IY6" s="22">
        <f t="shared" ref="IY6" si="660">+IY5-IY4+1</f>
        <v>31</v>
      </c>
      <c r="IZ6" s="22">
        <f t="shared" ref="IZ6" si="661">+IZ5-IZ4+1</f>
        <v>29</v>
      </c>
      <c r="JA6" s="22">
        <f t="shared" ref="JA6" si="662">+JA5-JA4+1</f>
        <v>31</v>
      </c>
      <c r="JB6" s="22">
        <f t="shared" ref="JB6" si="663">+JB5-JB4+1</f>
        <v>30</v>
      </c>
      <c r="JC6" s="22">
        <f t="shared" ref="JC6" si="664">+JC5-JC4+1</f>
        <v>31</v>
      </c>
      <c r="JD6" s="22">
        <f t="shared" ref="JD6" si="665">+JD5-JD4+1</f>
        <v>30</v>
      </c>
      <c r="JE6" s="22">
        <f t="shared" ref="JE6" si="666">+JE5-JE4+1</f>
        <v>31</v>
      </c>
      <c r="JF6" s="22">
        <f t="shared" ref="JF6" si="667">+JF5-JF4+1</f>
        <v>31</v>
      </c>
      <c r="JG6" s="22">
        <f t="shared" ref="JG6" si="668">+JG5-JG4+1</f>
        <v>30</v>
      </c>
      <c r="JH6" s="22">
        <f t="shared" ref="JH6" si="669">+JH5-JH4+1</f>
        <v>31</v>
      </c>
      <c r="JI6" s="22">
        <f t="shared" ref="JI6" si="670">+JI5-JI4+1</f>
        <v>30</v>
      </c>
      <c r="JJ6" s="22">
        <f t="shared" ref="JJ6" si="671">+JJ5-JJ4+1</f>
        <v>31</v>
      </c>
      <c r="JK6" s="22">
        <f t="shared" ref="JK6" si="672">+JK5-JK4+1</f>
        <v>31</v>
      </c>
      <c r="JL6" s="22">
        <f t="shared" ref="JL6" si="673">+JL5-JL4+1</f>
        <v>28</v>
      </c>
      <c r="JM6" s="22">
        <f t="shared" ref="JM6" si="674">+JM5-JM4+1</f>
        <v>31</v>
      </c>
      <c r="JN6" s="22">
        <f t="shared" ref="JN6" si="675">+JN5-JN4+1</f>
        <v>30</v>
      </c>
    </row>
    <row r="8" spans="1:274" s="178" customFormat="1" x14ac:dyDescent="0.25">
      <c r="B8" s="2" t="s">
        <v>497</v>
      </c>
      <c r="C8" s="385">
        <f>+Fin!E22</f>
        <v>417723.1599594478</v>
      </c>
      <c r="E8" s="297"/>
      <c r="F8" s="347"/>
      <c r="G8" s="347"/>
      <c r="H8" s="347"/>
      <c r="I8" s="347"/>
      <c r="J8" s="347"/>
      <c r="K8" s="347"/>
      <c r="L8" s="347"/>
      <c r="M8" s="347"/>
      <c r="N8" s="347"/>
      <c r="O8" s="347"/>
      <c r="P8" s="347"/>
      <c r="Q8" s="347"/>
      <c r="R8" s="347"/>
      <c r="S8" s="347"/>
      <c r="T8" s="347"/>
      <c r="U8" s="347"/>
      <c r="V8" s="347"/>
      <c r="W8" s="347"/>
      <c r="X8" s="347"/>
      <c r="Y8" s="347"/>
      <c r="Z8" s="347"/>
      <c r="AA8" s="347"/>
      <c r="AB8" s="347"/>
      <c r="AC8" s="347"/>
      <c r="AD8" s="347"/>
      <c r="AE8" s="347"/>
      <c r="AF8" s="347"/>
      <c r="AG8" s="347"/>
      <c r="AH8" s="347"/>
      <c r="AI8" s="347"/>
      <c r="AJ8" s="347"/>
      <c r="AK8" s="347"/>
      <c r="AL8" s="347"/>
      <c r="AM8" s="347"/>
      <c r="AN8" s="347"/>
      <c r="AO8" s="347"/>
      <c r="AP8" s="347"/>
      <c r="AQ8" s="347"/>
      <c r="AR8" s="347"/>
      <c r="AS8" s="347"/>
      <c r="AT8" s="347"/>
      <c r="AU8" s="347"/>
      <c r="AV8" s="347"/>
      <c r="AW8" s="347"/>
      <c r="AX8" s="347"/>
      <c r="AY8" s="347"/>
      <c r="AZ8" s="347"/>
      <c r="BA8" s="347"/>
      <c r="BB8" s="347"/>
      <c r="BC8" s="347"/>
      <c r="BD8" s="347"/>
      <c r="BE8" s="347"/>
      <c r="BF8" s="347"/>
      <c r="BG8" s="347"/>
      <c r="BH8" s="347"/>
      <c r="BI8" s="347"/>
      <c r="BJ8" s="347"/>
      <c r="BK8" s="347"/>
      <c r="BL8" s="347"/>
      <c r="BM8" s="347"/>
      <c r="BN8" s="347"/>
      <c r="BO8" s="347"/>
      <c r="BP8" s="347"/>
      <c r="BQ8" s="347"/>
      <c r="BR8" s="347"/>
      <c r="BS8" s="347"/>
      <c r="BT8" s="347"/>
      <c r="BU8" s="347"/>
      <c r="BV8" s="347"/>
      <c r="BW8" s="347"/>
      <c r="BX8" s="347"/>
      <c r="BY8" s="347"/>
      <c r="BZ8" s="347"/>
      <c r="CA8" s="347"/>
      <c r="CB8" s="347"/>
      <c r="CC8" s="347"/>
      <c r="CD8" s="347"/>
      <c r="CE8" s="347"/>
      <c r="CF8" s="347"/>
      <c r="CG8" s="347"/>
      <c r="CH8" s="347"/>
      <c r="CI8" s="347"/>
      <c r="CJ8" s="347"/>
      <c r="CK8" s="347"/>
      <c r="CL8" s="347"/>
      <c r="CM8" s="347"/>
      <c r="CN8" s="347"/>
      <c r="CO8" s="347"/>
      <c r="CP8" s="347"/>
      <c r="CQ8" s="347"/>
      <c r="CR8" s="347"/>
      <c r="CS8" s="347"/>
      <c r="CT8" s="347"/>
      <c r="CU8" s="347"/>
      <c r="CV8" s="347"/>
      <c r="CW8" s="347"/>
      <c r="CX8" s="347"/>
      <c r="CY8" s="347"/>
      <c r="CZ8" s="347"/>
      <c r="DA8" s="347"/>
      <c r="DB8" s="347"/>
      <c r="DC8" s="347"/>
      <c r="DD8" s="347"/>
      <c r="DE8" s="347"/>
      <c r="DF8" s="347"/>
      <c r="DG8" s="347"/>
      <c r="DH8" s="347"/>
      <c r="DI8" s="347"/>
      <c r="DJ8" s="347"/>
      <c r="DK8" s="347"/>
      <c r="DL8" s="347"/>
      <c r="DM8" s="347"/>
      <c r="DN8" s="347"/>
      <c r="DO8" s="347"/>
      <c r="DP8" s="347"/>
      <c r="DQ8" s="347"/>
      <c r="DR8" s="347"/>
      <c r="DS8" s="347"/>
      <c r="DT8" s="347"/>
      <c r="DU8" s="347"/>
      <c r="DV8" s="347"/>
      <c r="DW8" s="347"/>
      <c r="DX8" s="347"/>
      <c r="DY8" s="347"/>
      <c r="DZ8" s="347"/>
      <c r="EA8" s="347"/>
      <c r="EB8" s="347"/>
      <c r="EC8" s="347"/>
      <c r="ED8" s="347"/>
      <c r="EE8" s="347"/>
      <c r="EF8" s="347"/>
      <c r="EG8" s="347"/>
      <c r="EH8" s="347"/>
      <c r="EI8" s="347"/>
      <c r="EJ8" s="347"/>
      <c r="EK8" s="347"/>
      <c r="EL8" s="347"/>
      <c r="EM8" s="347"/>
      <c r="EN8" s="347"/>
      <c r="EO8" s="347"/>
      <c r="EP8" s="347"/>
      <c r="EQ8" s="347"/>
      <c r="ER8" s="347"/>
      <c r="ES8" s="347"/>
      <c r="ET8" s="347"/>
      <c r="EU8" s="347"/>
      <c r="EV8" s="347"/>
      <c r="EW8" s="347"/>
      <c r="EX8" s="347"/>
      <c r="EY8" s="347"/>
      <c r="EZ8" s="347"/>
      <c r="FA8" s="347"/>
      <c r="FB8" s="347"/>
      <c r="FC8" s="347"/>
      <c r="FD8" s="347"/>
      <c r="FE8" s="347"/>
      <c r="FF8" s="347"/>
      <c r="FG8" s="347"/>
      <c r="FH8" s="347"/>
      <c r="FI8" s="347"/>
      <c r="FJ8" s="347"/>
      <c r="FK8" s="347"/>
      <c r="FL8" s="347"/>
      <c r="FM8" s="347"/>
      <c r="FN8" s="347"/>
      <c r="FO8" s="347"/>
      <c r="FP8" s="347"/>
      <c r="FQ8" s="347"/>
      <c r="FR8" s="347"/>
      <c r="FS8" s="347"/>
      <c r="FT8" s="347"/>
      <c r="FU8" s="347"/>
      <c r="FV8" s="347"/>
      <c r="FW8" s="347"/>
      <c r="FX8" s="347"/>
      <c r="FY8" s="347"/>
      <c r="FZ8" s="347"/>
      <c r="GA8" s="347"/>
      <c r="GB8" s="347"/>
      <c r="GC8" s="347"/>
      <c r="GD8" s="347"/>
      <c r="GE8" s="347"/>
      <c r="GF8" s="347"/>
      <c r="GG8" s="347"/>
      <c r="GH8" s="347"/>
      <c r="GI8" s="347"/>
      <c r="GJ8" s="347"/>
      <c r="GK8" s="347"/>
      <c r="GL8" s="347"/>
      <c r="GM8" s="347"/>
      <c r="GN8" s="347"/>
      <c r="GO8" s="347"/>
      <c r="GP8" s="347"/>
      <c r="GQ8" s="347"/>
      <c r="GR8" s="347"/>
      <c r="GS8" s="347"/>
      <c r="GT8" s="347"/>
      <c r="GU8" s="347"/>
      <c r="GV8" s="347"/>
      <c r="GW8" s="347"/>
      <c r="GX8" s="347"/>
      <c r="GY8" s="347"/>
      <c r="GZ8" s="347"/>
      <c r="HA8" s="347"/>
      <c r="HB8" s="347"/>
      <c r="HC8" s="347"/>
      <c r="HD8" s="347"/>
      <c r="HE8" s="347"/>
      <c r="HF8" s="347"/>
      <c r="HG8" s="347"/>
      <c r="HH8" s="347"/>
      <c r="HI8" s="347"/>
      <c r="HJ8" s="347"/>
      <c r="HK8" s="347"/>
      <c r="HL8" s="347"/>
      <c r="HM8" s="347"/>
      <c r="HN8" s="347"/>
      <c r="HO8" s="347"/>
      <c r="HP8" s="347"/>
      <c r="HQ8" s="347"/>
      <c r="HR8" s="347"/>
      <c r="HS8" s="347"/>
      <c r="HT8" s="347"/>
      <c r="HU8" s="347"/>
      <c r="HV8" s="347"/>
      <c r="HW8" s="347"/>
      <c r="HX8" s="347"/>
      <c r="HY8" s="347"/>
      <c r="HZ8" s="347"/>
      <c r="IA8" s="347"/>
      <c r="IB8" s="347"/>
      <c r="IC8" s="347"/>
      <c r="ID8" s="347"/>
      <c r="IE8" s="347"/>
      <c r="IF8" s="347"/>
      <c r="IG8" s="347"/>
      <c r="IH8" s="347"/>
      <c r="II8" s="347"/>
      <c r="IJ8" s="347"/>
      <c r="IK8" s="347"/>
      <c r="IL8" s="347"/>
      <c r="IM8" s="347"/>
      <c r="IN8" s="347"/>
      <c r="IO8" s="347"/>
      <c r="IP8" s="347"/>
      <c r="IQ8" s="347"/>
      <c r="IR8" s="347"/>
      <c r="IS8" s="347"/>
      <c r="IT8" s="347"/>
      <c r="IU8" s="347"/>
      <c r="IV8" s="347"/>
      <c r="IW8" s="347"/>
      <c r="IX8" s="347"/>
      <c r="IY8" s="347"/>
      <c r="IZ8" s="347"/>
      <c r="JA8" s="347"/>
      <c r="JB8" s="347"/>
      <c r="JC8" s="347"/>
      <c r="JD8" s="347"/>
      <c r="JE8" s="347"/>
      <c r="JF8" s="347"/>
      <c r="JG8" s="347"/>
      <c r="JH8" s="347"/>
      <c r="JI8" s="347"/>
      <c r="JJ8" s="347"/>
      <c r="JK8" s="347"/>
      <c r="JL8" s="347"/>
      <c r="JM8" s="347"/>
      <c r="JN8" s="347"/>
    </row>
    <row r="9" spans="1:274" s="178" customFormat="1" x14ac:dyDescent="0.25">
      <c r="B9" s="2" t="s">
        <v>498</v>
      </c>
      <c r="C9" s="385">
        <f>+Fin!E38</f>
        <v>83544.631991889546</v>
      </c>
      <c r="D9" s="302">
        <f>+C9/$C$8</f>
        <v>0.19999999999999996</v>
      </c>
      <c r="E9" s="297"/>
      <c r="F9" s="347"/>
      <c r="G9" s="347"/>
      <c r="H9" s="347"/>
      <c r="I9" s="347"/>
      <c r="J9" s="347"/>
      <c r="K9" s="347"/>
      <c r="L9" s="347"/>
      <c r="M9" s="347"/>
      <c r="N9" s="347"/>
      <c r="O9" s="347"/>
      <c r="P9" s="347"/>
      <c r="Q9" s="347"/>
      <c r="R9" s="347"/>
      <c r="S9" s="347"/>
      <c r="T9" s="347"/>
      <c r="U9" s="347"/>
      <c r="V9" s="347"/>
      <c r="W9" s="347"/>
      <c r="X9" s="347"/>
      <c r="Y9" s="347"/>
      <c r="Z9" s="347"/>
      <c r="AA9" s="347"/>
      <c r="AB9" s="347"/>
      <c r="AC9" s="347"/>
      <c r="AD9" s="347"/>
      <c r="AE9" s="347"/>
      <c r="AF9" s="347"/>
      <c r="AG9" s="347"/>
      <c r="AH9" s="347"/>
      <c r="AI9" s="347"/>
      <c r="AJ9" s="347"/>
      <c r="AK9" s="347"/>
      <c r="AL9" s="347"/>
      <c r="AM9" s="347"/>
      <c r="AN9" s="347"/>
      <c r="AO9" s="347"/>
      <c r="AP9" s="347"/>
      <c r="AQ9" s="347"/>
      <c r="AR9" s="347"/>
      <c r="AS9" s="347"/>
      <c r="AT9" s="347"/>
      <c r="AU9" s="347"/>
      <c r="AV9" s="347"/>
      <c r="AW9" s="347"/>
      <c r="AX9" s="347"/>
      <c r="AY9" s="347"/>
      <c r="AZ9" s="347"/>
      <c r="BA9" s="347"/>
      <c r="BB9" s="347"/>
      <c r="BC9" s="347"/>
      <c r="BD9" s="347"/>
      <c r="BE9" s="347"/>
      <c r="BF9" s="347"/>
      <c r="BG9" s="347"/>
      <c r="BH9" s="347"/>
      <c r="BI9" s="347"/>
      <c r="BJ9" s="347"/>
      <c r="BK9" s="347"/>
      <c r="BL9" s="347"/>
      <c r="BM9" s="347"/>
      <c r="BN9" s="347"/>
      <c r="BO9" s="347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  <c r="CD9" s="347"/>
      <c r="CE9" s="347"/>
      <c r="CF9" s="347"/>
      <c r="CG9" s="347"/>
      <c r="CH9" s="347"/>
      <c r="CI9" s="347"/>
      <c r="CJ9" s="347"/>
      <c r="CK9" s="347"/>
      <c r="CL9" s="347"/>
      <c r="CM9" s="347"/>
      <c r="CN9" s="347"/>
      <c r="CO9" s="347"/>
      <c r="CP9" s="347"/>
      <c r="CQ9" s="347"/>
      <c r="CR9" s="347"/>
      <c r="CS9" s="347"/>
      <c r="CT9" s="347"/>
      <c r="CU9" s="347"/>
      <c r="CV9" s="347"/>
      <c r="CW9" s="347"/>
      <c r="CX9" s="347"/>
      <c r="CY9" s="347"/>
      <c r="CZ9" s="347"/>
      <c r="DA9" s="347"/>
      <c r="DB9" s="347"/>
      <c r="DC9" s="347"/>
      <c r="DD9" s="347"/>
      <c r="DE9" s="347"/>
      <c r="DF9" s="347"/>
      <c r="DG9" s="347"/>
      <c r="DH9" s="347"/>
      <c r="DI9" s="347"/>
      <c r="DJ9" s="347"/>
      <c r="DK9" s="347"/>
      <c r="DL9" s="347"/>
      <c r="DM9" s="347"/>
      <c r="DN9" s="347"/>
      <c r="DO9" s="347"/>
      <c r="DP9" s="347"/>
      <c r="DQ9" s="347"/>
      <c r="DR9" s="347"/>
      <c r="DS9" s="347"/>
      <c r="DT9" s="347"/>
      <c r="DU9" s="347"/>
      <c r="DV9" s="347"/>
      <c r="DW9" s="347"/>
      <c r="DX9" s="347"/>
      <c r="DY9" s="347"/>
      <c r="DZ9" s="347"/>
      <c r="EA9" s="347"/>
      <c r="EB9" s="347"/>
      <c r="EC9" s="347"/>
      <c r="ED9" s="347"/>
      <c r="EE9" s="347"/>
      <c r="EF9" s="347"/>
      <c r="EG9" s="347"/>
      <c r="EH9" s="347"/>
      <c r="EI9" s="347"/>
      <c r="EJ9" s="347"/>
      <c r="EK9" s="347"/>
      <c r="EL9" s="347"/>
      <c r="EM9" s="347"/>
      <c r="EN9" s="347"/>
      <c r="EO9" s="347"/>
      <c r="EP9" s="347"/>
      <c r="EQ9" s="347"/>
      <c r="ER9" s="347"/>
      <c r="ES9" s="347"/>
      <c r="ET9" s="347"/>
      <c r="EU9" s="347"/>
      <c r="EV9" s="347"/>
      <c r="EW9" s="347"/>
      <c r="EX9" s="347"/>
      <c r="EY9" s="347"/>
      <c r="EZ9" s="347"/>
      <c r="FA9" s="347"/>
      <c r="FB9" s="347"/>
      <c r="FC9" s="347"/>
      <c r="FD9" s="347"/>
      <c r="FE9" s="347"/>
      <c r="FF9" s="347"/>
      <c r="FG9" s="347"/>
      <c r="FH9" s="347"/>
      <c r="FI9" s="347"/>
      <c r="FJ9" s="347"/>
      <c r="FK9" s="347"/>
      <c r="FL9" s="347"/>
      <c r="FM9" s="347"/>
      <c r="FN9" s="347"/>
      <c r="FO9" s="347"/>
      <c r="FP9" s="347"/>
      <c r="FQ9" s="347"/>
      <c r="FR9" s="347"/>
      <c r="FS9" s="347"/>
      <c r="FT9" s="347"/>
      <c r="FU9" s="347"/>
      <c r="FV9" s="347"/>
      <c r="FW9" s="347"/>
      <c r="FX9" s="347"/>
      <c r="FY9" s="347"/>
      <c r="FZ9" s="347"/>
      <c r="GA9" s="347"/>
      <c r="GB9" s="347"/>
      <c r="GC9" s="347"/>
      <c r="GD9" s="347"/>
      <c r="GE9" s="347"/>
      <c r="GF9" s="347"/>
      <c r="GG9" s="347"/>
      <c r="GH9" s="347"/>
      <c r="GI9" s="347"/>
      <c r="GJ9" s="347"/>
      <c r="GK9" s="347"/>
      <c r="GL9" s="347"/>
      <c r="GM9" s="347"/>
      <c r="GN9" s="347"/>
      <c r="GO9" s="347"/>
      <c r="GP9" s="347"/>
      <c r="GQ9" s="347"/>
      <c r="GR9" s="347"/>
      <c r="GS9" s="347"/>
      <c r="GT9" s="347"/>
      <c r="GU9" s="347"/>
      <c r="GV9" s="347"/>
      <c r="GW9" s="347"/>
      <c r="GX9" s="347"/>
      <c r="GY9" s="347"/>
      <c r="GZ9" s="347"/>
      <c r="HA9" s="347"/>
      <c r="HB9" s="347"/>
      <c r="HC9" s="347"/>
      <c r="HD9" s="347"/>
      <c r="HE9" s="347"/>
      <c r="HF9" s="347"/>
      <c r="HG9" s="347"/>
      <c r="HH9" s="347"/>
      <c r="HI9" s="347"/>
      <c r="HJ9" s="347"/>
      <c r="HK9" s="347"/>
      <c r="HL9" s="347"/>
      <c r="HM9" s="347"/>
      <c r="HN9" s="347"/>
      <c r="HO9" s="347"/>
      <c r="HP9" s="347"/>
      <c r="HQ9" s="347"/>
      <c r="HR9" s="347"/>
      <c r="HS9" s="347"/>
      <c r="HT9" s="347"/>
      <c r="HU9" s="347"/>
      <c r="HV9" s="347"/>
      <c r="HW9" s="347"/>
      <c r="HX9" s="347"/>
      <c r="HY9" s="347"/>
      <c r="HZ9" s="347"/>
      <c r="IA9" s="347"/>
      <c r="IB9" s="347"/>
      <c r="IC9" s="347"/>
      <c r="ID9" s="347"/>
      <c r="IE9" s="347"/>
      <c r="IF9" s="347"/>
      <c r="IG9" s="347"/>
      <c r="IH9" s="347"/>
      <c r="II9" s="347"/>
      <c r="IJ9" s="347"/>
      <c r="IK9" s="347"/>
      <c r="IL9" s="347"/>
      <c r="IM9" s="347"/>
      <c r="IN9" s="347"/>
      <c r="IO9" s="347"/>
      <c r="IP9" s="347"/>
      <c r="IQ9" s="347"/>
      <c r="IR9" s="347"/>
      <c r="IS9" s="347"/>
      <c r="IT9" s="347"/>
      <c r="IU9" s="347"/>
      <c r="IV9" s="347"/>
      <c r="IW9" s="347"/>
      <c r="IX9" s="347"/>
      <c r="IY9" s="347"/>
      <c r="IZ9" s="347"/>
      <c r="JA9" s="347"/>
      <c r="JB9" s="347"/>
      <c r="JC9" s="347"/>
      <c r="JD9" s="347"/>
      <c r="JE9" s="347"/>
      <c r="JF9" s="347"/>
      <c r="JG9" s="347"/>
      <c r="JH9" s="347"/>
      <c r="JI9" s="347"/>
      <c r="JJ9" s="347"/>
      <c r="JK9" s="347"/>
      <c r="JL9" s="347"/>
      <c r="JM9" s="347"/>
      <c r="JN9" s="347"/>
    </row>
    <row r="10" spans="1:274" s="178" customFormat="1" x14ac:dyDescent="0.25">
      <c r="B10" s="2" t="s">
        <v>499</v>
      </c>
      <c r="C10" s="385">
        <f>+Fin!E39</f>
        <v>334178.52796755824</v>
      </c>
      <c r="D10" s="302">
        <f>+C10/$C$8</f>
        <v>0.8</v>
      </c>
      <c r="E10" s="297"/>
      <c r="F10" s="347"/>
      <c r="G10" s="347"/>
      <c r="H10" s="347"/>
      <c r="I10" s="347"/>
      <c r="J10" s="347"/>
      <c r="K10" s="347"/>
      <c r="L10" s="347"/>
      <c r="M10" s="347"/>
      <c r="N10" s="347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47"/>
      <c r="Z10" s="347"/>
      <c r="AA10" s="347"/>
      <c r="AB10" s="347"/>
      <c r="AC10" s="347"/>
      <c r="AD10" s="347"/>
      <c r="AE10" s="347"/>
      <c r="AF10" s="347"/>
      <c r="AG10" s="347"/>
      <c r="AH10" s="347"/>
      <c r="AI10" s="347"/>
      <c r="AJ10" s="347"/>
      <c r="AK10" s="347"/>
      <c r="AL10" s="347"/>
      <c r="AM10" s="347"/>
      <c r="AN10" s="347"/>
      <c r="AO10" s="347"/>
      <c r="AP10" s="347"/>
      <c r="AQ10" s="347"/>
      <c r="AR10" s="347"/>
      <c r="AS10" s="347"/>
      <c r="AT10" s="347"/>
      <c r="AU10" s="347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  <c r="EK10" s="347"/>
      <c r="EL10" s="347"/>
      <c r="EM10" s="347"/>
      <c r="EN10" s="347"/>
      <c r="EO10" s="347"/>
      <c r="EP10" s="347"/>
      <c r="EQ10" s="347"/>
      <c r="ER10" s="347"/>
      <c r="ES10" s="347"/>
      <c r="ET10" s="347"/>
      <c r="EU10" s="347"/>
      <c r="EV10" s="347"/>
      <c r="EW10" s="347"/>
      <c r="EX10" s="347"/>
      <c r="EY10" s="347"/>
      <c r="EZ10" s="347"/>
      <c r="FA10" s="347"/>
      <c r="FB10" s="347"/>
      <c r="FC10" s="347"/>
      <c r="FD10" s="347"/>
      <c r="FE10" s="347"/>
      <c r="FF10" s="347"/>
      <c r="FG10" s="347"/>
      <c r="FH10" s="347"/>
      <c r="FI10" s="347"/>
      <c r="FJ10" s="347"/>
      <c r="FK10" s="347"/>
      <c r="FL10" s="347"/>
      <c r="FM10" s="347"/>
      <c r="FN10" s="347"/>
      <c r="FO10" s="347"/>
      <c r="FP10" s="347"/>
      <c r="FQ10" s="347"/>
      <c r="FR10" s="347"/>
      <c r="FS10" s="347"/>
      <c r="FT10" s="347"/>
      <c r="FU10" s="347"/>
      <c r="FV10" s="347"/>
      <c r="FW10" s="347"/>
      <c r="FX10" s="347"/>
      <c r="FY10" s="347"/>
      <c r="FZ10" s="347"/>
      <c r="GA10" s="347"/>
      <c r="GB10" s="347"/>
      <c r="GC10" s="347"/>
      <c r="GD10" s="347"/>
      <c r="GE10" s="347"/>
      <c r="GF10" s="347"/>
      <c r="GG10" s="347"/>
      <c r="GH10" s="347"/>
      <c r="GI10" s="347"/>
      <c r="GJ10" s="347"/>
      <c r="GK10" s="347"/>
      <c r="GL10" s="347"/>
      <c r="GM10" s="347"/>
      <c r="GN10" s="347"/>
      <c r="GO10" s="347"/>
      <c r="GP10" s="347"/>
      <c r="GQ10" s="347"/>
      <c r="GR10" s="347"/>
      <c r="GS10" s="347"/>
      <c r="GT10" s="347"/>
      <c r="GU10" s="347"/>
      <c r="GV10" s="347"/>
      <c r="GW10" s="347"/>
      <c r="GX10" s="347"/>
      <c r="GY10" s="347"/>
      <c r="GZ10" s="347"/>
      <c r="HA10" s="347"/>
      <c r="HB10" s="347"/>
      <c r="HC10" s="347"/>
      <c r="HD10" s="347"/>
      <c r="HE10" s="347"/>
      <c r="HF10" s="347"/>
      <c r="HG10" s="347"/>
      <c r="HH10" s="347"/>
      <c r="HI10" s="347"/>
      <c r="HJ10" s="347"/>
      <c r="HK10" s="347"/>
      <c r="HL10" s="347"/>
      <c r="HM10" s="347"/>
      <c r="HN10" s="347"/>
      <c r="HO10" s="347"/>
      <c r="HP10" s="347"/>
      <c r="HQ10" s="347"/>
      <c r="HR10" s="347"/>
      <c r="HS10" s="347"/>
      <c r="HT10" s="347"/>
      <c r="HU10" s="347"/>
      <c r="HV10" s="347"/>
      <c r="HW10" s="347"/>
      <c r="HX10" s="347"/>
      <c r="HY10" s="347"/>
      <c r="HZ10" s="347"/>
      <c r="IA10" s="347"/>
      <c r="IB10" s="347"/>
      <c r="IC10" s="347"/>
      <c r="ID10" s="347"/>
      <c r="IE10" s="347"/>
      <c r="IF10" s="347"/>
      <c r="IG10" s="347"/>
      <c r="IH10" s="347"/>
      <c r="II10" s="347"/>
      <c r="IJ10" s="347"/>
      <c r="IK10" s="347"/>
      <c r="IL10" s="347"/>
      <c r="IM10" s="347"/>
      <c r="IN10" s="347"/>
      <c r="IO10" s="347"/>
      <c r="IP10" s="347"/>
      <c r="IQ10" s="347"/>
      <c r="IR10" s="347"/>
      <c r="IS10" s="347"/>
      <c r="IT10" s="347"/>
      <c r="IU10" s="347"/>
      <c r="IV10" s="347"/>
      <c r="IW10" s="347"/>
      <c r="IX10" s="347"/>
      <c r="IY10" s="347"/>
      <c r="IZ10" s="347"/>
      <c r="JA10" s="347"/>
      <c r="JB10" s="347"/>
      <c r="JC10" s="347"/>
      <c r="JD10" s="347"/>
      <c r="JE10" s="347"/>
      <c r="JF10" s="347"/>
      <c r="JG10" s="347"/>
      <c r="JH10" s="347"/>
      <c r="JI10" s="347"/>
      <c r="JJ10" s="347"/>
      <c r="JK10" s="347"/>
      <c r="JL10" s="347"/>
      <c r="JM10" s="347"/>
      <c r="JN10" s="347"/>
    </row>
    <row r="11" spans="1:274" s="178" customFormat="1" x14ac:dyDescent="0.25">
      <c r="B11" s="377" t="s">
        <v>245</v>
      </c>
      <c r="C11" s="389">
        <f>+Fin!E79</f>
        <v>46515.206029181791</v>
      </c>
      <c r="E11" s="297"/>
      <c r="F11" s="347"/>
      <c r="G11" s="347"/>
      <c r="H11" s="347"/>
      <c r="I11" s="347"/>
      <c r="J11" s="347"/>
      <c r="K11" s="347"/>
      <c r="L11" s="347"/>
      <c r="M11" s="347"/>
      <c r="N11" s="347"/>
      <c r="O11" s="347"/>
      <c r="P11" s="347"/>
      <c r="Q11" s="347"/>
      <c r="R11" s="347"/>
      <c r="S11" s="347"/>
      <c r="T11" s="347"/>
      <c r="U11" s="347"/>
      <c r="V11" s="347"/>
      <c r="W11" s="347"/>
      <c r="X11" s="347"/>
      <c r="Y11" s="347"/>
      <c r="Z11" s="347"/>
      <c r="AA11" s="347"/>
      <c r="AB11" s="347"/>
      <c r="AC11" s="347"/>
      <c r="AD11" s="347"/>
      <c r="AE11" s="347"/>
      <c r="AF11" s="347"/>
      <c r="AG11" s="347"/>
      <c r="AH11" s="347"/>
      <c r="AI11" s="347"/>
      <c r="AJ11" s="347"/>
      <c r="AK11" s="347"/>
      <c r="AL11" s="347"/>
      <c r="AM11" s="347"/>
      <c r="AN11" s="347"/>
      <c r="AO11" s="347"/>
      <c r="AP11" s="347"/>
      <c r="AQ11" s="347"/>
      <c r="AR11" s="347"/>
      <c r="AS11" s="347"/>
      <c r="AT11" s="347"/>
      <c r="AU11" s="347"/>
      <c r="AV11" s="347"/>
      <c r="AW11" s="347"/>
      <c r="AX11" s="347"/>
      <c r="AY11" s="347"/>
      <c r="AZ11" s="347"/>
      <c r="BA11" s="347"/>
      <c r="BB11" s="347"/>
      <c r="BC11" s="347"/>
      <c r="BD11" s="347"/>
      <c r="BE11" s="347"/>
      <c r="BF11" s="347"/>
      <c r="BG11" s="347"/>
      <c r="BH11" s="347"/>
      <c r="BI11" s="347"/>
      <c r="BJ11" s="347"/>
      <c r="BK11" s="347"/>
      <c r="BL11" s="347"/>
      <c r="BM11" s="347"/>
      <c r="BN11" s="347"/>
      <c r="BO11" s="347"/>
      <c r="BP11" s="347"/>
      <c r="BQ11" s="347"/>
      <c r="BR11" s="347"/>
      <c r="BS11" s="347"/>
      <c r="BT11" s="347"/>
      <c r="BU11" s="347"/>
      <c r="BV11" s="347"/>
      <c r="BW11" s="347"/>
      <c r="BX11" s="347"/>
      <c r="BY11" s="347"/>
      <c r="BZ11" s="347"/>
      <c r="CA11" s="347"/>
      <c r="CB11" s="347"/>
      <c r="CC11" s="347"/>
      <c r="CD11" s="347"/>
      <c r="CE11" s="347"/>
      <c r="CF11" s="347"/>
      <c r="CG11" s="347"/>
      <c r="CH11" s="347"/>
      <c r="CI11" s="347"/>
      <c r="CJ11" s="347"/>
      <c r="CK11" s="347"/>
      <c r="CL11" s="347"/>
      <c r="CM11" s="347"/>
      <c r="CN11" s="347"/>
      <c r="CO11" s="347"/>
      <c r="CP11" s="347"/>
      <c r="CQ11" s="347"/>
      <c r="CR11" s="347"/>
      <c r="CS11" s="347"/>
      <c r="CT11" s="347"/>
      <c r="CU11" s="347"/>
      <c r="CV11" s="347"/>
      <c r="CW11" s="347"/>
      <c r="CX11" s="347"/>
      <c r="CY11" s="347"/>
      <c r="CZ11" s="347"/>
      <c r="DA11" s="347"/>
      <c r="DB11" s="347"/>
      <c r="DC11" s="347"/>
      <c r="DD11" s="347"/>
      <c r="DE11" s="347"/>
      <c r="DF11" s="347"/>
      <c r="DG11" s="347"/>
      <c r="DH11" s="347"/>
      <c r="DI11" s="347"/>
      <c r="DJ11" s="347"/>
      <c r="DK11" s="347"/>
      <c r="DL11" s="347"/>
      <c r="DM11" s="347"/>
      <c r="DN11" s="347"/>
      <c r="DO11" s="347"/>
      <c r="DP11" s="347"/>
      <c r="DQ11" s="347"/>
      <c r="DR11" s="347"/>
      <c r="DS11" s="347"/>
      <c r="DT11" s="347"/>
      <c r="DU11" s="347"/>
      <c r="DV11" s="347"/>
      <c r="DW11" s="347"/>
      <c r="DX11" s="347"/>
      <c r="DY11" s="347"/>
      <c r="DZ11" s="347"/>
      <c r="EA11" s="347"/>
      <c r="EB11" s="347"/>
      <c r="EC11" s="347"/>
      <c r="ED11" s="347"/>
      <c r="EE11" s="347"/>
      <c r="EF11" s="347"/>
      <c r="EG11" s="347"/>
      <c r="EH11" s="347"/>
      <c r="EI11" s="347"/>
      <c r="EJ11" s="347"/>
      <c r="EK11" s="347"/>
      <c r="EL11" s="347"/>
      <c r="EM11" s="347"/>
      <c r="EN11" s="347"/>
      <c r="EO11" s="347"/>
      <c r="EP11" s="347"/>
      <c r="EQ11" s="347"/>
      <c r="ER11" s="347"/>
      <c r="ES11" s="347"/>
      <c r="ET11" s="347"/>
      <c r="EU11" s="347"/>
      <c r="EV11" s="347"/>
      <c r="EW11" s="347"/>
      <c r="EX11" s="347"/>
      <c r="EY11" s="347"/>
      <c r="EZ11" s="347"/>
      <c r="FA11" s="347"/>
      <c r="FB11" s="347"/>
      <c r="FC11" s="347"/>
      <c r="FD11" s="347"/>
      <c r="FE11" s="347"/>
      <c r="FF11" s="347"/>
      <c r="FG11" s="347"/>
      <c r="FH11" s="347"/>
      <c r="FI11" s="347"/>
      <c r="FJ11" s="347"/>
      <c r="FK11" s="347"/>
      <c r="FL11" s="347"/>
      <c r="FM11" s="347"/>
      <c r="FN11" s="347"/>
      <c r="FO11" s="347"/>
      <c r="FP11" s="347"/>
      <c r="FQ11" s="347"/>
      <c r="FR11" s="347"/>
      <c r="FS11" s="347"/>
      <c r="FT11" s="347"/>
      <c r="FU11" s="347"/>
      <c r="FV11" s="347"/>
      <c r="FW11" s="347"/>
      <c r="FX11" s="347"/>
      <c r="FY11" s="347"/>
      <c r="FZ11" s="347"/>
      <c r="GA11" s="347"/>
      <c r="GB11" s="347"/>
      <c r="GC11" s="347"/>
      <c r="GD11" s="347"/>
      <c r="GE11" s="347"/>
      <c r="GF11" s="347"/>
      <c r="GG11" s="347"/>
      <c r="GH11" s="347"/>
      <c r="GI11" s="347"/>
      <c r="GJ11" s="347"/>
      <c r="GK11" s="347"/>
      <c r="GL11" s="347"/>
      <c r="GM11" s="347"/>
      <c r="GN11" s="347"/>
      <c r="GO11" s="347"/>
      <c r="GP11" s="347"/>
      <c r="GQ11" s="347"/>
      <c r="GR11" s="347"/>
      <c r="GS11" s="347"/>
      <c r="GT11" s="347"/>
      <c r="GU11" s="347"/>
      <c r="GV11" s="347"/>
      <c r="GW11" s="347"/>
      <c r="GX11" s="347"/>
      <c r="GY11" s="347"/>
      <c r="GZ11" s="347"/>
      <c r="HA11" s="347"/>
      <c r="HB11" s="347"/>
      <c r="HC11" s="347"/>
      <c r="HD11" s="347"/>
      <c r="HE11" s="347"/>
      <c r="HF11" s="347"/>
      <c r="HG11" s="347"/>
      <c r="HH11" s="347"/>
      <c r="HI11" s="347"/>
      <c r="HJ11" s="347"/>
      <c r="HK11" s="347"/>
      <c r="HL11" s="347"/>
      <c r="HM11" s="347"/>
      <c r="HN11" s="347"/>
      <c r="HO11" s="347"/>
      <c r="HP11" s="347"/>
      <c r="HQ11" s="347"/>
      <c r="HR11" s="347"/>
      <c r="HS11" s="347"/>
      <c r="HT11" s="347"/>
      <c r="HU11" s="347"/>
      <c r="HV11" s="347"/>
      <c r="HW11" s="347"/>
      <c r="HX11" s="347"/>
      <c r="HY11" s="347"/>
      <c r="HZ11" s="347"/>
      <c r="IA11" s="347"/>
      <c r="IB11" s="347"/>
      <c r="IC11" s="347"/>
      <c r="ID11" s="347"/>
      <c r="IE11" s="347"/>
      <c r="IF11" s="347"/>
      <c r="IG11" s="347"/>
      <c r="IH11" s="347"/>
      <c r="II11" s="347"/>
      <c r="IJ11" s="347"/>
      <c r="IK11" s="347"/>
      <c r="IL11" s="347"/>
      <c r="IM11" s="347"/>
      <c r="IN11" s="347"/>
      <c r="IO11" s="347"/>
      <c r="IP11" s="347"/>
      <c r="IQ11" s="347"/>
      <c r="IR11" s="347"/>
      <c r="IS11" s="347"/>
      <c r="IT11" s="347"/>
      <c r="IU11" s="347"/>
      <c r="IV11" s="347"/>
      <c r="IW11" s="347"/>
      <c r="IX11" s="347"/>
      <c r="IY11" s="347"/>
      <c r="IZ11" s="347"/>
      <c r="JA11" s="347"/>
      <c r="JB11" s="347"/>
      <c r="JC11" s="347"/>
      <c r="JD11" s="347"/>
      <c r="JE11" s="347"/>
      <c r="JF11" s="347"/>
      <c r="JG11" s="347"/>
      <c r="JH11" s="347"/>
      <c r="JI11" s="347"/>
      <c r="JJ11" s="347"/>
      <c r="JK11" s="347"/>
      <c r="JL11" s="347"/>
      <c r="JM11" s="347"/>
      <c r="JN11" s="347"/>
    </row>
    <row r="12" spans="1:274" s="178" customFormat="1" x14ac:dyDescent="0.25">
      <c r="B12" s="377" t="s">
        <v>400</v>
      </c>
      <c r="C12" s="389">
        <f>+Fin!E80</f>
        <v>103237.90276348345</v>
      </c>
      <c r="E12" s="297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7"/>
      <c r="AK12" s="347"/>
      <c r="AL12" s="347"/>
      <c r="AM12" s="347"/>
      <c r="AN12" s="347"/>
      <c r="AO12" s="347"/>
      <c r="AP12" s="347"/>
      <c r="AQ12" s="347"/>
      <c r="AR12" s="347"/>
      <c r="AS12" s="347"/>
      <c r="AT12" s="347"/>
      <c r="AU12" s="347"/>
      <c r="AV12" s="347"/>
      <c r="AW12" s="347"/>
      <c r="AX12" s="347"/>
      <c r="AY12" s="347"/>
      <c r="AZ12" s="347"/>
      <c r="BA12" s="347"/>
      <c r="BB12" s="347"/>
      <c r="BC12" s="347"/>
      <c r="BD12" s="347"/>
      <c r="BE12" s="347"/>
      <c r="BF12" s="347"/>
      <c r="BG12" s="347"/>
      <c r="BH12" s="347"/>
      <c r="BI12" s="347"/>
      <c r="BJ12" s="347"/>
      <c r="BK12" s="347"/>
      <c r="BL12" s="347"/>
      <c r="BM12" s="347"/>
      <c r="BN12" s="347"/>
      <c r="BO12" s="347"/>
      <c r="BP12" s="347"/>
      <c r="BQ12" s="347"/>
      <c r="BR12" s="347"/>
      <c r="BS12" s="347"/>
      <c r="BT12" s="347"/>
      <c r="BU12" s="347"/>
      <c r="BV12" s="347"/>
      <c r="BW12" s="347"/>
      <c r="BX12" s="347"/>
      <c r="BY12" s="347"/>
      <c r="BZ12" s="347"/>
      <c r="CA12" s="347"/>
      <c r="CB12" s="347"/>
      <c r="CC12" s="347"/>
      <c r="CD12" s="347"/>
      <c r="CE12" s="347"/>
      <c r="CF12" s="347"/>
      <c r="CG12" s="347"/>
      <c r="CH12" s="347"/>
      <c r="CI12" s="347"/>
      <c r="CJ12" s="347"/>
      <c r="CK12" s="347"/>
      <c r="CL12" s="347"/>
      <c r="CM12" s="347"/>
      <c r="CN12" s="347"/>
      <c r="CO12" s="347"/>
      <c r="CP12" s="347"/>
      <c r="CQ12" s="347"/>
      <c r="CR12" s="347"/>
      <c r="CS12" s="347"/>
      <c r="CT12" s="347"/>
      <c r="CU12" s="347"/>
      <c r="CV12" s="347"/>
      <c r="CW12" s="347"/>
      <c r="CX12" s="347"/>
      <c r="CY12" s="347"/>
      <c r="CZ12" s="347"/>
      <c r="DA12" s="347"/>
      <c r="DB12" s="347"/>
      <c r="DC12" s="347"/>
      <c r="DD12" s="347"/>
      <c r="DE12" s="347"/>
      <c r="DF12" s="347"/>
      <c r="DG12" s="347"/>
      <c r="DH12" s="347"/>
      <c r="DI12" s="347"/>
      <c r="DJ12" s="347"/>
      <c r="DK12" s="347"/>
      <c r="DL12" s="347"/>
      <c r="DM12" s="347"/>
      <c r="DN12" s="347"/>
      <c r="DO12" s="347"/>
      <c r="DP12" s="347"/>
      <c r="DQ12" s="347"/>
      <c r="DR12" s="347"/>
      <c r="DS12" s="347"/>
      <c r="DT12" s="347"/>
      <c r="DU12" s="347"/>
      <c r="DV12" s="347"/>
      <c r="DW12" s="347"/>
      <c r="DX12" s="347"/>
      <c r="DY12" s="347"/>
      <c r="DZ12" s="347"/>
      <c r="EA12" s="347"/>
      <c r="EB12" s="347"/>
      <c r="EC12" s="347"/>
      <c r="ED12" s="347"/>
      <c r="EE12" s="347"/>
      <c r="EF12" s="347"/>
      <c r="EG12" s="347"/>
      <c r="EH12" s="347"/>
      <c r="EI12" s="347"/>
      <c r="EJ12" s="347"/>
      <c r="EK12" s="347"/>
      <c r="EL12" s="347"/>
      <c r="EM12" s="347"/>
      <c r="EN12" s="347"/>
      <c r="EO12" s="347"/>
      <c r="EP12" s="347"/>
      <c r="EQ12" s="347"/>
      <c r="ER12" s="347"/>
      <c r="ES12" s="347"/>
      <c r="ET12" s="347"/>
      <c r="EU12" s="347"/>
      <c r="EV12" s="347"/>
      <c r="EW12" s="347"/>
      <c r="EX12" s="347"/>
      <c r="EY12" s="347"/>
      <c r="EZ12" s="347"/>
      <c r="FA12" s="347"/>
      <c r="FB12" s="347"/>
      <c r="FC12" s="347"/>
      <c r="FD12" s="347"/>
      <c r="FE12" s="347"/>
      <c r="FF12" s="347"/>
      <c r="FG12" s="347"/>
      <c r="FH12" s="347"/>
      <c r="FI12" s="347"/>
      <c r="FJ12" s="347"/>
      <c r="FK12" s="347"/>
      <c r="FL12" s="347"/>
      <c r="FM12" s="347"/>
      <c r="FN12" s="347"/>
      <c r="FO12" s="347"/>
      <c r="FP12" s="347"/>
      <c r="FQ12" s="347"/>
      <c r="FR12" s="347"/>
      <c r="FS12" s="347"/>
      <c r="FT12" s="347"/>
      <c r="FU12" s="347"/>
      <c r="FV12" s="347"/>
      <c r="FW12" s="347"/>
      <c r="FX12" s="347"/>
      <c r="FY12" s="347"/>
      <c r="FZ12" s="347"/>
      <c r="GA12" s="347"/>
      <c r="GB12" s="347"/>
      <c r="GC12" s="347"/>
      <c r="GD12" s="347"/>
      <c r="GE12" s="347"/>
      <c r="GF12" s="347"/>
      <c r="GG12" s="347"/>
      <c r="GH12" s="347"/>
      <c r="GI12" s="347"/>
      <c r="GJ12" s="347"/>
      <c r="GK12" s="347"/>
      <c r="GL12" s="347"/>
      <c r="GM12" s="347"/>
      <c r="GN12" s="347"/>
      <c r="GO12" s="347"/>
      <c r="GP12" s="347"/>
      <c r="GQ12" s="347"/>
      <c r="GR12" s="347"/>
      <c r="GS12" s="347"/>
      <c r="GT12" s="347"/>
      <c r="GU12" s="347"/>
      <c r="GV12" s="347"/>
      <c r="GW12" s="347"/>
      <c r="GX12" s="347"/>
      <c r="GY12" s="347"/>
      <c r="GZ12" s="347"/>
      <c r="HA12" s="347"/>
      <c r="HB12" s="347"/>
      <c r="HC12" s="347"/>
      <c r="HD12" s="347"/>
      <c r="HE12" s="347"/>
      <c r="HF12" s="347"/>
      <c r="HG12" s="347"/>
      <c r="HH12" s="347"/>
      <c r="HI12" s="347"/>
      <c r="HJ12" s="347"/>
      <c r="HK12" s="347"/>
      <c r="HL12" s="347"/>
      <c r="HM12" s="347"/>
      <c r="HN12" s="347"/>
      <c r="HO12" s="347"/>
      <c r="HP12" s="347"/>
      <c r="HQ12" s="347"/>
      <c r="HR12" s="347"/>
      <c r="HS12" s="347"/>
      <c r="HT12" s="347"/>
      <c r="HU12" s="347"/>
      <c r="HV12" s="347"/>
      <c r="HW12" s="347"/>
      <c r="HX12" s="347"/>
      <c r="HY12" s="347"/>
      <c r="HZ12" s="347"/>
      <c r="IA12" s="347"/>
      <c r="IB12" s="347"/>
      <c r="IC12" s="347"/>
      <c r="ID12" s="347"/>
      <c r="IE12" s="347"/>
      <c r="IF12" s="347"/>
      <c r="IG12" s="347"/>
      <c r="IH12" s="347"/>
      <c r="II12" s="347"/>
      <c r="IJ12" s="347"/>
      <c r="IK12" s="347"/>
      <c r="IL12" s="347"/>
      <c r="IM12" s="347"/>
      <c r="IN12" s="347"/>
      <c r="IO12" s="347"/>
      <c r="IP12" s="347"/>
      <c r="IQ12" s="347"/>
      <c r="IR12" s="347"/>
      <c r="IS12" s="347"/>
      <c r="IT12" s="347"/>
      <c r="IU12" s="347"/>
      <c r="IV12" s="347"/>
      <c r="IW12" s="347"/>
      <c r="IX12" s="347"/>
      <c r="IY12" s="347"/>
      <c r="IZ12" s="347"/>
      <c r="JA12" s="347"/>
      <c r="JB12" s="347"/>
      <c r="JC12" s="347"/>
      <c r="JD12" s="347"/>
      <c r="JE12" s="347"/>
      <c r="JF12" s="347"/>
      <c r="JG12" s="347"/>
      <c r="JH12" s="347"/>
      <c r="JI12" s="347"/>
      <c r="JJ12" s="347"/>
      <c r="JK12" s="347"/>
      <c r="JL12" s="347"/>
      <c r="JM12" s="347"/>
      <c r="JN12" s="347"/>
    </row>
    <row r="13" spans="1:274" s="178" customFormat="1" x14ac:dyDescent="0.25">
      <c r="B13" s="377" t="s">
        <v>401</v>
      </c>
      <c r="C13" s="389">
        <f>+Fin!E81</f>
        <v>98125.326206846934</v>
      </c>
      <c r="E13" s="297"/>
      <c r="F13" s="347"/>
      <c r="G13" s="347"/>
      <c r="H13" s="347"/>
      <c r="I13" s="347"/>
      <c r="J13" s="347"/>
      <c r="K13" s="347"/>
      <c r="L13" s="347"/>
      <c r="M13" s="347"/>
      <c r="N13" s="347"/>
      <c r="O13" s="347"/>
      <c r="P13" s="347"/>
      <c r="Q13" s="347"/>
      <c r="R13" s="347"/>
      <c r="S13" s="347"/>
      <c r="T13" s="347"/>
      <c r="U13" s="347"/>
      <c r="V13" s="347"/>
      <c r="W13" s="347"/>
      <c r="X13" s="347"/>
      <c r="Y13" s="347"/>
      <c r="Z13" s="347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7"/>
      <c r="AN13" s="347"/>
      <c r="AO13" s="347"/>
      <c r="AP13" s="347"/>
      <c r="AQ13" s="347"/>
      <c r="AR13" s="347"/>
      <c r="AS13" s="347"/>
      <c r="AT13" s="347"/>
      <c r="AU13" s="347"/>
      <c r="AV13" s="347"/>
      <c r="AW13" s="347"/>
      <c r="AX13" s="347"/>
      <c r="AY13" s="347"/>
      <c r="AZ13" s="347"/>
      <c r="BA13" s="347"/>
      <c r="BB13" s="347"/>
      <c r="BC13" s="347"/>
      <c r="BD13" s="347"/>
      <c r="BE13" s="347"/>
      <c r="BF13" s="347"/>
      <c r="BG13" s="347"/>
      <c r="BH13" s="347"/>
      <c r="BI13" s="347"/>
      <c r="BJ13" s="347"/>
      <c r="BK13" s="347"/>
      <c r="BL13" s="347"/>
      <c r="BM13" s="347"/>
      <c r="BN13" s="347"/>
      <c r="BO13" s="347"/>
      <c r="BP13" s="347"/>
      <c r="BQ13" s="347"/>
      <c r="BR13" s="347"/>
      <c r="BS13" s="347"/>
      <c r="BT13" s="347"/>
      <c r="BU13" s="347"/>
      <c r="BV13" s="347"/>
      <c r="BW13" s="347"/>
      <c r="BX13" s="347"/>
      <c r="BY13" s="347"/>
      <c r="BZ13" s="347"/>
      <c r="CA13" s="347"/>
      <c r="CB13" s="347"/>
      <c r="CC13" s="347"/>
      <c r="CD13" s="347"/>
      <c r="CE13" s="347"/>
      <c r="CF13" s="347"/>
      <c r="CG13" s="347"/>
      <c r="CH13" s="347"/>
      <c r="CI13" s="347"/>
      <c r="CJ13" s="347"/>
      <c r="CK13" s="347"/>
      <c r="CL13" s="347"/>
      <c r="CM13" s="347"/>
      <c r="CN13" s="347"/>
      <c r="CO13" s="347"/>
      <c r="CP13" s="347"/>
      <c r="CQ13" s="347"/>
      <c r="CR13" s="347"/>
      <c r="CS13" s="347"/>
      <c r="CT13" s="347"/>
      <c r="CU13" s="347"/>
      <c r="CV13" s="347"/>
      <c r="CW13" s="347"/>
      <c r="CX13" s="347"/>
      <c r="CY13" s="347"/>
      <c r="CZ13" s="347"/>
      <c r="DA13" s="347"/>
      <c r="DB13" s="347"/>
      <c r="DC13" s="347"/>
      <c r="DD13" s="347"/>
      <c r="DE13" s="347"/>
      <c r="DF13" s="347"/>
      <c r="DG13" s="347"/>
      <c r="DH13" s="347"/>
      <c r="DI13" s="347"/>
      <c r="DJ13" s="347"/>
      <c r="DK13" s="347"/>
      <c r="DL13" s="347"/>
      <c r="DM13" s="347"/>
      <c r="DN13" s="347"/>
      <c r="DO13" s="347"/>
      <c r="DP13" s="347"/>
      <c r="DQ13" s="347"/>
      <c r="DR13" s="347"/>
      <c r="DS13" s="347"/>
      <c r="DT13" s="347"/>
      <c r="DU13" s="347"/>
      <c r="DV13" s="347"/>
      <c r="DW13" s="347"/>
      <c r="DX13" s="347"/>
      <c r="DY13" s="347"/>
      <c r="DZ13" s="347"/>
      <c r="EA13" s="347"/>
      <c r="EB13" s="347"/>
      <c r="EC13" s="347"/>
      <c r="ED13" s="347"/>
      <c r="EE13" s="347"/>
      <c r="EF13" s="347"/>
      <c r="EG13" s="347"/>
      <c r="EH13" s="347"/>
      <c r="EI13" s="347"/>
      <c r="EJ13" s="347"/>
      <c r="EK13" s="347"/>
      <c r="EL13" s="347"/>
      <c r="EM13" s="347"/>
      <c r="EN13" s="347"/>
      <c r="EO13" s="347"/>
      <c r="EP13" s="347"/>
      <c r="EQ13" s="347"/>
      <c r="ER13" s="347"/>
      <c r="ES13" s="347"/>
      <c r="ET13" s="347"/>
      <c r="EU13" s="347"/>
      <c r="EV13" s="347"/>
      <c r="EW13" s="347"/>
      <c r="EX13" s="347"/>
      <c r="EY13" s="347"/>
      <c r="EZ13" s="347"/>
      <c r="FA13" s="347"/>
      <c r="FB13" s="347"/>
      <c r="FC13" s="347"/>
      <c r="FD13" s="347"/>
      <c r="FE13" s="347"/>
      <c r="FF13" s="347"/>
      <c r="FG13" s="347"/>
      <c r="FH13" s="347"/>
      <c r="FI13" s="347"/>
      <c r="FJ13" s="347"/>
      <c r="FK13" s="347"/>
      <c r="FL13" s="347"/>
      <c r="FM13" s="347"/>
      <c r="FN13" s="347"/>
      <c r="FO13" s="347"/>
      <c r="FP13" s="347"/>
      <c r="FQ13" s="347"/>
      <c r="FR13" s="347"/>
      <c r="FS13" s="347"/>
      <c r="FT13" s="347"/>
      <c r="FU13" s="347"/>
      <c r="FV13" s="347"/>
      <c r="FW13" s="347"/>
      <c r="FX13" s="347"/>
      <c r="FY13" s="347"/>
      <c r="FZ13" s="347"/>
      <c r="GA13" s="347"/>
      <c r="GB13" s="347"/>
      <c r="GC13" s="347"/>
      <c r="GD13" s="347"/>
      <c r="GE13" s="347"/>
      <c r="GF13" s="347"/>
      <c r="GG13" s="347"/>
      <c r="GH13" s="347"/>
      <c r="GI13" s="347"/>
      <c r="GJ13" s="347"/>
      <c r="GK13" s="347"/>
      <c r="GL13" s="347"/>
      <c r="GM13" s="347"/>
      <c r="GN13" s="347"/>
      <c r="GO13" s="347"/>
      <c r="GP13" s="347"/>
      <c r="GQ13" s="347"/>
      <c r="GR13" s="347"/>
      <c r="GS13" s="347"/>
      <c r="GT13" s="347"/>
      <c r="GU13" s="347"/>
      <c r="GV13" s="347"/>
      <c r="GW13" s="347"/>
      <c r="GX13" s="347"/>
      <c r="GY13" s="347"/>
      <c r="GZ13" s="347"/>
      <c r="HA13" s="347"/>
      <c r="HB13" s="347"/>
      <c r="HC13" s="347"/>
      <c r="HD13" s="347"/>
      <c r="HE13" s="347"/>
      <c r="HF13" s="347"/>
      <c r="HG13" s="347"/>
      <c r="HH13" s="347"/>
      <c r="HI13" s="347"/>
      <c r="HJ13" s="347"/>
      <c r="HK13" s="347"/>
      <c r="HL13" s="347"/>
      <c r="HM13" s="347"/>
      <c r="HN13" s="347"/>
      <c r="HO13" s="347"/>
      <c r="HP13" s="347"/>
      <c r="HQ13" s="347"/>
      <c r="HR13" s="347"/>
      <c r="HS13" s="347"/>
      <c r="HT13" s="347"/>
      <c r="HU13" s="347"/>
      <c r="HV13" s="347"/>
      <c r="HW13" s="347"/>
      <c r="HX13" s="347"/>
      <c r="HY13" s="347"/>
      <c r="HZ13" s="347"/>
      <c r="IA13" s="347"/>
      <c r="IB13" s="347"/>
      <c r="IC13" s="347"/>
      <c r="ID13" s="347"/>
      <c r="IE13" s="347"/>
      <c r="IF13" s="347"/>
      <c r="IG13" s="347"/>
      <c r="IH13" s="347"/>
      <c r="II13" s="347"/>
      <c r="IJ13" s="347"/>
      <c r="IK13" s="347"/>
      <c r="IL13" s="347"/>
      <c r="IM13" s="347"/>
      <c r="IN13" s="347"/>
      <c r="IO13" s="347"/>
      <c r="IP13" s="347"/>
      <c r="IQ13" s="347"/>
      <c r="IR13" s="347"/>
      <c r="IS13" s="347"/>
      <c r="IT13" s="347"/>
      <c r="IU13" s="347"/>
      <c r="IV13" s="347"/>
      <c r="IW13" s="347"/>
      <c r="IX13" s="347"/>
      <c r="IY13" s="347"/>
      <c r="IZ13" s="347"/>
      <c r="JA13" s="347"/>
      <c r="JB13" s="347"/>
      <c r="JC13" s="347"/>
      <c r="JD13" s="347"/>
      <c r="JE13" s="347"/>
      <c r="JF13" s="347"/>
      <c r="JG13" s="347"/>
      <c r="JH13" s="347"/>
      <c r="JI13" s="347"/>
      <c r="JJ13" s="347"/>
      <c r="JK13" s="347"/>
      <c r="JL13" s="347"/>
      <c r="JM13" s="347"/>
      <c r="JN13" s="347"/>
    </row>
    <row r="14" spans="1:274" s="178" customFormat="1" x14ac:dyDescent="0.25">
      <c r="B14" s="377" t="s">
        <v>402</v>
      </c>
      <c r="C14" s="389">
        <f>+Fin!E82</f>
        <v>40795.108326729191</v>
      </c>
      <c r="E14" s="297"/>
      <c r="F14" s="347"/>
      <c r="G14" s="347"/>
      <c r="H14" s="347"/>
      <c r="I14" s="347"/>
      <c r="J14" s="347"/>
      <c r="K14" s="347"/>
      <c r="L14" s="347"/>
      <c r="M14" s="347"/>
      <c r="N14" s="347"/>
      <c r="O14" s="347"/>
      <c r="P14" s="347"/>
      <c r="Q14" s="347"/>
      <c r="R14" s="347"/>
      <c r="S14" s="347"/>
      <c r="T14" s="347"/>
      <c r="U14" s="347"/>
      <c r="V14" s="347"/>
      <c r="W14" s="347"/>
      <c r="X14" s="347"/>
      <c r="Y14" s="347"/>
      <c r="Z14" s="347"/>
      <c r="AA14" s="347"/>
      <c r="AB14" s="347"/>
      <c r="AC14" s="347"/>
      <c r="AD14" s="347"/>
      <c r="AE14" s="347"/>
      <c r="AF14" s="347"/>
      <c r="AG14" s="347"/>
      <c r="AH14" s="347"/>
      <c r="AI14" s="347"/>
      <c r="AJ14" s="347"/>
      <c r="AK14" s="347"/>
      <c r="AL14" s="347"/>
      <c r="AM14" s="347"/>
      <c r="AN14" s="347"/>
      <c r="AO14" s="347"/>
      <c r="AP14" s="347"/>
      <c r="AQ14" s="347"/>
      <c r="AR14" s="347"/>
      <c r="AS14" s="347"/>
      <c r="AT14" s="347"/>
      <c r="AU14" s="347"/>
      <c r="AV14" s="347"/>
      <c r="AW14" s="347"/>
      <c r="AX14" s="347"/>
      <c r="AY14" s="347"/>
      <c r="AZ14" s="347"/>
      <c r="BA14" s="347"/>
      <c r="BB14" s="347"/>
      <c r="BC14" s="347"/>
      <c r="BD14" s="347"/>
      <c r="BE14" s="347"/>
      <c r="BF14" s="347"/>
      <c r="BG14" s="347"/>
      <c r="BH14" s="347"/>
      <c r="BI14" s="347"/>
      <c r="BJ14" s="347"/>
      <c r="BK14" s="347"/>
      <c r="BL14" s="347"/>
      <c r="BM14" s="347"/>
      <c r="BN14" s="347"/>
      <c r="BO14" s="347"/>
      <c r="BP14" s="347"/>
      <c r="BQ14" s="347"/>
      <c r="BR14" s="347"/>
      <c r="BS14" s="347"/>
      <c r="BT14" s="347"/>
      <c r="BU14" s="347"/>
      <c r="BV14" s="347"/>
      <c r="BW14" s="347"/>
      <c r="BX14" s="347"/>
      <c r="BY14" s="347"/>
      <c r="BZ14" s="347"/>
      <c r="CA14" s="347"/>
      <c r="CB14" s="347"/>
      <c r="CC14" s="347"/>
      <c r="CD14" s="347"/>
      <c r="CE14" s="347"/>
      <c r="CF14" s="347"/>
      <c r="CG14" s="347"/>
      <c r="CH14" s="347"/>
      <c r="CI14" s="347"/>
      <c r="CJ14" s="347"/>
      <c r="CK14" s="347"/>
      <c r="CL14" s="347"/>
      <c r="CM14" s="347"/>
      <c r="CN14" s="347"/>
      <c r="CO14" s="347"/>
      <c r="CP14" s="347"/>
      <c r="CQ14" s="347"/>
      <c r="CR14" s="347"/>
      <c r="CS14" s="347"/>
      <c r="CT14" s="347"/>
      <c r="CU14" s="347"/>
      <c r="CV14" s="347"/>
      <c r="CW14" s="347"/>
      <c r="CX14" s="347"/>
      <c r="CY14" s="347"/>
      <c r="CZ14" s="347"/>
      <c r="DA14" s="347"/>
      <c r="DB14" s="347"/>
      <c r="DC14" s="347"/>
      <c r="DD14" s="347"/>
      <c r="DE14" s="347"/>
      <c r="DF14" s="347"/>
      <c r="DG14" s="347"/>
      <c r="DH14" s="347"/>
      <c r="DI14" s="347"/>
      <c r="DJ14" s="347"/>
      <c r="DK14" s="347"/>
      <c r="DL14" s="347"/>
      <c r="DM14" s="347"/>
      <c r="DN14" s="347"/>
      <c r="DO14" s="347"/>
      <c r="DP14" s="347"/>
      <c r="DQ14" s="347"/>
      <c r="DR14" s="347"/>
      <c r="DS14" s="347"/>
      <c r="DT14" s="347"/>
      <c r="DU14" s="347"/>
      <c r="DV14" s="347"/>
      <c r="DW14" s="347"/>
      <c r="DX14" s="347"/>
      <c r="DY14" s="347"/>
      <c r="DZ14" s="347"/>
      <c r="EA14" s="347"/>
      <c r="EB14" s="347"/>
      <c r="EC14" s="347"/>
      <c r="ED14" s="347"/>
      <c r="EE14" s="347"/>
      <c r="EF14" s="347"/>
      <c r="EG14" s="347"/>
      <c r="EH14" s="347"/>
      <c r="EI14" s="347"/>
      <c r="EJ14" s="347"/>
      <c r="EK14" s="347"/>
      <c r="EL14" s="347"/>
      <c r="EM14" s="347"/>
      <c r="EN14" s="347"/>
      <c r="EO14" s="347"/>
      <c r="EP14" s="347"/>
      <c r="EQ14" s="347"/>
      <c r="ER14" s="347"/>
      <c r="ES14" s="347"/>
      <c r="ET14" s="347"/>
      <c r="EU14" s="347"/>
      <c r="EV14" s="347"/>
      <c r="EW14" s="347"/>
      <c r="EX14" s="347"/>
      <c r="EY14" s="347"/>
      <c r="EZ14" s="347"/>
      <c r="FA14" s="347"/>
      <c r="FB14" s="347"/>
      <c r="FC14" s="347"/>
      <c r="FD14" s="347"/>
      <c r="FE14" s="347"/>
      <c r="FF14" s="347"/>
      <c r="FG14" s="347"/>
      <c r="FH14" s="347"/>
      <c r="FI14" s="347"/>
      <c r="FJ14" s="347"/>
      <c r="FK14" s="347"/>
      <c r="FL14" s="347"/>
      <c r="FM14" s="347"/>
      <c r="FN14" s="347"/>
      <c r="FO14" s="347"/>
      <c r="FP14" s="347"/>
      <c r="FQ14" s="347"/>
      <c r="FR14" s="347"/>
      <c r="FS14" s="347"/>
      <c r="FT14" s="347"/>
      <c r="FU14" s="347"/>
      <c r="FV14" s="347"/>
      <c r="FW14" s="347"/>
      <c r="FX14" s="347"/>
      <c r="FY14" s="347"/>
      <c r="FZ14" s="347"/>
      <c r="GA14" s="347"/>
      <c r="GB14" s="347"/>
      <c r="GC14" s="347"/>
      <c r="GD14" s="347"/>
      <c r="GE14" s="347"/>
      <c r="GF14" s="347"/>
      <c r="GG14" s="347"/>
      <c r="GH14" s="347"/>
      <c r="GI14" s="347"/>
      <c r="GJ14" s="347"/>
      <c r="GK14" s="347"/>
      <c r="GL14" s="347"/>
      <c r="GM14" s="347"/>
      <c r="GN14" s="347"/>
      <c r="GO14" s="347"/>
      <c r="GP14" s="347"/>
      <c r="GQ14" s="347"/>
      <c r="GR14" s="347"/>
      <c r="GS14" s="347"/>
      <c r="GT14" s="347"/>
      <c r="GU14" s="347"/>
      <c r="GV14" s="347"/>
      <c r="GW14" s="347"/>
      <c r="GX14" s="347"/>
      <c r="GY14" s="347"/>
      <c r="GZ14" s="347"/>
      <c r="HA14" s="347"/>
      <c r="HB14" s="347"/>
      <c r="HC14" s="347"/>
      <c r="HD14" s="347"/>
      <c r="HE14" s="347"/>
      <c r="HF14" s="347"/>
      <c r="HG14" s="347"/>
      <c r="HH14" s="347"/>
      <c r="HI14" s="347"/>
      <c r="HJ14" s="347"/>
      <c r="HK14" s="347"/>
      <c r="HL14" s="347"/>
      <c r="HM14" s="347"/>
      <c r="HN14" s="347"/>
      <c r="HO14" s="347"/>
      <c r="HP14" s="347"/>
      <c r="HQ14" s="347"/>
      <c r="HR14" s="347"/>
      <c r="HS14" s="347"/>
      <c r="HT14" s="347"/>
      <c r="HU14" s="347"/>
      <c r="HV14" s="347"/>
      <c r="HW14" s="347"/>
      <c r="HX14" s="347"/>
      <c r="HY14" s="347"/>
      <c r="HZ14" s="347"/>
      <c r="IA14" s="347"/>
      <c r="IB14" s="347"/>
      <c r="IC14" s="347"/>
      <c r="ID14" s="347"/>
      <c r="IE14" s="347"/>
      <c r="IF14" s="347"/>
      <c r="IG14" s="347"/>
      <c r="IH14" s="347"/>
      <c r="II14" s="347"/>
      <c r="IJ14" s="347"/>
      <c r="IK14" s="347"/>
      <c r="IL14" s="347"/>
      <c r="IM14" s="347"/>
      <c r="IN14" s="347"/>
      <c r="IO14" s="347"/>
      <c r="IP14" s="347"/>
      <c r="IQ14" s="347"/>
      <c r="IR14" s="347"/>
      <c r="IS14" s="347"/>
      <c r="IT14" s="347"/>
      <c r="IU14" s="347"/>
      <c r="IV14" s="347"/>
      <c r="IW14" s="347"/>
      <c r="IX14" s="347"/>
      <c r="IY14" s="347"/>
      <c r="IZ14" s="347"/>
      <c r="JA14" s="347"/>
      <c r="JB14" s="347"/>
      <c r="JC14" s="347"/>
      <c r="JD14" s="347"/>
      <c r="JE14" s="347"/>
      <c r="JF14" s="347"/>
      <c r="JG14" s="347"/>
      <c r="JH14" s="347"/>
      <c r="JI14" s="347"/>
      <c r="JJ14" s="347"/>
      <c r="JK14" s="347"/>
      <c r="JL14" s="347"/>
      <c r="JM14" s="347"/>
      <c r="JN14" s="347"/>
    </row>
    <row r="15" spans="1:274" s="178" customFormat="1" x14ac:dyDescent="0.25">
      <c r="B15" s="377" t="s">
        <v>249</v>
      </c>
      <c r="C15" s="389">
        <f>+Fin!E83</f>
        <v>45504.9846413169</v>
      </c>
      <c r="E15" s="297"/>
      <c r="F15" s="347"/>
      <c r="G15" s="347"/>
      <c r="H15" s="347"/>
      <c r="I15" s="347"/>
      <c r="J15" s="347"/>
      <c r="K15" s="347"/>
      <c r="L15" s="347"/>
      <c r="M15" s="347"/>
      <c r="N15" s="347"/>
      <c r="O15" s="347"/>
      <c r="P15" s="347"/>
      <c r="Q15" s="347"/>
      <c r="R15" s="347"/>
      <c r="S15" s="347"/>
      <c r="T15" s="347"/>
      <c r="U15" s="347"/>
      <c r="V15" s="347"/>
      <c r="W15" s="347"/>
      <c r="X15" s="347"/>
      <c r="Y15" s="347"/>
      <c r="Z15" s="347"/>
      <c r="AA15" s="347"/>
      <c r="AB15" s="347"/>
      <c r="AC15" s="347"/>
      <c r="AD15" s="347"/>
      <c r="AE15" s="347"/>
      <c r="AF15" s="347"/>
      <c r="AG15" s="347"/>
      <c r="AH15" s="347"/>
      <c r="AI15" s="347"/>
      <c r="AJ15" s="347"/>
      <c r="AK15" s="347"/>
      <c r="AL15" s="347"/>
      <c r="AM15" s="347"/>
      <c r="AN15" s="347"/>
      <c r="AO15" s="347"/>
      <c r="AP15" s="347"/>
      <c r="AQ15" s="347"/>
      <c r="AR15" s="347"/>
      <c r="AS15" s="347"/>
      <c r="AT15" s="347"/>
      <c r="AU15" s="347"/>
      <c r="AV15" s="347"/>
      <c r="AW15" s="347"/>
      <c r="AX15" s="347"/>
      <c r="AY15" s="347"/>
      <c r="AZ15" s="347"/>
      <c r="BA15" s="347"/>
      <c r="BB15" s="347"/>
      <c r="BC15" s="347"/>
      <c r="BD15" s="347"/>
      <c r="BE15" s="347"/>
      <c r="BF15" s="347"/>
      <c r="BG15" s="347"/>
      <c r="BH15" s="347"/>
      <c r="BI15" s="347"/>
      <c r="BJ15" s="347"/>
      <c r="BK15" s="347"/>
      <c r="BL15" s="347"/>
      <c r="BM15" s="347"/>
      <c r="BN15" s="347"/>
      <c r="BO15" s="347"/>
      <c r="BP15" s="347"/>
      <c r="BQ15" s="347"/>
      <c r="BR15" s="347"/>
      <c r="BS15" s="347"/>
      <c r="BT15" s="347"/>
      <c r="BU15" s="347"/>
      <c r="BV15" s="347"/>
      <c r="BW15" s="347"/>
      <c r="BX15" s="347"/>
      <c r="BY15" s="347"/>
      <c r="BZ15" s="347"/>
      <c r="CA15" s="347"/>
      <c r="CB15" s="347"/>
      <c r="CC15" s="347"/>
      <c r="CD15" s="347"/>
      <c r="CE15" s="347"/>
      <c r="CF15" s="347"/>
      <c r="CG15" s="347"/>
      <c r="CH15" s="347"/>
      <c r="CI15" s="347"/>
      <c r="CJ15" s="347"/>
      <c r="CK15" s="347"/>
      <c r="CL15" s="347"/>
      <c r="CM15" s="347"/>
      <c r="CN15" s="347"/>
      <c r="CO15" s="347"/>
      <c r="CP15" s="347"/>
      <c r="CQ15" s="347"/>
      <c r="CR15" s="347"/>
      <c r="CS15" s="347"/>
      <c r="CT15" s="347"/>
      <c r="CU15" s="347"/>
      <c r="CV15" s="347"/>
      <c r="CW15" s="347"/>
      <c r="CX15" s="347"/>
      <c r="CY15" s="347"/>
      <c r="CZ15" s="347"/>
      <c r="DA15" s="347"/>
      <c r="DB15" s="347"/>
      <c r="DC15" s="347"/>
      <c r="DD15" s="347"/>
      <c r="DE15" s="347"/>
      <c r="DF15" s="347"/>
      <c r="DG15" s="347"/>
      <c r="DH15" s="347"/>
      <c r="DI15" s="347"/>
      <c r="DJ15" s="347"/>
      <c r="DK15" s="347"/>
      <c r="DL15" s="347"/>
      <c r="DM15" s="347"/>
      <c r="DN15" s="347"/>
      <c r="DO15" s="347"/>
      <c r="DP15" s="347"/>
      <c r="DQ15" s="347"/>
      <c r="DR15" s="347"/>
      <c r="DS15" s="347"/>
      <c r="DT15" s="347"/>
      <c r="DU15" s="347"/>
      <c r="DV15" s="347"/>
      <c r="DW15" s="347"/>
      <c r="DX15" s="347"/>
      <c r="DY15" s="347"/>
      <c r="DZ15" s="347"/>
      <c r="EA15" s="347"/>
      <c r="EB15" s="347"/>
      <c r="EC15" s="347"/>
      <c r="ED15" s="347"/>
      <c r="EE15" s="347"/>
      <c r="EF15" s="347"/>
      <c r="EG15" s="347"/>
      <c r="EH15" s="347"/>
      <c r="EI15" s="347"/>
      <c r="EJ15" s="347"/>
      <c r="EK15" s="347"/>
      <c r="EL15" s="347"/>
      <c r="EM15" s="347"/>
      <c r="EN15" s="347"/>
      <c r="EO15" s="347"/>
      <c r="EP15" s="347"/>
      <c r="EQ15" s="347"/>
      <c r="ER15" s="347"/>
      <c r="ES15" s="347"/>
      <c r="ET15" s="347"/>
      <c r="EU15" s="347"/>
      <c r="EV15" s="347"/>
      <c r="EW15" s="347"/>
      <c r="EX15" s="347"/>
      <c r="EY15" s="347"/>
      <c r="EZ15" s="347"/>
      <c r="FA15" s="347"/>
      <c r="FB15" s="347"/>
      <c r="FC15" s="347"/>
      <c r="FD15" s="347"/>
      <c r="FE15" s="347"/>
      <c r="FF15" s="347"/>
      <c r="FG15" s="347"/>
      <c r="FH15" s="347"/>
      <c r="FI15" s="347"/>
      <c r="FJ15" s="347"/>
      <c r="FK15" s="347"/>
      <c r="FL15" s="347"/>
      <c r="FM15" s="347"/>
      <c r="FN15" s="347"/>
      <c r="FO15" s="347"/>
      <c r="FP15" s="347"/>
      <c r="FQ15" s="347"/>
      <c r="FR15" s="347"/>
      <c r="FS15" s="347"/>
      <c r="FT15" s="347"/>
      <c r="FU15" s="347"/>
      <c r="FV15" s="347"/>
      <c r="FW15" s="347"/>
      <c r="FX15" s="347"/>
      <c r="FY15" s="347"/>
      <c r="FZ15" s="347"/>
      <c r="GA15" s="347"/>
      <c r="GB15" s="347"/>
      <c r="GC15" s="347"/>
      <c r="GD15" s="347"/>
      <c r="GE15" s="347"/>
      <c r="GF15" s="347"/>
      <c r="GG15" s="347"/>
      <c r="GH15" s="347"/>
      <c r="GI15" s="347"/>
      <c r="GJ15" s="347"/>
      <c r="GK15" s="347"/>
      <c r="GL15" s="347"/>
      <c r="GM15" s="347"/>
      <c r="GN15" s="347"/>
      <c r="GO15" s="347"/>
      <c r="GP15" s="347"/>
      <c r="GQ15" s="347"/>
      <c r="GR15" s="347"/>
      <c r="GS15" s="347"/>
      <c r="GT15" s="347"/>
      <c r="GU15" s="347"/>
      <c r="GV15" s="347"/>
      <c r="GW15" s="347"/>
      <c r="GX15" s="347"/>
      <c r="GY15" s="347"/>
      <c r="GZ15" s="347"/>
      <c r="HA15" s="347"/>
      <c r="HB15" s="347"/>
      <c r="HC15" s="347"/>
      <c r="HD15" s="347"/>
      <c r="HE15" s="347"/>
      <c r="HF15" s="347"/>
      <c r="HG15" s="347"/>
      <c r="HH15" s="347"/>
      <c r="HI15" s="347"/>
      <c r="HJ15" s="347"/>
      <c r="HK15" s="347"/>
      <c r="HL15" s="347"/>
      <c r="HM15" s="347"/>
      <c r="HN15" s="347"/>
      <c r="HO15" s="347"/>
      <c r="HP15" s="347"/>
      <c r="HQ15" s="347"/>
      <c r="HR15" s="347"/>
      <c r="HS15" s="347"/>
      <c r="HT15" s="347"/>
      <c r="HU15" s="347"/>
      <c r="HV15" s="347"/>
      <c r="HW15" s="347"/>
      <c r="HX15" s="347"/>
      <c r="HY15" s="347"/>
      <c r="HZ15" s="347"/>
      <c r="IA15" s="347"/>
      <c r="IB15" s="347"/>
      <c r="IC15" s="347"/>
      <c r="ID15" s="347"/>
      <c r="IE15" s="347"/>
      <c r="IF15" s="347"/>
      <c r="IG15" s="347"/>
      <c r="IH15" s="347"/>
      <c r="II15" s="347"/>
      <c r="IJ15" s="347"/>
      <c r="IK15" s="347"/>
      <c r="IL15" s="347"/>
      <c r="IM15" s="347"/>
      <c r="IN15" s="347"/>
      <c r="IO15" s="347"/>
      <c r="IP15" s="347"/>
      <c r="IQ15" s="347"/>
      <c r="IR15" s="347"/>
      <c r="IS15" s="347"/>
      <c r="IT15" s="347"/>
      <c r="IU15" s="347"/>
      <c r="IV15" s="347"/>
      <c r="IW15" s="347"/>
      <c r="IX15" s="347"/>
      <c r="IY15" s="347"/>
      <c r="IZ15" s="347"/>
      <c r="JA15" s="347"/>
      <c r="JB15" s="347"/>
      <c r="JC15" s="347"/>
      <c r="JD15" s="347"/>
      <c r="JE15" s="347"/>
      <c r="JF15" s="347"/>
      <c r="JG15" s="347"/>
      <c r="JH15" s="347"/>
      <c r="JI15" s="347"/>
      <c r="JJ15" s="347"/>
      <c r="JK15" s="347"/>
      <c r="JL15" s="347"/>
      <c r="JM15" s="347"/>
      <c r="JN15" s="347"/>
    </row>
    <row r="16" spans="1:274" s="178" customFormat="1" x14ac:dyDescent="0.25">
      <c r="B16" s="2"/>
      <c r="C16" s="247"/>
      <c r="E16" s="297"/>
      <c r="F16" s="347"/>
      <c r="G16" s="347"/>
      <c r="H16" s="347"/>
      <c r="I16" s="347"/>
      <c r="J16" s="347"/>
      <c r="K16" s="347"/>
      <c r="L16" s="347"/>
      <c r="M16" s="347"/>
      <c r="N16" s="347"/>
      <c r="O16" s="347"/>
      <c r="P16" s="347"/>
      <c r="Q16" s="347"/>
      <c r="R16" s="347"/>
      <c r="S16" s="347"/>
      <c r="T16" s="347"/>
      <c r="U16" s="347"/>
      <c r="V16" s="347"/>
      <c r="W16" s="347"/>
      <c r="X16" s="347"/>
      <c r="Y16" s="347"/>
      <c r="Z16" s="347"/>
      <c r="AA16" s="347"/>
      <c r="AB16" s="347"/>
      <c r="AC16" s="347"/>
      <c r="AD16" s="347"/>
      <c r="AE16" s="347"/>
      <c r="AF16" s="347"/>
      <c r="AG16" s="347"/>
      <c r="AH16" s="347"/>
      <c r="AI16" s="347"/>
      <c r="AJ16" s="347"/>
      <c r="AK16" s="347"/>
      <c r="AL16" s="347"/>
      <c r="AM16" s="347"/>
      <c r="AN16" s="347"/>
      <c r="AO16" s="347"/>
      <c r="AP16" s="347"/>
      <c r="AQ16" s="347"/>
      <c r="AR16" s="347"/>
      <c r="AS16" s="347"/>
      <c r="AT16" s="347"/>
      <c r="AU16" s="347"/>
      <c r="AV16" s="347"/>
      <c r="AW16" s="347"/>
      <c r="AX16" s="347"/>
      <c r="AY16" s="347"/>
      <c r="AZ16" s="347"/>
      <c r="BA16" s="347"/>
      <c r="BB16" s="347"/>
      <c r="BC16" s="347"/>
      <c r="BD16" s="347"/>
      <c r="BE16" s="347"/>
      <c r="BF16" s="347"/>
      <c r="BG16" s="347"/>
      <c r="BH16" s="347"/>
      <c r="BI16" s="347"/>
      <c r="BJ16" s="347"/>
      <c r="BK16" s="347"/>
      <c r="BL16" s="347"/>
      <c r="BM16" s="347"/>
      <c r="BN16" s="347"/>
      <c r="BO16" s="347"/>
      <c r="BP16" s="347"/>
      <c r="BQ16" s="347"/>
      <c r="BR16" s="347"/>
      <c r="BS16" s="347"/>
      <c r="BT16" s="347"/>
      <c r="BU16" s="347"/>
      <c r="BV16" s="347"/>
      <c r="BW16" s="347"/>
      <c r="BX16" s="347"/>
      <c r="BY16" s="347"/>
      <c r="BZ16" s="347"/>
      <c r="CA16" s="347"/>
      <c r="CB16" s="347"/>
      <c r="CC16" s="347"/>
      <c r="CD16" s="347"/>
      <c r="CE16" s="347"/>
      <c r="CF16" s="347"/>
      <c r="CG16" s="347"/>
      <c r="CH16" s="347"/>
      <c r="CI16" s="347"/>
      <c r="CJ16" s="347"/>
      <c r="CK16" s="347"/>
      <c r="CL16" s="347"/>
      <c r="CM16" s="347"/>
      <c r="CN16" s="347"/>
      <c r="CO16" s="347"/>
      <c r="CP16" s="347"/>
      <c r="CQ16" s="347"/>
      <c r="CR16" s="347"/>
      <c r="CS16" s="347"/>
      <c r="CT16" s="347"/>
      <c r="CU16" s="347"/>
      <c r="CV16" s="347"/>
      <c r="CW16" s="347"/>
      <c r="CX16" s="347"/>
      <c r="CY16" s="347"/>
      <c r="CZ16" s="347"/>
      <c r="DA16" s="347"/>
      <c r="DB16" s="347"/>
      <c r="DC16" s="347"/>
      <c r="DD16" s="347"/>
      <c r="DE16" s="347"/>
      <c r="DF16" s="347"/>
      <c r="DG16" s="347"/>
      <c r="DH16" s="347"/>
      <c r="DI16" s="347"/>
      <c r="DJ16" s="347"/>
      <c r="DK16" s="347"/>
      <c r="DL16" s="347"/>
      <c r="DM16" s="347"/>
      <c r="DN16" s="347"/>
      <c r="DO16" s="347"/>
      <c r="DP16" s="347"/>
      <c r="DQ16" s="347"/>
      <c r="DR16" s="347"/>
      <c r="DS16" s="347"/>
      <c r="DT16" s="347"/>
      <c r="DU16" s="347"/>
      <c r="DV16" s="347"/>
      <c r="DW16" s="347"/>
      <c r="DX16" s="347"/>
      <c r="DY16" s="347"/>
      <c r="DZ16" s="347"/>
      <c r="EA16" s="347"/>
      <c r="EB16" s="347"/>
      <c r="EC16" s="347"/>
      <c r="ED16" s="347"/>
      <c r="EE16" s="347"/>
      <c r="EF16" s="347"/>
      <c r="EG16" s="347"/>
      <c r="EH16" s="347"/>
      <c r="EI16" s="347"/>
      <c r="EJ16" s="347"/>
      <c r="EK16" s="347"/>
      <c r="EL16" s="347"/>
      <c r="EM16" s="347"/>
      <c r="EN16" s="347"/>
      <c r="EO16" s="347"/>
      <c r="EP16" s="347"/>
      <c r="EQ16" s="347"/>
      <c r="ER16" s="347"/>
      <c r="ES16" s="347"/>
      <c r="ET16" s="347"/>
      <c r="EU16" s="347"/>
      <c r="EV16" s="347"/>
      <c r="EW16" s="347"/>
      <c r="EX16" s="347"/>
      <c r="EY16" s="347"/>
      <c r="EZ16" s="347"/>
      <c r="FA16" s="347"/>
      <c r="FB16" s="347"/>
      <c r="FC16" s="347"/>
      <c r="FD16" s="347"/>
      <c r="FE16" s="347"/>
      <c r="FF16" s="347"/>
      <c r="FG16" s="347"/>
      <c r="FH16" s="347"/>
      <c r="FI16" s="347"/>
      <c r="FJ16" s="347"/>
      <c r="FK16" s="347"/>
      <c r="FL16" s="347"/>
      <c r="FM16" s="347"/>
      <c r="FN16" s="347"/>
      <c r="FO16" s="347"/>
      <c r="FP16" s="347"/>
      <c r="FQ16" s="347"/>
      <c r="FR16" s="347"/>
      <c r="FS16" s="347"/>
      <c r="FT16" s="347"/>
      <c r="FU16" s="347"/>
      <c r="FV16" s="347"/>
      <c r="FW16" s="347"/>
      <c r="FX16" s="347"/>
      <c r="FY16" s="347"/>
      <c r="FZ16" s="347"/>
      <c r="GA16" s="347"/>
      <c r="GB16" s="347"/>
      <c r="GC16" s="347"/>
      <c r="GD16" s="347"/>
      <c r="GE16" s="347"/>
      <c r="GF16" s="347"/>
      <c r="GG16" s="347"/>
      <c r="GH16" s="347"/>
      <c r="GI16" s="347"/>
      <c r="GJ16" s="347"/>
      <c r="GK16" s="347"/>
      <c r="GL16" s="347"/>
      <c r="GM16" s="347"/>
      <c r="GN16" s="347"/>
      <c r="GO16" s="347"/>
      <c r="GP16" s="347"/>
      <c r="GQ16" s="347"/>
      <c r="GR16" s="347"/>
      <c r="GS16" s="347"/>
      <c r="GT16" s="347"/>
      <c r="GU16" s="347"/>
      <c r="GV16" s="347"/>
      <c r="GW16" s="347"/>
      <c r="GX16" s="347"/>
      <c r="GY16" s="347"/>
      <c r="GZ16" s="347"/>
      <c r="HA16" s="347"/>
      <c r="HB16" s="347"/>
      <c r="HC16" s="347"/>
      <c r="HD16" s="347"/>
      <c r="HE16" s="347"/>
      <c r="HF16" s="347"/>
      <c r="HG16" s="347"/>
      <c r="HH16" s="347"/>
      <c r="HI16" s="347"/>
      <c r="HJ16" s="347"/>
      <c r="HK16" s="347"/>
      <c r="HL16" s="347"/>
      <c r="HM16" s="347"/>
      <c r="HN16" s="347"/>
      <c r="HO16" s="347"/>
      <c r="HP16" s="347"/>
      <c r="HQ16" s="347"/>
      <c r="HR16" s="347"/>
      <c r="HS16" s="347"/>
      <c r="HT16" s="347"/>
      <c r="HU16" s="347"/>
      <c r="HV16" s="347"/>
      <c r="HW16" s="347"/>
      <c r="HX16" s="347"/>
      <c r="HY16" s="347"/>
      <c r="HZ16" s="347"/>
      <c r="IA16" s="347"/>
      <c r="IB16" s="347"/>
      <c r="IC16" s="347"/>
      <c r="ID16" s="347"/>
      <c r="IE16" s="347"/>
      <c r="IF16" s="347"/>
      <c r="IG16" s="347"/>
      <c r="IH16" s="347"/>
      <c r="II16" s="347"/>
      <c r="IJ16" s="347"/>
      <c r="IK16" s="347"/>
      <c r="IL16" s="347"/>
      <c r="IM16" s="347"/>
      <c r="IN16" s="347"/>
      <c r="IO16" s="347"/>
      <c r="IP16" s="347"/>
      <c r="IQ16" s="347"/>
      <c r="IR16" s="347"/>
      <c r="IS16" s="347"/>
      <c r="IT16" s="347"/>
      <c r="IU16" s="347"/>
      <c r="IV16" s="347"/>
      <c r="IW16" s="347"/>
      <c r="IX16" s="347"/>
      <c r="IY16" s="347"/>
      <c r="IZ16" s="347"/>
      <c r="JA16" s="347"/>
      <c r="JB16" s="347"/>
      <c r="JC16" s="347"/>
      <c r="JD16" s="347"/>
      <c r="JE16" s="347"/>
      <c r="JF16" s="347"/>
      <c r="JG16" s="347"/>
      <c r="JH16" s="347"/>
      <c r="JI16" s="347"/>
      <c r="JJ16" s="347"/>
      <c r="JK16" s="347"/>
      <c r="JL16" s="347"/>
      <c r="JM16" s="347"/>
      <c r="JN16" s="347"/>
    </row>
    <row r="17" spans="2:274" s="178" customFormat="1" x14ac:dyDescent="0.25">
      <c r="B17" s="2" t="s">
        <v>500</v>
      </c>
      <c r="C17" s="387">
        <f>+Fin!C75</f>
        <v>7.0000000000000007E-2</v>
      </c>
      <c r="E17" s="29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7"/>
      <c r="BL17" s="347"/>
      <c r="BM17" s="347"/>
      <c r="BN17" s="347"/>
      <c r="BO17" s="347"/>
      <c r="BP17" s="347"/>
      <c r="BQ17" s="347"/>
      <c r="BR17" s="347"/>
      <c r="BS17" s="347"/>
      <c r="BT17" s="347"/>
      <c r="BU17" s="347"/>
      <c r="BV17" s="347"/>
      <c r="BW17" s="347"/>
      <c r="BX17" s="347"/>
      <c r="BY17" s="347"/>
      <c r="BZ17" s="347"/>
      <c r="CA17" s="347"/>
      <c r="CB17" s="347"/>
      <c r="CC17" s="347"/>
      <c r="CD17" s="347"/>
      <c r="CE17" s="347"/>
      <c r="CF17" s="347"/>
      <c r="CG17" s="347"/>
      <c r="CH17" s="347"/>
      <c r="CI17" s="347"/>
      <c r="CJ17" s="347"/>
      <c r="CK17" s="347"/>
      <c r="CL17" s="347"/>
      <c r="CM17" s="347"/>
      <c r="CN17" s="347"/>
      <c r="CO17" s="347"/>
      <c r="CP17" s="347"/>
      <c r="CQ17" s="347"/>
      <c r="CR17" s="347"/>
      <c r="CS17" s="347"/>
      <c r="CT17" s="347"/>
      <c r="CU17" s="347"/>
      <c r="CV17" s="347"/>
      <c r="CW17" s="347"/>
      <c r="CX17" s="347"/>
      <c r="CY17" s="347"/>
      <c r="CZ17" s="347"/>
      <c r="DA17" s="347"/>
      <c r="DB17" s="347"/>
      <c r="DC17" s="347"/>
      <c r="DD17" s="347"/>
      <c r="DE17" s="347"/>
      <c r="DF17" s="347"/>
      <c r="DG17" s="347"/>
      <c r="DH17" s="347"/>
      <c r="DI17" s="347"/>
      <c r="DJ17" s="347"/>
      <c r="DK17" s="347"/>
      <c r="DL17" s="347"/>
      <c r="DM17" s="347"/>
      <c r="DN17" s="347"/>
      <c r="DO17" s="347"/>
      <c r="DP17" s="347"/>
      <c r="DQ17" s="347"/>
      <c r="DR17" s="347"/>
      <c r="DS17" s="347"/>
      <c r="DT17" s="347"/>
      <c r="DU17" s="347"/>
      <c r="DV17" s="347"/>
      <c r="DW17" s="347"/>
      <c r="DX17" s="347"/>
      <c r="DY17" s="347"/>
      <c r="DZ17" s="347"/>
      <c r="EA17" s="347"/>
      <c r="EB17" s="347"/>
      <c r="EC17" s="347"/>
      <c r="ED17" s="347"/>
      <c r="EE17" s="347"/>
      <c r="EF17" s="347"/>
      <c r="EG17" s="347"/>
      <c r="EH17" s="347"/>
      <c r="EI17" s="347"/>
      <c r="EJ17" s="347"/>
      <c r="EK17" s="347"/>
      <c r="EL17" s="347"/>
      <c r="EM17" s="347"/>
      <c r="EN17" s="347"/>
      <c r="EO17" s="347"/>
      <c r="EP17" s="347"/>
      <c r="EQ17" s="347"/>
      <c r="ER17" s="347"/>
      <c r="ES17" s="347"/>
      <c r="ET17" s="347"/>
      <c r="EU17" s="347"/>
      <c r="EV17" s="347"/>
      <c r="EW17" s="347"/>
      <c r="EX17" s="347"/>
      <c r="EY17" s="347"/>
      <c r="EZ17" s="347"/>
      <c r="FA17" s="347"/>
      <c r="FB17" s="347"/>
      <c r="FC17" s="347"/>
      <c r="FD17" s="347"/>
      <c r="FE17" s="347"/>
      <c r="FF17" s="347"/>
      <c r="FG17" s="347"/>
      <c r="FH17" s="347"/>
      <c r="FI17" s="347"/>
      <c r="FJ17" s="347"/>
      <c r="FK17" s="347"/>
      <c r="FL17" s="347"/>
      <c r="FM17" s="347"/>
      <c r="FN17" s="347"/>
      <c r="FO17" s="347"/>
      <c r="FP17" s="347"/>
      <c r="FQ17" s="347"/>
      <c r="FR17" s="347"/>
      <c r="FS17" s="347"/>
      <c r="FT17" s="347"/>
      <c r="FU17" s="347"/>
      <c r="FV17" s="347"/>
      <c r="FW17" s="347"/>
      <c r="FX17" s="347"/>
      <c r="FY17" s="347"/>
      <c r="FZ17" s="347"/>
      <c r="GA17" s="347"/>
      <c r="GB17" s="347"/>
      <c r="GC17" s="347"/>
      <c r="GD17" s="347"/>
      <c r="GE17" s="347"/>
      <c r="GF17" s="347"/>
      <c r="GG17" s="347"/>
      <c r="GH17" s="347"/>
      <c r="GI17" s="347"/>
      <c r="GJ17" s="347"/>
      <c r="GK17" s="347"/>
      <c r="GL17" s="347"/>
      <c r="GM17" s="347"/>
      <c r="GN17" s="347"/>
      <c r="GO17" s="347"/>
      <c r="GP17" s="347"/>
      <c r="GQ17" s="347"/>
      <c r="GR17" s="347"/>
      <c r="GS17" s="347"/>
      <c r="GT17" s="347"/>
      <c r="GU17" s="347"/>
      <c r="GV17" s="347"/>
      <c r="GW17" s="347"/>
      <c r="GX17" s="347"/>
      <c r="GY17" s="347"/>
      <c r="GZ17" s="347"/>
      <c r="HA17" s="347"/>
      <c r="HB17" s="347"/>
      <c r="HC17" s="347"/>
      <c r="HD17" s="347"/>
      <c r="HE17" s="347"/>
      <c r="HF17" s="347"/>
      <c r="HG17" s="347"/>
      <c r="HH17" s="347"/>
      <c r="HI17" s="347"/>
      <c r="HJ17" s="347"/>
      <c r="HK17" s="347"/>
      <c r="HL17" s="347"/>
      <c r="HM17" s="347"/>
      <c r="HN17" s="347"/>
      <c r="HO17" s="347"/>
      <c r="HP17" s="347"/>
      <c r="HQ17" s="347"/>
      <c r="HR17" s="347"/>
      <c r="HS17" s="347"/>
      <c r="HT17" s="347"/>
      <c r="HU17" s="347"/>
      <c r="HV17" s="347"/>
      <c r="HW17" s="347"/>
      <c r="HX17" s="347"/>
      <c r="HY17" s="347"/>
      <c r="HZ17" s="347"/>
      <c r="IA17" s="347"/>
      <c r="IB17" s="347"/>
      <c r="IC17" s="347"/>
      <c r="ID17" s="347"/>
      <c r="IE17" s="347"/>
      <c r="IF17" s="347"/>
      <c r="IG17" s="347"/>
      <c r="IH17" s="347"/>
      <c r="II17" s="347"/>
      <c r="IJ17" s="347"/>
      <c r="IK17" s="347"/>
      <c r="IL17" s="347"/>
      <c r="IM17" s="347"/>
      <c r="IN17" s="347"/>
      <c r="IO17" s="347"/>
      <c r="IP17" s="347"/>
      <c r="IQ17" s="347"/>
      <c r="IR17" s="347"/>
      <c r="IS17" s="347"/>
      <c r="IT17" s="347"/>
      <c r="IU17" s="347"/>
      <c r="IV17" s="347"/>
      <c r="IW17" s="347"/>
      <c r="IX17" s="347"/>
      <c r="IY17" s="347"/>
      <c r="IZ17" s="347"/>
      <c r="JA17" s="347"/>
      <c r="JB17" s="347"/>
      <c r="JC17" s="347"/>
      <c r="JD17" s="347"/>
      <c r="JE17" s="347"/>
      <c r="JF17" s="347"/>
      <c r="JG17" s="347"/>
      <c r="JH17" s="347"/>
      <c r="JI17" s="347"/>
      <c r="JJ17" s="347"/>
      <c r="JK17" s="347"/>
      <c r="JL17" s="347"/>
      <c r="JM17" s="347"/>
      <c r="JN17" s="347"/>
    </row>
    <row r="18" spans="2:274" s="178" customFormat="1" x14ac:dyDescent="0.25">
      <c r="B18" s="2" t="s">
        <v>506</v>
      </c>
      <c r="C18" s="387">
        <f>((1+C17)^(1/12))-1</f>
        <v>5.6541453874052738E-3</v>
      </c>
      <c r="D18" s="387"/>
      <c r="E18" s="297"/>
      <c r="F18" s="347"/>
      <c r="G18" s="347"/>
      <c r="H18" s="347"/>
      <c r="I18" s="347"/>
      <c r="J18" s="347"/>
      <c r="K18" s="347"/>
      <c r="L18" s="347"/>
      <c r="M18" s="347"/>
      <c r="N18" s="347"/>
      <c r="O18" s="347"/>
      <c r="P18" s="347"/>
      <c r="Q18" s="347"/>
      <c r="R18" s="347"/>
      <c r="S18" s="347"/>
      <c r="T18" s="347"/>
      <c r="U18" s="347"/>
      <c r="V18" s="347"/>
      <c r="W18" s="347"/>
      <c r="X18" s="347"/>
      <c r="Y18" s="347"/>
      <c r="Z18" s="347"/>
      <c r="AA18" s="347"/>
      <c r="AB18" s="347"/>
      <c r="AC18" s="347"/>
      <c r="AD18" s="347"/>
      <c r="AE18" s="347"/>
      <c r="AF18" s="347"/>
      <c r="AG18" s="347"/>
      <c r="AH18" s="347"/>
      <c r="AI18" s="347"/>
      <c r="AJ18" s="347"/>
      <c r="AK18" s="347"/>
      <c r="AL18" s="347"/>
      <c r="AM18" s="347"/>
      <c r="AN18" s="347"/>
      <c r="AO18" s="347"/>
      <c r="AP18" s="347"/>
      <c r="AQ18" s="347"/>
      <c r="AR18" s="347"/>
      <c r="AS18" s="347"/>
      <c r="AT18" s="347"/>
      <c r="AU18" s="347"/>
      <c r="AV18" s="347"/>
      <c r="AW18" s="347"/>
      <c r="AX18" s="347"/>
      <c r="AY18" s="347"/>
      <c r="AZ18" s="347"/>
      <c r="BA18" s="347"/>
      <c r="BB18" s="347"/>
      <c r="BC18" s="347"/>
      <c r="BD18" s="347"/>
      <c r="BE18" s="347"/>
      <c r="BF18" s="347"/>
      <c r="BG18" s="347"/>
      <c r="BH18" s="347"/>
      <c r="BI18" s="347"/>
      <c r="BJ18" s="347"/>
      <c r="BK18" s="347"/>
      <c r="BL18" s="347"/>
      <c r="BM18" s="347"/>
      <c r="BN18" s="347"/>
      <c r="BO18" s="347"/>
      <c r="BP18" s="347"/>
      <c r="BQ18" s="347"/>
      <c r="BR18" s="347"/>
      <c r="BS18" s="347"/>
      <c r="BT18" s="347"/>
      <c r="BU18" s="347"/>
      <c r="BV18" s="347"/>
      <c r="BW18" s="347"/>
      <c r="BX18" s="347"/>
      <c r="BY18" s="347"/>
      <c r="BZ18" s="347"/>
      <c r="CA18" s="347"/>
      <c r="CB18" s="347"/>
      <c r="CC18" s="347"/>
      <c r="CD18" s="347"/>
      <c r="CE18" s="347"/>
      <c r="CF18" s="347"/>
      <c r="CG18" s="347"/>
      <c r="CH18" s="347"/>
      <c r="CI18" s="347"/>
      <c r="CJ18" s="347"/>
      <c r="CK18" s="347"/>
      <c r="CL18" s="347"/>
      <c r="CM18" s="347"/>
      <c r="CN18" s="347"/>
      <c r="CO18" s="347"/>
      <c r="CP18" s="347"/>
      <c r="CQ18" s="347"/>
      <c r="CR18" s="347"/>
      <c r="CS18" s="347"/>
      <c r="CT18" s="347"/>
      <c r="CU18" s="347"/>
      <c r="CV18" s="347"/>
      <c r="CW18" s="347"/>
      <c r="CX18" s="347"/>
      <c r="CY18" s="347"/>
      <c r="CZ18" s="347"/>
      <c r="DA18" s="347"/>
      <c r="DB18" s="347"/>
      <c r="DC18" s="347"/>
      <c r="DD18" s="347"/>
      <c r="DE18" s="347"/>
      <c r="DF18" s="347"/>
      <c r="DG18" s="347"/>
      <c r="DH18" s="347"/>
      <c r="DI18" s="347"/>
      <c r="DJ18" s="347"/>
      <c r="DK18" s="347"/>
      <c r="DL18" s="347"/>
      <c r="DM18" s="347"/>
      <c r="DN18" s="347"/>
      <c r="DO18" s="347"/>
      <c r="DP18" s="347"/>
      <c r="DQ18" s="347"/>
      <c r="DR18" s="347"/>
      <c r="DS18" s="347"/>
      <c r="DT18" s="347"/>
      <c r="DU18" s="347"/>
      <c r="DV18" s="347"/>
      <c r="DW18" s="347"/>
      <c r="DX18" s="347"/>
      <c r="DY18" s="347"/>
      <c r="DZ18" s="347"/>
      <c r="EA18" s="347"/>
      <c r="EB18" s="347"/>
      <c r="EC18" s="347"/>
      <c r="ED18" s="347"/>
      <c r="EE18" s="347"/>
      <c r="EF18" s="347"/>
      <c r="EG18" s="347"/>
      <c r="EH18" s="347"/>
      <c r="EI18" s="347"/>
      <c r="EJ18" s="347"/>
      <c r="EK18" s="347"/>
      <c r="EL18" s="347"/>
      <c r="EM18" s="347"/>
      <c r="EN18" s="347"/>
      <c r="EO18" s="347"/>
      <c r="EP18" s="347"/>
      <c r="EQ18" s="347"/>
      <c r="ER18" s="347"/>
      <c r="ES18" s="347"/>
      <c r="ET18" s="347"/>
      <c r="EU18" s="347"/>
      <c r="EV18" s="347"/>
      <c r="EW18" s="347"/>
      <c r="EX18" s="347"/>
      <c r="EY18" s="347"/>
      <c r="EZ18" s="347"/>
      <c r="FA18" s="347"/>
      <c r="FB18" s="347"/>
      <c r="FC18" s="347"/>
      <c r="FD18" s="347"/>
      <c r="FE18" s="347"/>
      <c r="FF18" s="347"/>
      <c r="FG18" s="347"/>
      <c r="FH18" s="347"/>
      <c r="FI18" s="347"/>
      <c r="FJ18" s="347"/>
      <c r="FK18" s="347"/>
      <c r="FL18" s="347"/>
      <c r="FM18" s="347"/>
      <c r="FN18" s="347"/>
      <c r="FO18" s="347"/>
      <c r="FP18" s="347"/>
      <c r="FQ18" s="347"/>
      <c r="FR18" s="347"/>
      <c r="FS18" s="347"/>
      <c r="FT18" s="347"/>
      <c r="FU18" s="347"/>
      <c r="FV18" s="347"/>
      <c r="FW18" s="347"/>
      <c r="FX18" s="347"/>
      <c r="FY18" s="347"/>
      <c r="FZ18" s="347"/>
      <c r="GA18" s="347"/>
      <c r="GB18" s="347"/>
      <c r="GC18" s="347"/>
      <c r="GD18" s="347"/>
      <c r="GE18" s="347"/>
      <c r="GF18" s="347"/>
      <c r="GG18" s="347"/>
      <c r="GH18" s="347"/>
      <c r="GI18" s="347"/>
      <c r="GJ18" s="347"/>
      <c r="GK18" s="347"/>
      <c r="GL18" s="347"/>
      <c r="GM18" s="347"/>
      <c r="GN18" s="347"/>
      <c r="GO18" s="347"/>
      <c r="GP18" s="347"/>
      <c r="GQ18" s="347"/>
      <c r="GR18" s="347"/>
      <c r="GS18" s="347"/>
      <c r="GT18" s="347"/>
      <c r="GU18" s="347"/>
      <c r="GV18" s="347"/>
      <c r="GW18" s="347"/>
      <c r="GX18" s="347"/>
      <c r="GY18" s="347"/>
      <c r="GZ18" s="347"/>
      <c r="HA18" s="347"/>
      <c r="HB18" s="347"/>
      <c r="HC18" s="347"/>
      <c r="HD18" s="347"/>
      <c r="HE18" s="347"/>
      <c r="HF18" s="347"/>
      <c r="HG18" s="347"/>
      <c r="HH18" s="347"/>
      <c r="HI18" s="347"/>
      <c r="HJ18" s="347"/>
      <c r="HK18" s="347"/>
      <c r="HL18" s="347"/>
      <c r="HM18" s="347"/>
      <c r="HN18" s="347"/>
      <c r="HO18" s="347"/>
      <c r="HP18" s="347"/>
      <c r="HQ18" s="347"/>
      <c r="HR18" s="347"/>
      <c r="HS18" s="347"/>
      <c r="HT18" s="347"/>
      <c r="HU18" s="347"/>
      <c r="HV18" s="347"/>
      <c r="HW18" s="347"/>
      <c r="HX18" s="347"/>
      <c r="HY18" s="347"/>
      <c r="HZ18" s="347"/>
      <c r="IA18" s="347"/>
      <c r="IB18" s="347"/>
      <c r="IC18" s="347"/>
      <c r="ID18" s="347"/>
      <c r="IE18" s="347"/>
      <c r="IF18" s="347"/>
      <c r="IG18" s="347"/>
      <c r="IH18" s="347"/>
      <c r="II18" s="347"/>
      <c r="IJ18" s="347"/>
      <c r="IK18" s="347"/>
      <c r="IL18" s="347"/>
      <c r="IM18" s="347"/>
      <c r="IN18" s="347"/>
      <c r="IO18" s="347"/>
      <c r="IP18" s="347"/>
      <c r="IQ18" s="347"/>
      <c r="IR18" s="347"/>
      <c r="IS18" s="347"/>
      <c r="IT18" s="347"/>
      <c r="IU18" s="347"/>
      <c r="IV18" s="347"/>
      <c r="IW18" s="347"/>
      <c r="IX18" s="347"/>
      <c r="IY18" s="347"/>
      <c r="IZ18" s="347"/>
      <c r="JA18" s="347"/>
      <c r="JB18" s="347"/>
      <c r="JC18" s="347"/>
      <c r="JD18" s="347"/>
      <c r="JE18" s="347"/>
      <c r="JF18" s="347"/>
      <c r="JG18" s="347"/>
      <c r="JH18" s="347"/>
      <c r="JI18" s="347"/>
      <c r="JJ18" s="347"/>
      <c r="JK18" s="347"/>
      <c r="JL18" s="347"/>
      <c r="JM18" s="347"/>
      <c r="JN18" s="347"/>
    </row>
    <row r="19" spans="2:274" s="178" customFormat="1" x14ac:dyDescent="0.25">
      <c r="B19" s="2"/>
      <c r="C19" s="247"/>
      <c r="E19" s="29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  <c r="Y19" s="347"/>
      <c r="Z19" s="347"/>
      <c r="AA19" s="347"/>
      <c r="AB19" s="347"/>
      <c r="AC19" s="347"/>
      <c r="AD19" s="347"/>
      <c r="AE19" s="347"/>
      <c r="AF19" s="347"/>
      <c r="AG19" s="347"/>
      <c r="AH19" s="347"/>
      <c r="AI19" s="347"/>
      <c r="AJ19" s="347"/>
      <c r="AK19" s="347"/>
      <c r="AL19" s="347"/>
      <c r="AM19" s="347"/>
      <c r="AN19" s="347"/>
      <c r="AO19" s="347"/>
      <c r="AP19" s="347"/>
      <c r="AQ19" s="347"/>
      <c r="AR19" s="347"/>
      <c r="AS19" s="347"/>
      <c r="AT19" s="347"/>
      <c r="AU19" s="347"/>
      <c r="AV19" s="347"/>
      <c r="AW19" s="347"/>
      <c r="AX19" s="347"/>
      <c r="AY19" s="347"/>
      <c r="AZ19" s="347"/>
      <c r="BA19" s="347"/>
      <c r="BB19" s="347"/>
      <c r="BC19" s="347"/>
      <c r="BD19" s="347"/>
      <c r="BE19" s="347"/>
      <c r="BF19" s="347"/>
      <c r="BG19" s="347"/>
      <c r="BH19" s="347"/>
      <c r="BI19" s="347"/>
      <c r="BJ19" s="347"/>
      <c r="BK19" s="347"/>
      <c r="BL19" s="347"/>
      <c r="BM19" s="347"/>
      <c r="BN19" s="347"/>
      <c r="BO19" s="347"/>
      <c r="BP19" s="347"/>
      <c r="BQ19" s="347"/>
      <c r="BR19" s="347"/>
      <c r="BS19" s="347"/>
      <c r="BT19" s="347"/>
      <c r="BU19" s="347"/>
      <c r="BV19" s="347"/>
      <c r="BW19" s="347"/>
      <c r="BX19" s="347"/>
      <c r="BY19" s="347"/>
      <c r="BZ19" s="347"/>
      <c r="CA19" s="347"/>
      <c r="CB19" s="347"/>
      <c r="CC19" s="347"/>
      <c r="CD19" s="347"/>
      <c r="CE19" s="347"/>
      <c r="CF19" s="347"/>
      <c r="CG19" s="347"/>
      <c r="CH19" s="347"/>
      <c r="CI19" s="347"/>
      <c r="CJ19" s="347"/>
      <c r="CK19" s="347"/>
      <c r="CL19" s="347"/>
      <c r="CM19" s="347"/>
      <c r="CN19" s="347"/>
      <c r="CO19" s="347"/>
      <c r="CP19" s="347"/>
      <c r="CQ19" s="347"/>
      <c r="CR19" s="347"/>
      <c r="CS19" s="347"/>
      <c r="CT19" s="347"/>
      <c r="CU19" s="347"/>
      <c r="CV19" s="347"/>
      <c r="CW19" s="347"/>
      <c r="CX19" s="347"/>
      <c r="CY19" s="347"/>
      <c r="CZ19" s="347"/>
      <c r="DA19" s="347"/>
      <c r="DB19" s="347"/>
      <c r="DC19" s="347"/>
      <c r="DD19" s="347"/>
      <c r="DE19" s="347"/>
      <c r="DF19" s="347"/>
      <c r="DG19" s="347"/>
      <c r="DH19" s="347"/>
      <c r="DI19" s="347"/>
      <c r="DJ19" s="347"/>
      <c r="DK19" s="347"/>
      <c r="DL19" s="347"/>
      <c r="DM19" s="347"/>
      <c r="DN19" s="347"/>
      <c r="DO19" s="347"/>
      <c r="DP19" s="347"/>
      <c r="DQ19" s="347"/>
      <c r="DR19" s="347"/>
      <c r="DS19" s="347"/>
      <c r="DT19" s="347"/>
      <c r="DU19" s="347"/>
      <c r="DV19" s="347"/>
      <c r="DW19" s="347"/>
      <c r="DX19" s="347"/>
      <c r="DY19" s="347"/>
      <c r="DZ19" s="347"/>
      <c r="EA19" s="347"/>
      <c r="EB19" s="347"/>
      <c r="EC19" s="347"/>
      <c r="ED19" s="347"/>
      <c r="EE19" s="347"/>
      <c r="EF19" s="347"/>
      <c r="EG19" s="347"/>
      <c r="EH19" s="347"/>
      <c r="EI19" s="347"/>
      <c r="EJ19" s="347"/>
      <c r="EK19" s="347"/>
      <c r="EL19" s="347"/>
      <c r="EM19" s="347"/>
      <c r="EN19" s="347"/>
      <c r="EO19" s="347"/>
      <c r="EP19" s="347"/>
      <c r="EQ19" s="347"/>
      <c r="ER19" s="347"/>
      <c r="ES19" s="347"/>
      <c r="ET19" s="347"/>
      <c r="EU19" s="347"/>
      <c r="EV19" s="347"/>
      <c r="EW19" s="347"/>
      <c r="EX19" s="347"/>
      <c r="EY19" s="347"/>
      <c r="EZ19" s="347"/>
      <c r="FA19" s="347"/>
      <c r="FB19" s="347"/>
      <c r="FC19" s="347"/>
      <c r="FD19" s="347"/>
      <c r="FE19" s="347"/>
      <c r="FF19" s="347"/>
      <c r="FG19" s="347"/>
      <c r="FH19" s="347"/>
      <c r="FI19" s="347"/>
      <c r="FJ19" s="347"/>
      <c r="FK19" s="347"/>
      <c r="FL19" s="347"/>
      <c r="FM19" s="347"/>
      <c r="FN19" s="347"/>
      <c r="FO19" s="347"/>
      <c r="FP19" s="347"/>
      <c r="FQ19" s="347"/>
      <c r="FR19" s="347"/>
      <c r="FS19" s="347"/>
      <c r="FT19" s="347"/>
      <c r="FU19" s="347"/>
      <c r="FV19" s="347"/>
      <c r="FW19" s="347"/>
      <c r="FX19" s="347"/>
      <c r="FY19" s="347"/>
      <c r="FZ19" s="347"/>
      <c r="GA19" s="347"/>
      <c r="GB19" s="347"/>
      <c r="GC19" s="347"/>
      <c r="GD19" s="347"/>
      <c r="GE19" s="347"/>
      <c r="GF19" s="347"/>
      <c r="GG19" s="347"/>
      <c r="GH19" s="347"/>
      <c r="GI19" s="347"/>
      <c r="GJ19" s="347"/>
      <c r="GK19" s="347"/>
      <c r="GL19" s="347"/>
      <c r="GM19" s="347"/>
      <c r="GN19" s="347"/>
      <c r="GO19" s="347"/>
      <c r="GP19" s="347"/>
      <c r="GQ19" s="347"/>
      <c r="GR19" s="347"/>
      <c r="GS19" s="347"/>
      <c r="GT19" s="347"/>
      <c r="GU19" s="347"/>
      <c r="GV19" s="347"/>
      <c r="GW19" s="347"/>
      <c r="GX19" s="347"/>
      <c r="GY19" s="347"/>
      <c r="GZ19" s="347"/>
      <c r="HA19" s="347"/>
      <c r="HB19" s="347"/>
      <c r="HC19" s="347"/>
      <c r="HD19" s="347"/>
      <c r="HE19" s="347"/>
      <c r="HF19" s="347"/>
      <c r="HG19" s="347"/>
      <c r="HH19" s="347"/>
      <c r="HI19" s="347"/>
      <c r="HJ19" s="347"/>
      <c r="HK19" s="347"/>
      <c r="HL19" s="347"/>
      <c r="HM19" s="347"/>
      <c r="HN19" s="347"/>
      <c r="HO19" s="347"/>
      <c r="HP19" s="347"/>
      <c r="HQ19" s="347"/>
      <c r="HR19" s="347"/>
      <c r="HS19" s="347"/>
      <c r="HT19" s="347"/>
      <c r="HU19" s="347"/>
      <c r="HV19" s="347"/>
      <c r="HW19" s="347"/>
      <c r="HX19" s="347"/>
      <c r="HY19" s="347"/>
      <c r="HZ19" s="347"/>
      <c r="IA19" s="347"/>
      <c r="IB19" s="347"/>
      <c r="IC19" s="347"/>
      <c r="ID19" s="347"/>
      <c r="IE19" s="347"/>
      <c r="IF19" s="347"/>
      <c r="IG19" s="347"/>
      <c r="IH19" s="347"/>
      <c r="II19" s="347"/>
      <c r="IJ19" s="347"/>
      <c r="IK19" s="347"/>
      <c r="IL19" s="347"/>
      <c r="IM19" s="347"/>
      <c r="IN19" s="347"/>
      <c r="IO19" s="347"/>
      <c r="IP19" s="347"/>
      <c r="IQ19" s="347"/>
      <c r="IR19" s="347"/>
      <c r="IS19" s="347"/>
      <c r="IT19" s="347"/>
      <c r="IU19" s="347"/>
      <c r="IV19" s="347"/>
      <c r="IW19" s="347"/>
      <c r="IX19" s="347"/>
      <c r="IY19" s="347"/>
      <c r="IZ19" s="347"/>
      <c r="JA19" s="347"/>
      <c r="JB19" s="347"/>
      <c r="JC19" s="347"/>
      <c r="JD19" s="347"/>
      <c r="JE19" s="347"/>
      <c r="JF19" s="347"/>
      <c r="JG19" s="347"/>
      <c r="JH19" s="347"/>
      <c r="JI19" s="347"/>
      <c r="JJ19" s="347"/>
      <c r="JK19" s="347"/>
      <c r="JL19" s="347"/>
      <c r="JM19" s="347"/>
      <c r="JN19" s="347"/>
    </row>
    <row r="20" spans="2:274" s="178" customFormat="1" x14ac:dyDescent="0.25">
      <c r="B20" s="235" t="s">
        <v>516</v>
      </c>
      <c r="C20" s="379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0"/>
      <c r="AH20" s="380"/>
      <c r="AI20" s="380"/>
      <c r="AJ20" s="380"/>
      <c r="AK20" s="380"/>
      <c r="AL20" s="380"/>
      <c r="AM20" s="380"/>
      <c r="AN20" s="380"/>
      <c r="AO20" s="380"/>
      <c r="AP20" s="380"/>
      <c r="AQ20" s="380"/>
      <c r="AR20" s="380"/>
      <c r="AS20" s="380"/>
      <c r="AT20" s="380"/>
      <c r="AU20" s="380"/>
      <c r="AV20" s="380"/>
      <c r="AW20" s="380"/>
      <c r="AX20" s="380"/>
      <c r="AY20" s="380"/>
      <c r="AZ20" s="380"/>
      <c r="BA20" s="380"/>
      <c r="BB20" s="380"/>
      <c r="BC20" s="380"/>
      <c r="BD20" s="380"/>
      <c r="BE20" s="380"/>
      <c r="BF20" s="380"/>
      <c r="BG20" s="380"/>
      <c r="BH20" s="380"/>
      <c r="BI20" s="380"/>
      <c r="BJ20" s="380"/>
      <c r="BK20" s="380"/>
      <c r="BL20" s="380"/>
      <c r="BM20" s="380"/>
      <c r="BN20" s="380"/>
      <c r="BO20" s="380"/>
      <c r="BP20" s="380"/>
      <c r="BQ20" s="380"/>
      <c r="BR20" s="380"/>
      <c r="BS20" s="380"/>
      <c r="BT20" s="380"/>
      <c r="BU20" s="380"/>
      <c r="BV20" s="380"/>
      <c r="BW20" s="380"/>
      <c r="BX20" s="380"/>
      <c r="BY20" s="380"/>
      <c r="BZ20" s="380"/>
      <c r="CA20" s="380"/>
      <c r="CB20" s="380"/>
      <c r="CC20" s="380"/>
      <c r="CD20" s="380"/>
      <c r="CE20" s="380"/>
      <c r="CF20" s="380"/>
      <c r="CG20" s="380"/>
      <c r="CH20" s="380"/>
      <c r="CI20" s="380"/>
      <c r="CJ20" s="380"/>
      <c r="CK20" s="380"/>
      <c r="CL20" s="380"/>
      <c r="CM20" s="380"/>
      <c r="CN20" s="380"/>
      <c r="CO20" s="380"/>
      <c r="CP20" s="380"/>
      <c r="CQ20" s="380"/>
      <c r="CR20" s="380"/>
      <c r="CS20" s="380"/>
      <c r="CT20" s="380"/>
      <c r="CU20" s="380"/>
      <c r="CV20" s="380"/>
      <c r="CW20" s="380"/>
      <c r="CX20" s="380"/>
      <c r="CY20" s="380"/>
      <c r="CZ20" s="380"/>
      <c r="DA20" s="380"/>
      <c r="DB20" s="380"/>
      <c r="DC20" s="380"/>
      <c r="DD20" s="380"/>
      <c r="DE20" s="380"/>
      <c r="DF20" s="380"/>
      <c r="DG20" s="380"/>
      <c r="DH20" s="380"/>
      <c r="DI20" s="380"/>
      <c r="DJ20" s="380"/>
      <c r="DK20" s="380"/>
      <c r="DL20" s="380"/>
      <c r="DM20" s="380"/>
      <c r="DN20" s="380"/>
      <c r="DO20" s="380"/>
      <c r="DP20" s="380"/>
      <c r="DQ20" s="380"/>
      <c r="DR20" s="380"/>
      <c r="DS20" s="380"/>
      <c r="DT20" s="380"/>
      <c r="DU20" s="380"/>
      <c r="DV20" s="380"/>
      <c r="DW20" s="380"/>
      <c r="DX20" s="380"/>
      <c r="DY20" s="380"/>
      <c r="DZ20" s="380"/>
      <c r="EA20" s="380"/>
      <c r="EB20" s="380"/>
      <c r="EC20" s="380"/>
      <c r="ED20" s="380"/>
      <c r="EE20" s="380"/>
      <c r="EF20" s="380"/>
      <c r="EG20" s="380"/>
      <c r="EH20" s="380"/>
      <c r="EI20" s="380"/>
      <c r="EJ20" s="380"/>
      <c r="EK20" s="380"/>
      <c r="EL20" s="380"/>
      <c r="EM20" s="380"/>
      <c r="EN20" s="380"/>
      <c r="EO20" s="380"/>
      <c r="EP20" s="380"/>
      <c r="EQ20" s="380"/>
      <c r="ER20" s="380"/>
      <c r="ES20" s="380"/>
      <c r="ET20" s="380"/>
      <c r="EU20" s="380"/>
      <c r="EV20" s="380"/>
      <c r="EW20" s="380"/>
      <c r="EX20" s="380"/>
      <c r="EY20" s="380"/>
      <c r="EZ20" s="380"/>
      <c r="FA20" s="380"/>
      <c r="FB20" s="380"/>
      <c r="FC20" s="380"/>
      <c r="FD20" s="380"/>
      <c r="FE20" s="380"/>
      <c r="FF20" s="380"/>
      <c r="FG20" s="380"/>
      <c r="FH20" s="380"/>
      <c r="FI20" s="380"/>
      <c r="FJ20" s="380"/>
      <c r="FK20" s="380"/>
      <c r="FL20" s="380"/>
      <c r="FM20" s="380"/>
      <c r="FN20" s="380"/>
      <c r="FO20" s="380"/>
      <c r="FP20" s="380"/>
      <c r="FQ20" s="380"/>
      <c r="FR20" s="380"/>
      <c r="FS20" s="380"/>
      <c r="FT20" s="380"/>
      <c r="FU20" s="380"/>
      <c r="FV20" s="380"/>
      <c r="FW20" s="380"/>
      <c r="FX20" s="380"/>
      <c r="FY20" s="380"/>
      <c r="FZ20" s="380"/>
      <c r="GA20" s="380"/>
      <c r="GB20" s="380"/>
      <c r="GC20" s="380"/>
      <c r="GD20" s="380"/>
      <c r="GE20" s="380"/>
      <c r="GF20" s="380"/>
      <c r="GG20" s="380"/>
      <c r="GH20" s="380"/>
      <c r="GI20" s="380"/>
      <c r="GJ20" s="380"/>
      <c r="GK20" s="380"/>
      <c r="GL20" s="380"/>
      <c r="GM20" s="380"/>
      <c r="GN20" s="380"/>
      <c r="GO20" s="380"/>
      <c r="GP20" s="380"/>
      <c r="GQ20" s="380"/>
      <c r="GR20" s="380"/>
      <c r="GS20" s="380"/>
      <c r="GT20" s="380"/>
      <c r="GU20" s="380"/>
      <c r="GV20" s="380"/>
      <c r="GW20" s="380"/>
      <c r="GX20" s="380"/>
      <c r="GY20" s="380"/>
      <c r="GZ20" s="380"/>
      <c r="HA20" s="380"/>
      <c r="HB20" s="380"/>
      <c r="HC20" s="380"/>
      <c r="HD20" s="380"/>
      <c r="HE20" s="380"/>
      <c r="HF20" s="380"/>
      <c r="HG20" s="380"/>
      <c r="HH20" s="380"/>
      <c r="HI20" s="380"/>
      <c r="HJ20" s="380"/>
      <c r="HK20" s="380"/>
      <c r="HL20" s="380"/>
      <c r="HM20" s="380"/>
      <c r="HN20" s="380"/>
      <c r="HO20" s="380"/>
      <c r="HP20" s="380"/>
      <c r="HQ20" s="380"/>
      <c r="HR20" s="380"/>
      <c r="HS20" s="380"/>
      <c r="HT20" s="380"/>
      <c r="HU20" s="380"/>
      <c r="HV20" s="380"/>
      <c r="HW20" s="380"/>
      <c r="HX20" s="380"/>
      <c r="HY20" s="380"/>
      <c r="HZ20" s="380"/>
      <c r="IA20" s="380"/>
      <c r="IB20" s="380"/>
      <c r="IC20" s="380"/>
      <c r="ID20" s="380"/>
      <c r="IE20" s="380"/>
      <c r="IF20" s="380"/>
      <c r="IG20" s="380"/>
      <c r="IH20" s="380"/>
      <c r="II20" s="380"/>
      <c r="IJ20" s="380"/>
      <c r="IK20" s="380"/>
      <c r="IL20" s="380"/>
      <c r="IM20" s="380"/>
      <c r="IN20" s="380"/>
      <c r="IO20" s="380"/>
      <c r="IP20" s="380"/>
      <c r="IQ20" s="380"/>
      <c r="IR20" s="380"/>
      <c r="IS20" s="380"/>
      <c r="IT20" s="380"/>
      <c r="IU20" s="380"/>
      <c r="IV20" s="380"/>
      <c r="IW20" s="380"/>
      <c r="IX20" s="380"/>
      <c r="IY20" s="380"/>
      <c r="IZ20" s="380"/>
      <c r="JA20" s="380"/>
      <c r="JB20" s="380"/>
      <c r="JC20" s="380"/>
      <c r="JD20" s="380"/>
      <c r="JE20" s="380"/>
      <c r="JF20" s="380"/>
      <c r="JG20" s="380"/>
      <c r="JH20" s="380"/>
      <c r="JI20" s="380"/>
      <c r="JJ20" s="380"/>
      <c r="JK20" s="380"/>
      <c r="JL20" s="380"/>
      <c r="JM20" s="380"/>
      <c r="JN20" s="380"/>
    </row>
    <row r="21" spans="2:274" s="178" customFormat="1" x14ac:dyDescent="0.25">
      <c r="B21" s="2"/>
      <c r="C21" s="247"/>
      <c r="E21" s="29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  <c r="AA21" s="347"/>
      <c r="AB21" s="347"/>
      <c r="AC21" s="347"/>
      <c r="AD21" s="347"/>
      <c r="AE21" s="347"/>
      <c r="AF21" s="347"/>
      <c r="AG21" s="347"/>
      <c r="AH21" s="347"/>
      <c r="AI21" s="347"/>
      <c r="AJ21" s="347"/>
      <c r="AK21" s="347"/>
      <c r="AL21" s="347"/>
      <c r="AM21" s="347"/>
      <c r="AN21" s="347"/>
      <c r="AO21" s="347"/>
      <c r="AP21" s="347"/>
      <c r="AQ21" s="347"/>
      <c r="AR21" s="347"/>
      <c r="AS21" s="347"/>
      <c r="AT21" s="347"/>
      <c r="AU21" s="347"/>
      <c r="AV21" s="347"/>
      <c r="AW21" s="347"/>
      <c r="AX21" s="347"/>
      <c r="AY21" s="347"/>
      <c r="AZ21" s="347"/>
      <c r="BA21" s="347"/>
      <c r="BB21" s="347"/>
      <c r="BC21" s="347"/>
      <c r="BD21" s="347"/>
      <c r="BE21" s="347"/>
      <c r="BF21" s="347"/>
      <c r="BG21" s="347"/>
      <c r="BH21" s="347"/>
      <c r="BI21" s="347"/>
      <c r="BJ21" s="347"/>
      <c r="BK21" s="347"/>
      <c r="BL21" s="347"/>
      <c r="BM21" s="347"/>
      <c r="BN21" s="347"/>
      <c r="BO21" s="347"/>
      <c r="BP21" s="347"/>
      <c r="BQ21" s="347"/>
      <c r="BR21" s="347"/>
      <c r="BS21" s="347"/>
      <c r="BT21" s="347"/>
      <c r="BU21" s="347"/>
      <c r="BV21" s="347"/>
      <c r="BW21" s="347"/>
      <c r="BX21" s="347"/>
      <c r="BY21" s="347"/>
      <c r="BZ21" s="347"/>
      <c r="CA21" s="347"/>
      <c r="CB21" s="347"/>
      <c r="CC21" s="347"/>
      <c r="CD21" s="347"/>
      <c r="CE21" s="347"/>
      <c r="CF21" s="347"/>
      <c r="CG21" s="347"/>
      <c r="CH21" s="347"/>
      <c r="CI21" s="347"/>
      <c r="CJ21" s="347"/>
      <c r="CK21" s="347"/>
      <c r="CL21" s="347"/>
      <c r="CM21" s="347"/>
      <c r="CN21" s="347"/>
      <c r="CO21" s="347"/>
      <c r="CP21" s="347"/>
      <c r="CQ21" s="347"/>
      <c r="CR21" s="347"/>
      <c r="CS21" s="347"/>
      <c r="CT21" s="347"/>
      <c r="CU21" s="347"/>
      <c r="CV21" s="347"/>
      <c r="CW21" s="347"/>
      <c r="CX21" s="347"/>
      <c r="CY21" s="347"/>
      <c r="CZ21" s="347"/>
      <c r="DA21" s="347"/>
      <c r="DB21" s="347"/>
      <c r="DC21" s="347"/>
      <c r="DD21" s="347"/>
      <c r="DE21" s="347"/>
      <c r="DF21" s="347"/>
      <c r="DG21" s="347"/>
      <c r="DH21" s="347"/>
      <c r="DI21" s="347"/>
      <c r="DJ21" s="347"/>
      <c r="DK21" s="347"/>
      <c r="DL21" s="347"/>
      <c r="DM21" s="347"/>
      <c r="DN21" s="347"/>
      <c r="DO21" s="347"/>
      <c r="DP21" s="347"/>
      <c r="DQ21" s="347"/>
      <c r="DR21" s="347"/>
      <c r="DS21" s="347"/>
      <c r="DT21" s="347"/>
      <c r="DU21" s="347"/>
      <c r="DV21" s="347"/>
      <c r="DW21" s="347"/>
      <c r="DX21" s="347"/>
      <c r="DY21" s="347"/>
      <c r="DZ21" s="347"/>
      <c r="EA21" s="347"/>
      <c r="EB21" s="347"/>
      <c r="EC21" s="347"/>
      <c r="ED21" s="347"/>
      <c r="EE21" s="347"/>
      <c r="EF21" s="347"/>
      <c r="EG21" s="347"/>
      <c r="EH21" s="347"/>
      <c r="EI21" s="347"/>
      <c r="EJ21" s="347"/>
      <c r="EK21" s="347"/>
      <c r="EL21" s="347"/>
      <c r="EM21" s="347"/>
      <c r="EN21" s="347"/>
      <c r="EO21" s="347"/>
      <c r="EP21" s="347"/>
      <c r="EQ21" s="347"/>
      <c r="ER21" s="347"/>
      <c r="ES21" s="347"/>
      <c r="ET21" s="347"/>
      <c r="EU21" s="347"/>
      <c r="EV21" s="347"/>
      <c r="EW21" s="347"/>
      <c r="EX21" s="347"/>
      <c r="EY21" s="347"/>
      <c r="EZ21" s="347"/>
      <c r="FA21" s="347"/>
      <c r="FB21" s="347"/>
      <c r="FC21" s="347"/>
      <c r="FD21" s="347"/>
      <c r="FE21" s="347"/>
      <c r="FF21" s="347"/>
      <c r="FG21" s="347"/>
      <c r="FH21" s="347"/>
      <c r="FI21" s="347"/>
      <c r="FJ21" s="347"/>
      <c r="FK21" s="347"/>
      <c r="FL21" s="347"/>
      <c r="FM21" s="347"/>
      <c r="FN21" s="347"/>
      <c r="FO21" s="347"/>
      <c r="FP21" s="347"/>
      <c r="FQ21" s="347"/>
      <c r="FR21" s="347"/>
      <c r="FS21" s="347"/>
      <c r="FT21" s="347"/>
      <c r="FU21" s="347"/>
      <c r="FV21" s="347"/>
      <c r="FW21" s="347"/>
      <c r="FX21" s="347"/>
      <c r="FY21" s="347"/>
      <c r="FZ21" s="347"/>
      <c r="GA21" s="347"/>
      <c r="GB21" s="347"/>
      <c r="GC21" s="347"/>
      <c r="GD21" s="347"/>
      <c r="GE21" s="347"/>
      <c r="GF21" s="347"/>
      <c r="GG21" s="347"/>
      <c r="GH21" s="347"/>
      <c r="GI21" s="347"/>
      <c r="GJ21" s="347"/>
      <c r="GK21" s="347"/>
      <c r="GL21" s="347"/>
      <c r="GM21" s="347"/>
      <c r="GN21" s="347"/>
      <c r="GO21" s="347"/>
      <c r="GP21" s="347"/>
      <c r="GQ21" s="347"/>
      <c r="GR21" s="347"/>
      <c r="GS21" s="347"/>
      <c r="GT21" s="347"/>
      <c r="GU21" s="347"/>
      <c r="GV21" s="347"/>
      <c r="GW21" s="347"/>
      <c r="GX21" s="347"/>
      <c r="GY21" s="347"/>
      <c r="GZ21" s="347"/>
      <c r="HA21" s="347"/>
      <c r="HB21" s="347"/>
      <c r="HC21" s="347"/>
      <c r="HD21" s="347"/>
      <c r="HE21" s="347"/>
      <c r="HF21" s="347"/>
      <c r="HG21" s="347"/>
      <c r="HH21" s="347"/>
      <c r="HI21" s="347"/>
      <c r="HJ21" s="347"/>
      <c r="HK21" s="347"/>
      <c r="HL21" s="347"/>
      <c r="HM21" s="347"/>
      <c r="HN21" s="347"/>
      <c r="HO21" s="347"/>
      <c r="HP21" s="347"/>
      <c r="HQ21" s="347"/>
      <c r="HR21" s="347"/>
      <c r="HS21" s="347"/>
      <c r="HT21" s="347"/>
      <c r="HU21" s="347"/>
      <c r="HV21" s="347"/>
      <c r="HW21" s="347"/>
      <c r="HX21" s="347"/>
      <c r="HY21" s="347"/>
      <c r="HZ21" s="347"/>
      <c r="IA21" s="347"/>
      <c r="IB21" s="347"/>
      <c r="IC21" s="347"/>
      <c r="ID21" s="347"/>
      <c r="IE21" s="347"/>
      <c r="IF21" s="347"/>
      <c r="IG21" s="347"/>
      <c r="IH21" s="347"/>
      <c r="II21" s="347"/>
      <c r="IJ21" s="347"/>
      <c r="IK21" s="347"/>
      <c r="IL21" s="347"/>
      <c r="IM21" s="347"/>
      <c r="IN21" s="347"/>
      <c r="IO21" s="347"/>
      <c r="IP21" s="347"/>
      <c r="IQ21" s="347"/>
      <c r="IR21" s="347"/>
      <c r="IS21" s="347"/>
      <c r="IT21" s="347"/>
      <c r="IU21" s="347"/>
      <c r="IV21" s="347"/>
      <c r="IW21" s="347"/>
      <c r="IX21" s="347"/>
      <c r="IY21" s="347"/>
      <c r="IZ21" s="347"/>
      <c r="JA21" s="347"/>
      <c r="JB21" s="347"/>
      <c r="JC21" s="347"/>
      <c r="JD21" s="347"/>
      <c r="JE21" s="347"/>
      <c r="JF21" s="347"/>
      <c r="JG21" s="347"/>
      <c r="JH21" s="347"/>
      <c r="JI21" s="347"/>
      <c r="JJ21" s="347"/>
      <c r="JK21" s="347"/>
      <c r="JL21" s="347"/>
      <c r="JM21" s="347"/>
      <c r="JN21" s="347"/>
    </row>
    <row r="22" spans="2:274" s="178" customFormat="1" x14ac:dyDescent="0.25">
      <c r="B22" s="2" t="s">
        <v>517</v>
      </c>
      <c r="C22" s="397">
        <f>+C41+C73+C105+C137+C169</f>
        <v>334178.52796755824</v>
      </c>
      <c r="E22" s="297"/>
      <c r="F22" s="347"/>
      <c r="G22" s="347"/>
      <c r="H22" s="347"/>
      <c r="I22" s="347"/>
      <c r="J22" s="347"/>
      <c r="K22" s="347"/>
      <c r="L22" s="347"/>
      <c r="M22" s="347"/>
      <c r="N22" s="347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7"/>
      <c r="AA22" s="347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  <c r="AL22" s="347"/>
      <c r="AM22" s="347"/>
      <c r="AN22" s="347"/>
      <c r="AO22" s="347"/>
      <c r="AP22" s="347"/>
      <c r="AQ22" s="347"/>
      <c r="AR22" s="347"/>
      <c r="AS22" s="347"/>
      <c r="AT22" s="347"/>
      <c r="AU22" s="347"/>
      <c r="AV22" s="347"/>
      <c r="AW22" s="347"/>
      <c r="AX22" s="347"/>
      <c r="AY22" s="347"/>
      <c r="AZ22" s="347"/>
      <c r="BA22" s="347"/>
      <c r="BB22" s="347"/>
      <c r="BC22" s="347"/>
      <c r="BD22" s="347"/>
      <c r="BE22" s="347"/>
      <c r="BF22" s="347"/>
      <c r="BG22" s="347"/>
      <c r="BH22" s="347"/>
      <c r="BI22" s="347"/>
      <c r="BJ22" s="347"/>
      <c r="BK22" s="347"/>
      <c r="BL22" s="347"/>
      <c r="BM22" s="347"/>
      <c r="BN22" s="347"/>
      <c r="BO22" s="347"/>
      <c r="BP22" s="347"/>
      <c r="BQ22" s="347"/>
      <c r="BR22" s="347"/>
      <c r="BS22" s="347"/>
      <c r="BT22" s="347"/>
      <c r="BU22" s="347"/>
      <c r="BV22" s="347"/>
      <c r="BW22" s="347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7"/>
      <c r="CI22" s="347"/>
      <c r="CJ22" s="347"/>
      <c r="CK22" s="347"/>
      <c r="CL22" s="347"/>
      <c r="CM22" s="347"/>
      <c r="CN22" s="347"/>
      <c r="CO22" s="347"/>
      <c r="CP22" s="347"/>
      <c r="CQ22" s="347"/>
      <c r="CR22" s="347"/>
      <c r="CS22" s="347"/>
      <c r="CT22" s="347"/>
      <c r="CU22" s="347"/>
      <c r="CV22" s="347"/>
      <c r="CW22" s="347"/>
      <c r="CX22" s="347"/>
      <c r="CY22" s="347"/>
      <c r="CZ22" s="347"/>
      <c r="DA22" s="347"/>
      <c r="DB22" s="347"/>
      <c r="DC22" s="347"/>
      <c r="DD22" s="347"/>
      <c r="DE22" s="347"/>
      <c r="DF22" s="347"/>
      <c r="DG22" s="347"/>
      <c r="DH22" s="347"/>
      <c r="DI22" s="347"/>
      <c r="DJ22" s="347"/>
      <c r="DK22" s="347"/>
      <c r="DL22" s="347"/>
      <c r="DM22" s="347"/>
      <c r="DN22" s="347"/>
      <c r="DO22" s="347"/>
      <c r="DP22" s="347"/>
      <c r="DQ22" s="347"/>
      <c r="DR22" s="347"/>
      <c r="DS22" s="347"/>
      <c r="DT22" s="347"/>
      <c r="DU22" s="347"/>
      <c r="DV22" s="347"/>
      <c r="DW22" s="347"/>
      <c r="DX22" s="347"/>
      <c r="DY22" s="347"/>
      <c r="DZ22" s="347"/>
      <c r="EA22" s="347"/>
      <c r="EB22" s="347"/>
      <c r="EC22" s="347"/>
      <c r="ED22" s="347"/>
      <c r="EE22" s="347"/>
      <c r="EF22" s="347"/>
      <c r="EG22" s="347"/>
      <c r="EH22" s="347"/>
      <c r="EI22" s="347"/>
      <c r="EJ22" s="347"/>
      <c r="EK22" s="347"/>
      <c r="EL22" s="347"/>
      <c r="EM22" s="347"/>
      <c r="EN22" s="347"/>
      <c r="EO22" s="347"/>
      <c r="EP22" s="347"/>
      <c r="EQ22" s="347"/>
      <c r="ER22" s="347"/>
      <c r="ES22" s="347"/>
      <c r="ET22" s="347"/>
      <c r="EU22" s="347"/>
      <c r="EV22" s="347"/>
      <c r="EW22" s="347"/>
      <c r="EX22" s="347"/>
      <c r="EY22" s="347"/>
      <c r="EZ22" s="347"/>
      <c r="FA22" s="347"/>
      <c r="FB22" s="347"/>
      <c r="FC22" s="347"/>
      <c r="FD22" s="347"/>
      <c r="FE22" s="347"/>
      <c r="FF22" s="347"/>
      <c r="FG22" s="347"/>
      <c r="FH22" s="347"/>
      <c r="FI22" s="347"/>
      <c r="FJ22" s="347"/>
      <c r="FK22" s="347"/>
      <c r="FL22" s="347"/>
      <c r="FM22" s="347"/>
      <c r="FN22" s="347"/>
      <c r="FO22" s="347"/>
      <c r="FP22" s="347"/>
      <c r="FQ22" s="347"/>
      <c r="FR22" s="347"/>
      <c r="FS22" s="347"/>
      <c r="FT22" s="347"/>
      <c r="FU22" s="347"/>
      <c r="FV22" s="347"/>
      <c r="FW22" s="347"/>
      <c r="FX22" s="347"/>
      <c r="FY22" s="347"/>
      <c r="FZ22" s="347"/>
      <c r="GA22" s="347"/>
      <c r="GB22" s="347"/>
      <c r="GC22" s="347"/>
      <c r="GD22" s="347"/>
      <c r="GE22" s="347"/>
      <c r="GF22" s="347"/>
      <c r="GG22" s="347"/>
      <c r="GH22" s="347"/>
      <c r="GI22" s="347"/>
      <c r="GJ22" s="347"/>
      <c r="GK22" s="347"/>
      <c r="GL22" s="347"/>
      <c r="GM22" s="347"/>
      <c r="GN22" s="347"/>
      <c r="GO22" s="347"/>
      <c r="GP22" s="347"/>
      <c r="GQ22" s="347"/>
      <c r="GR22" s="347"/>
      <c r="GS22" s="347"/>
      <c r="GT22" s="347"/>
      <c r="GU22" s="347"/>
      <c r="GV22" s="347"/>
      <c r="GW22" s="347"/>
      <c r="GX22" s="347"/>
      <c r="GY22" s="347"/>
      <c r="GZ22" s="347"/>
      <c r="HA22" s="347"/>
      <c r="HB22" s="347"/>
      <c r="HC22" s="347"/>
      <c r="HD22" s="347"/>
      <c r="HE22" s="347"/>
      <c r="HF22" s="347"/>
      <c r="HG22" s="347"/>
      <c r="HH22" s="347"/>
      <c r="HI22" s="347"/>
      <c r="HJ22" s="347"/>
      <c r="HK22" s="347"/>
      <c r="HL22" s="347"/>
      <c r="HM22" s="347"/>
      <c r="HN22" s="347"/>
      <c r="HO22" s="347"/>
      <c r="HP22" s="347"/>
      <c r="HQ22" s="347"/>
      <c r="HR22" s="347"/>
      <c r="HS22" s="347"/>
      <c r="HT22" s="347"/>
      <c r="HU22" s="347"/>
      <c r="HV22" s="347"/>
      <c r="HW22" s="347"/>
      <c r="HX22" s="347"/>
      <c r="HY22" s="347"/>
      <c r="HZ22" s="347"/>
      <c r="IA22" s="347"/>
      <c r="IB22" s="347"/>
      <c r="IC22" s="347"/>
      <c r="ID22" s="347"/>
      <c r="IE22" s="347"/>
      <c r="IF22" s="347"/>
      <c r="IG22" s="347"/>
      <c r="IH22" s="347"/>
      <c r="II22" s="347"/>
      <c r="IJ22" s="347"/>
      <c r="IK22" s="347"/>
      <c r="IL22" s="347"/>
      <c r="IM22" s="347"/>
      <c r="IN22" s="347"/>
      <c r="IO22" s="347"/>
      <c r="IP22" s="347"/>
      <c r="IQ22" s="347"/>
      <c r="IR22" s="347"/>
      <c r="IS22" s="347"/>
      <c r="IT22" s="347"/>
      <c r="IU22" s="347"/>
      <c r="IV22" s="347"/>
      <c r="IW22" s="347"/>
      <c r="IX22" s="347"/>
      <c r="IY22" s="347"/>
      <c r="IZ22" s="347"/>
      <c r="JA22" s="347"/>
      <c r="JB22" s="347"/>
      <c r="JC22" s="347"/>
      <c r="JD22" s="347"/>
      <c r="JE22" s="347"/>
      <c r="JF22" s="347"/>
      <c r="JG22" s="347"/>
      <c r="JH22" s="347"/>
      <c r="JI22" s="347"/>
      <c r="JJ22" s="347"/>
      <c r="JK22" s="347"/>
      <c r="JL22" s="347"/>
      <c r="JM22" s="347"/>
      <c r="JN22" s="347"/>
    </row>
    <row r="23" spans="2:274" s="178" customFormat="1" x14ac:dyDescent="0.25">
      <c r="B23" s="2" t="s">
        <v>518</v>
      </c>
      <c r="C23" s="397">
        <f>+C53+C85+C117+C149+C181</f>
        <v>403191.0522051088</v>
      </c>
      <c r="E23" s="297"/>
      <c r="F23" s="347"/>
      <c r="G23" s="347"/>
      <c r="H23" s="347"/>
      <c r="I23" s="347"/>
      <c r="J23" s="347"/>
      <c r="K23" s="347"/>
      <c r="L23" s="347"/>
      <c r="M23" s="347"/>
      <c r="N23" s="347"/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7"/>
      <c r="AA23" s="347"/>
      <c r="AB23" s="347"/>
      <c r="AC23" s="347"/>
      <c r="AD23" s="347"/>
      <c r="AE23" s="347"/>
      <c r="AF23" s="347"/>
      <c r="AG23" s="347"/>
      <c r="AH23" s="347"/>
      <c r="AI23" s="347"/>
      <c r="AJ23" s="347"/>
      <c r="AK23" s="347"/>
      <c r="AL23" s="347"/>
      <c r="AM23" s="347"/>
      <c r="AN23" s="347"/>
      <c r="AO23" s="347"/>
      <c r="AP23" s="347"/>
      <c r="AQ23" s="347"/>
      <c r="AR23" s="347"/>
      <c r="AS23" s="347"/>
      <c r="AT23" s="347"/>
      <c r="AU23" s="347"/>
      <c r="AV23" s="347"/>
      <c r="AW23" s="347"/>
      <c r="AX23" s="347"/>
      <c r="AY23" s="347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7"/>
      <c r="BK23" s="347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7"/>
      <c r="BW23" s="347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7"/>
      <c r="CI23" s="347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7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7"/>
      <c r="DG23" s="347"/>
      <c r="DH23" s="347"/>
      <c r="DI23" s="347"/>
      <c r="DJ23" s="347"/>
      <c r="DK23" s="347"/>
      <c r="DL23" s="347"/>
      <c r="DM23" s="347"/>
      <c r="DN23" s="347"/>
      <c r="DO23" s="347"/>
      <c r="DP23" s="347"/>
      <c r="DQ23" s="347"/>
      <c r="DR23" s="347"/>
      <c r="DS23" s="347"/>
      <c r="DT23" s="347"/>
      <c r="DU23" s="347"/>
      <c r="DV23" s="347"/>
      <c r="DW23" s="347"/>
      <c r="DX23" s="347"/>
      <c r="DY23" s="347"/>
      <c r="DZ23" s="347"/>
      <c r="EA23" s="347"/>
      <c r="EB23" s="347"/>
      <c r="EC23" s="347"/>
      <c r="ED23" s="347"/>
      <c r="EE23" s="347"/>
      <c r="EF23" s="347"/>
      <c r="EG23" s="347"/>
      <c r="EH23" s="347"/>
      <c r="EI23" s="347"/>
      <c r="EJ23" s="347"/>
      <c r="EK23" s="347"/>
      <c r="EL23" s="347"/>
      <c r="EM23" s="347"/>
      <c r="EN23" s="347"/>
      <c r="EO23" s="347"/>
      <c r="EP23" s="347"/>
      <c r="EQ23" s="347"/>
      <c r="ER23" s="347"/>
      <c r="ES23" s="347"/>
      <c r="ET23" s="347"/>
      <c r="EU23" s="347"/>
      <c r="EV23" s="347"/>
      <c r="EW23" s="347"/>
      <c r="EX23" s="347"/>
      <c r="EY23" s="347"/>
      <c r="EZ23" s="347"/>
      <c r="FA23" s="347"/>
      <c r="FB23" s="347"/>
      <c r="FC23" s="347"/>
      <c r="FD23" s="347"/>
      <c r="FE23" s="347"/>
      <c r="FF23" s="347"/>
      <c r="FG23" s="347"/>
      <c r="FH23" s="347"/>
      <c r="FI23" s="347"/>
      <c r="FJ23" s="347"/>
      <c r="FK23" s="347"/>
      <c r="FL23" s="347"/>
      <c r="FM23" s="347"/>
      <c r="FN23" s="347"/>
      <c r="FO23" s="347"/>
      <c r="FP23" s="347"/>
      <c r="FQ23" s="347"/>
      <c r="FR23" s="347"/>
      <c r="FS23" s="347"/>
      <c r="FT23" s="347"/>
      <c r="FU23" s="347"/>
      <c r="FV23" s="347"/>
      <c r="FW23" s="347"/>
      <c r="FX23" s="347"/>
      <c r="FY23" s="347"/>
      <c r="FZ23" s="347"/>
      <c r="GA23" s="347"/>
      <c r="GB23" s="347"/>
      <c r="GC23" s="347"/>
      <c r="GD23" s="347"/>
      <c r="GE23" s="347"/>
      <c r="GF23" s="347"/>
      <c r="GG23" s="347"/>
      <c r="GH23" s="347"/>
      <c r="GI23" s="347"/>
      <c r="GJ23" s="347"/>
      <c r="GK23" s="347"/>
      <c r="GL23" s="347"/>
      <c r="GM23" s="347"/>
      <c r="GN23" s="347"/>
      <c r="GO23" s="347"/>
      <c r="GP23" s="347"/>
      <c r="GQ23" s="347"/>
      <c r="GR23" s="347"/>
      <c r="GS23" s="347"/>
      <c r="GT23" s="347"/>
      <c r="GU23" s="347"/>
      <c r="GV23" s="347"/>
      <c r="GW23" s="347"/>
      <c r="GX23" s="347"/>
      <c r="GY23" s="347"/>
      <c r="GZ23" s="347"/>
      <c r="HA23" s="347"/>
      <c r="HB23" s="347"/>
      <c r="HC23" s="347"/>
      <c r="HD23" s="347"/>
      <c r="HE23" s="347"/>
      <c r="HF23" s="347"/>
      <c r="HG23" s="347"/>
      <c r="HH23" s="347"/>
      <c r="HI23" s="347"/>
      <c r="HJ23" s="347"/>
      <c r="HK23" s="347"/>
      <c r="HL23" s="347"/>
      <c r="HM23" s="347"/>
      <c r="HN23" s="347"/>
      <c r="HO23" s="347"/>
      <c r="HP23" s="347"/>
      <c r="HQ23" s="347"/>
      <c r="HR23" s="347"/>
      <c r="HS23" s="347"/>
      <c r="HT23" s="347"/>
      <c r="HU23" s="347"/>
      <c r="HV23" s="347"/>
      <c r="HW23" s="347"/>
      <c r="HX23" s="347"/>
      <c r="HY23" s="347"/>
      <c r="HZ23" s="347"/>
      <c r="IA23" s="347"/>
      <c r="IB23" s="347"/>
      <c r="IC23" s="347"/>
      <c r="ID23" s="347"/>
      <c r="IE23" s="347"/>
      <c r="IF23" s="347"/>
      <c r="IG23" s="347"/>
      <c r="IH23" s="347"/>
      <c r="II23" s="347"/>
      <c r="IJ23" s="347"/>
      <c r="IK23" s="347"/>
      <c r="IL23" s="347"/>
      <c r="IM23" s="347"/>
      <c r="IN23" s="347"/>
      <c r="IO23" s="347"/>
      <c r="IP23" s="347"/>
      <c r="IQ23" s="347"/>
      <c r="IR23" s="347"/>
      <c r="IS23" s="347"/>
      <c r="IT23" s="347"/>
      <c r="IU23" s="347"/>
      <c r="IV23" s="347"/>
      <c r="IW23" s="347"/>
      <c r="IX23" s="347"/>
      <c r="IY23" s="347"/>
      <c r="IZ23" s="347"/>
      <c r="JA23" s="347"/>
      <c r="JB23" s="347"/>
      <c r="JC23" s="347"/>
      <c r="JD23" s="347"/>
      <c r="JE23" s="347"/>
      <c r="JF23" s="347"/>
      <c r="JG23" s="347"/>
      <c r="JH23" s="347"/>
      <c r="JI23" s="347"/>
      <c r="JJ23" s="347"/>
      <c r="JK23" s="347"/>
      <c r="JL23" s="347"/>
      <c r="JM23" s="347"/>
      <c r="JN23" s="347"/>
    </row>
    <row r="24" spans="2:274" s="178" customFormat="1" ht="13.5" thickBot="1" x14ac:dyDescent="0.3">
      <c r="B24" s="2"/>
      <c r="C24" s="247"/>
      <c r="E24" s="297"/>
      <c r="F24" s="347"/>
      <c r="G24" s="347"/>
      <c r="H24" s="347"/>
      <c r="I24" s="347"/>
      <c r="J24" s="347"/>
      <c r="K24" s="347"/>
      <c r="L24" s="347"/>
      <c r="M24" s="347"/>
      <c r="N24" s="347"/>
      <c r="O24" s="347"/>
      <c r="P24" s="347"/>
      <c r="Q24" s="347"/>
      <c r="R24" s="347"/>
      <c r="S24" s="347"/>
      <c r="T24" s="347"/>
      <c r="U24" s="347"/>
      <c r="V24" s="347"/>
      <c r="W24" s="347"/>
      <c r="X24" s="347"/>
      <c r="Y24" s="347"/>
      <c r="Z24" s="347"/>
      <c r="AA24" s="347"/>
      <c r="AB24" s="347"/>
      <c r="AC24" s="347"/>
      <c r="AD24" s="347"/>
      <c r="AE24" s="347"/>
      <c r="AF24" s="347"/>
      <c r="AG24" s="347"/>
      <c r="AH24" s="347"/>
      <c r="AI24" s="347"/>
      <c r="AJ24" s="347"/>
      <c r="AK24" s="347"/>
      <c r="AL24" s="347"/>
      <c r="AM24" s="347"/>
      <c r="AN24" s="347"/>
      <c r="AO24" s="347"/>
      <c r="AP24" s="347"/>
      <c r="AQ24" s="347"/>
      <c r="AR24" s="347"/>
      <c r="AS24" s="347"/>
      <c r="AT24" s="347"/>
      <c r="AU24" s="347"/>
      <c r="AV24" s="347"/>
      <c r="AW24" s="347"/>
      <c r="AX24" s="347"/>
      <c r="AY24" s="347"/>
      <c r="AZ24" s="347"/>
      <c r="BA24" s="347"/>
      <c r="BB24" s="347"/>
      <c r="BC24" s="347"/>
      <c r="BD24" s="347"/>
      <c r="BE24" s="347"/>
      <c r="BF24" s="347"/>
      <c r="BG24" s="347"/>
      <c r="BH24" s="347"/>
      <c r="BI24" s="347"/>
      <c r="BJ24" s="347"/>
      <c r="BK24" s="347"/>
      <c r="BL24" s="347"/>
      <c r="BM24" s="347"/>
      <c r="BN24" s="347"/>
      <c r="BO24" s="347"/>
      <c r="BP24" s="347"/>
      <c r="BQ24" s="347"/>
      <c r="BR24" s="347"/>
      <c r="BS24" s="347"/>
      <c r="BT24" s="347"/>
      <c r="BU24" s="347"/>
      <c r="BV24" s="347"/>
      <c r="BW24" s="347"/>
      <c r="BX24" s="347"/>
      <c r="BY24" s="347"/>
      <c r="BZ24" s="347"/>
      <c r="CA24" s="347"/>
      <c r="CB24" s="347"/>
      <c r="CC24" s="347"/>
      <c r="CD24" s="347"/>
      <c r="CE24" s="347"/>
      <c r="CF24" s="347"/>
      <c r="CG24" s="347"/>
      <c r="CH24" s="347"/>
      <c r="CI24" s="347"/>
      <c r="CJ24" s="347"/>
      <c r="CK24" s="347"/>
      <c r="CL24" s="347"/>
      <c r="CM24" s="347"/>
      <c r="CN24" s="347"/>
      <c r="CO24" s="347"/>
      <c r="CP24" s="347"/>
      <c r="CQ24" s="347"/>
      <c r="CR24" s="347"/>
      <c r="CS24" s="347"/>
      <c r="CT24" s="347"/>
      <c r="CU24" s="347"/>
      <c r="CV24" s="347"/>
      <c r="CW24" s="347"/>
      <c r="CX24" s="347"/>
      <c r="CY24" s="347"/>
      <c r="CZ24" s="347"/>
      <c r="DA24" s="347"/>
      <c r="DB24" s="347"/>
      <c r="DC24" s="347"/>
      <c r="DD24" s="347"/>
      <c r="DE24" s="347"/>
      <c r="DF24" s="347"/>
      <c r="DG24" s="347"/>
      <c r="DH24" s="347"/>
      <c r="DI24" s="347"/>
      <c r="DJ24" s="347"/>
      <c r="DK24" s="347"/>
      <c r="DL24" s="347"/>
      <c r="DM24" s="347"/>
      <c r="DN24" s="347"/>
      <c r="DO24" s="347"/>
      <c r="DP24" s="347"/>
      <c r="DQ24" s="347"/>
      <c r="DR24" s="347"/>
      <c r="DS24" s="347"/>
      <c r="DT24" s="347"/>
      <c r="DU24" s="347"/>
      <c r="DV24" s="347"/>
      <c r="DW24" s="347"/>
      <c r="DX24" s="347"/>
      <c r="DY24" s="347"/>
      <c r="DZ24" s="347"/>
      <c r="EA24" s="347"/>
      <c r="EB24" s="347"/>
      <c r="EC24" s="347"/>
      <c r="ED24" s="347"/>
      <c r="EE24" s="347"/>
      <c r="EF24" s="347"/>
      <c r="EG24" s="347"/>
      <c r="EH24" s="347"/>
      <c r="EI24" s="347"/>
      <c r="EJ24" s="347"/>
      <c r="EK24" s="347"/>
      <c r="EL24" s="347"/>
      <c r="EM24" s="347"/>
      <c r="EN24" s="347"/>
      <c r="EO24" s="347"/>
      <c r="EP24" s="347"/>
      <c r="EQ24" s="347"/>
      <c r="ER24" s="347"/>
      <c r="ES24" s="347"/>
      <c r="ET24" s="347"/>
      <c r="EU24" s="347"/>
      <c r="EV24" s="347"/>
      <c r="EW24" s="347"/>
      <c r="EX24" s="347"/>
      <c r="EY24" s="347"/>
      <c r="EZ24" s="347"/>
      <c r="FA24" s="347"/>
      <c r="FB24" s="347"/>
      <c r="FC24" s="347"/>
      <c r="FD24" s="347"/>
      <c r="FE24" s="347"/>
      <c r="FF24" s="347"/>
      <c r="FG24" s="347"/>
      <c r="FH24" s="347"/>
      <c r="FI24" s="347"/>
      <c r="FJ24" s="347"/>
      <c r="FK24" s="347"/>
      <c r="FL24" s="347"/>
      <c r="FM24" s="347"/>
      <c r="FN24" s="347"/>
      <c r="FO24" s="347"/>
      <c r="FP24" s="347"/>
      <c r="FQ24" s="347"/>
      <c r="FR24" s="347"/>
      <c r="FS24" s="347"/>
      <c r="FT24" s="347"/>
      <c r="FU24" s="347"/>
      <c r="FV24" s="347"/>
      <c r="FW24" s="347"/>
      <c r="FX24" s="347"/>
      <c r="FY24" s="347"/>
      <c r="FZ24" s="347"/>
      <c r="GA24" s="347"/>
      <c r="GB24" s="347"/>
      <c r="GC24" s="347"/>
      <c r="GD24" s="347"/>
      <c r="GE24" s="347"/>
      <c r="GF24" s="347"/>
      <c r="GG24" s="347"/>
      <c r="GH24" s="347"/>
      <c r="GI24" s="347"/>
      <c r="GJ24" s="347"/>
      <c r="GK24" s="347"/>
      <c r="GL24" s="347"/>
      <c r="GM24" s="347"/>
      <c r="GN24" s="347"/>
      <c r="GO24" s="347"/>
      <c r="GP24" s="347"/>
      <c r="GQ24" s="347"/>
      <c r="GR24" s="347"/>
      <c r="GS24" s="347"/>
      <c r="GT24" s="347"/>
      <c r="GU24" s="347"/>
      <c r="GV24" s="347"/>
      <c r="GW24" s="347"/>
      <c r="GX24" s="347"/>
      <c r="GY24" s="347"/>
      <c r="GZ24" s="347"/>
      <c r="HA24" s="347"/>
      <c r="HB24" s="347"/>
      <c r="HC24" s="347"/>
      <c r="HD24" s="347"/>
      <c r="HE24" s="347"/>
      <c r="HF24" s="347"/>
      <c r="HG24" s="347"/>
      <c r="HH24" s="347"/>
      <c r="HI24" s="347"/>
      <c r="HJ24" s="347"/>
      <c r="HK24" s="347"/>
      <c r="HL24" s="347"/>
      <c r="HM24" s="347"/>
      <c r="HN24" s="347"/>
      <c r="HO24" s="347"/>
      <c r="HP24" s="347"/>
      <c r="HQ24" s="347"/>
      <c r="HR24" s="347"/>
      <c r="HS24" s="347"/>
      <c r="HT24" s="347"/>
      <c r="HU24" s="347"/>
      <c r="HV24" s="347"/>
      <c r="HW24" s="347"/>
      <c r="HX24" s="347"/>
      <c r="HY24" s="347"/>
      <c r="HZ24" s="347"/>
      <c r="IA24" s="347"/>
      <c r="IB24" s="347"/>
      <c r="IC24" s="347"/>
      <c r="ID24" s="347"/>
      <c r="IE24" s="347"/>
      <c r="IF24" s="347"/>
      <c r="IG24" s="347"/>
      <c r="IH24" s="347"/>
      <c r="II24" s="347"/>
      <c r="IJ24" s="347"/>
      <c r="IK24" s="347"/>
      <c r="IL24" s="347"/>
      <c r="IM24" s="347"/>
      <c r="IN24" s="347"/>
      <c r="IO24" s="347"/>
      <c r="IP24" s="347"/>
      <c r="IQ24" s="347"/>
      <c r="IR24" s="347"/>
      <c r="IS24" s="347"/>
      <c r="IT24" s="347"/>
      <c r="IU24" s="347"/>
      <c r="IV24" s="347"/>
      <c r="IW24" s="347"/>
      <c r="IX24" s="347"/>
      <c r="IY24" s="347"/>
      <c r="IZ24" s="347"/>
      <c r="JA24" s="347"/>
      <c r="JB24" s="347"/>
      <c r="JC24" s="347"/>
      <c r="JD24" s="347"/>
      <c r="JE24" s="347"/>
      <c r="JF24" s="347"/>
      <c r="JG24" s="347"/>
      <c r="JH24" s="347"/>
      <c r="JI24" s="347"/>
      <c r="JJ24" s="347"/>
      <c r="JK24" s="347"/>
      <c r="JL24" s="347"/>
      <c r="JM24" s="347"/>
      <c r="JN24" s="347"/>
    </row>
    <row r="25" spans="2:274" s="178" customFormat="1" ht="13.5" thickBot="1" x14ac:dyDescent="0.3">
      <c r="B25" s="2" t="s">
        <v>509</v>
      </c>
      <c r="C25" s="393">
        <f>+C58+C90+C122+C154+C186</f>
        <v>3575.6985264052178</v>
      </c>
      <c r="E25" s="297">
        <f>+SUM(G25:JN25)</f>
        <v>643625.7347529399</v>
      </c>
      <c r="F25" s="347"/>
      <c r="G25" s="307">
        <f>+G58+G90+G122+G154+G186</f>
        <v>0</v>
      </c>
      <c r="H25" s="307">
        <f t="shared" ref="H25:BS25" si="676">+H58+H90+H122+H154+H186</f>
        <v>0</v>
      </c>
      <c r="I25" s="307">
        <f t="shared" si="676"/>
        <v>0</v>
      </c>
      <c r="J25" s="307">
        <f t="shared" si="676"/>
        <v>0</v>
      </c>
      <c r="K25" s="307">
        <f t="shared" si="676"/>
        <v>0</v>
      </c>
      <c r="L25" s="307">
        <f t="shared" si="676"/>
        <v>0</v>
      </c>
      <c r="M25" s="307">
        <f t="shared" si="676"/>
        <v>0</v>
      </c>
      <c r="N25" s="307">
        <f t="shared" si="676"/>
        <v>0</v>
      </c>
      <c r="O25" s="307">
        <f t="shared" si="676"/>
        <v>0</v>
      </c>
      <c r="P25" s="307">
        <f t="shared" si="676"/>
        <v>0</v>
      </c>
      <c r="Q25" s="307">
        <f t="shared" si="676"/>
        <v>0</v>
      </c>
      <c r="R25" s="307">
        <f t="shared" si="676"/>
        <v>0</v>
      </c>
      <c r="S25" s="307">
        <f t="shared" si="676"/>
        <v>0</v>
      </c>
      <c r="T25" s="307">
        <f t="shared" si="676"/>
        <v>0</v>
      </c>
      <c r="U25" s="307">
        <f t="shared" si="676"/>
        <v>0</v>
      </c>
      <c r="V25" s="307">
        <f t="shared" si="676"/>
        <v>0</v>
      </c>
      <c r="W25" s="307">
        <f t="shared" si="676"/>
        <v>0</v>
      </c>
      <c r="X25" s="307">
        <f t="shared" si="676"/>
        <v>0</v>
      </c>
      <c r="Y25" s="307">
        <f t="shared" si="676"/>
        <v>0</v>
      </c>
      <c r="Z25" s="307">
        <f t="shared" si="676"/>
        <v>0</v>
      </c>
      <c r="AA25" s="307">
        <f t="shared" si="676"/>
        <v>0</v>
      </c>
      <c r="AB25" s="307">
        <f t="shared" si="676"/>
        <v>0</v>
      </c>
      <c r="AC25" s="307">
        <f t="shared" si="676"/>
        <v>0</v>
      </c>
      <c r="AD25" s="307">
        <f t="shared" si="676"/>
        <v>0</v>
      </c>
      <c r="AE25" s="307">
        <f t="shared" si="676"/>
        <v>0</v>
      </c>
      <c r="AF25" s="307">
        <f t="shared" si="676"/>
        <v>0</v>
      </c>
      <c r="AG25" s="307">
        <f t="shared" si="676"/>
        <v>0</v>
      </c>
      <c r="AH25" s="307">
        <f t="shared" si="676"/>
        <v>0</v>
      </c>
      <c r="AI25" s="307">
        <f t="shared" si="676"/>
        <v>0</v>
      </c>
      <c r="AJ25" s="307">
        <f t="shared" si="676"/>
        <v>0</v>
      </c>
      <c r="AK25" s="307">
        <f t="shared" si="676"/>
        <v>0</v>
      </c>
      <c r="AL25" s="307">
        <f t="shared" si="676"/>
        <v>0</v>
      </c>
      <c r="AM25" s="307">
        <f t="shared" si="676"/>
        <v>0</v>
      </c>
      <c r="AN25" s="307">
        <f t="shared" si="676"/>
        <v>0</v>
      </c>
      <c r="AO25" s="307">
        <f t="shared" si="676"/>
        <v>0</v>
      </c>
      <c r="AP25" s="307">
        <f t="shared" si="676"/>
        <v>0</v>
      </c>
      <c r="AQ25" s="307">
        <f t="shared" si="676"/>
        <v>0</v>
      </c>
      <c r="AR25" s="307">
        <f t="shared" si="676"/>
        <v>0</v>
      </c>
      <c r="AS25" s="307">
        <f t="shared" si="676"/>
        <v>0</v>
      </c>
      <c r="AT25" s="307">
        <f t="shared" si="676"/>
        <v>2079.4269897736485</v>
      </c>
      <c r="AU25" s="307">
        <f t="shared" si="676"/>
        <v>2079.4269897736485</v>
      </c>
      <c r="AV25" s="307">
        <f t="shared" si="676"/>
        <v>2079.4269897736485</v>
      </c>
      <c r="AW25" s="307">
        <f t="shared" si="676"/>
        <v>2079.4269897736485</v>
      </c>
      <c r="AX25" s="307">
        <f t="shared" si="676"/>
        <v>2079.4269897736485</v>
      </c>
      <c r="AY25" s="307">
        <f t="shared" si="676"/>
        <v>2079.4269897736485</v>
      </c>
      <c r="AZ25" s="307">
        <f t="shared" si="676"/>
        <v>2079.4269897736485</v>
      </c>
      <c r="BA25" s="307">
        <f t="shared" si="676"/>
        <v>2079.4269897736485</v>
      </c>
      <c r="BB25" s="307">
        <f t="shared" si="676"/>
        <v>2079.4269897736485</v>
      </c>
      <c r="BC25" s="307">
        <f t="shared" si="676"/>
        <v>2079.4269897736485</v>
      </c>
      <c r="BD25" s="307">
        <f t="shared" si="676"/>
        <v>2079.4269897736485</v>
      </c>
      <c r="BE25" s="307">
        <f t="shared" si="676"/>
        <v>2079.4269897736485</v>
      </c>
      <c r="BF25" s="307">
        <f t="shared" si="676"/>
        <v>2079.4269897736485</v>
      </c>
      <c r="BG25" s="307">
        <f t="shared" si="676"/>
        <v>2532.7460986084143</v>
      </c>
      <c r="BH25" s="307">
        <f t="shared" si="676"/>
        <v>2532.7460986084143</v>
      </c>
      <c r="BI25" s="307">
        <f t="shared" si="676"/>
        <v>2532.7460986084143</v>
      </c>
      <c r="BJ25" s="307">
        <f t="shared" si="676"/>
        <v>3047.0275396975999</v>
      </c>
      <c r="BK25" s="307">
        <f t="shared" si="676"/>
        <v>3575.6985264052178</v>
      </c>
      <c r="BL25" s="307">
        <f t="shared" si="676"/>
        <v>3575.6985264052178</v>
      </c>
      <c r="BM25" s="307">
        <f t="shared" si="676"/>
        <v>3575.6985264052178</v>
      </c>
      <c r="BN25" s="307">
        <f t="shared" si="676"/>
        <v>3575.6985264052178</v>
      </c>
      <c r="BO25" s="307">
        <f t="shared" si="676"/>
        <v>3575.6985264052178</v>
      </c>
      <c r="BP25" s="307">
        <f t="shared" si="676"/>
        <v>3575.6985264052178</v>
      </c>
      <c r="BQ25" s="307">
        <f t="shared" si="676"/>
        <v>3575.6985264052178</v>
      </c>
      <c r="BR25" s="307">
        <f t="shared" si="676"/>
        <v>3575.6985264052178</v>
      </c>
      <c r="BS25" s="307">
        <f t="shared" si="676"/>
        <v>3575.6985264052178</v>
      </c>
      <c r="BT25" s="307">
        <f t="shared" ref="BT25:EE25" si="677">+BT58+BT90+BT122+BT154+BT186</f>
        <v>3575.6985264052178</v>
      </c>
      <c r="BU25" s="307">
        <f t="shared" si="677"/>
        <v>3575.6985264052178</v>
      </c>
      <c r="BV25" s="307">
        <f t="shared" si="677"/>
        <v>3575.6985264052178</v>
      </c>
      <c r="BW25" s="307">
        <f t="shared" si="677"/>
        <v>3575.6985264052178</v>
      </c>
      <c r="BX25" s="307">
        <f t="shared" si="677"/>
        <v>3575.6985264052178</v>
      </c>
      <c r="BY25" s="307">
        <f t="shared" si="677"/>
        <v>3575.6985264052178</v>
      </c>
      <c r="BZ25" s="307">
        <f t="shared" si="677"/>
        <v>3575.6985264052178</v>
      </c>
      <c r="CA25" s="307">
        <f t="shared" si="677"/>
        <v>3575.6985264052178</v>
      </c>
      <c r="CB25" s="307">
        <f t="shared" si="677"/>
        <v>3575.6985264052178</v>
      </c>
      <c r="CC25" s="307">
        <f t="shared" si="677"/>
        <v>3575.6985264052178</v>
      </c>
      <c r="CD25" s="307">
        <f t="shared" si="677"/>
        <v>3575.6985264052178</v>
      </c>
      <c r="CE25" s="307">
        <f t="shared" si="677"/>
        <v>3575.6985264052178</v>
      </c>
      <c r="CF25" s="307">
        <f t="shared" si="677"/>
        <v>3575.6985264052178</v>
      </c>
      <c r="CG25" s="307">
        <f t="shared" si="677"/>
        <v>3575.6985264052178</v>
      </c>
      <c r="CH25" s="307">
        <f t="shared" si="677"/>
        <v>3575.6985264052178</v>
      </c>
      <c r="CI25" s="307">
        <f t="shared" si="677"/>
        <v>3575.6985264052178</v>
      </c>
      <c r="CJ25" s="307">
        <f t="shared" si="677"/>
        <v>3575.6985264052178</v>
      </c>
      <c r="CK25" s="307">
        <f t="shared" si="677"/>
        <v>3575.6985264052178</v>
      </c>
      <c r="CL25" s="307">
        <f t="shared" si="677"/>
        <v>3575.6985264052178</v>
      </c>
      <c r="CM25" s="307">
        <f t="shared" si="677"/>
        <v>3575.6985264052178</v>
      </c>
      <c r="CN25" s="307">
        <f t="shared" si="677"/>
        <v>3575.6985264052178</v>
      </c>
      <c r="CO25" s="307">
        <f t="shared" si="677"/>
        <v>3575.6985264052178</v>
      </c>
      <c r="CP25" s="307">
        <f t="shared" si="677"/>
        <v>3575.6985264052178</v>
      </c>
      <c r="CQ25" s="307">
        <f t="shared" si="677"/>
        <v>3575.6985264052178</v>
      </c>
      <c r="CR25" s="307">
        <f t="shared" si="677"/>
        <v>3575.6985264052178</v>
      </c>
      <c r="CS25" s="307">
        <f t="shared" si="677"/>
        <v>3575.6985264052178</v>
      </c>
      <c r="CT25" s="307">
        <f t="shared" si="677"/>
        <v>3575.6985264052178</v>
      </c>
      <c r="CU25" s="307">
        <f t="shared" si="677"/>
        <v>3575.6985264052178</v>
      </c>
      <c r="CV25" s="307">
        <f t="shared" si="677"/>
        <v>3575.6985264052178</v>
      </c>
      <c r="CW25" s="307">
        <f t="shared" si="677"/>
        <v>3575.6985264052178</v>
      </c>
      <c r="CX25" s="307">
        <f t="shared" si="677"/>
        <v>3575.6985264052178</v>
      </c>
      <c r="CY25" s="307">
        <f t="shared" si="677"/>
        <v>3575.6985264052178</v>
      </c>
      <c r="CZ25" s="307">
        <f t="shared" si="677"/>
        <v>3575.6985264052178</v>
      </c>
      <c r="DA25" s="307">
        <f t="shared" si="677"/>
        <v>3575.6985264052178</v>
      </c>
      <c r="DB25" s="307">
        <f t="shared" si="677"/>
        <v>3575.6985264052178</v>
      </c>
      <c r="DC25" s="307">
        <f t="shared" si="677"/>
        <v>3575.6985264052178</v>
      </c>
      <c r="DD25" s="307">
        <f t="shared" si="677"/>
        <v>3575.6985264052178</v>
      </c>
      <c r="DE25" s="307">
        <f t="shared" si="677"/>
        <v>3575.6985264052178</v>
      </c>
      <c r="DF25" s="307">
        <f t="shared" si="677"/>
        <v>3575.6985264052178</v>
      </c>
      <c r="DG25" s="307">
        <f t="shared" si="677"/>
        <v>3575.6985264052178</v>
      </c>
      <c r="DH25" s="307">
        <f t="shared" si="677"/>
        <v>3575.6985264052178</v>
      </c>
      <c r="DI25" s="307">
        <f t="shared" si="677"/>
        <v>3575.6985264052178</v>
      </c>
      <c r="DJ25" s="307">
        <f t="shared" si="677"/>
        <v>3575.6985264052178</v>
      </c>
      <c r="DK25" s="307">
        <f t="shared" si="677"/>
        <v>3575.6985264052178</v>
      </c>
      <c r="DL25" s="307">
        <f t="shared" si="677"/>
        <v>3575.6985264052178</v>
      </c>
      <c r="DM25" s="307">
        <f t="shared" si="677"/>
        <v>3575.6985264052178</v>
      </c>
      <c r="DN25" s="307">
        <f t="shared" si="677"/>
        <v>3575.6985264052178</v>
      </c>
      <c r="DO25" s="307">
        <f t="shared" si="677"/>
        <v>3575.6985264052178</v>
      </c>
      <c r="DP25" s="307">
        <f t="shared" si="677"/>
        <v>3575.6985264052178</v>
      </c>
      <c r="DQ25" s="307">
        <f t="shared" si="677"/>
        <v>3575.6985264052178</v>
      </c>
      <c r="DR25" s="307">
        <f t="shared" si="677"/>
        <v>3575.6985264052178</v>
      </c>
      <c r="DS25" s="307">
        <f t="shared" si="677"/>
        <v>3575.6985264052178</v>
      </c>
      <c r="DT25" s="307">
        <f t="shared" si="677"/>
        <v>3575.6985264052178</v>
      </c>
      <c r="DU25" s="307">
        <f t="shared" si="677"/>
        <v>3575.6985264052178</v>
      </c>
      <c r="DV25" s="307">
        <f t="shared" si="677"/>
        <v>3575.6985264052178</v>
      </c>
      <c r="DW25" s="307">
        <f t="shared" si="677"/>
        <v>3575.6985264052178</v>
      </c>
      <c r="DX25" s="307">
        <f t="shared" si="677"/>
        <v>3575.6985264052178</v>
      </c>
      <c r="DY25" s="307">
        <f t="shared" si="677"/>
        <v>3575.6985264052178</v>
      </c>
      <c r="DZ25" s="307">
        <f t="shared" si="677"/>
        <v>3575.6985264052178</v>
      </c>
      <c r="EA25" s="307">
        <f t="shared" si="677"/>
        <v>3575.6985264052178</v>
      </c>
      <c r="EB25" s="307">
        <f t="shared" si="677"/>
        <v>3575.6985264052178</v>
      </c>
      <c r="EC25" s="307">
        <f t="shared" si="677"/>
        <v>3575.6985264052178</v>
      </c>
      <c r="ED25" s="307">
        <f t="shared" si="677"/>
        <v>3575.6985264052178</v>
      </c>
      <c r="EE25" s="307">
        <f t="shared" si="677"/>
        <v>3575.6985264052178</v>
      </c>
      <c r="EF25" s="307">
        <f t="shared" ref="EF25:GQ25" si="678">+EF58+EF90+EF122+EF154+EF186</f>
        <v>3575.6985264052178</v>
      </c>
      <c r="EG25" s="307">
        <f t="shared" si="678"/>
        <v>3575.6985264052178</v>
      </c>
      <c r="EH25" s="307">
        <f t="shared" si="678"/>
        <v>3575.6985264052178</v>
      </c>
      <c r="EI25" s="307">
        <f t="shared" si="678"/>
        <v>3575.6985264052178</v>
      </c>
      <c r="EJ25" s="307">
        <f t="shared" si="678"/>
        <v>3575.6985264052178</v>
      </c>
      <c r="EK25" s="307">
        <f t="shared" si="678"/>
        <v>3575.6985264052178</v>
      </c>
      <c r="EL25" s="307">
        <f t="shared" si="678"/>
        <v>3575.6985264052178</v>
      </c>
      <c r="EM25" s="307">
        <f t="shared" si="678"/>
        <v>3575.6985264052178</v>
      </c>
      <c r="EN25" s="307">
        <f t="shared" si="678"/>
        <v>3575.6985264052178</v>
      </c>
      <c r="EO25" s="307">
        <f t="shared" si="678"/>
        <v>3575.6985264052178</v>
      </c>
      <c r="EP25" s="307">
        <f t="shared" si="678"/>
        <v>3575.6985264052178</v>
      </c>
      <c r="EQ25" s="307">
        <f t="shared" si="678"/>
        <v>3575.6985264052178</v>
      </c>
      <c r="ER25" s="307">
        <f t="shared" si="678"/>
        <v>3575.6985264052178</v>
      </c>
      <c r="ES25" s="307">
        <f t="shared" si="678"/>
        <v>3575.6985264052178</v>
      </c>
      <c r="ET25" s="307">
        <f t="shared" si="678"/>
        <v>3575.6985264052178</v>
      </c>
      <c r="EU25" s="307">
        <f t="shared" si="678"/>
        <v>3575.6985264052178</v>
      </c>
      <c r="EV25" s="307">
        <f t="shared" si="678"/>
        <v>3575.6985264052178</v>
      </c>
      <c r="EW25" s="307">
        <f t="shared" si="678"/>
        <v>3575.6985264052178</v>
      </c>
      <c r="EX25" s="307">
        <f t="shared" si="678"/>
        <v>3575.6985264052178</v>
      </c>
      <c r="EY25" s="307">
        <f t="shared" si="678"/>
        <v>3575.6985264052178</v>
      </c>
      <c r="EZ25" s="307">
        <f t="shared" si="678"/>
        <v>3575.6985264052178</v>
      </c>
      <c r="FA25" s="307">
        <f t="shared" si="678"/>
        <v>3575.6985264052178</v>
      </c>
      <c r="FB25" s="307">
        <f t="shared" si="678"/>
        <v>3575.6985264052178</v>
      </c>
      <c r="FC25" s="307">
        <f t="shared" si="678"/>
        <v>3575.6985264052178</v>
      </c>
      <c r="FD25" s="307">
        <f t="shared" si="678"/>
        <v>3575.6985264052178</v>
      </c>
      <c r="FE25" s="307">
        <f t="shared" si="678"/>
        <v>3575.6985264052178</v>
      </c>
      <c r="FF25" s="307">
        <f t="shared" si="678"/>
        <v>3575.6985264052178</v>
      </c>
      <c r="FG25" s="307">
        <f t="shared" si="678"/>
        <v>3575.6985264052178</v>
      </c>
      <c r="FH25" s="307">
        <f t="shared" si="678"/>
        <v>3575.6985264052178</v>
      </c>
      <c r="FI25" s="307">
        <f t="shared" si="678"/>
        <v>3575.6985264052178</v>
      </c>
      <c r="FJ25" s="307">
        <f t="shared" si="678"/>
        <v>3575.6985264052178</v>
      </c>
      <c r="FK25" s="307">
        <f t="shared" si="678"/>
        <v>3575.6985264052178</v>
      </c>
      <c r="FL25" s="307">
        <f t="shared" si="678"/>
        <v>3575.6985264052178</v>
      </c>
      <c r="FM25" s="307">
        <f t="shared" si="678"/>
        <v>3575.6985264052178</v>
      </c>
      <c r="FN25" s="307">
        <f t="shared" si="678"/>
        <v>3575.6985264052178</v>
      </c>
      <c r="FO25" s="307">
        <f t="shared" si="678"/>
        <v>3575.6985264052178</v>
      </c>
      <c r="FP25" s="307">
        <f t="shared" si="678"/>
        <v>3575.6985264052178</v>
      </c>
      <c r="FQ25" s="307">
        <f t="shared" si="678"/>
        <v>3575.6985264052178</v>
      </c>
      <c r="FR25" s="307">
        <f t="shared" si="678"/>
        <v>3575.6985264052178</v>
      </c>
      <c r="FS25" s="307">
        <f t="shared" si="678"/>
        <v>3575.6985264052178</v>
      </c>
      <c r="FT25" s="307">
        <f t="shared" si="678"/>
        <v>3575.6985264052178</v>
      </c>
      <c r="FU25" s="307">
        <f t="shared" si="678"/>
        <v>3575.6985264052178</v>
      </c>
      <c r="FV25" s="307">
        <f t="shared" si="678"/>
        <v>3575.6985264052178</v>
      </c>
      <c r="FW25" s="307">
        <f t="shared" si="678"/>
        <v>3575.6985264052178</v>
      </c>
      <c r="FX25" s="307">
        <f t="shared" si="678"/>
        <v>3575.6985264052178</v>
      </c>
      <c r="FY25" s="307">
        <f t="shared" si="678"/>
        <v>3575.6985264052178</v>
      </c>
      <c r="FZ25" s="307">
        <f t="shared" si="678"/>
        <v>3575.6985264052178</v>
      </c>
      <c r="GA25" s="307">
        <f t="shared" si="678"/>
        <v>3575.6985264052178</v>
      </c>
      <c r="GB25" s="307">
        <f t="shared" si="678"/>
        <v>3575.6985264052178</v>
      </c>
      <c r="GC25" s="307">
        <f t="shared" si="678"/>
        <v>3575.6985264052178</v>
      </c>
      <c r="GD25" s="307">
        <f t="shared" si="678"/>
        <v>3575.6985264052178</v>
      </c>
      <c r="GE25" s="307">
        <f t="shared" si="678"/>
        <v>3575.6985264052178</v>
      </c>
      <c r="GF25" s="307">
        <f t="shared" si="678"/>
        <v>3575.6985264052178</v>
      </c>
      <c r="GG25" s="307">
        <f t="shared" si="678"/>
        <v>3575.6985264052178</v>
      </c>
      <c r="GH25" s="307">
        <f t="shared" si="678"/>
        <v>3575.6985264052178</v>
      </c>
      <c r="GI25" s="307">
        <f t="shared" si="678"/>
        <v>3575.6985264052178</v>
      </c>
      <c r="GJ25" s="307">
        <f t="shared" si="678"/>
        <v>3575.6985264052178</v>
      </c>
      <c r="GK25" s="307">
        <f t="shared" si="678"/>
        <v>3575.6985264052178</v>
      </c>
      <c r="GL25" s="307">
        <f t="shared" si="678"/>
        <v>3575.6985264052178</v>
      </c>
      <c r="GM25" s="307">
        <f t="shared" si="678"/>
        <v>3575.6985264052178</v>
      </c>
      <c r="GN25" s="307">
        <f t="shared" si="678"/>
        <v>3575.6985264052178</v>
      </c>
      <c r="GO25" s="307">
        <f t="shared" si="678"/>
        <v>3575.6985264052178</v>
      </c>
      <c r="GP25" s="307">
        <f t="shared" si="678"/>
        <v>3575.6985264052178</v>
      </c>
      <c r="GQ25" s="307">
        <f t="shared" si="678"/>
        <v>3575.6985264052178</v>
      </c>
      <c r="GR25" s="307">
        <f t="shared" ref="GR25:JC25" si="679">+GR58+GR90+GR122+GR154+GR186</f>
        <v>3575.6985264052178</v>
      </c>
      <c r="GS25" s="307">
        <f t="shared" si="679"/>
        <v>3575.6985264052178</v>
      </c>
      <c r="GT25" s="307">
        <f t="shared" si="679"/>
        <v>3575.6985264052178</v>
      </c>
      <c r="GU25" s="307">
        <f t="shared" si="679"/>
        <v>3575.6985264052178</v>
      </c>
      <c r="GV25" s="307">
        <f t="shared" si="679"/>
        <v>3575.6985264052178</v>
      </c>
      <c r="GW25" s="307">
        <f t="shared" si="679"/>
        <v>3575.6985264052178</v>
      </c>
      <c r="GX25" s="307">
        <f t="shared" si="679"/>
        <v>3575.6985264052178</v>
      </c>
      <c r="GY25" s="307">
        <f t="shared" si="679"/>
        <v>3575.6985264052178</v>
      </c>
      <c r="GZ25" s="307">
        <f t="shared" si="679"/>
        <v>3575.6985264052178</v>
      </c>
      <c r="HA25" s="307">
        <f t="shared" si="679"/>
        <v>3575.6985264052178</v>
      </c>
      <c r="HB25" s="307">
        <f t="shared" si="679"/>
        <v>3575.6985264052178</v>
      </c>
      <c r="HC25" s="307">
        <f t="shared" si="679"/>
        <v>3575.6985264052178</v>
      </c>
      <c r="HD25" s="307">
        <f t="shared" si="679"/>
        <v>3575.6985264052178</v>
      </c>
      <c r="HE25" s="307">
        <f t="shared" si="679"/>
        <v>3575.6985264052178</v>
      </c>
      <c r="HF25" s="307">
        <f t="shared" si="679"/>
        <v>3575.6985264052178</v>
      </c>
      <c r="HG25" s="307">
        <f t="shared" si="679"/>
        <v>3575.6985264052178</v>
      </c>
      <c r="HH25" s="307">
        <f t="shared" si="679"/>
        <v>3575.6985264052178</v>
      </c>
      <c r="HI25" s="307">
        <f t="shared" si="679"/>
        <v>3575.6985264052178</v>
      </c>
      <c r="HJ25" s="307">
        <f t="shared" si="679"/>
        <v>3575.6985264052178</v>
      </c>
      <c r="HK25" s="307">
        <f t="shared" si="679"/>
        <v>3575.6985264052178</v>
      </c>
      <c r="HL25" s="307">
        <f t="shared" si="679"/>
        <v>3575.6985264052178</v>
      </c>
      <c r="HM25" s="307">
        <f t="shared" si="679"/>
        <v>3575.6985264052178</v>
      </c>
      <c r="HN25" s="307">
        <f t="shared" si="679"/>
        <v>3575.6985264052178</v>
      </c>
      <c r="HO25" s="307">
        <f t="shared" si="679"/>
        <v>3575.6985264052178</v>
      </c>
      <c r="HP25" s="307">
        <f t="shared" si="679"/>
        <v>3575.6985264052178</v>
      </c>
      <c r="HQ25" s="307">
        <f t="shared" si="679"/>
        <v>3575.6985264052178</v>
      </c>
      <c r="HR25" s="307">
        <f t="shared" si="679"/>
        <v>1496.2715366315695</v>
      </c>
      <c r="HS25" s="307">
        <f t="shared" si="679"/>
        <v>1496.2715366315695</v>
      </c>
      <c r="HT25" s="307">
        <f t="shared" si="679"/>
        <v>1496.2715366315695</v>
      </c>
      <c r="HU25" s="307">
        <f t="shared" si="679"/>
        <v>1496.2715366315695</v>
      </c>
      <c r="HV25" s="307">
        <f t="shared" si="679"/>
        <v>1496.2715366315695</v>
      </c>
      <c r="HW25" s="307">
        <f t="shared" si="679"/>
        <v>1496.2715366315695</v>
      </c>
      <c r="HX25" s="307">
        <f t="shared" si="679"/>
        <v>1496.2715366315695</v>
      </c>
      <c r="HY25" s="307">
        <f t="shared" si="679"/>
        <v>1496.2715366315695</v>
      </c>
      <c r="HZ25" s="307">
        <f t="shared" si="679"/>
        <v>1496.2715366315695</v>
      </c>
      <c r="IA25" s="307">
        <f t="shared" si="679"/>
        <v>1496.2715366315695</v>
      </c>
      <c r="IB25" s="307">
        <f t="shared" si="679"/>
        <v>1496.2715366315695</v>
      </c>
      <c r="IC25" s="307">
        <f t="shared" si="679"/>
        <v>1496.2715366315695</v>
      </c>
      <c r="ID25" s="307">
        <f t="shared" si="679"/>
        <v>1496.2715366315695</v>
      </c>
      <c r="IE25" s="307">
        <f t="shared" si="679"/>
        <v>1042.9524277968035</v>
      </c>
      <c r="IF25" s="307">
        <f t="shared" si="679"/>
        <v>1042.9524277968035</v>
      </c>
      <c r="IG25" s="307">
        <f t="shared" si="679"/>
        <v>1042.9524277968035</v>
      </c>
      <c r="IH25" s="307">
        <f t="shared" si="679"/>
        <v>528.67098670761789</v>
      </c>
      <c r="II25" s="307">
        <f t="shared" si="679"/>
        <v>0</v>
      </c>
      <c r="IJ25" s="307">
        <f t="shared" si="679"/>
        <v>0</v>
      </c>
      <c r="IK25" s="307">
        <f t="shared" si="679"/>
        <v>0</v>
      </c>
      <c r="IL25" s="307">
        <f t="shared" si="679"/>
        <v>0</v>
      </c>
      <c r="IM25" s="307">
        <f t="shared" si="679"/>
        <v>0</v>
      </c>
      <c r="IN25" s="307">
        <f t="shared" si="679"/>
        <v>0</v>
      </c>
      <c r="IO25" s="307">
        <f t="shared" si="679"/>
        <v>0</v>
      </c>
      <c r="IP25" s="307">
        <f t="shared" si="679"/>
        <v>0</v>
      </c>
      <c r="IQ25" s="307">
        <f t="shared" si="679"/>
        <v>0</v>
      </c>
      <c r="IR25" s="307">
        <f t="shared" si="679"/>
        <v>0</v>
      </c>
      <c r="IS25" s="307">
        <f t="shared" si="679"/>
        <v>0</v>
      </c>
      <c r="IT25" s="307">
        <f t="shared" si="679"/>
        <v>0</v>
      </c>
      <c r="IU25" s="307">
        <f t="shared" si="679"/>
        <v>0</v>
      </c>
      <c r="IV25" s="307">
        <f t="shared" si="679"/>
        <v>0</v>
      </c>
      <c r="IW25" s="307">
        <f t="shared" si="679"/>
        <v>0</v>
      </c>
      <c r="IX25" s="307">
        <f t="shared" si="679"/>
        <v>0</v>
      </c>
      <c r="IY25" s="307">
        <f t="shared" si="679"/>
        <v>0</v>
      </c>
      <c r="IZ25" s="307">
        <f t="shared" si="679"/>
        <v>0</v>
      </c>
      <c r="JA25" s="307">
        <f t="shared" si="679"/>
        <v>0</v>
      </c>
      <c r="JB25" s="307">
        <f t="shared" si="679"/>
        <v>0</v>
      </c>
      <c r="JC25" s="307">
        <f t="shared" si="679"/>
        <v>0</v>
      </c>
      <c r="JD25" s="307">
        <f t="shared" ref="JD25:JN25" si="680">+JD58+JD90+JD122+JD154+JD186</f>
        <v>0</v>
      </c>
      <c r="JE25" s="307">
        <f t="shared" si="680"/>
        <v>0</v>
      </c>
      <c r="JF25" s="307">
        <f t="shared" si="680"/>
        <v>0</v>
      </c>
      <c r="JG25" s="307">
        <f t="shared" si="680"/>
        <v>0</v>
      </c>
      <c r="JH25" s="307">
        <f t="shared" si="680"/>
        <v>0</v>
      </c>
      <c r="JI25" s="307">
        <f t="shared" si="680"/>
        <v>0</v>
      </c>
      <c r="JJ25" s="307">
        <f t="shared" si="680"/>
        <v>0</v>
      </c>
      <c r="JK25" s="307">
        <f t="shared" si="680"/>
        <v>0</v>
      </c>
      <c r="JL25" s="307">
        <f t="shared" si="680"/>
        <v>0</v>
      </c>
      <c r="JM25" s="307">
        <f t="shared" si="680"/>
        <v>0</v>
      </c>
      <c r="JN25" s="307">
        <f t="shared" si="680"/>
        <v>0</v>
      </c>
    </row>
    <row r="26" spans="2:274" s="178" customFormat="1" ht="13.5" thickBot="1" x14ac:dyDescent="0.3">
      <c r="B26" s="2" t="s">
        <v>519</v>
      </c>
      <c r="C26" s="393">
        <f>+C59+C91+C123+C155+C187</f>
        <v>42908.382316862619</v>
      </c>
      <c r="E26" s="29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  <c r="AA26" s="347"/>
      <c r="AB26" s="347"/>
      <c r="AC26" s="347"/>
      <c r="AD26" s="347"/>
      <c r="AE26" s="347"/>
      <c r="AF26" s="347"/>
      <c r="AG26" s="347"/>
      <c r="AH26" s="347"/>
      <c r="AI26" s="347"/>
      <c r="AJ26" s="347"/>
      <c r="AK26" s="347"/>
      <c r="AL26" s="347"/>
      <c r="AM26" s="347"/>
      <c r="AN26" s="347"/>
      <c r="AO26" s="347"/>
      <c r="AP26" s="347"/>
      <c r="AQ26" s="347"/>
      <c r="AR26" s="347"/>
      <c r="AS26" s="347"/>
      <c r="AT26" s="347"/>
      <c r="AU26" s="347"/>
      <c r="AV26" s="347"/>
      <c r="AW26" s="347"/>
      <c r="AX26" s="347"/>
      <c r="AY26" s="347"/>
      <c r="AZ26" s="347"/>
      <c r="BA26" s="347"/>
      <c r="BB26" s="347"/>
      <c r="BC26" s="347"/>
      <c r="BD26" s="347"/>
      <c r="BE26" s="347"/>
      <c r="BF26" s="347"/>
      <c r="BG26" s="347"/>
      <c r="BH26" s="347"/>
      <c r="BI26" s="347"/>
      <c r="BJ26" s="347"/>
      <c r="BK26" s="347"/>
      <c r="BL26" s="347"/>
      <c r="BM26" s="347"/>
      <c r="BN26" s="347"/>
      <c r="BO26" s="347"/>
      <c r="BP26" s="347"/>
      <c r="BQ26" s="347"/>
      <c r="BR26" s="347"/>
      <c r="BS26" s="347"/>
      <c r="BT26" s="347"/>
      <c r="BU26" s="347"/>
      <c r="BV26" s="347"/>
      <c r="BW26" s="347"/>
      <c r="BX26" s="347"/>
      <c r="BY26" s="347"/>
      <c r="BZ26" s="347"/>
      <c r="CA26" s="347"/>
      <c r="CB26" s="347"/>
      <c r="CC26" s="347"/>
      <c r="CD26" s="347"/>
      <c r="CE26" s="347"/>
      <c r="CF26" s="347"/>
      <c r="CG26" s="347"/>
      <c r="CH26" s="347"/>
      <c r="CI26" s="347"/>
      <c r="CJ26" s="347"/>
      <c r="CK26" s="347"/>
      <c r="CL26" s="347"/>
      <c r="CM26" s="347"/>
      <c r="CN26" s="347"/>
      <c r="CO26" s="347"/>
      <c r="CP26" s="347"/>
      <c r="CQ26" s="347"/>
      <c r="CR26" s="347"/>
      <c r="CS26" s="347"/>
      <c r="CT26" s="347"/>
      <c r="CU26" s="347"/>
      <c r="CV26" s="347"/>
      <c r="CW26" s="347"/>
      <c r="CX26" s="347"/>
      <c r="CY26" s="347"/>
      <c r="CZ26" s="347"/>
      <c r="DA26" s="347"/>
      <c r="DB26" s="347"/>
      <c r="DC26" s="347"/>
      <c r="DD26" s="347"/>
      <c r="DE26" s="347"/>
      <c r="DF26" s="347"/>
      <c r="DG26" s="347"/>
      <c r="DH26" s="347"/>
      <c r="DI26" s="347"/>
      <c r="DJ26" s="347"/>
      <c r="DK26" s="347"/>
      <c r="DL26" s="347"/>
      <c r="DM26" s="347"/>
      <c r="DN26" s="347"/>
      <c r="DO26" s="347"/>
      <c r="DP26" s="347"/>
      <c r="DQ26" s="347"/>
      <c r="DR26" s="347"/>
      <c r="DS26" s="347"/>
      <c r="DT26" s="347"/>
      <c r="DU26" s="347"/>
      <c r="DV26" s="347"/>
      <c r="DW26" s="347"/>
      <c r="DX26" s="347"/>
      <c r="DY26" s="347"/>
      <c r="DZ26" s="347"/>
      <c r="EA26" s="347"/>
      <c r="EB26" s="347"/>
      <c r="EC26" s="347"/>
      <c r="ED26" s="347"/>
      <c r="EE26" s="347"/>
      <c r="EF26" s="347"/>
      <c r="EG26" s="347"/>
      <c r="EH26" s="347"/>
      <c r="EI26" s="347"/>
      <c r="EJ26" s="347"/>
      <c r="EK26" s="347"/>
      <c r="EL26" s="347"/>
      <c r="EM26" s="347"/>
      <c r="EN26" s="347"/>
      <c r="EO26" s="347"/>
      <c r="EP26" s="347"/>
      <c r="EQ26" s="347"/>
      <c r="ER26" s="347"/>
      <c r="ES26" s="347"/>
      <c r="ET26" s="347"/>
      <c r="EU26" s="347"/>
      <c r="EV26" s="347"/>
      <c r="EW26" s="347"/>
      <c r="EX26" s="347"/>
      <c r="EY26" s="347"/>
      <c r="EZ26" s="347"/>
      <c r="FA26" s="347"/>
      <c r="FB26" s="347"/>
      <c r="FC26" s="347"/>
      <c r="FD26" s="347"/>
      <c r="FE26" s="347"/>
      <c r="FF26" s="347"/>
      <c r="FG26" s="347"/>
      <c r="FH26" s="347"/>
      <c r="FI26" s="347"/>
      <c r="FJ26" s="347"/>
      <c r="FK26" s="347"/>
      <c r="FL26" s="347"/>
      <c r="FM26" s="347"/>
      <c r="FN26" s="347"/>
      <c r="FO26" s="347"/>
      <c r="FP26" s="347"/>
      <c r="FQ26" s="347"/>
      <c r="FR26" s="347"/>
      <c r="FS26" s="347"/>
      <c r="FT26" s="347"/>
      <c r="FU26" s="347"/>
      <c r="FV26" s="347"/>
      <c r="FW26" s="347"/>
      <c r="FX26" s="347"/>
      <c r="FY26" s="347"/>
      <c r="FZ26" s="347"/>
      <c r="GA26" s="347"/>
      <c r="GB26" s="347"/>
      <c r="GC26" s="347"/>
      <c r="GD26" s="347"/>
      <c r="GE26" s="347"/>
      <c r="GF26" s="347"/>
      <c r="GG26" s="347"/>
      <c r="GH26" s="347"/>
      <c r="GI26" s="347"/>
      <c r="GJ26" s="347"/>
      <c r="GK26" s="347"/>
      <c r="GL26" s="347"/>
      <c r="GM26" s="347"/>
      <c r="GN26" s="347"/>
      <c r="GO26" s="347"/>
      <c r="GP26" s="347"/>
      <c r="GQ26" s="347"/>
      <c r="GR26" s="347"/>
      <c r="GS26" s="347"/>
      <c r="GT26" s="347"/>
      <c r="GU26" s="347"/>
      <c r="GV26" s="347"/>
      <c r="GW26" s="347"/>
      <c r="GX26" s="347"/>
      <c r="GY26" s="347"/>
      <c r="GZ26" s="347"/>
      <c r="HA26" s="347"/>
      <c r="HB26" s="347"/>
      <c r="HC26" s="347"/>
      <c r="HD26" s="347"/>
      <c r="HE26" s="347"/>
      <c r="HF26" s="347"/>
      <c r="HG26" s="347"/>
      <c r="HH26" s="347"/>
      <c r="HI26" s="347"/>
      <c r="HJ26" s="347"/>
      <c r="HK26" s="347"/>
      <c r="HL26" s="347"/>
      <c r="HM26" s="347"/>
      <c r="HN26" s="347"/>
      <c r="HO26" s="347"/>
      <c r="HP26" s="347"/>
      <c r="HQ26" s="347"/>
      <c r="HR26" s="347"/>
      <c r="HS26" s="347"/>
      <c r="HT26" s="347"/>
      <c r="HU26" s="347"/>
      <c r="HV26" s="347"/>
      <c r="HW26" s="347"/>
      <c r="HX26" s="347"/>
      <c r="HY26" s="347"/>
      <c r="HZ26" s="347"/>
      <c r="IA26" s="347"/>
      <c r="IB26" s="347"/>
      <c r="IC26" s="347"/>
      <c r="ID26" s="347"/>
      <c r="IE26" s="347"/>
      <c r="IF26" s="347"/>
      <c r="IG26" s="347"/>
      <c r="IH26" s="347"/>
      <c r="II26" s="347"/>
      <c r="IJ26" s="347"/>
      <c r="IK26" s="347"/>
      <c r="IL26" s="347"/>
      <c r="IM26" s="347"/>
      <c r="IN26" s="347"/>
      <c r="IO26" s="347"/>
      <c r="IP26" s="347"/>
      <c r="IQ26" s="347"/>
      <c r="IR26" s="347"/>
      <c r="IS26" s="347"/>
      <c r="IT26" s="347"/>
      <c r="IU26" s="347"/>
      <c r="IV26" s="347"/>
      <c r="IW26" s="347"/>
      <c r="IX26" s="347"/>
      <c r="IY26" s="347"/>
      <c r="IZ26" s="347"/>
      <c r="JA26" s="347"/>
      <c r="JB26" s="347"/>
      <c r="JC26" s="347"/>
      <c r="JD26" s="347"/>
      <c r="JE26" s="347"/>
      <c r="JF26" s="347"/>
      <c r="JG26" s="347"/>
      <c r="JH26" s="347"/>
      <c r="JI26" s="347"/>
      <c r="JJ26" s="347"/>
      <c r="JK26" s="347"/>
      <c r="JL26" s="347"/>
      <c r="JM26" s="347"/>
      <c r="JN26" s="347"/>
    </row>
    <row r="27" spans="2:274" s="178" customFormat="1" x14ac:dyDescent="0.25">
      <c r="B27" s="2"/>
      <c r="C27" s="247"/>
      <c r="E27" s="297"/>
      <c r="F27" s="347"/>
      <c r="G27" s="347"/>
      <c r="H27" s="347"/>
      <c r="I27" s="347"/>
      <c r="J27" s="347"/>
      <c r="K27" s="347"/>
      <c r="L27" s="347"/>
      <c r="M27" s="347"/>
      <c r="N27" s="347"/>
      <c r="O27" s="347"/>
      <c r="P27" s="347"/>
      <c r="Q27" s="347"/>
      <c r="R27" s="347"/>
      <c r="S27" s="347"/>
      <c r="T27" s="347"/>
      <c r="U27" s="347"/>
      <c r="V27" s="347"/>
      <c r="W27" s="347"/>
      <c r="X27" s="347"/>
      <c r="Y27" s="347"/>
      <c r="Z27" s="347"/>
      <c r="AA27" s="347"/>
      <c r="AB27" s="347"/>
      <c r="AC27" s="347"/>
      <c r="AD27" s="347"/>
      <c r="AE27" s="347"/>
      <c r="AF27" s="347"/>
      <c r="AG27" s="347"/>
      <c r="AH27" s="347"/>
      <c r="AI27" s="347"/>
      <c r="AJ27" s="347"/>
      <c r="AK27" s="347"/>
      <c r="AL27" s="347"/>
      <c r="AM27" s="347"/>
      <c r="AN27" s="347"/>
      <c r="AO27" s="347"/>
      <c r="AP27" s="347"/>
      <c r="AQ27" s="347"/>
      <c r="AR27" s="347"/>
      <c r="AS27" s="347"/>
      <c r="AT27" s="347"/>
      <c r="AU27" s="347"/>
      <c r="AV27" s="347"/>
      <c r="AW27" s="347"/>
      <c r="AX27" s="347"/>
      <c r="AY27" s="347"/>
      <c r="AZ27" s="347"/>
      <c r="BA27" s="347"/>
      <c r="BB27" s="347"/>
      <c r="BC27" s="347"/>
      <c r="BD27" s="347"/>
      <c r="BE27" s="347"/>
      <c r="BF27" s="347"/>
      <c r="BG27" s="347"/>
      <c r="BH27" s="347"/>
      <c r="BI27" s="347"/>
      <c r="BJ27" s="347"/>
      <c r="BK27" s="347"/>
      <c r="BL27" s="347"/>
      <c r="BM27" s="347"/>
      <c r="BN27" s="347"/>
      <c r="BO27" s="347"/>
      <c r="BP27" s="347"/>
      <c r="BQ27" s="347"/>
      <c r="BR27" s="347"/>
      <c r="BS27" s="347"/>
      <c r="BT27" s="347"/>
      <c r="BU27" s="347"/>
      <c r="BV27" s="347"/>
      <c r="BW27" s="347"/>
      <c r="BX27" s="347"/>
      <c r="BY27" s="347"/>
      <c r="BZ27" s="347"/>
      <c r="CA27" s="347"/>
      <c r="CB27" s="347"/>
      <c r="CC27" s="347"/>
      <c r="CD27" s="347"/>
      <c r="CE27" s="347"/>
      <c r="CF27" s="347"/>
      <c r="CG27" s="347"/>
      <c r="CH27" s="347"/>
      <c r="CI27" s="347"/>
      <c r="CJ27" s="347"/>
      <c r="CK27" s="347"/>
      <c r="CL27" s="347"/>
      <c r="CM27" s="347"/>
      <c r="CN27" s="347"/>
      <c r="CO27" s="347"/>
      <c r="CP27" s="347"/>
      <c r="CQ27" s="347"/>
      <c r="CR27" s="347"/>
      <c r="CS27" s="347"/>
      <c r="CT27" s="347"/>
      <c r="CU27" s="347"/>
      <c r="CV27" s="347"/>
      <c r="CW27" s="347"/>
      <c r="CX27" s="347"/>
      <c r="CY27" s="347"/>
      <c r="CZ27" s="347"/>
      <c r="DA27" s="347"/>
      <c r="DB27" s="347"/>
      <c r="DC27" s="347"/>
      <c r="DD27" s="347"/>
      <c r="DE27" s="347"/>
      <c r="DF27" s="347"/>
      <c r="DG27" s="347"/>
      <c r="DH27" s="347"/>
      <c r="DI27" s="347"/>
      <c r="DJ27" s="347"/>
      <c r="DK27" s="347"/>
      <c r="DL27" s="347"/>
      <c r="DM27" s="347"/>
      <c r="DN27" s="347"/>
      <c r="DO27" s="347"/>
      <c r="DP27" s="347"/>
      <c r="DQ27" s="347"/>
      <c r="DR27" s="347"/>
      <c r="DS27" s="347"/>
      <c r="DT27" s="347"/>
      <c r="DU27" s="347"/>
      <c r="DV27" s="347"/>
      <c r="DW27" s="347"/>
      <c r="DX27" s="347"/>
      <c r="DY27" s="347"/>
      <c r="DZ27" s="347"/>
      <c r="EA27" s="347"/>
      <c r="EB27" s="347"/>
      <c r="EC27" s="347"/>
      <c r="ED27" s="347"/>
      <c r="EE27" s="347"/>
      <c r="EF27" s="347"/>
      <c r="EG27" s="347"/>
      <c r="EH27" s="347"/>
      <c r="EI27" s="347"/>
      <c r="EJ27" s="347"/>
      <c r="EK27" s="347"/>
      <c r="EL27" s="347"/>
      <c r="EM27" s="347"/>
      <c r="EN27" s="347"/>
      <c r="EO27" s="347"/>
      <c r="EP27" s="347"/>
      <c r="EQ27" s="347"/>
      <c r="ER27" s="347"/>
      <c r="ES27" s="347"/>
      <c r="ET27" s="347"/>
      <c r="EU27" s="347"/>
      <c r="EV27" s="347"/>
      <c r="EW27" s="347"/>
      <c r="EX27" s="347"/>
      <c r="EY27" s="347"/>
      <c r="EZ27" s="347"/>
      <c r="FA27" s="347"/>
      <c r="FB27" s="347"/>
      <c r="FC27" s="347"/>
      <c r="FD27" s="347"/>
      <c r="FE27" s="347"/>
      <c r="FF27" s="347"/>
      <c r="FG27" s="347"/>
      <c r="FH27" s="347"/>
      <c r="FI27" s="347"/>
      <c r="FJ27" s="347"/>
      <c r="FK27" s="347"/>
      <c r="FL27" s="347"/>
      <c r="FM27" s="347"/>
      <c r="FN27" s="347"/>
      <c r="FO27" s="347"/>
      <c r="FP27" s="347"/>
      <c r="FQ27" s="347"/>
      <c r="FR27" s="347"/>
      <c r="FS27" s="347"/>
      <c r="FT27" s="347"/>
      <c r="FU27" s="347"/>
      <c r="FV27" s="347"/>
      <c r="FW27" s="347"/>
      <c r="FX27" s="347"/>
      <c r="FY27" s="347"/>
      <c r="FZ27" s="347"/>
      <c r="GA27" s="347"/>
      <c r="GB27" s="347"/>
      <c r="GC27" s="347"/>
      <c r="GD27" s="347"/>
      <c r="GE27" s="347"/>
      <c r="GF27" s="347"/>
      <c r="GG27" s="347"/>
      <c r="GH27" s="347"/>
      <c r="GI27" s="347"/>
      <c r="GJ27" s="347"/>
      <c r="GK27" s="347"/>
      <c r="GL27" s="347"/>
      <c r="GM27" s="347"/>
      <c r="GN27" s="347"/>
      <c r="GO27" s="347"/>
      <c r="GP27" s="347"/>
      <c r="GQ27" s="347"/>
      <c r="GR27" s="347"/>
      <c r="GS27" s="347"/>
      <c r="GT27" s="347"/>
      <c r="GU27" s="347"/>
      <c r="GV27" s="347"/>
      <c r="GW27" s="347"/>
      <c r="GX27" s="347"/>
      <c r="GY27" s="347"/>
      <c r="GZ27" s="347"/>
      <c r="HA27" s="347"/>
      <c r="HB27" s="347"/>
      <c r="HC27" s="347"/>
      <c r="HD27" s="347"/>
      <c r="HE27" s="347"/>
      <c r="HF27" s="347"/>
      <c r="HG27" s="347"/>
      <c r="HH27" s="347"/>
      <c r="HI27" s="347"/>
      <c r="HJ27" s="347"/>
      <c r="HK27" s="347"/>
      <c r="HL27" s="347"/>
      <c r="HM27" s="347"/>
      <c r="HN27" s="347"/>
      <c r="HO27" s="347"/>
      <c r="HP27" s="347"/>
      <c r="HQ27" s="347"/>
      <c r="HR27" s="347"/>
      <c r="HS27" s="347"/>
      <c r="HT27" s="347"/>
      <c r="HU27" s="347"/>
      <c r="HV27" s="347"/>
      <c r="HW27" s="347"/>
      <c r="HX27" s="347"/>
      <c r="HY27" s="347"/>
      <c r="HZ27" s="347"/>
      <c r="IA27" s="347"/>
      <c r="IB27" s="347"/>
      <c r="IC27" s="347"/>
      <c r="ID27" s="347"/>
      <c r="IE27" s="347"/>
      <c r="IF27" s="347"/>
      <c r="IG27" s="347"/>
      <c r="IH27" s="347"/>
      <c r="II27" s="347"/>
      <c r="IJ27" s="347"/>
      <c r="IK27" s="347"/>
      <c r="IL27" s="347"/>
      <c r="IM27" s="347"/>
      <c r="IN27" s="347"/>
      <c r="IO27" s="347"/>
      <c r="IP27" s="347"/>
      <c r="IQ27" s="347"/>
      <c r="IR27" s="347"/>
      <c r="IS27" s="347"/>
      <c r="IT27" s="347"/>
      <c r="IU27" s="347"/>
      <c r="IV27" s="347"/>
      <c r="IW27" s="347"/>
      <c r="IX27" s="347"/>
      <c r="IY27" s="347"/>
      <c r="IZ27" s="347"/>
      <c r="JA27" s="347"/>
      <c r="JB27" s="347"/>
      <c r="JC27" s="347"/>
      <c r="JD27" s="347"/>
      <c r="JE27" s="347"/>
      <c r="JF27" s="347"/>
      <c r="JG27" s="347"/>
      <c r="JH27" s="347"/>
      <c r="JI27" s="347"/>
      <c r="JJ27" s="347"/>
      <c r="JK27" s="347"/>
      <c r="JL27" s="347"/>
      <c r="JM27" s="347"/>
      <c r="JN27" s="347"/>
    </row>
    <row r="28" spans="2:274" s="178" customFormat="1" x14ac:dyDescent="0.25">
      <c r="B28" s="2" t="s">
        <v>67</v>
      </c>
      <c r="C28" s="247"/>
      <c r="E28" s="297"/>
      <c r="F28" s="307"/>
      <c r="G28" s="307">
        <f>+F32</f>
        <v>0</v>
      </c>
      <c r="H28" s="307">
        <f t="shared" ref="H28:BS28" si="681">+G32</f>
        <v>0</v>
      </c>
      <c r="I28" s="307">
        <f t="shared" si="681"/>
        <v>0</v>
      </c>
      <c r="J28" s="307">
        <f t="shared" si="681"/>
        <v>0</v>
      </c>
      <c r="K28" s="307">
        <f t="shared" si="681"/>
        <v>0</v>
      </c>
      <c r="L28" s="307">
        <f t="shared" si="681"/>
        <v>0</v>
      </c>
      <c r="M28" s="307">
        <f t="shared" si="681"/>
        <v>0</v>
      </c>
      <c r="N28" s="307">
        <f t="shared" si="681"/>
        <v>0</v>
      </c>
      <c r="O28" s="307">
        <f t="shared" si="681"/>
        <v>0</v>
      </c>
      <c r="P28" s="307">
        <f t="shared" si="681"/>
        <v>0</v>
      </c>
      <c r="Q28" s="307">
        <f t="shared" si="681"/>
        <v>0</v>
      </c>
      <c r="R28" s="307">
        <f t="shared" si="681"/>
        <v>0</v>
      </c>
      <c r="S28" s="307">
        <f t="shared" si="681"/>
        <v>0</v>
      </c>
      <c r="T28" s="307">
        <f t="shared" si="681"/>
        <v>336068.02195003588</v>
      </c>
      <c r="U28" s="307">
        <f t="shared" si="681"/>
        <v>337968.1994061991</v>
      </c>
      <c r="V28" s="307">
        <f t="shared" si="681"/>
        <v>339879.12074196135</v>
      </c>
      <c r="W28" s="307">
        <f t="shared" si="681"/>
        <v>341800.84670477989</v>
      </c>
      <c r="X28" s="307">
        <f t="shared" si="681"/>
        <v>343733.43838558695</v>
      </c>
      <c r="Y28" s="307">
        <f t="shared" si="681"/>
        <v>345676.95722073177</v>
      </c>
      <c r="Z28" s="307">
        <f t="shared" si="681"/>
        <v>347631.46499393368</v>
      </c>
      <c r="AA28" s="307">
        <f t="shared" si="681"/>
        <v>349597.02383824607</v>
      </c>
      <c r="AB28" s="307">
        <f t="shared" si="681"/>
        <v>351573.69623803167</v>
      </c>
      <c r="AC28" s="307">
        <f t="shared" si="681"/>
        <v>353561.54503094894</v>
      </c>
      <c r="AD28" s="307">
        <f t="shared" si="681"/>
        <v>355560.63340994954</v>
      </c>
      <c r="AE28" s="307">
        <f t="shared" si="681"/>
        <v>357571.02492528729</v>
      </c>
      <c r="AF28" s="307">
        <f t="shared" si="681"/>
        <v>359592.78348653839</v>
      </c>
      <c r="AG28" s="307">
        <f t="shared" si="681"/>
        <v>361625.97336463304</v>
      </c>
      <c r="AH28" s="307">
        <f t="shared" si="681"/>
        <v>363670.65919389861</v>
      </c>
      <c r="AI28" s="307">
        <f t="shared" si="681"/>
        <v>365726.90597411443</v>
      </c>
      <c r="AJ28" s="307">
        <f t="shared" si="681"/>
        <v>367794.77907257795</v>
      </c>
      <c r="AK28" s="307">
        <f t="shared" si="681"/>
        <v>369874.3442261829</v>
      </c>
      <c r="AL28" s="307">
        <f t="shared" si="681"/>
        <v>371965.66754350893</v>
      </c>
      <c r="AM28" s="307">
        <f t="shared" si="681"/>
        <v>374068.81550692319</v>
      </c>
      <c r="AN28" s="307">
        <f t="shared" si="681"/>
        <v>376183.85497469379</v>
      </c>
      <c r="AO28" s="307">
        <f t="shared" si="681"/>
        <v>378310.85318311531</v>
      </c>
      <c r="AP28" s="307">
        <f t="shared" si="681"/>
        <v>380449.87774864596</v>
      </c>
      <c r="AQ28" s="307">
        <f t="shared" si="681"/>
        <v>382600.99667005736</v>
      </c>
      <c r="AR28" s="307">
        <f t="shared" si="681"/>
        <v>384764.27833059605</v>
      </c>
      <c r="AS28" s="307">
        <f t="shared" si="681"/>
        <v>386939.79150015733</v>
      </c>
      <c r="AT28" s="307">
        <f t="shared" si="681"/>
        <v>389127.60533747153</v>
      </c>
      <c r="AU28" s="307">
        <f t="shared" si="681"/>
        <v>389248.36240252882</v>
      </c>
      <c r="AV28" s="307">
        <f t="shared" si="681"/>
        <v>389369.80224558845</v>
      </c>
      <c r="AW28" s="307">
        <f t="shared" si="681"/>
        <v>389491.92872717662</v>
      </c>
      <c r="AX28" s="307">
        <f t="shared" si="681"/>
        <v>389614.74572964729</v>
      </c>
      <c r="AY28" s="307">
        <f t="shared" si="681"/>
        <v>389738.25715730601</v>
      </c>
      <c r="AZ28" s="307">
        <f t="shared" si="681"/>
        <v>389862.46693653369</v>
      </c>
      <c r="BA28" s="307">
        <f t="shared" si="681"/>
        <v>389987.37901591166</v>
      </c>
      <c r="BB28" s="307">
        <f t="shared" si="681"/>
        <v>390112.99736634712</v>
      </c>
      <c r="BC28" s="307">
        <f t="shared" si="681"/>
        <v>390239.32598119922</v>
      </c>
      <c r="BD28" s="307">
        <f t="shared" si="681"/>
        <v>390366.36887640634</v>
      </c>
      <c r="BE28" s="307">
        <f t="shared" si="681"/>
        <v>390494.13009061338</v>
      </c>
      <c r="BF28" s="307">
        <f t="shared" si="681"/>
        <v>390622.61368530046</v>
      </c>
      <c r="BG28" s="307">
        <f t="shared" si="681"/>
        <v>390751.82374491176</v>
      </c>
      <c r="BH28" s="307">
        <f t="shared" si="681"/>
        <v>390428.44526815088</v>
      </c>
      <c r="BI28" s="307">
        <f t="shared" si="681"/>
        <v>390103.23836246715</v>
      </c>
      <c r="BJ28" s="307">
        <f t="shared" si="681"/>
        <v>389776.19268965774</v>
      </c>
      <c r="BK28" s="307">
        <f t="shared" si="681"/>
        <v>388933.01641197671</v>
      </c>
      <c r="BL28" s="307">
        <f t="shared" si="681"/>
        <v>387556.40170632687</v>
      </c>
      <c r="BM28" s="307">
        <f t="shared" si="681"/>
        <v>386172.00342098885</v>
      </c>
      <c r="BN28" s="307">
        <f t="shared" si="681"/>
        <v>384779.77754647145</v>
      </c>
      <c r="BO28" s="307">
        <f t="shared" si="681"/>
        <v>383379.67982444743</v>
      </c>
      <c r="BP28" s="307">
        <f t="shared" si="681"/>
        <v>381971.66574634652</v>
      </c>
      <c r="BQ28" s="307">
        <f t="shared" si="681"/>
        <v>380555.69055194053</v>
      </c>
      <c r="BR28" s="307">
        <f t="shared" si="681"/>
        <v>379131.70922792039</v>
      </c>
      <c r="BS28" s="307">
        <f t="shared" si="681"/>
        <v>377699.6765064653</v>
      </c>
      <c r="BT28" s="307">
        <f t="shared" ref="BT28:EE28" si="682">+BS32</f>
        <v>376259.54686380358</v>
      </c>
      <c r="BU28" s="307">
        <f t="shared" si="682"/>
        <v>374811.27451876551</v>
      </c>
      <c r="BV28" s="307">
        <f t="shared" si="682"/>
        <v>373354.81343132805</v>
      </c>
      <c r="BW28" s="307">
        <f t="shared" si="682"/>
        <v>371890.11730115116</v>
      </c>
      <c r="BX28" s="307">
        <f t="shared" si="682"/>
        <v>370417.13956610585</v>
      </c>
      <c r="BY28" s="307">
        <f t="shared" si="682"/>
        <v>368935.83340079419</v>
      </c>
      <c r="BZ28" s="307">
        <f t="shared" si="682"/>
        <v>367446.15171506058</v>
      </c>
      <c r="CA28" s="307">
        <f t="shared" si="682"/>
        <v>365948.0471524949</v>
      </c>
      <c r="CB28" s="307">
        <f t="shared" si="682"/>
        <v>364441.47208892694</v>
      </c>
      <c r="CC28" s="307">
        <f t="shared" si="682"/>
        <v>362926.37863091251</v>
      </c>
      <c r="CD28" s="307">
        <f t="shared" si="682"/>
        <v>361402.71861421096</v>
      </c>
      <c r="CE28" s="307">
        <f t="shared" si="682"/>
        <v>359870.44360225403</v>
      </c>
      <c r="CF28" s="307">
        <f t="shared" si="682"/>
        <v>358329.50488460599</v>
      </c>
      <c r="CG28" s="307">
        <f t="shared" si="682"/>
        <v>356779.85347541526</v>
      </c>
      <c r="CH28" s="307">
        <f t="shared" si="682"/>
        <v>355221.4401118572</v>
      </c>
      <c r="CI28" s="307">
        <f t="shared" si="682"/>
        <v>353654.2152525679</v>
      </c>
      <c r="CJ28" s="307">
        <f t="shared" si="682"/>
        <v>352078.1290760694</v>
      </c>
      <c r="CK28" s="307">
        <f t="shared" si="682"/>
        <v>350493.13147918589</v>
      </c>
      <c r="CL28" s="307">
        <f t="shared" si="682"/>
        <v>348899.17207545094</v>
      </c>
      <c r="CM28" s="307">
        <f t="shared" si="682"/>
        <v>347296.20019350568</v>
      </c>
      <c r="CN28" s="307">
        <f t="shared" si="682"/>
        <v>345684.16487548797</v>
      </c>
      <c r="CO28" s="307">
        <f t="shared" si="682"/>
        <v>344063.01487541251</v>
      </c>
      <c r="CP28" s="307">
        <f t="shared" si="682"/>
        <v>342432.69865754189</v>
      </c>
      <c r="CQ28" s="307">
        <f t="shared" si="682"/>
        <v>340793.16439474793</v>
      </c>
      <c r="CR28" s="307">
        <f t="shared" si="682"/>
        <v>339144.35996686452</v>
      </c>
      <c r="CS28" s="307">
        <f t="shared" si="682"/>
        <v>337486.23295903049</v>
      </c>
      <c r="CT28" s="307">
        <f t="shared" si="682"/>
        <v>335818.73066002334</v>
      </c>
      <c r="CU28" s="307">
        <f t="shared" si="682"/>
        <v>334141.8000605838</v>
      </c>
      <c r="CV28" s="307">
        <f t="shared" si="682"/>
        <v>332455.38785173045</v>
      </c>
      <c r="CW28" s="307">
        <f t="shared" si="682"/>
        <v>330759.44042306516</v>
      </c>
      <c r="CX28" s="307">
        <f t="shared" si="682"/>
        <v>329053.90386106877</v>
      </c>
      <c r="CY28" s="307">
        <f t="shared" si="682"/>
        <v>327338.72394738731</v>
      </c>
      <c r="CZ28" s="307">
        <f t="shared" si="682"/>
        <v>325613.84615710832</v>
      </c>
      <c r="DA28" s="307">
        <f t="shared" si="682"/>
        <v>323879.21565702761</v>
      </c>
      <c r="DB28" s="307">
        <f t="shared" si="682"/>
        <v>322134.77730390604</v>
      </c>
      <c r="DC28" s="307">
        <f t="shared" si="682"/>
        <v>320380.47564271651</v>
      </c>
      <c r="DD28" s="307">
        <f t="shared" si="682"/>
        <v>318616.25490488129</v>
      </c>
      <c r="DE28" s="307">
        <f t="shared" si="682"/>
        <v>316842.05900649884</v>
      </c>
      <c r="DF28" s="307">
        <f t="shared" si="682"/>
        <v>315057.83154656121</v>
      </c>
      <c r="DG28" s="307">
        <f t="shared" si="682"/>
        <v>313263.51580516092</v>
      </c>
      <c r="DH28" s="307">
        <f t="shared" si="682"/>
        <v>311459.05474168778</v>
      </c>
      <c r="DI28" s="307">
        <f t="shared" si="682"/>
        <v>309644.3909930159</v>
      </c>
      <c r="DJ28" s="307">
        <f t="shared" si="682"/>
        <v>307819.46687167976</v>
      </c>
      <c r="DK28" s="307">
        <f t="shared" si="682"/>
        <v>305984.22436404059</v>
      </c>
      <c r="DL28" s="307">
        <f t="shared" si="682"/>
        <v>304138.60512844211</v>
      </c>
      <c r="DM28" s="307">
        <f t="shared" si="682"/>
        <v>302282.55049335572</v>
      </c>
      <c r="DN28" s="307">
        <f t="shared" si="682"/>
        <v>300416.00145551562</v>
      </c>
      <c r="DO28" s="307">
        <f t="shared" si="682"/>
        <v>298538.89867804287</v>
      </c>
      <c r="DP28" s="307">
        <f t="shared" si="682"/>
        <v>296651.18248855916</v>
      </c>
      <c r="DQ28" s="307">
        <f t="shared" si="682"/>
        <v>294752.79287728993</v>
      </c>
      <c r="DR28" s="307">
        <f t="shared" si="682"/>
        <v>292843.66949515668</v>
      </c>
      <c r="DS28" s="307">
        <f t="shared" si="682"/>
        <v>290923.75165185833</v>
      </c>
      <c r="DT28" s="307">
        <f t="shared" si="682"/>
        <v>288992.97831394209</v>
      </c>
      <c r="DU28" s="307">
        <f t="shared" si="682"/>
        <v>287051.28810286318</v>
      </c>
      <c r="DV28" s="307">
        <f t="shared" si="682"/>
        <v>285098.61929303349</v>
      </c>
      <c r="DW28" s="307">
        <f t="shared" si="682"/>
        <v>283134.90980985959</v>
      </c>
      <c r="DX28" s="307">
        <f t="shared" si="682"/>
        <v>281160.09722776921</v>
      </c>
      <c r="DY28" s="307">
        <f t="shared" si="682"/>
        <v>279174.11876822682</v>
      </c>
      <c r="DZ28" s="307">
        <f t="shared" si="682"/>
        <v>277176.91129773791</v>
      </c>
      <c r="EA28" s="307">
        <f t="shared" si="682"/>
        <v>275168.41132584203</v>
      </c>
      <c r="EB28" s="307">
        <f t="shared" si="682"/>
        <v>273148.55500309443</v>
      </c>
      <c r="EC28" s="307">
        <f t="shared" si="682"/>
        <v>271117.27811903635</v>
      </c>
      <c r="ED28" s="307">
        <f t="shared" si="682"/>
        <v>269074.51610015373</v>
      </c>
      <c r="EE28" s="307">
        <f t="shared" si="682"/>
        <v>267020.20400782453</v>
      </c>
      <c r="EF28" s="307">
        <f t="shared" ref="EF28:GQ28" si="683">+EE32</f>
        <v>264954.27653625415</v>
      </c>
      <c r="EG28" s="307">
        <f t="shared" si="683"/>
        <v>262876.66801039968</v>
      </c>
      <c r="EH28" s="307">
        <f t="shared" si="683"/>
        <v>260787.31238388192</v>
      </c>
      <c r="EI28" s="307">
        <f t="shared" si="683"/>
        <v>258686.14323688584</v>
      </c>
      <c r="EJ28" s="307">
        <f t="shared" si="683"/>
        <v>256573.09377404911</v>
      </c>
      <c r="EK28" s="307">
        <f t="shared" si="683"/>
        <v>254448.09682233873</v>
      </c>
      <c r="EL28" s="307">
        <f t="shared" si="683"/>
        <v>252311.0848289156</v>
      </c>
      <c r="EM28" s="307">
        <f t="shared" si="683"/>
        <v>250161.98985898701</v>
      </c>
      <c r="EN28" s="307">
        <f t="shared" si="683"/>
        <v>248000.74359364712</v>
      </c>
      <c r="EO28" s="307">
        <f t="shared" si="683"/>
        <v>245827.277327705</v>
      </c>
      <c r="EP28" s="307">
        <f t="shared" si="683"/>
        <v>243641.52196750062</v>
      </c>
      <c r="EQ28" s="307">
        <f t="shared" si="683"/>
        <v>241443.40802870836</v>
      </c>
      <c r="ER28" s="307">
        <f t="shared" si="683"/>
        <v>239232.86563412807</v>
      </c>
      <c r="ES28" s="307">
        <f t="shared" si="683"/>
        <v>237009.82451146381</v>
      </c>
      <c r="ET28" s="307">
        <f t="shared" si="683"/>
        <v>234774.21399108981</v>
      </c>
      <c r="EU28" s="307">
        <f t="shared" si="683"/>
        <v>232525.963003804</v>
      </c>
      <c r="EV28" s="307">
        <f t="shared" si="683"/>
        <v>230265.0000785687</v>
      </c>
      <c r="EW28" s="307">
        <f t="shared" si="683"/>
        <v>227991.25334023859</v>
      </c>
      <c r="EX28" s="307">
        <f t="shared" si="683"/>
        <v>225704.65050727583</v>
      </c>
      <c r="EY28" s="307">
        <f t="shared" si="683"/>
        <v>223405.11888945225</v>
      </c>
      <c r="EZ28" s="307">
        <f t="shared" si="683"/>
        <v>221092.58538553855</v>
      </c>
      <c r="FA28" s="307">
        <f t="shared" si="683"/>
        <v>218766.97648098049</v>
      </c>
      <c r="FB28" s="307">
        <f t="shared" si="683"/>
        <v>216428.21824556182</v>
      </c>
      <c r="FC28" s="307">
        <f t="shared" si="683"/>
        <v>214076.2363310541</v>
      </c>
      <c r="FD28" s="307">
        <f t="shared" si="683"/>
        <v>211710.9559688532</v>
      </c>
      <c r="FE28" s="307">
        <f t="shared" si="683"/>
        <v>209332.30196760243</v>
      </c>
      <c r="FF28" s="307">
        <f t="shared" si="683"/>
        <v>206940.19871080224</v>
      </c>
      <c r="FG28" s="307">
        <f t="shared" si="683"/>
        <v>204534.57015440645</v>
      </c>
      <c r="FH28" s="307">
        <f t="shared" si="683"/>
        <v>202115.33982440468</v>
      </c>
      <c r="FI28" s="307">
        <f t="shared" si="683"/>
        <v>199682.43081439147</v>
      </c>
      <c r="FJ28" s="307">
        <f t="shared" si="683"/>
        <v>197235.76578312131</v>
      </c>
      <c r="FK28" s="307">
        <f t="shared" si="683"/>
        <v>194775.26695205009</v>
      </c>
      <c r="FL28" s="307">
        <f t="shared" si="683"/>
        <v>192300.85610286245</v>
      </c>
      <c r="FM28" s="307">
        <f t="shared" si="683"/>
        <v>189812.45457498531</v>
      </c>
      <c r="FN28" s="307">
        <f t="shared" si="683"/>
        <v>187309.98326308731</v>
      </c>
      <c r="FO28" s="307">
        <f t="shared" si="683"/>
        <v>184793.36261456404</v>
      </c>
      <c r="FP28" s="307">
        <f t="shared" si="683"/>
        <v>182262.51262700907</v>
      </c>
      <c r="FQ28" s="307">
        <f t="shared" si="683"/>
        <v>179717.35284567074</v>
      </c>
      <c r="FR28" s="307">
        <f t="shared" si="683"/>
        <v>177157.80236089457</v>
      </c>
      <c r="FS28" s="307">
        <f t="shared" si="683"/>
        <v>174583.77980555105</v>
      </c>
      <c r="FT28" s="307">
        <f t="shared" si="683"/>
        <v>171995.20335244917</v>
      </c>
      <c r="FU28" s="307">
        <f t="shared" si="683"/>
        <v>169391.99071173504</v>
      </c>
      <c r="FV28" s="307">
        <f t="shared" si="683"/>
        <v>166774.05912827599</v>
      </c>
      <c r="FW28" s="307">
        <f t="shared" si="683"/>
        <v>164141.32537902976</v>
      </c>
      <c r="FX28" s="307">
        <f t="shared" si="683"/>
        <v>161493.70577039898</v>
      </c>
      <c r="FY28" s="307">
        <f t="shared" si="683"/>
        <v>158831.11613557045</v>
      </c>
      <c r="FZ28" s="307">
        <f t="shared" si="683"/>
        <v>156153.47183183959</v>
      </c>
      <c r="GA28" s="307">
        <f t="shared" si="683"/>
        <v>153460.68773791968</v>
      </c>
      <c r="GB28" s="307">
        <f t="shared" si="683"/>
        <v>150752.67825123586</v>
      </c>
      <c r="GC28" s="307">
        <f t="shared" si="683"/>
        <v>148029.35728520385</v>
      </c>
      <c r="GD28" s="307">
        <f t="shared" si="683"/>
        <v>145290.63826649333</v>
      </c>
      <c r="GE28" s="307">
        <f t="shared" si="683"/>
        <v>142536.43413227578</v>
      </c>
      <c r="GF28" s="307">
        <f t="shared" si="683"/>
        <v>139766.65732745678</v>
      </c>
      <c r="GG28" s="307">
        <f t="shared" si="683"/>
        <v>136981.21980189264</v>
      </c>
      <c r="GH28" s="307">
        <f t="shared" si="683"/>
        <v>134180.03300759144</v>
      </c>
      <c r="GI28" s="307">
        <f t="shared" si="683"/>
        <v>131363.00789589799</v>
      </c>
      <c r="GJ28" s="307">
        <f t="shared" si="683"/>
        <v>128530.05491466304</v>
      </c>
      <c r="GK28" s="307">
        <f t="shared" si="683"/>
        <v>125681.08400539651</v>
      </c>
      <c r="GL28" s="307">
        <f t="shared" si="683"/>
        <v>122816.0046004045</v>
      </c>
      <c r="GM28" s="307">
        <f t="shared" si="683"/>
        <v>119934.7256199102</v>
      </c>
      <c r="GN28" s="307">
        <f t="shared" si="683"/>
        <v>117037.15546915852</v>
      </c>
      <c r="GO28" s="307">
        <f t="shared" si="683"/>
        <v>114123.20203550428</v>
      </c>
      <c r="GP28" s="307">
        <f t="shared" si="683"/>
        <v>111192.77268548403</v>
      </c>
      <c r="GQ28" s="307">
        <f t="shared" si="683"/>
        <v>108245.77426187124</v>
      </c>
      <c r="GR28" s="307">
        <f t="shared" ref="GR28:JC28" si="684">+GQ32</f>
        <v>105282.11308071489</v>
      </c>
      <c r="GS28" s="307">
        <f t="shared" si="684"/>
        <v>102301.69492836128</v>
      </c>
      <c r="GT28" s="307">
        <f t="shared" si="684"/>
        <v>99304.42505845899</v>
      </c>
      <c r="GU28" s="307">
        <f t="shared" si="684"/>
        <v>96290.208188946985</v>
      </c>
      <c r="GV28" s="307">
        <f t="shared" si="684"/>
        <v>93258.948499025588</v>
      </c>
      <c r="GW28" s="307">
        <f t="shared" si="684"/>
        <v>90210.549626110398</v>
      </c>
      <c r="GX28" s="307">
        <f t="shared" si="684"/>
        <v>87144.914662768948</v>
      </c>
      <c r="GY28" s="307">
        <f t="shared" si="684"/>
        <v>84061.946153640049</v>
      </c>
      <c r="GZ28" s="307">
        <f t="shared" si="684"/>
        <v>80961.546092335746</v>
      </c>
      <c r="HA28" s="307">
        <f t="shared" si="684"/>
        <v>77843.615918325711</v>
      </c>
      <c r="HB28" s="307">
        <f t="shared" si="684"/>
        <v>74708.05651380404</v>
      </c>
      <c r="HC28" s="307">
        <f t="shared" si="684"/>
        <v>71554.768200538354</v>
      </c>
      <c r="HD28" s="307">
        <f t="shared" si="684"/>
        <v>68383.650736701064</v>
      </c>
      <c r="HE28" s="307">
        <f t="shared" si="684"/>
        <v>65194.603313682695</v>
      </c>
      <c r="HF28" s="307">
        <f t="shared" si="684"/>
        <v>61987.524552887255</v>
      </c>
      <c r="HG28" s="307">
        <f t="shared" si="684"/>
        <v>58762.312502509412</v>
      </c>
      <c r="HH28" s="307">
        <f t="shared" si="684"/>
        <v>55518.864634293524</v>
      </c>
      <c r="HI28" s="307">
        <f t="shared" si="684"/>
        <v>52257.077840274273</v>
      </c>
      <c r="HJ28" s="307">
        <f t="shared" si="684"/>
        <v>48976.848429498918</v>
      </c>
      <c r="HK28" s="307">
        <f t="shared" si="684"/>
        <v>45678.072124730999</v>
      </c>
      <c r="HL28" s="307">
        <f t="shared" si="684"/>
        <v>42360.644059135397</v>
      </c>
      <c r="HM28" s="307">
        <f t="shared" si="684"/>
        <v>39024.458772944658</v>
      </c>
      <c r="HN28" s="307">
        <f t="shared" si="684"/>
        <v>35669.410210106471</v>
      </c>
      <c r="HO28" s="307">
        <f t="shared" si="684"/>
        <v>32295.391714912192</v>
      </c>
      <c r="HP28" s="307">
        <f t="shared" si="684"/>
        <v>28902.296028606292</v>
      </c>
      <c r="HQ28" s="307">
        <f t="shared" si="684"/>
        <v>25490.015285976639</v>
      </c>
      <c r="HR28" s="307">
        <f t="shared" si="684"/>
        <v>22058.441011925515</v>
      </c>
      <c r="HS28" s="307">
        <f t="shared" si="684"/>
        <v>20686.891107794876</v>
      </c>
      <c r="HT28" s="307">
        <f t="shared" si="684"/>
        <v>19307.586261100201</v>
      </c>
      <c r="HU28" s="307">
        <f t="shared" si="684"/>
        <v>17920.48262426876</v>
      </c>
      <c r="HV28" s="307">
        <f t="shared" si="684"/>
        <v>16525.536101807276</v>
      </c>
      <c r="HW28" s="307">
        <f t="shared" si="684"/>
        <v>15122.70234890014</v>
      </c>
      <c r="HX28" s="307">
        <f t="shared" si="684"/>
        <v>13711.936769999707</v>
      </c>
      <c r="HY28" s="307">
        <f t="shared" si="684"/>
        <v>12293.194517408625</v>
      </c>
      <c r="HZ28" s="307">
        <f t="shared" si="684"/>
        <v>10866.430489854138</v>
      </c>
      <c r="IA28" s="307">
        <f t="shared" si="684"/>
        <v>9431.5993310543381</v>
      </c>
      <c r="IB28" s="307">
        <f t="shared" si="684"/>
        <v>7988.6554282763045</v>
      </c>
      <c r="IC28" s="307">
        <f t="shared" si="684"/>
        <v>6537.5529108860937</v>
      </c>
      <c r="ID28" s="307">
        <f t="shared" si="684"/>
        <v>5078.2456488905291</v>
      </c>
      <c r="IE28" s="307">
        <f t="shared" si="684"/>
        <v>3610.6872514707447</v>
      </c>
      <c r="IF28" s="307">
        <f t="shared" si="684"/>
        <v>2588.1501743422077</v>
      </c>
      <c r="IG28" s="307">
        <f t="shared" si="684"/>
        <v>1559.8315239155734</v>
      </c>
      <c r="IH28" s="307">
        <f t="shared" si="684"/>
        <v>525.69861033484653</v>
      </c>
      <c r="II28" s="307">
        <f t="shared" si="684"/>
        <v>1.8758328224066645E-11</v>
      </c>
      <c r="IJ28" s="307">
        <f t="shared" si="684"/>
        <v>1.8758328224066645E-11</v>
      </c>
      <c r="IK28" s="307">
        <f t="shared" si="684"/>
        <v>1.8758328224066645E-11</v>
      </c>
      <c r="IL28" s="307">
        <f t="shared" si="684"/>
        <v>1.8758328224066645E-11</v>
      </c>
      <c r="IM28" s="307">
        <f t="shared" si="684"/>
        <v>1.8758328224066645E-11</v>
      </c>
      <c r="IN28" s="307">
        <f t="shared" si="684"/>
        <v>1.8758328224066645E-11</v>
      </c>
      <c r="IO28" s="307">
        <f t="shared" si="684"/>
        <v>1.8758328224066645E-11</v>
      </c>
      <c r="IP28" s="307">
        <f t="shared" si="684"/>
        <v>1.8758328224066645E-11</v>
      </c>
      <c r="IQ28" s="307">
        <f t="shared" si="684"/>
        <v>1.8758328224066645E-11</v>
      </c>
      <c r="IR28" s="307">
        <f t="shared" si="684"/>
        <v>1.8758328224066645E-11</v>
      </c>
      <c r="IS28" s="307">
        <f t="shared" si="684"/>
        <v>1.8758328224066645E-11</v>
      </c>
      <c r="IT28" s="307">
        <f t="shared" si="684"/>
        <v>1.8758328224066645E-11</v>
      </c>
      <c r="IU28" s="307">
        <f t="shared" si="684"/>
        <v>1.8758328224066645E-11</v>
      </c>
      <c r="IV28" s="307">
        <f t="shared" si="684"/>
        <v>1.8758328224066645E-11</v>
      </c>
      <c r="IW28" s="307">
        <f t="shared" si="684"/>
        <v>1.8758328224066645E-11</v>
      </c>
      <c r="IX28" s="307">
        <f t="shared" si="684"/>
        <v>1.8758328224066645E-11</v>
      </c>
      <c r="IY28" s="307">
        <f t="shared" si="684"/>
        <v>1.8758328224066645E-11</v>
      </c>
      <c r="IZ28" s="307">
        <f t="shared" si="684"/>
        <v>1.8758328224066645E-11</v>
      </c>
      <c r="JA28" s="307">
        <f t="shared" si="684"/>
        <v>1.8758328224066645E-11</v>
      </c>
      <c r="JB28" s="307">
        <f t="shared" si="684"/>
        <v>1.8758328224066645E-11</v>
      </c>
      <c r="JC28" s="307">
        <f t="shared" si="684"/>
        <v>1.8758328224066645E-11</v>
      </c>
      <c r="JD28" s="307">
        <f t="shared" ref="JD28:JN28" si="685">+JC32</f>
        <v>1.8758328224066645E-11</v>
      </c>
      <c r="JE28" s="307">
        <f t="shared" si="685"/>
        <v>1.8758328224066645E-11</v>
      </c>
      <c r="JF28" s="307">
        <f t="shared" si="685"/>
        <v>1.8758328224066645E-11</v>
      </c>
      <c r="JG28" s="307">
        <f t="shared" si="685"/>
        <v>1.8758328224066645E-11</v>
      </c>
      <c r="JH28" s="307">
        <f t="shared" si="685"/>
        <v>1.8758328224066645E-11</v>
      </c>
      <c r="JI28" s="307">
        <f t="shared" si="685"/>
        <v>1.8758328224066645E-11</v>
      </c>
      <c r="JJ28" s="307">
        <f t="shared" si="685"/>
        <v>1.8758328224066645E-11</v>
      </c>
      <c r="JK28" s="307">
        <f t="shared" si="685"/>
        <v>1.8758328224066645E-11</v>
      </c>
      <c r="JL28" s="307">
        <f t="shared" si="685"/>
        <v>1.8758328224066645E-11</v>
      </c>
      <c r="JM28" s="307">
        <f t="shared" si="685"/>
        <v>1.8758328224066645E-11</v>
      </c>
      <c r="JN28" s="307">
        <f t="shared" si="685"/>
        <v>1.8758328224066645E-11</v>
      </c>
    </row>
    <row r="29" spans="2:274" s="178" customFormat="1" x14ac:dyDescent="0.25">
      <c r="B29" s="227" t="s">
        <v>504</v>
      </c>
      <c r="C29" s="394"/>
      <c r="D29" s="395"/>
      <c r="E29" s="162">
        <f>+SUM(G29:JN29)</f>
        <v>334178.52796755824</v>
      </c>
      <c r="F29" s="396"/>
      <c r="G29" s="396">
        <f>+G62+G94+G126+G158+G190</f>
        <v>0</v>
      </c>
      <c r="H29" s="396">
        <f t="shared" ref="H29:BS29" si="686">+H62+H94+H126+H158+H190</f>
        <v>0</v>
      </c>
      <c r="I29" s="396">
        <f t="shared" si="686"/>
        <v>0</v>
      </c>
      <c r="J29" s="396">
        <f t="shared" si="686"/>
        <v>0</v>
      </c>
      <c r="K29" s="396">
        <f t="shared" si="686"/>
        <v>0</v>
      </c>
      <c r="L29" s="396">
        <f t="shared" si="686"/>
        <v>0</v>
      </c>
      <c r="M29" s="396">
        <f t="shared" si="686"/>
        <v>0</v>
      </c>
      <c r="N29" s="396">
        <f t="shared" si="686"/>
        <v>0</v>
      </c>
      <c r="O29" s="396">
        <f t="shared" si="686"/>
        <v>0</v>
      </c>
      <c r="P29" s="396">
        <f t="shared" si="686"/>
        <v>0</v>
      </c>
      <c r="Q29" s="396">
        <f t="shared" si="686"/>
        <v>0</v>
      </c>
      <c r="R29" s="396">
        <f t="shared" si="686"/>
        <v>0</v>
      </c>
      <c r="S29" s="396">
        <f t="shared" si="686"/>
        <v>334178.52796755824</v>
      </c>
      <c r="T29" s="396">
        <f t="shared" si="686"/>
        <v>0</v>
      </c>
      <c r="U29" s="396">
        <f t="shared" si="686"/>
        <v>0</v>
      </c>
      <c r="V29" s="396">
        <f t="shared" si="686"/>
        <v>0</v>
      </c>
      <c r="W29" s="396">
        <f t="shared" si="686"/>
        <v>0</v>
      </c>
      <c r="X29" s="396">
        <f t="shared" si="686"/>
        <v>0</v>
      </c>
      <c r="Y29" s="396">
        <f t="shared" si="686"/>
        <v>0</v>
      </c>
      <c r="Z29" s="396">
        <f t="shared" si="686"/>
        <v>0</v>
      </c>
      <c r="AA29" s="396">
        <f t="shared" si="686"/>
        <v>0</v>
      </c>
      <c r="AB29" s="396">
        <f t="shared" si="686"/>
        <v>0</v>
      </c>
      <c r="AC29" s="396">
        <f t="shared" si="686"/>
        <v>0</v>
      </c>
      <c r="AD29" s="396">
        <f t="shared" si="686"/>
        <v>0</v>
      </c>
      <c r="AE29" s="396">
        <f t="shared" si="686"/>
        <v>0</v>
      </c>
      <c r="AF29" s="396">
        <f t="shared" si="686"/>
        <v>0</v>
      </c>
      <c r="AG29" s="396">
        <f t="shared" si="686"/>
        <v>0</v>
      </c>
      <c r="AH29" s="396">
        <f t="shared" si="686"/>
        <v>0</v>
      </c>
      <c r="AI29" s="396">
        <f t="shared" si="686"/>
        <v>0</v>
      </c>
      <c r="AJ29" s="396">
        <f t="shared" si="686"/>
        <v>0</v>
      </c>
      <c r="AK29" s="396">
        <f t="shared" si="686"/>
        <v>0</v>
      </c>
      <c r="AL29" s="396">
        <f t="shared" si="686"/>
        <v>0</v>
      </c>
      <c r="AM29" s="396">
        <f t="shared" si="686"/>
        <v>0</v>
      </c>
      <c r="AN29" s="396">
        <f t="shared" si="686"/>
        <v>0</v>
      </c>
      <c r="AO29" s="396">
        <f t="shared" si="686"/>
        <v>0</v>
      </c>
      <c r="AP29" s="396">
        <f t="shared" si="686"/>
        <v>0</v>
      </c>
      <c r="AQ29" s="396">
        <f t="shared" si="686"/>
        <v>0</v>
      </c>
      <c r="AR29" s="396">
        <f t="shared" si="686"/>
        <v>0</v>
      </c>
      <c r="AS29" s="396">
        <f t="shared" si="686"/>
        <v>0</v>
      </c>
      <c r="AT29" s="396">
        <f t="shared" si="686"/>
        <v>0</v>
      </c>
      <c r="AU29" s="396">
        <f t="shared" si="686"/>
        <v>0</v>
      </c>
      <c r="AV29" s="396">
        <f t="shared" si="686"/>
        <v>0</v>
      </c>
      <c r="AW29" s="396">
        <f t="shared" si="686"/>
        <v>0</v>
      </c>
      <c r="AX29" s="396">
        <f t="shared" si="686"/>
        <v>0</v>
      </c>
      <c r="AY29" s="396">
        <f t="shared" si="686"/>
        <v>0</v>
      </c>
      <c r="AZ29" s="396">
        <f t="shared" si="686"/>
        <v>0</v>
      </c>
      <c r="BA29" s="396">
        <f t="shared" si="686"/>
        <v>0</v>
      </c>
      <c r="BB29" s="396">
        <f t="shared" si="686"/>
        <v>0</v>
      </c>
      <c r="BC29" s="396">
        <f t="shared" si="686"/>
        <v>0</v>
      </c>
      <c r="BD29" s="396">
        <f t="shared" si="686"/>
        <v>0</v>
      </c>
      <c r="BE29" s="396">
        <f t="shared" si="686"/>
        <v>0</v>
      </c>
      <c r="BF29" s="396">
        <f t="shared" si="686"/>
        <v>0</v>
      </c>
      <c r="BG29" s="396">
        <f t="shared" si="686"/>
        <v>0</v>
      </c>
      <c r="BH29" s="396">
        <f t="shared" si="686"/>
        <v>0</v>
      </c>
      <c r="BI29" s="396">
        <f t="shared" si="686"/>
        <v>0</v>
      </c>
      <c r="BJ29" s="396">
        <f t="shared" si="686"/>
        <v>0</v>
      </c>
      <c r="BK29" s="396">
        <f t="shared" si="686"/>
        <v>0</v>
      </c>
      <c r="BL29" s="396">
        <f t="shared" si="686"/>
        <v>0</v>
      </c>
      <c r="BM29" s="396">
        <f t="shared" si="686"/>
        <v>0</v>
      </c>
      <c r="BN29" s="396">
        <f t="shared" si="686"/>
        <v>0</v>
      </c>
      <c r="BO29" s="396">
        <f t="shared" si="686"/>
        <v>0</v>
      </c>
      <c r="BP29" s="396">
        <f t="shared" si="686"/>
        <v>0</v>
      </c>
      <c r="BQ29" s="396">
        <f t="shared" si="686"/>
        <v>0</v>
      </c>
      <c r="BR29" s="396">
        <f t="shared" si="686"/>
        <v>0</v>
      </c>
      <c r="BS29" s="396">
        <f t="shared" si="686"/>
        <v>0</v>
      </c>
      <c r="BT29" s="396">
        <f t="shared" ref="BT29:EE29" si="687">+BT62+BT94+BT126+BT158+BT190</f>
        <v>0</v>
      </c>
      <c r="BU29" s="396">
        <f t="shared" si="687"/>
        <v>0</v>
      </c>
      <c r="BV29" s="396">
        <f t="shared" si="687"/>
        <v>0</v>
      </c>
      <c r="BW29" s="396">
        <f t="shared" si="687"/>
        <v>0</v>
      </c>
      <c r="BX29" s="396">
        <f t="shared" si="687"/>
        <v>0</v>
      </c>
      <c r="BY29" s="396">
        <f t="shared" si="687"/>
        <v>0</v>
      </c>
      <c r="BZ29" s="396">
        <f t="shared" si="687"/>
        <v>0</v>
      </c>
      <c r="CA29" s="396">
        <f t="shared" si="687"/>
        <v>0</v>
      </c>
      <c r="CB29" s="396">
        <f t="shared" si="687"/>
        <v>0</v>
      </c>
      <c r="CC29" s="396">
        <f t="shared" si="687"/>
        <v>0</v>
      </c>
      <c r="CD29" s="396">
        <f t="shared" si="687"/>
        <v>0</v>
      </c>
      <c r="CE29" s="396">
        <f t="shared" si="687"/>
        <v>0</v>
      </c>
      <c r="CF29" s="396">
        <f t="shared" si="687"/>
        <v>0</v>
      </c>
      <c r="CG29" s="396">
        <f t="shared" si="687"/>
        <v>0</v>
      </c>
      <c r="CH29" s="396">
        <f t="shared" si="687"/>
        <v>0</v>
      </c>
      <c r="CI29" s="396">
        <f t="shared" si="687"/>
        <v>0</v>
      </c>
      <c r="CJ29" s="396">
        <f t="shared" si="687"/>
        <v>0</v>
      </c>
      <c r="CK29" s="396">
        <f t="shared" si="687"/>
        <v>0</v>
      </c>
      <c r="CL29" s="396">
        <f t="shared" si="687"/>
        <v>0</v>
      </c>
      <c r="CM29" s="396">
        <f t="shared" si="687"/>
        <v>0</v>
      </c>
      <c r="CN29" s="396">
        <f t="shared" si="687"/>
        <v>0</v>
      </c>
      <c r="CO29" s="396">
        <f t="shared" si="687"/>
        <v>0</v>
      </c>
      <c r="CP29" s="396">
        <f t="shared" si="687"/>
        <v>0</v>
      </c>
      <c r="CQ29" s="396">
        <f t="shared" si="687"/>
        <v>0</v>
      </c>
      <c r="CR29" s="396">
        <f t="shared" si="687"/>
        <v>0</v>
      </c>
      <c r="CS29" s="396">
        <f t="shared" si="687"/>
        <v>0</v>
      </c>
      <c r="CT29" s="396">
        <f t="shared" si="687"/>
        <v>0</v>
      </c>
      <c r="CU29" s="396">
        <f t="shared" si="687"/>
        <v>0</v>
      </c>
      <c r="CV29" s="396">
        <f t="shared" si="687"/>
        <v>0</v>
      </c>
      <c r="CW29" s="396">
        <f t="shared" si="687"/>
        <v>0</v>
      </c>
      <c r="CX29" s="396">
        <f t="shared" si="687"/>
        <v>0</v>
      </c>
      <c r="CY29" s="396">
        <f t="shared" si="687"/>
        <v>0</v>
      </c>
      <c r="CZ29" s="396">
        <f t="shared" si="687"/>
        <v>0</v>
      </c>
      <c r="DA29" s="396">
        <f t="shared" si="687"/>
        <v>0</v>
      </c>
      <c r="DB29" s="396">
        <f t="shared" si="687"/>
        <v>0</v>
      </c>
      <c r="DC29" s="396">
        <f t="shared" si="687"/>
        <v>0</v>
      </c>
      <c r="DD29" s="396">
        <f t="shared" si="687"/>
        <v>0</v>
      </c>
      <c r="DE29" s="396">
        <f t="shared" si="687"/>
        <v>0</v>
      </c>
      <c r="DF29" s="396">
        <f t="shared" si="687"/>
        <v>0</v>
      </c>
      <c r="DG29" s="396">
        <f t="shared" si="687"/>
        <v>0</v>
      </c>
      <c r="DH29" s="396">
        <f t="shared" si="687"/>
        <v>0</v>
      </c>
      <c r="DI29" s="396">
        <f t="shared" si="687"/>
        <v>0</v>
      </c>
      <c r="DJ29" s="396">
        <f t="shared" si="687"/>
        <v>0</v>
      </c>
      <c r="DK29" s="396">
        <f t="shared" si="687"/>
        <v>0</v>
      </c>
      <c r="DL29" s="396">
        <f t="shared" si="687"/>
        <v>0</v>
      </c>
      <c r="DM29" s="396">
        <f t="shared" si="687"/>
        <v>0</v>
      </c>
      <c r="DN29" s="396">
        <f t="shared" si="687"/>
        <v>0</v>
      </c>
      <c r="DO29" s="396">
        <f t="shared" si="687"/>
        <v>0</v>
      </c>
      <c r="DP29" s="396">
        <f t="shared" si="687"/>
        <v>0</v>
      </c>
      <c r="DQ29" s="396">
        <f t="shared" si="687"/>
        <v>0</v>
      </c>
      <c r="DR29" s="396">
        <f t="shared" si="687"/>
        <v>0</v>
      </c>
      <c r="DS29" s="396">
        <f t="shared" si="687"/>
        <v>0</v>
      </c>
      <c r="DT29" s="396">
        <f t="shared" si="687"/>
        <v>0</v>
      </c>
      <c r="DU29" s="396">
        <f t="shared" si="687"/>
        <v>0</v>
      </c>
      <c r="DV29" s="396">
        <f t="shared" si="687"/>
        <v>0</v>
      </c>
      <c r="DW29" s="396">
        <f t="shared" si="687"/>
        <v>0</v>
      </c>
      <c r="DX29" s="396">
        <f t="shared" si="687"/>
        <v>0</v>
      </c>
      <c r="DY29" s="396">
        <f t="shared" si="687"/>
        <v>0</v>
      </c>
      <c r="DZ29" s="396">
        <f t="shared" si="687"/>
        <v>0</v>
      </c>
      <c r="EA29" s="396">
        <f t="shared" si="687"/>
        <v>0</v>
      </c>
      <c r="EB29" s="396">
        <f t="shared" si="687"/>
        <v>0</v>
      </c>
      <c r="EC29" s="396">
        <f t="shared" si="687"/>
        <v>0</v>
      </c>
      <c r="ED29" s="396">
        <f t="shared" si="687"/>
        <v>0</v>
      </c>
      <c r="EE29" s="396">
        <f t="shared" si="687"/>
        <v>0</v>
      </c>
      <c r="EF29" s="396">
        <f t="shared" ref="EF29:GQ29" si="688">+EF62+EF94+EF126+EF158+EF190</f>
        <v>0</v>
      </c>
      <c r="EG29" s="396">
        <f t="shared" si="688"/>
        <v>0</v>
      </c>
      <c r="EH29" s="396">
        <f t="shared" si="688"/>
        <v>0</v>
      </c>
      <c r="EI29" s="396">
        <f t="shared" si="688"/>
        <v>0</v>
      </c>
      <c r="EJ29" s="396">
        <f t="shared" si="688"/>
        <v>0</v>
      </c>
      <c r="EK29" s="396">
        <f t="shared" si="688"/>
        <v>0</v>
      </c>
      <c r="EL29" s="396">
        <f t="shared" si="688"/>
        <v>0</v>
      </c>
      <c r="EM29" s="396">
        <f t="shared" si="688"/>
        <v>0</v>
      </c>
      <c r="EN29" s="396">
        <f t="shared" si="688"/>
        <v>0</v>
      </c>
      <c r="EO29" s="396">
        <f t="shared" si="688"/>
        <v>0</v>
      </c>
      <c r="EP29" s="396">
        <f t="shared" si="688"/>
        <v>0</v>
      </c>
      <c r="EQ29" s="396">
        <f t="shared" si="688"/>
        <v>0</v>
      </c>
      <c r="ER29" s="396">
        <f t="shared" si="688"/>
        <v>0</v>
      </c>
      <c r="ES29" s="396">
        <f t="shared" si="688"/>
        <v>0</v>
      </c>
      <c r="ET29" s="396">
        <f t="shared" si="688"/>
        <v>0</v>
      </c>
      <c r="EU29" s="396">
        <f t="shared" si="688"/>
        <v>0</v>
      </c>
      <c r="EV29" s="396">
        <f t="shared" si="688"/>
        <v>0</v>
      </c>
      <c r="EW29" s="396">
        <f t="shared" si="688"/>
        <v>0</v>
      </c>
      <c r="EX29" s="396">
        <f t="shared" si="688"/>
        <v>0</v>
      </c>
      <c r="EY29" s="396">
        <f t="shared" si="688"/>
        <v>0</v>
      </c>
      <c r="EZ29" s="396">
        <f t="shared" si="688"/>
        <v>0</v>
      </c>
      <c r="FA29" s="396">
        <f t="shared" si="688"/>
        <v>0</v>
      </c>
      <c r="FB29" s="396">
        <f t="shared" si="688"/>
        <v>0</v>
      </c>
      <c r="FC29" s="396">
        <f t="shared" si="688"/>
        <v>0</v>
      </c>
      <c r="FD29" s="396">
        <f t="shared" si="688"/>
        <v>0</v>
      </c>
      <c r="FE29" s="396">
        <f t="shared" si="688"/>
        <v>0</v>
      </c>
      <c r="FF29" s="396">
        <f t="shared" si="688"/>
        <v>0</v>
      </c>
      <c r="FG29" s="396">
        <f t="shared" si="688"/>
        <v>0</v>
      </c>
      <c r="FH29" s="396">
        <f t="shared" si="688"/>
        <v>0</v>
      </c>
      <c r="FI29" s="396">
        <f t="shared" si="688"/>
        <v>0</v>
      </c>
      <c r="FJ29" s="396">
        <f t="shared" si="688"/>
        <v>0</v>
      </c>
      <c r="FK29" s="396">
        <f t="shared" si="688"/>
        <v>0</v>
      </c>
      <c r="FL29" s="396">
        <f t="shared" si="688"/>
        <v>0</v>
      </c>
      <c r="FM29" s="396">
        <f t="shared" si="688"/>
        <v>0</v>
      </c>
      <c r="FN29" s="396">
        <f t="shared" si="688"/>
        <v>0</v>
      </c>
      <c r="FO29" s="396">
        <f t="shared" si="688"/>
        <v>0</v>
      </c>
      <c r="FP29" s="396">
        <f t="shared" si="688"/>
        <v>0</v>
      </c>
      <c r="FQ29" s="396">
        <f t="shared" si="688"/>
        <v>0</v>
      </c>
      <c r="FR29" s="396">
        <f t="shared" si="688"/>
        <v>0</v>
      </c>
      <c r="FS29" s="396">
        <f t="shared" si="688"/>
        <v>0</v>
      </c>
      <c r="FT29" s="396">
        <f t="shared" si="688"/>
        <v>0</v>
      </c>
      <c r="FU29" s="396">
        <f t="shared" si="688"/>
        <v>0</v>
      </c>
      <c r="FV29" s="396">
        <f t="shared" si="688"/>
        <v>0</v>
      </c>
      <c r="FW29" s="396">
        <f t="shared" si="688"/>
        <v>0</v>
      </c>
      <c r="FX29" s="396">
        <f t="shared" si="688"/>
        <v>0</v>
      </c>
      <c r="FY29" s="396">
        <f t="shared" si="688"/>
        <v>0</v>
      </c>
      <c r="FZ29" s="396">
        <f t="shared" si="688"/>
        <v>0</v>
      </c>
      <c r="GA29" s="396">
        <f t="shared" si="688"/>
        <v>0</v>
      </c>
      <c r="GB29" s="396">
        <f t="shared" si="688"/>
        <v>0</v>
      </c>
      <c r="GC29" s="396">
        <f t="shared" si="688"/>
        <v>0</v>
      </c>
      <c r="GD29" s="396">
        <f t="shared" si="688"/>
        <v>0</v>
      </c>
      <c r="GE29" s="396">
        <f t="shared" si="688"/>
        <v>0</v>
      </c>
      <c r="GF29" s="396">
        <f t="shared" si="688"/>
        <v>0</v>
      </c>
      <c r="GG29" s="396">
        <f t="shared" si="688"/>
        <v>0</v>
      </c>
      <c r="GH29" s="396">
        <f t="shared" si="688"/>
        <v>0</v>
      </c>
      <c r="GI29" s="396">
        <f t="shared" si="688"/>
        <v>0</v>
      </c>
      <c r="GJ29" s="396">
        <f t="shared" si="688"/>
        <v>0</v>
      </c>
      <c r="GK29" s="396">
        <f t="shared" si="688"/>
        <v>0</v>
      </c>
      <c r="GL29" s="396">
        <f t="shared" si="688"/>
        <v>0</v>
      </c>
      <c r="GM29" s="396">
        <f t="shared" si="688"/>
        <v>0</v>
      </c>
      <c r="GN29" s="396">
        <f t="shared" si="688"/>
        <v>0</v>
      </c>
      <c r="GO29" s="396">
        <f t="shared" si="688"/>
        <v>0</v>
      </c>
      <c r="GP29" s="396">
        <f t="shared" si="688"/>
        <v>0</v>
      </c>
      <c r="GQ29" s="396">
        <f t="shared" si="688"/>
        <v>0</v>
      </c>
      <c r="GR29" s="396">
        <f t="shared" ref="GR29:JC29" si="689">+GR62+GR94+GR126+GR158+GR190</f>
        <v>0</v>
      </c>
      <c r="GS29" s="396">
        <f t="shared" si="689"/>
        <v>0</v>
      </c>
      <c r="GT29" s="396">
        <f t="shared" si="689"/>
        <v>0</v>
      </c>
      <c r="GU29" s="396">
        <f t="shared" si="689"/>
        <v>0</v>
      </c>
      <c r="GV29" s="396">
        <f t="shared" si="689"/>
        <v>0</v>
      </c>
      <c r="GW29" s="396">
        <f t="shared" si="689"/>
        <v>0</v>
      </c>
      <c r="GX29" s="396">
        <f t="shared" si="689"/>
        <v>0</v>
      </c>
      <c r="GY29" s="396">
        <f t="shared" si="689"/>
        <v>0</v>
      </c>
      <c r="GZ29" s="396">
        <f t="shared" si="689"/>
        <v>0</v>
      </c>
      <c r="HA29" s="396">
        <f t="shared" si="689"/>
        <v>0</v>
      </c>
      <c r="HB29" s="396">
        <f t="shared" si="689"/>
        <v>0</v>
      </c>
      <c r="HC29" s="396">
        <f t="shared" si="689"/>
        <v>0</v>
      </c>
      <c r="HD29" s="396">
        <f t="shared" si="689"/>
        <v>0</v>
      </c>
      <c r="HE29" s="396">
        <f t="shared" si="689"/>
        <v>0</v>
      </c>
      <c r="HF29" s="396">
        <f t="shared" si="689"/>
        <v>0</v>
      </c>
      <c r="HG29" s="396">
        <f t="shared" si="689"/>
        <v>0</v>
      </c>
      <c r="HH29" s="396">
        <f t="shared" si="689"/>
        <v>0</v>
      </c>
      <c r="HI29" s="396">
        <f t="shared" si="689"/>
        <v>0</v>
      </c>
      <c r="HJ29" s="396">
        <f t="shared" si="689"/>
        <v>0</v>
      </c>
      <c r="HK29" s="396">
        <f t="shared" si="689"/>
        <v>0</v>
      </c>
      <c r="HL29" s="396">
        <f t="shared" si="689"/>
        <v>0</v>
      </c>
      <c r="HM29" s="396">
        <f t="shared" si="689"/>
        <v>0</v>
      </c>
      <c r="HN29" s="396">
        <f t="shared" si="689"/>
        <v>0</v>
      </c>
      <c r="HO29" s="396">
        <f t="shared" si="689"/>
        <v>0</v>
      </c>
      <c r="HP29" s="396">
        <f t="shared" si="689"/>
        <v>0</v>
      </c>
      <c r="HQ29" s="396">
        <f t="shared" si="689"/>
        <v>0</v>
      </c>
      <c r="HR29" s="396">
        <f t="shared" si="689"/>
        <v>0</v>
      </c>
      <c r="HS29" s="396">
        <f t="shared" si="689"/>
        <v>0</v>
      </c>
      <c r="HT29" s="396">
        <f t="shared" si="689"/>
        <v>0</v>
      </c>
      <c r="HU29" s="396">
        <f t="shared" si="689"/>
        <v>0</v>
      </c>
      <c r="HV29" s="396">
        <f t="shared" si="689"/>
        <v>0</v>
      </c>
      <c r="HW29" s="396">
        <f t="shared" si="689"/>
        <v>0</v>
      </c>
      <c r="HX29" s="396">
        <f t="shared" si="689"/>
        <v>0</v>
      </c>
      <c r="HY29" s="396">
        <f t="shared" si="689"/>
        <v>0</v>
      </c>
      <c r="HZ29" s="396">
        <f t="shared" si="689"/>
        <v>0</v>
      </c>
      <c r="IA29" s="396">
        <f t="shared" si="689"/>
        <v>0</v>
      </c>
      <c r="IB29" s="396">
        <f t="shared" si="689"/>
        <v>0</v>
      </c>
      <c r="IC29" s="396">
        <f t="shared" si="689"/>
        <v>0</v>
      </c>
      <c r="ID29" s="396">
        <f t="shared" si="689"/>
        <v>0</v>
      </c>
      <c r="IE29" s="396">
        <f t="shared" si="689"/>
        <v>0</v>
      </c>
      <c r="IF29" s="396">
        <f t="shared" si="689"/>
        <v>0</v>
      </c>
      <c r="IG29" s="396">
        <f t="shared" si="689"/>
        <v>0</v>
      </c>
      <c r="IH29" s="396">
        <f t="shared" si="689"/>
        <v>0</v>
      </c>
      <c r="II29" s="396">
        <f t="shared" si="689"/>
        <v>0</v>
      </c>
      <c r="IJ29" s="396">
        <f t="shared" si="689"/>
        <v>0</v>
      </c>
      <c r="IK29" s="396">
        <f t="shared" si="689"/>
        <v>0</v>
      </c>
      <c r="IL29" s="396">
        <f t="shared" si="689"/>
        <v>0</v>
      </c>
      <c r="IM29" s="396">
        <f t="shared" si="689"/>
        <v>0</v>
      </c>
      <c r="IN29" s="396">
        <f t="shared" si="689"/>
        <v>0</v>
      </c>
      <c r="IO29" s="396">
        <f t="shared" si="689"/>
        <v>0</v>
      </c>
      <c r="IP29" s="396">
        <f t="shared" si="689"/>
        <v>0</v>
      </c>
      <c r="IQ29" s="396">
        <f t="shared" si="689"/>
        <v>0</v>
      </c>
      <c r="IR29" s="396">
        <f t="shared" si="689"/>
        <v>0</v>
      </c>
      <c r="IS29" s="396">
        <f t="shared" si="689"/>
        <v>0</v>
      </c>
      <c r="IT29" s="396">
        <f t="shared" si="689"/>
        <v>0</v>
      </c>
      <c r="IU29" s="396">
        <f t="shared" si="689"/>
        <v>0</v>
      </c>
      <c r="IV29" s="396">
        <f t="shared" si="689"/>
        <v>0</v>
      </c>
      <c r="IW29" s="396">
        <f t="shared" si="689"/>
        <v>0</v>
      </c>
      <c r="IX29" s="396">
        <f t="shared" si="689"/>
        <v>0</v>
      </c>
      <c r="IY29" s="396">
        <f t="shared" si="689"/>
        <v>0</v>
      </c>
      <c r="IZ29" s="396">
        <f t="shared" si="689"/>
        <v>0</v>
      </c>
      <c r="JA29" s="396">
        <f t="shared" si="689"/>
        <v>0</v>
      </c>
      <c r="JB29" s="396">
        <f t="shared" si="689"/>
        <v>0</v>
      </c>
      <c r="JC29" s="396">
        <f t="shared" si="689"/>
        <v>0</v>
      </c>
      <c r="JD29" s="396">
        <f t="shared" ref="JD29:JN29" si="690">+JD62+JD94+JD126+JD158+JD190</f>
        <v>0</v>
      </c>
      <c r="JE29" s="396">
        <f t="shared" si="690"/>
        <v>0</v>
      </c>
      <c r="JF29" s="396">
        <f t="shared" si="690"/>
        <v>0</v>
      </c>
      <c r="JG29" s="396">
        <f t="shared" si="690"/>
        <v>0</v>
      </c>
      <c r="JH29" s="396">
        <f t="shared" si="690"/>
        <v>0</v>
      </c>
      <c r="JI29" s="396">
        <f t="shared" si="690"/>
        <v>0</v>
      </c>
      <c r="JJ29" s="396">
        <f t="shared" si="690"/>
        <v>0</v>
      </c>
      <c r="JK29" s="396">
        <f t="shared" si="690"/>
        <v>0</v>
      </c>
      <c r="JL29" s="396">
        <f t="shared" si="690"/>
        <v>0</v>
      </c>
      <c r="JM29" s="396">
        <f t="shared" si="690"/>
        <v>0</v>
      </c>
      <c r="JN29" s="396">
        <f t="shared" si="690"/>
        <v>0</v>
      </c>
    </row>
    <row r="30" spans="2:274" s="178" customFormat="1" x14ac:dyDescent="0.25">
      <c r="B30" s="228" t="s">
        <v>72</v>
      </c>
      <c r="C30" s="247"/>
      <c r="E30" s="297">
        <f t="shared" ref="E30:E31" si="691">+SUM(G30:JN30)</f>
        <v>-403191.05220510898</v>
      </c>
      <c r="F30" s="307"/>
      <c r="G30" s="307">
        <f t="shared" ref="G30:BR30" si="692">+G63+G95+G127+G159+G191</f>
        <v>0</v>
      </c>
      <c r="H30" s="307">
        <f t="shared" si="692"/>
        <v>0</v>
      </c>
      <c r="I30" s="307">
        <f t="shared" si="692"/>
        <v>0</v>
      </c>
      <c r="J30" s="307">
        <f t="shared" si="692"/>
        <v>0</v>
      </c>
      <c r="K30" s="307">
        <f t="shared" si="692"/>
        <v>0</v>
      </c>
      <c r="L30" s="307">
        <f t="shared" si="692"/>
        <v>0</v>
      </c>
      <c r="M30" s="307">
        <f t="shared" si="692"/>
        <v>0</v>
      </c>
      <c r="N30" s="307">
        <f t="shared" si="692"/>
        <v>0</v>
      </c>
      <c r="O30" s="307">
        <f t="shared" si="692"/>
        <v>0</v>
      </c>
      <c r="P30" s="307">
        <f t="shared" si="692"/>
        <v>0</v>
      </c>
      <c r="Q30" s="307">
        <f t="shared" si="692"/>
        <v>0</v>
      </c>
      <c r="R30" s="307">
        <f t="shared" si="692"/>
        <v>0</v>
      </c>
      <c r="S30" s="307">
        <f t="shared" si="692"/>
        <v>0</v>
      </c>
      <c r="T30" s="307">
        <f t="shared" si="692"/>
        <v>0</v>
      </c>
      <c r="U30" s="307">
        <f t="shared" si="692"/>
        <v>0</v>
      </c>
      <c r="V30" s="307">
        <f t="shared" si="692"/>
        <v>0</v>
      </c>
      <c r="W30" s="307">
        <f t="shared" si="692"/>
        <v>0</v>
      </c>
      <c r="X30" s="307">
        <f t="shared" si="692"/>
        <v>0</v>
      </c>
      <c r="Y30" s="307">
        <f t="shared" si="692"/>
        <v>0</v>
      </c>
      <c r="Z30" s="307">
        <f t="shared" si="692"/>
        <v>0</v>
      </c>
      <c r="AA30" s="307">
        <f t="shared" si="692"/>
        <v>0</v>
      </c>
      <c r="AB30" s="307">
        <f t="shared" si="692"/>
        <v>0</v>
      </c>
      <c r="AC30" s="307">
        <f t="shared" si="692"/>
        <v>0</v>
      </c>
      <c r="AD30" s="307">
        <f t="shared" si="692"/>
        <v>0</v>
      </c>
      <c r="AE30" s="307">
        <f t="shared" si="692"/>
        <v>0</v>
      </c>
      <c r="AF30" s="307">
        <f t="shared" si="692"/>
        <v>0</v>
      </c>
      <c r="AG30" s="307">
        <f t="shared" si="692"/>
        <v>0</v>
      </c>
      <c r="AH30" s="307">
        <f t="shared" si="692"/>
        <v>0</v>
      </c>
      <c r="AI30" s="307">
        <f t="shared" si="692"/>
        <v>0</v>
      </c>
      <c r="AJ30" s="307">
        <f t="shared" si="692"/>
        <v>0</v>
      </c>
      <c r="AK30" s="307">
        <f t="shared" si="692"/>
        <v>0</v>
      </c>
      <c r="AL30" s="307">
        <f t="shared" si="692"/>
        <v>0</v>
      </c>
      <c r="AM30" s="307">
        <f t="shared" si="692"/>
        <v>0</v>
      </c>
      <c r="AN30" s="307">
        <f t="shared" si="692"/>
        <v>0</v>
      </c>
      <c r="AO30" s="307">
        <f t="shared" si="692"/>
        <v>0</v>
      </c>
      <c r="AP30" s="307">
        <f t="shared" si="692"/>
        <v>0</v>
      </c>
      <c r="AQ30" s="307">
        <f t="shared" si="692"/>
        <v>0</v>
      </c>
      <c r="AR30" s="307">
        <f t="shared" si="692"/>
        <v>0</v>
      </c>
      <c r="AS30" s="307">
        <f t="shared" si="692"/>
        <v>0</v>
      </c>
      <c r="AT30" s="307">
        <f t="shared" si="692"/>
        <v>-753.68003558035343</v>
      </c>
      <c r="AU30" s="307">
        <f t="shared" si="692"/>
        <v>-757.94145207710937</v>
      </c>
      <c r="AV30" s="307">
        <f t="shared" si="692"/>
        <v>-762.22696324229457</v>
      </c>
      <c r="AW30" s="307">
        <f t="shared" si="692"/>
        <v>-766.53670531066678</v>
      </c>
      <c r="AX30" s="307">
        <f t="shared" si="692"/>
        <v>-770.87081528727606</v>
      </c>
      <c r="AY30" s="307">
        <f t="shared" si="692"/>
        <v>-775.2294309518179</v>
      </c>
      <c r="AZ30" s="307">
        <f t="shared" si="692"/>
        <v>-779.6126908630149</v>
      </c>
      <c r="BA30" s="307">
        <f t="shared" si="692"/>
        <v>-784.02073436302067</v>
      </c>
      <c r="BB30" s="307">
        <f t="shared" si="692"/>
        <v>-788.45370158184949</v>
      </c>
      <c r="BC30" s="307">
        <f t="shared" si="692"/>
        <v>-792.91173344183119</v>
      </c>
      <c r="BD30" s="307">
        <f t="shared" si="692"/>
        <v>-797.39497166209071</v>
      </c>
      <c r="BE30" s="307">
        <f t="shared" si="692"/>
        <v>-801.90355876305409</v>
      </c>
      <c r="BF30" s="307">
        <f t="shared" si="692"/>
        <v>-806.43763807097821</v>
      </c>
      <c r="BG30" s="307">
        <f t="shared" si="692"/>
        <v>-975.30106034748974</v>
      </c>
      <c r="BH30" s="307">
        <f t="shared" si="692"/>
        <v>-980.81555433918493</v>
      </c>
      <c r="BI30" s="307">
        <f t="shared" si="692"/>
        <v>-986.36122808164714</v>
      </c>
      <c r="BJ30" s="307">
        <f t="shared" si="692"/>
        <v>-1178.3375191684327</v>
      </c>
      <c r="BK30" s="307">
        <f t="shared" si="692"/>
        <v>-1376.6147056498203</v>
      </c>
      <c r="BL30" s="307">
        <f t="shared" si="692"/>
        <v>-1384.3982853380044</v>
      </c>
      <c r="BM30" s="307">
        <f t="shared" si="692"/>
        <v>-1392.2258745173799</v>
      </c>
      <c r="BN30" s="307">
        <f t="shared" si="692"/>
        <v>-1400.0977220240088</v>
      </c>
      <c r="BO30" s="307">
        <f t="shared" si="692"/>
        <v>-1408.0140781009075</v>
      </c>
      <c r="BP30" s="307">
        <f t="shared" si="692"/>
        <v>-1415.9751944060033</v>
      </c>
      <c r="BQ30" s="307">
        <f t="shared" si="692"/>
        <v>-1423.9813240201345</v>
      </c>
      <c r="BR30" s="307">
        <f t="shared" si="692"/>
        <v>-1432.0327214550939</v>
      </c>
      <c r="BS30" s="307">
        <f t="shared" ref="BS30:ED30" si="693">+BS63+BS95+BS127+BS159+BS191</f>
        <v>-1440.1296426617228</v>
      </c>
      <c r="BT30" s="307">
        <f t="shared" si="693"/>
        <v>-1448.2723450380443</v>
      </c>
      <c r="BU30" s="307">
        <f t="shared" si="693"/>
        <v>-1456.4610874374475</v>
      </c>
      <c r="BV30" s="307">
        <f t="shared" si="693"/>
        <v>-1464.6961301769174</v>
      </c>
      <c r="BW30" s="307">
        <f t="shared" si="693"/>
        <v>-1472.9777350453078</v>
      </c>
      <c r="BX30" s="307">
        <f t="shared" si="693"/>
        <v>-1481.3061653116647</v>
      </c>
      <c r="BY30" s="307">
        <f t="shared" si="693"/>
        <v>-1489.6816857335966</v>
      </c>
      <c r="BZ30" s="307">
        <f t="shared" si="693"/>
        <v>-1498.1045625656895</v>
      </c>
      <c r="CA30" s="307">
        <f t="shared" si="693"/>
        <v>-1506.575063567971</v>
      </c>
      <c r="CB30" s="307">
        <f t="shared" si="693"/>
        <v>-1515.0934580144237</v>
      </c>
      <c r="CC30" s="307">
        <f t="shared" si="693"/>
        <v>-1523.660016701544</v>
      </c>
      <c r="CD30" s="307">
        <f t="shared" si="693"/>
        <v>-1532.2750119569505</v>
      </c>
      <c r="CE30" s="307">
        <f t="shared" si="693"/>
        <v>-1540.9387176480436</v>
      </c>
      <c r="CF30" s="307">
        <f t="shared" si="693"/>
        <v>-1549.6514091907072</v>
      </c>
      <c r="CG30" s="307">
        <f t="shared" si="693"/>
        <v>-1558.4133635580692</v>
      </c>
      <c r="CH30" s="307">
        <f t="shared" si="693"/>
        <v>-1567.2248592893015</v>
      </c>
      <c r="CI30" s="307">
        <f t="shared" si="693"/>
        <v>-1576.0861764984793</v>
      </c>
      <c r="CJ30" s="307">
        <f t="shared" si="693"/>
        <v>-1584.9975968834813</v>
      </c>
      <c r="CK30" s="307">
        <f t="shared" si="693"/>
        <v>-1593.9594037349484</v>
      </c>
      <c r="CL30" s="307">
        <f t="shared" si="693"/>
        <v>-1602.9718819452876</v>
      </c>
      <c r="CM30" s="307">
        <f t="shared" si="693"/>
        <v>-1612.035318017729</v>
      </c>
      <c r="CN30" s="307">
        <f t="shared" si="693"/>
        <v>-1621.1500000754331</v>
      </c>
      <c r="CO30" s="307">
        <f t="shared" si="693"/>
        <v>-1630.3162178706518</v>
      </c>
      <c r="CP30" s="307">
        <f t="shared" si="693"/>
        <v>-1639.5342627939374</v>
      </c>
      <c r="CQ30" s="307">
        <f t="shared" si="693"/>
        <v>-1648.8044278834066</v>
      </c>
      <c r="CR30" s="307">
        <f t="shared" si="693"/>
        <v>-1658.1270078340567</v>
      </c>
      <c r="CS30" s="307">
        <f t="shared" si="693"/>
        <v>-1667.5022990071338</v>
      </c>
      <c r="CT30" s="307">
        <f t="shared" si="693"/>
        <v>-1676.9305994395527</v>
      </c>
      <c r="CU30" s="307">
        <f t="shared" si="693"/>
        <v>-1686.4122088533727</v>
      </c>
      <c r="CV30" s="307">
        <f t="shared" si="693"/>
        <v>-1695.9474286653251</v>
      </c>
      <c r="CW30" s="307">
        <f t="shared" si="693"/>
        <v>-1705.536561996395</v>
      </c>
      <c r="CX30" s="307">
        <f t="shared" si="693"/>
        <v>-1715.1799136814579</v>
      </c>
      <c r="CY30" s="307">
        <f t="shared" si="693"/>
        <v>-1724.8777902789702</v>
      </c>
      <c r="CZ30" s="307">
        <f t="shared" si="693"/>
        <v>-1734.6305000807133</v>
      </c>
      <c r="DA30" s="307">
        <f t="shared" si="693"/>
        <v>-1744.4383531215976</v>
      </c>
      <c r="DB30" s="307">
        <f t="shared" si="693"/>
        <v>-1754.3016611895127</v>
      </c>
      <c r="DC30" s="307">
        <f t="shared" si="693"/>
        <v>-1764.2207378352448</v>
      </c>
      <c r="DD30" s="307">
        <f t="shared" si="693"/>
        <v>-1774.1958983824409</v>
      </c>
      <c r="DE30" s="307">
        <f t="shared" si="693"/>
        <v>-1784.2274599376331</v>
      </c>
      <c r="DF30" s="307">
        <f t="shared" si="693"/>
        <v>-1794.3157414003213</v>
      </c>
      <c r="DG30" s="307">
        <f t="shared" si="693"/>
        <v>-1804.4610634731087</v>
      </c>
      <c r="DH30" s="307">
        <f t="shared" si="693"/>
        <v>-1814.6637486718973</v>
      </c>
      <c r="DI30" s="307">
        <f t="shared" si="693"/>
        <v>-1824.9241213361422</v>
      </c>
      <c r="DJ30" s="307">
        <f t="shared" si="693"/>
        <v>-1835.2425076391596</v>
      </c>
      <c r="DK30" s="307">
        <f t="shared" si="693"/>
        <v>-1845.6192355984977</v>
      </c>
      <c r="DL30" s="307">
        <f t="shared" si="693"/>
        <v>-1856.0546350863635</v>
      </c>
      <c r="DM30" s="307">
        <f t="shared" si="693"/>
        <v>-1866.5490378401091</v>
      </c>
      <c r="DN30" s="307">
        <f t="shared" si="693"/>
        <v>-1877.1027774727784</v>
      </c>
      <c r="DO30" s="307">
        <f t="shared" si="693"/>
        <v>-1887.716189483712</v>
      </c>
      <c r="DP30" s="307">
        <f t="shared" si="693"/>
        <v>-1898.3896112692116</v>
      </c>
      <c r="DQ30" s="307">
        <f t="shared" si="693"/>
        <v>-1909.1233821332676</v>
      </c>
      <c r="DR30" s="307">
        <f t="shared" si="693"/>
        <v>-1919.9178432983442</v>
      </c>
      <c r="DS30" s="307">
        <f t="shared" si="693"/>
        <v>-1930.773337916226</v>
      </c>
      <c r="DT30" s="307">
        <f t="shared" si="693"/>
        <v>-1941.6902110789301</v>
      </c>
      <c r="DU30" s="307">
        <f t="shared" si="693"/>
        <v>-1952.6688098296722</v>
      </c>
      <c r="DV30" s="307">
        <f t="shared" si="693"/>
        <v>-1963.7094831739005</v>
      </c>
      <c r="DW30" s="307">
        <f t="shared" si="693"/>
        <v>-1974.8125820903924</v>
      </c>
      <c r="DX30" s="307">
        <f t="shared" si="693"/>
        <v>-1985.9784595424087</v>
      </c>
      <c r="DY30" s="307">
        <f t="shared" si="693"/>
        <v>-1997.2074704889171</v>
      </c>
      <c r="DZ30" s="307">
        <f t="shared" si="693"/>
        <v>-2008.4999718958729</v>
      </c>
      <c r="EA30" s="307">
        <f t="shared" si="693"/>
        <v>-2019.8563227475715</v>
      </c>
      <c r="EB30" s="307">
        <f t="shared" si="693"/>
        <v>-2031.2768840580561</v>
      </c>
      <c r="EC30" s="307">
        <f t="shared" si="693"/>
        <v>-2042.7620188825961</v>
      </c>
      <c r="ED30" s="307">
        <f t="shared" si="693"/>
        <v>-2054.3120923292277</v>
      </c>
      <c r="EE30" s="307">
        <f t="shared" ref="EE30:GP30" si="694">+EE63+EE95+EE127+EE159+EE191</f>
        <v>-2065.9274715703618</v>
      </c>
      <c r="EF30" s="307">
        <f t="shared" si="694"/>
        <v>-2077.6085258544554</v>
      </c>
      <c r="EG30" s="307">
        <f t="shared" si="694"/>
        <v>-2089.3556265177494</v>
      </c>
      <c r="EH30" s="307">
        <f t="shared" si="694"/>
        <v>-2101.1691469960738</v>
      </c>
      <c r="EI30" s="307">
        <f t="shared" si="694"/>
        <v>-2113.0494628367201</v>
      </c>
      <c r="EJ30" s="307">
        <f t="shared" si="694"/>
        <v>-2124.9969517103773</v>
      </c>
      <c r="EK30" s="307">
        <f t="shared" si="694"/>
        <v>-2137.0119934231407</v>
      </c>
      <c r="EL30" s="307">
        <f t="shared" si="694"/>
        <v>-2149.0949699285843</v>
      </c>
      <c r="EM30" s="307">
        <f t="shared" si="694"/>
        <v>-2161.2462653399016</v>
      </c>
      <c r="EN30" s="307">
        <f t="shared" si="694"/>
        <v>-2173.4662659421201</v>
      </c>
      <c r="EO30" s="307">
        <f t="shared" si="694"/>
        <v>-2185.7553602043777</v>
      </c>
      <c r="EP30" s="307">
        <f t="shared" si="694"/>
        <v>-2198.1139387922735</v>
      </c>
      <c r="EQ30" s="307">
        <f t="shared" si="694"/>
        <v>-2210.5423945802872</v>
      </c>
      <c r="ER30" s="307">
        <f t="shared" si="694"/>
        <v>-2223.0411226642673</v>
      </c>
      <c r="ES30" s="307">
        <f t="shared" si="694"/>
        <v>-2235.6105203739917</v>
      </c>
      <c r="ET30" s="307">
        <f t="shared" si="694"/>
        <v>-2248.2509872857991</v>
      </c>
      <c r="EU30" s="307">
        <f t="shared" si="694"/>
        <v>-2260.9629252352906</v>
      </c>
      <c r="EV30" s="307">
        <f t="shared" si="694"/>
        <v>-2273.7467383301037</v>
      </c>
      <c r="EW30" s="307">
        <f t="shared" si="694"/>
        <v>-2286.6028329627607</v>
      </c>
      <c r="EX30" s="307">
        <f t="shared" si="694"/>
        <v>-2299.5316178235853</v>
      </c>
      <c r="EY30" s="307">
        <f t="shared" si="694"/>
        <v>-2312.5335039136949</v>
      </c>
      <c r="EZ30" s="307">
        <f t="shared" si="694"/>
        <v>-2325.6089045580688</v>
      </c>
      <c r="FA30" s="307">
        <f t="shared" si="694"/>
        <v>-2338.7582354186843</v>
      </c>
      <c r="FB30" s="307">
        <f t="shared" si="694"/>
        <v>-2351.9819145077327</v>
      </c>
      <c r="FC30" s="307">
        <f t="shared" si="694"/>
        <v>-2365.2803622009078</v>
      </c>
      <c r="FD30" s="307">
        <f t="shared" si="694"/>
        <v>-2378.6540012507658</v>
      </c>
      <c r="FE30" s="307">
        <f t="shared" si="694"/>
        <v>-2392.103256800171</v>
      </c>
      <c r="FF30" s="307">
        <f t="shared" si="694"/>
        <v>-2405.6285563958045</v>
      </c>
      <c r="FG30" s="307">
        <f t="shared" si="694"/>
        <v>-2419.2303300017606</v>
      </c>
      <c r="FH30" s="307">
        <f t="shared" si="694"/>
        <v>-2432.9090100132112</v>
      </c>
      <c r="FI30" s="307">
        <f t="shared" si="694"/>
        <v>-2446.665031270154</v>
      </c>
      <c r="FJ30" s="307">
        <f t="shared" si="694"/>
        <v>-2460.4988310712361</v>
      </c>
      <c r="FK30" s="307">
        <f t="shared" si="694"/>
        <v>-2474.4108491876532</v>
      </c>
      <c r="FL30" s="307">
        <f t="shared" si="694"/>
        <v>-2488.4015278771335</v>
      </c>
      <c r="FM30" s="307">
        <f t="shared" si="694"/>
        <v>-2502.4713118979921</v>
      </c>
      <c r="FN30" s="307">
        <f t="shared" si="694"/>
        <v>-2516.6206485232742</v>
      </c>
      <c r="FO30" s="307">
        <f t="shared" si="694"/>
        <v>-2530.8499875549705</v>
      </c>
      <c r="FP30" s="307">
        <f t="shared" si="694"/>
        <v>-2545.1597813383196</v>
      </c>
      <c r="FQ30" s="307">
        <f t="shared" si="694"/>
        <v>-2559.5504847761827</v>
      </c>
      <c r="FR30" s="307">
        <f t="shared" si="694"/>
        <v>-2574.0225553435112</v>
      </c>
      <c r="FS30" s="307">
        <f t="shared" si="694"/>
        <v>-2588.576453101884</v>
      </c>
      <c r="FT30" s="307">
        <f t="shared" si="694"/>
        <v>-2603.2126407141354</v>
      </c>
      <c r="FU30" s="307">
        <f t="shared" si="694"/>
        <v>-2617.9315834590648</v>
      </c>
      <c r="FV30" s="307">
        <f t="shared" si="694"/>
        <v>-2632.7337492462225</v>
      </c>
      <c r="FW30" s="307">
        <f t="shared" si="694"/>
        <v>-2647.6196086307891</v>
      </c>
      <c r="FX30" s="307">
        <f t="shared" si="694"/>
        <v>-2662.5896348285323</v>
      </c>
      <c r="FY30" s="307">
        <f t="shared" si="694"/>
        <v>-2677.6443037308513</v>
      </c>
      <c r="FZ30" s="307">
        <f t="shared" si="694"/>
        <v>-2692.7840939199032</v>
      </c>
      <c r="GA30" s="307">
        <f t="shared" si="694"/>
        <v>-2708.009486683819</v>
      </c>
      <c r="GB30" s="307">
        <f t="shared" si="694"/>
        <v>-2723.3209660320017</v>
      </c>
      <c r="GC30" s="307">
        <f t="shared" si="694"/>
        <v>-2738.7190187105152</v>
      </c>
      <c r="GD30" s="307">
        <f t="shared" si="694"/>
        <v>-2754.2041342175567</v>
      </c>
      <c r="GE30" s="307">
        <f t="shared" si="694"/>
        <v>-2769.7768048190155</v>
      </c>
      <c r="GF30" s="307">
        <f t="shared" si="694"/>
        <v>-2785.4375255641248</v>
      </c>
      <c r="GG30" s="307">
        <f t="shared" si="694"/>
        <v>-2801.1867943011994</v>
      </c>
      <c r="GH30" s="307">
        <f t="shared" si="694"/>
        <v>-2817.0251116934578</v>
      </c>
      <c r="GI30" s="307">
        <f t="shared" si="694"/>
        <v>-2832.9529812349438</v>
      </c>
      <c r="GJ30" s="307">
        <f t="shared" si="694"/>
        <v>-2848.9709092665298</v>
      </c>
      <c r="GK30" s="307">
        <f t="shared" si="694"/>
        <v>-2865.079404992011</v>
      </c>
      <c r="GL30" s="307">
        <f t="shared" si="694"/>
        <v>-2881.2789804942963</v>
      </c>
      <c r="GM30" s="307">
        <f t="shared" si="694"/>
        <v>-2897.5701507516856</v>
      </c>
      <c r="GN30" s="307">
        <f t="shared" si="694"/>
        <v>-2913.9534336542415</v>
      </c>
      <c r="GO30" s="307">
        <f t="shared" si="694"/>
        <v>-2930.4293500202521</v>
      </c>
      <c r="GP30" s="307">
        <f t="shared" si="694"/>
        <v>-2946.9984236127857</v>
      </c>
      <c r="GQ30" s="307">
        <f t="shared" ref="GQ30:JB30" si="695">+GQ63+GQ95+GQ127+GQ159+GQ191</f>
        <v>-2963.6611811563466</v>
      </c>
      <c r="GR30" s="307">
        <f t="shared" si="695"/>
        <v>-2980.418152353614</v>
      </c>
      <c r="GS30" s="307">
        <f t="shared" si="695"/>
        <v>-2997.2698699022826</v>
      </c>
      <c r="GT30" s="307">
        <f t="shared" si="695"/>
        <v>-3014.2168695119994</v>
      </c>
      <c r="GU30" s="307">
        <f t="shared" si="695"/>
        <v>-3031.25968992139</v>
      </c>
      <c r="GV30" s="307">
        <f t="shared" si="695"/>
        <v>-3048.398872915187</v>
      </c>
      <c r="GW30" s="307">
        <f t="shared" si="695"/>
        <v>-3065.6349633414511</v>
      </c>
      <c r="GX30" s="307">
        <f t="shared" si="695"/>
        <v>-3082.9685091288975</v>
      </c>
      <c r="GY30" s="307">
        <f t="shared" si="695"/>
        <v>-3100.400061304304</v>
      </c>
      <c r="GZ30" s="307">
        <f t="shared" si="695"/>
        <v>-3117.9301740100382</v>
      </c>
      <c r="HA30" s="307">
        <f t="shared" si="695"/>
        <v>-3135.559404521669</v>
      </c>
      <c r="HB30" s="307">
        <f t="shared" si="695"/>
        <v>-3153.2883132656807</v>
      </c>
      <c r="HC30" s="307">
        <f t="shared" si="695"/>
        <v>-3171.1174638372904</v>
      </c>
      <c r="HD30" s="307">
        <f t="shared" si="695"/>
        <v>-3189.0474230183663</v>
      </c>
      <c r="HE30" s="307">
        <f t="shared" si="695"/>
        <v>-3207.0787607954426</v>
      </c>
      <c r="HF30" s="307">
        <f t="shared" si="695"/>
        <v>-3225.2120503778397</v>
      </c>
      <c r="HG30" s="307">
        <f t="shared" si="695"/>
        <v>-3243.4478682158874</v>
      </c>
      <c r="HH30" s="307">
        <f t="shared" si="695"/>
        <v>-3261.78679401925</v>
      </c>
      <c r="HI30" s="307">
        <f t="shared" si="695"/>
        <v>-3280.2294107753532</v>
      </c>
      <c r="HJ30" s="307">
        <f t="shared" si="695"/>
        <v>-3298.77630476792</v>
      </c>
      <c r="HK30" s="307">
        <f t="shared" si="695"/>
        <v>-3317.4280655956049</v>
      </c>
      <c r="HL30" s="307">
        <f t="shared" si="695"/>
        <v>-3336.185286190741</v>
      </c>
      <c r="HM30" s="307">
        <f t="shared" si="695"/>
        <v>-3355.0485628381862</v>
      </c>
      <c r="HN30" s="307">
        <f t="shared" si="695"/>
        <v>-3374.0184951942783</v>
      </c>
      <c r="HO30" s="307">
        <f t="shared" si="695"/>
        <v>-3393.0956863059014</v>
      </c>
      <c r="HP30" s="307">
        <f t="shared" si="695"/>
        <v>-3412.2807426296517</v>
      </c>
      <c r="HQ30" s="307">
        <f t="shared" si="695"/>
        <v>-3431.5742740511232</v>
      </c>
      <c r="HR30" s="307">
        <f t="shared" si="695"/>
        <v>-1371.5499041306393</v>
      </c>
      <c r="HS30" s="307">
        <f t="shared" si="695"/>
        <v>-1379.3048466946757</v>
      </c>
      <c r="HT30" s="307">
        <f t="shared" si="695"/>
        <v>-1387.1036368314403</v>
      </c>
      <c r="HU30" s="307">
        <f t="shared" si="695"/>
        <v>-1394.9465224614837</v>
      </c>
      <c r="HV30" s="307">
        <f t="shared" si="695"/>
        <v>-1402.8337529071364</v>
      </c>
      <c r="HW30" s="307">
        <f t="shared" si="695"/>
        <v>-1410.7655789004327</v>
      </c>
      <c r="HX30" s="307">
        <f t="shared" si="695"/>
        <v>-1418.7422525910829</v>
      </c>
      <c r="HY30" s="307">
        <f t="shared" si="695"/>
        <v>-1426.7640275544877</v>
      </c>
      <c r="HZ30" s="307">
        <f t="shared" si="695"/>
        <v>-1434.8311587998005</v>
      </c>
      <c r="IA30" s="307">
        <f t="shared" si="695"/>
        <v>-1442.9439027780338</v>
      </c>
      <c r="IB30" s="307">
        <f t="shared" si="695"/>
        <v>-1451.1025173902108</v>
      </c>
      <c r="IC30" s="307">
        <f t="shared" si="695"/>
        <v>-1459.3072619955649</v>
      </c>
      <c r="ID30" s="307">
        <f t="shared" si="695"/>
        <v>-1467.5583974197841</v>
      </c>
      <c r="IE30" s="307">
        <f t="shared" si="695"/>
        <v>-1022.5370771285371</v>
      </c>
      <c r="IF30" s="307">
        <f t="shared" si="695"/>
        <v>-1028.3186504266343</v>
      </c>
      <c r="IG30" s="307">
        <f t="shared" si="695"/>
        <v>-1034.1329135807268</v>
      </c>
      <c r="IH30" s="307">
        <f t="shared" si="695"/>
        <v>-525.69861033482778</v>
      </c>
      <c r="II30" s="307">
        <f t="shared" si="695"/>
        <v>0</v>
      </c>
      <c r="IJ30" s="307">
        <f t="shared" si="695"/>
        <v>0</v>
      </c>
      <c r="IK30" s="307">
        <f t="shared" si="695"/>
        <v>0</v>
      </c>
      <c r="IL30" s="307">
        <f t="shared" si="695"/>
        <v>0</v>
      </c>
      <c r="IM30" s="307">
        <f t="shared" si="695"/>
        <v>0</v>
      </c>
      <c r="IN30" s="307">
        <f t="shared" si="695"/>
        <v>0</v>
      </c>
      <c r="IO30" s="307">
        <f t="shared" si="695"/>
        <v>0</v>
      </c>
      <c r="IP30" s="307">
        <f t="shared" si="695"/>
        <v>0</v>
      </c>
      <c r="IQ30" s="307">
        <f t="shared" si="695"/>
        <v>0</v>
      </c>
      <c r="IR30" s="307">
        <f t="shared" si="695"/>
        <v>0</v>
      </c>
      <c r="IS30" s="307">
        <f t="shared" si="695"/>
        <v>0</v>
      </c>
      <c r="IT30" s="307">
        <f t="shared" si="695"/>
        <v>0</v>
      </c>
      <c r="IU30" s="307">
        <f t="shared" si="695"/>
        <v>0</v>
      </c>
      <c r="IV30" s="307">
        <f t="shared" si="695"/>
        <v>0</v>
      </c>
      <c r="IW30" s="307">
        <f t="shared" si="695"/>
        <v>0</v>
      </c>
      <c r="IX30" s="307">
        <f t="shared" si="695"/>
        <v>0</v>
      </c>
      <c r="IY30" s="307">
        <f t="shared" si="695"/>
        <v>0</v>
      </c>
      <c r="IZ30" s="307">
        <f t="shared" si="695"/>
        <v>0</v>
      </c>
      <c r="JA30" s="307">
        <f t="shared" si="695"/>
        <v>0</v>
      </c>
      <c r="JB30" s="307">
        <f t="shared" si="695"/>
        <v>0</v>
      </c>
      <c r="JC30" s="307">
        <f t="shared" ref="JC30:JN30" si="696">+JC63+JC95+JC127+JC159+JC191</f>
        <v>0</v>
      </c>
      <c r="JD30" s="307">
        <f t="shared" si="696"/>
        <v>0</v>
      </c>
      <c r="JE30" s="307">
        <f t="shared" si="696"/>
        <v>0</v>
      </c>
      <c r="JF30" s="307">
        <f t="shared" si="696"/>
        <v>0</v>
      </c>
      <c r="JG30" s="307">
        <f t="shared" si="696"/>
        <v>0</v>
      </c>
      <c r="JH30" s="307">
        <f t="shared" si="696"/>
        <v>0</v>
      </c>
      <c r="JI30" s="307">
        <f t="shared" si="696"/>
        <v>0</v>
      </c>
      <c r="JJ30" s="307">
        <f t="shared" si="696"/>
        <v>0</v>
      </c>
      <c r="JK30" s="307">
        <f t="shared" si="696"/>
        <v>0</v>
      </c>
      <c r="JL30" s="307">
        <f t="shared" si="696"/>
        <v>0</v>
      </c>
      <c r="JM30" s="307">
        <f t="shared" si="696"/>
        <v>0</v>
      </c>
      <c r="JN30" s="307">
        <f t="shared" si="696"/>
        <v>0</v>
      </c>
    </row>
    <row r="31" spans="2:274" s="178" customFormat="1" x14ac:dyDescent="0.25">
      <c r="B31" s="228" t="s">
        <v>505</v>
      </c>
      <c r="C31" s="247"/>
      <c r="E31" s="297">
        <f t="shared" si="691"/>
        <v>69012.524237550562</v>
      </c>
      <c r="F31" s="307"/>
      <c r="G31" s="307">
        <f t="shared" ref="G31:BR31" si="697">+G64+G96+G128+G160+G192</f>
        <v>0</v>
      </c>
      <c r="H31" s="307">
        <f t="shared" si="697"/>
        <v>0</v>
      </c>
      <c r="I31" s="307">
        <f t="shared" si="697"/>
        <v>0</v>
      </c>
      <c r="J31" s="307">
        <f t="shared" si="697"/>
        <v>0</v>
      </c>
      <c r="K31" s="307">
        <f t="shared" si="697"/>
        <v>0</v>
      </c>
      <c r="L31" s="307">
        <f t="shared" si="697"/>
        <v>0</v>
      </c>
      <c r="M31" s="307">
        <f t="shared" si="697"/>
        <v>0</v>
      </c>
      <c r="N31" s="307">
        <f t="shared" si="697"/>
        <v>0</v>
      </c>
      <c r="O31" s="307">
        <f t="shared" si="697"/>
        <v>0</v>
      </c>
      <c r="P31" s="307">
        <f t="shared" si="697"/>
        <v>0</v>
      </c>
      <c r="Q31" s="307">
        <f t="shared" si="697"/>
        <v>0</v>
      </c>
      <c r="R31" s="307">
        <f t="shared" si="697"/>
        <v>0</v>
      </c>
      <c r="S31" s="307">
        <f t="shared" si="697"/>
        <v>1889.4939824776541</v>
      </c>
      <c r="T31" s="307">
        <f t="shared" si="697"/>
        <v>1900.1774561632099</v>
      </c>
      <c r="U31" s="307">
        <f t="shared" si="697"/>
        <v>1910.9213357622266</v>
      </c>
      <c r="V31" s="307">
        <f t="shared" si="697"/>
        <v>1921.7259628185209</v>
      </c>
      <c r="W31" s="307">
        <f t="shared" si="697"/>
        <v>1932.5916808070483</v>
      </c>
      <c r="X31" s="307">
        <f t="shared" si="697"/>
        <v>1943.5188351448212</v>
      </c>
      <c r="Y31" s="307">
        <f t="shared" si="697"/>
        <v>1954.5077732018906</v>
      </c>
      <c r="Z31" s="307">
        <f t="shared" si="697"/>
        <v>1965.5588443123879</v>
      </c>
      <c r="AA31" s="307">
        <f t="shared" si="697"/>
        <v>1976.6723997856304</v>
      </c>
      <c r="AB31" s="307">
        <f t="shared" si="697"/>
        <v>1987.8487929172898</v>
      </c>
      <c r="AC31" s="307">
        <f t="shared" si="697"/>
        <v>1999.0883790006219</v>
      </c>
      <c r="AD31" s="307">
        <f t="shared" si="697"/>
        <v>2010.3915153377636</v>
      </c>
      <c r="AE31" s="307">
        <f t="shared" si="697"/>
        <v>2021.7585612510898</v>
      </c>
      <c r="AF31" s="307">
        <f t="shared" si="697"/>
        <v>2033.1898780946347</v>
      </c>
      <c r="AG31" s="307">
        <f t="shared" si="697"/>
        <v>2044.685829265582</v>
      </c>
      <c r="AH31" s="307">
        <f t="shared" si="697"/>
        <v>2056.2467802158171</v>
      </c>
      <c r="AI31" s="307">
        <f t="shared" si="697"/>
        <v>2067.8730984635417</v>
      </c>
      <c r="AJ31" s="307">
        <f t="shared" si="697"/>
        <v>2079.5651536049586</v>
      </c>
      <c r="AK31" s="307">
        <f t="shared" si="697"/>
        <v>2091.3233173260223</v>
      </c>
      <c r="AL31" s="307">
        <f t="shared" si="697"/>
        <v>2103.1479634142547</v>
      </c>
      <c r="AM31" s="307">
        <f t="shared" si="697"/>
        <v>2115.039467770624</v>
      </c>
      <c r="AN31" s="307">
        <f t="shared" si="697"/>
        <v>2126.9982084214998</v>
      </c>
      <c r="AO31" s="307">
        <f t="shared" si="697"/>
        <v>2139.0245655306653</v>
      </c>
      <c r="AP31" s="307">
        <f t="shared" si="697"/>
        <v>2151.1189214114074</v>
      </c>
      <c r="AQ31" s="307">
        <f t="shared" si="697"/>
        <v>2163.2816605386652</v>
      </c>
      <c r="AR31" s="307">
        <f t="shared" si="697"/>
        <v>2175.513169561259</v>
      </c>
      <c r="AS31" s="307">
        <f t="shared" si="697"/>
        <v>2187.8138373141728</v>
      </c>
      <c r="AT31" s="307">
        <f t="shared" si="697"/>
        <v>874.4371006376291</v>
      </c>
      <c r="AU31" s="307">
        <f t="shared" si="697"/>
        <v>879.38129513677541</v>
      </c>
      <c r="AV31" s="307">
        <f t="shared" si="697"/>
        <v>884.35344483044355</v>
      </c>
      <c r="AW31" s="307">
        <f t="shared" si="697"/>
        <v>889.35370778136758</v>
      </c>
      <c r="AX31" s="307">
        <f t="shared" si="697"/>
        <v>894.38224294599149</v>
      </c>
      <c r="AY31" s="307">
        <f t="shared" si="697"/>
        <v>899.43921017952164</v>
      </c>
      <c r="AZ31" s="307">
        <f t="shared" si="697"/>
        <v>904.52477024100972</v>
      </c>
      <c r="BA31" s="307">
        <f t="shared" si="697"/>
        <v>909.63908479846168</v>
      </c>
      <c r="BB31" s="307">
        <f t="shared" si="697"/>
        <v>914.78231643397839</v>
      </c>
      <c r="BC31" s="307">
        <f t="shared" si="697"/>
        <v>919.95462864892352</v>
      </c>
      <c r="BD31" s="307">
        <f t="shared" si="697"/>
        <v>925.15618586912103</v>
      </c>
      <c r="BE31" s="307">
        <f t="shared" si="697"/>
        <v>930.38715345008234</v>
      </c>
      <c r="BF31" s="307">
        <f t="shared" si="697"/>
        <v>935.64769768226324</v>
      </c>
      <c r="BG31" s="307">
        <f t="shared" si="697"/>
        <v>651.92258358656636</v>
      </c>
      <c r="BH31" s="307">
        <f t="shared" si="697"/>
        <v>655.60864865549763</v>
      </c>
      <c r="BI31" s="307">
        <f t="shared" si="697"/>
        <v>659.31555527223622</v>
      </c>
      <c r="BJ31" s="307">
        <f t="shared" si="697"/>
        <v>335.16124148744967</v>
      </c>
      <c r="BK31" s="307">
        <f t="shared" si="697"/>
        <v>0</v>
      </c>
      <c r="BL31" s="307">
        <f t="shared" si="697"/>
        <v>0</v>
      </c>
      <c r="BM31" s="307">
        <f t="shared" si="697"/>
        <v>0</v>
      </c>
      <c r="BN31" s="307">
        <f t="shared" si="697"/>
        <v>0</v>
      </c>
      <c r="BO31" s="307">
        <f t="shared" si="697"/>
        <v>0</v>
      </c>
      <c r="BP31" s="307">
        <f t="shared" si="697"/>
        <v>0</v>
      </c>
      <c r="BQ31" s="307">
        <f t="shared" si="697"/>
        <v>0</v>
      </c>
      <c r="BR31" s="307">
        <f t="shared" si="697"/>
        <v>0</v>
      </c>
      <c r="BS31" s="307">
        <f t="shared" ref="BS31:ED31" si="698">+BS64+BS96+BS128+BS160+BS192</f>
        <v>0</v>
      </c>
      <c r="BT31" s="307">
        <f t="shared" si="698"/>
        <v>0</v>
      </c>
      <c r="BU31" s="307">
        <f t="shared" si="698"/>
        <v>0</v>
      </c>
      <c r="BV31" s="307">
        <f t="shared" si="698"/>
        <v>0</v>
      </c>
      <c r="BW31" s="307">
        <f t="shared" si="698"/>
        <v>0</v>
      </c>
      <c r="BX31" s="307">
        <f t="shared" si="698"/>
        <v>0</v>
      </c>
      <c r="BY31" s="307">
        <f t="shared" si="698"/>
        <v>0</v>
      </c>
      <c r="BZ31" s="307">
        <f t="shared" si="698"/>
        <v>0</v>
      </c>
      <c r="CA31" s="307">
        <f t="shared" si="698"/>
        <v>0</v>
      </c>
      <c r="CB31" s="307">
        <f t="shared" si="698"/>
        <v>0</v>
      </c>
      <c r="CC31" s="307">
        <f t="shared" si="698"/>
        <v>0</v>
      </c>
      <c r="CD31" s="307">
        <f t="shared" si="698"/>
        <v>0</v>
      </c>
      <c r="CE31" s="307">
        <f t="shared" si="698"/>
        <v>0</v>
      </c>
      <c r="CF31" s="307">
        <f t="shared" si="698"/>
        <v>0</v>
      </c>
      <c r="CG31" s="307">
        <f t="shared" si="698"/>
        <v>0</v>
      </c>
      <c r="CH31" s="307">
        <f t="shared" si="698"/>
        <v>0</v>
      </c>
      <c r="CI31" s="307">
        <f t="shared" si="698"/>
        <v>0</v>
      </c>
      <c r="CJ31" s="307">
        <f t="shared" si="698"/>
        <v>0</v>
      </c>
      <c r="CK31" s="307">
        <f t="shared" si="698"/>
        <v>0</v>
      </c>
      <c r="CL31" s="307">
        <f t="shared" si="698"/>
        <v>0</v>
      </c>
      <c r="CM31" s="307">
        <f t="shared" si="698"/>
        <v>0</v>
      </c>
      <c r="CN31" s="307">
        <f t="shared" si="698"/>
        <v>0</v>
      </c>
      <c r="CO31" s="307">
        <f t="shared" si="698"/>
        <v>0</v>
      </c>
      <c r="CP31" s="307">
        <f t="shared" si="698"/>
        <v>0</v>
      </c>
      <c r="CQ31" s="307">
        <f t="shared" si="698"/>
        <v>0</v>
      </c>
      <c r="CR31" s="307">
        <f t="shared" si="698"/>
        <v>0</v>
      </c>
      <c r="CS31" s="307">
        <f t="shared" si="698"/>
        <v>0</v>
      </c>
      <c r="CT31" s="307">
        <f t="shared" si="698"/>
        <v>0</v>
      </c>
      <c r="CU31" s="307">
        <f t="shared" si="698"/>
        <v>0</v>
      </c>
      <c r="CV31" s="307">
        <f t="shared" si="698"/>
        <v>0</v>
      </c>
      <c r="CW31" s="307">
        <f t="shared" si="698"/>
        <v>0</v>
      </c>
      <c r="CX31" s="307">
        <f t="shared" si="698"/>
        <v>0</v>
      </c>
      <c r="CY31" s="307">
        <f t="shared" si="698"/>
        <v>0</v>
      </c>
      <c r="CZ31" s="307">
        <f t="shared" si="698"/>
        <v>0</v>
      </c>
      <c r="DA31" s="307">
        <f t="shared" si="698"/>
        <v>0</v>
      </c>
      <c r="DB31" s="307">
        <f t="shared" si="698"/>
        <v>0</v>
      </c>
      <c r="DC31" s="307">
        <f t="shared" si="698"/>
        <v>0</v>
      </c>
      <c r="DD31" s="307">
        <f t="shared" si="698"/>
        <v>0</v>
      </c>
      <c r="DE31" s="307">
        <f t="shared" si="698"/>
        <v>0</v>
      </c>
      <c r="DF31" s="307">
        <f t="shared" si="698"/>
        <v>0</v>
      </c>
      <c r="DG31" s="307">
        <f t="shared" si="698"/>
        <v>0</v>
      </c>
      <c r="DH31" s="307">
        <f t="shared" si="698"/>
        <v>0</v>
      </c>
      <c r="DI31" s="307">
        <f t="shared" si="698"/>
        <v>0</v>
      </c>
      <c r="DJ31" s="307">
        <f t="shared" si="698"/>
        <v>0</v>
      </c>
      <c r="DK31" s="307">
        <f t="shared" si="698"/>
        <v>0</v>
      </c>
      <c r="DL31" s="307">
        <f t="shared" si="698"/>
        <v>0</v>
      </c>
      <c r="DM31" s="307">
        <f t="shared" si="698"/>
        <v>0</v>
      </c>
      <c r="DN31" s="307">
        <f t="shared" si="698"/>
        <v>0</v>
      </c>
      <c r="DO31" s="307">
        <f t="shared" si="698"/>
        <v>0</v>
      </c>
      <c r="DP31" s="307">
        <f t="shared" si="698"/>
        <v>0</v>
      </c>
      <c r="DQ31" s="307">
        <f t="shared" si="698"/>
        <v>0</v>
      </c>
      <c r="DR31" s="307">
        <f t="shared" si="698"/>
        <v>0</v>
      </c>
      <c r="DS31" s="307">
        <f t="shared" si="698"/>
        <v>0</v>
      </c>
      <c r="DT31" s="307">
        <f t="shared" si="698"/>
        <v>0</v>
      </c>
      <c r="DU31" s="307">
        <f t="shared" si="698"/>
        <v>0</v>
      </c>
      <c r="DV31" s="307">
        <f t="shared" si="698"/>
        <v>0</v>
      </c>
      <c r="DW31" s="307">
        <f t="shared" si="698"/>
        <v>0</v>
      </c>
      <c r="DX31" s="307">
        <f t="shared" si="698"/>
        <v>0</v>
      </c>
      <c r="DY31" s="307">
        <f t="shared" si="698"/>
        <v>0</v>
      </c>
      <c r="DZ31" s="307">
        <f t="shared" si="698"/>
        <v>0</v>
      </c>
      <c r="EA31" s="307">
        <f t="shared" si="698"/>
        <v>0</v>
      </c>
      <c r="EB31" s="307">
        <f t="shared" si="698"/>
        <v>0</v>
      </c>
      <c r="EC31" s="307">
        <f t="shared" si="698"/>
        <v>0</v>
      </c>
      <c r="ED31" s="307">
        <f t="shared" si="698"/>
        <v>0</v>
      </c>
      <c r="EE31" s="307">
        <f t="shared" ref="EE31:GP31" si="699">+EE64+EE96+EE128+EE160+EE192</f>
        <v>0</v>
      </c>
      <c r="EF31" s="307">
        <f t="shared" si="699"/>
        <v>0</v>
      </c>
      <c r="EG31" s="307">
        <f t="shared" si="699"/>
        <v>0</v>
      </c>
      <c r="EH31" s="307">
        <f t="shared" si="699"/>
        <v>0</v>
      </c>
      <c r="EI31" s="307">
        <f t="shared" si="699"/>
        <v>0</v>
      </c>
      <c r="EJ31" s="307">
        <f t="shared" si="699"/>
        <v>0</v>
      </c>
      <c r="EK31" s="307">
        <f t="shared" si="699"/>
        <v>0</v>
      </c>
      <c r="EL31" s="307">
        <f t="shared" si="699"/>
        <v>0</v>
      </c>
      <c r="EM31" s="307">
        <f t="shared" si="699"/>
        <v>0</v>
      </c>
      <c r="EN31" s="307">
        <f t="shared" si="699"/>
        <v>0</v>
      </c>
      <c r="EO31" s="307">
        <f t="shared" si="699"/>
        <v>0</v>
      </c>
      <c r="EP31" s="307">
        <f t="shared" si="699"/>
        <v>0</v>
      </c>
      <c r="EQ31" s="307">
        <f t="shared" si="699"/>
        <v>0</v>
      </c>
      <c r="ER31" s="307">
        <f t="shared" si="699"/>
        <v>0</v>
      </c>
      <c r="ES31" s="307">
        <f t="shared" si="699"/>
        <v>0</v>
      </c>
      <c r="ET31" s="307">
        <f t="shared" si="699"/>
        <v>0</v>
      </c>
      <c r="EU31" s="307">
        <f t="shared" si="699"/>
        <v>0</v>
      </c>
      <c r="EV31" s="307">
        <f t="shared" si="699"/>
        <v>0</v>
      </c>
      <c r="EW31" s="307">
        <f t="shared" si="699"/>
        <v>0</v>
      </c>
      <c r="EX31" s="307">
        <f t="shared" si="699"/>
        <v>0</v>
      </c>
      <c r="EY31" s="307">
        <f t="shared" si="699"/>
        <v>0</v>
      </c>
      <c r="EZ31" s="307">
        <f t="shared" si="699"/>
        <v>0</v>
      </c>
      <c r="FA31" s="307">
        <f t="shared" si="699"/>
        <v>0</v>
      </c>
      <c r="FB31" s="307">
        <f t="shared" si="699"/>
        <v>0</v>
      </c>
      <c r="FC31" s="307">
        <f t="shared" si="699"/>
        <v>0</v>
      </c>
      <c r="FD31" s="307">
        <f t="shared" si="699"/>
        <v>0</v>
      </c>
      <c r="FE31" s="307">
        <f t="shared" si="699"/>
        <v>0</v>
      </c>
      <c r="FF31" s="307">
        <f t="shared" si="699"/>
        <v>0</v>
      </c>
      <c r="FG31" s="307">
        <f t="shared" si="699"/>
        <v>0</v>
      </c>
      <c r="FH31" s="307">
        <f t="shared" si="699"/>
        <v>0</v>
      </c>
      <c r="FI31" s="307">
        <f t="shared" si="699"/>
        <v>0</v>
      </c>
      <c r="FJ31" s="307">
        <f t="shared" si="699"/>
        <v>0</v>
      </c>
      <c r="FK31" s="307">
        <f t="shared" si="699"/>
        <v>0</v>
      </c>
      <c r="FL31" s="307">
        <f t="shared" si="699"/>
        <v>0</v>
      </c>
      <c r="FM31" s="307">
        <f t="shared" si="699"/>
        <v>0</v>
      </c>
      <c r="FN31" s="307">
        <f t="shared" si="699"/>
        <v>0</v>
      </c>
      <c r="FO31" s="307">
        <f t="shared" si="699"/>
        <v>0</v>
      </c>
      <c r="FP31" s="307">
        <f t="shared" si="699"/>
        <v>0</v>
      </c>
      <c r="FQ31" s="307">
        <f t="shared" si="699"/>
        <v>0</v>
      </c>
      <c r="FR31" s="307">
        <f t="shared" si="699"/>
        <v>0</v>
      </c>
      <c r="FS31" s="307">
        <f t="shared" si="699"/>
        <v>0</v>
      </c>
      <c r="FT31" s="307">
        <f t="shared" si="699"/>
        <v>0</v>
      </c>
      <c r="FU31" s="307">
        <f t="shared" si="699"/>
        <v>0</v>
      </c>
      <c r="FV31" s="307">
        <f t="shared" si="699"/>
        <v>0</v>
      </c>
      <c r="FW31" s="307">
        <f t="shared" si="699"/>
        <v>0</v>
      </c>
      <c r="FX31" s="307">
        <f t="shared" si="699"/>
        <v>0</v>
      </c>
      <c r="FY31" s="307">
        <f t="shared" si="699"/>
        <v>0</v>
      </c>
      <c r="FZ31" s="307">
        <f t="shared" si="699"/>
        <v>0</v>
      </c>
      <c r="GA31" s="307">
        <f t="shared" si="699"/>
        <v>0</v>
      </c>
      <c r="GB31" s="307">
        <f t="shared" si="699"/>
        <v>0</v>
      </c>
      <c r="GC31" s="307">
        <f t="shared" si="699"/>
        <v>0</v>
      </c>
      <c r="GD31" s="307">
        <f t="shared" si="699"/>
        <v>0</v>
      </c>
      <c r="GE31" s="307">
        <f t="shared" si="699"/>
        <v>0</v>
      </c>
      <c r="GF31" s="307">
        <f t="shared" si="699"/>
        <v>0</v>
      </c>
      <c r="GG31" s="307">
        <f t="shared" si="699"/>
        <v>0</v>
      </c>
      <c r="GH31" s="307">
        <f t="shared" si="699"/>
        <v>0</v>
      </c>
      <c r="GI31" s="307">
        <f t="shared" si="699"/>
        <v>0</v>
      </c>
      <c r="GJ31" s="307">
        <f t="shared" si="699"/>
        <v>0</v>
      </c>
      <c r="GK31" s="307">
        <f t="shared" si="699"/>
        <v>0</v>
      </c>
      <c r="GL31" s="307">
        <f t="shared" si="699"/>
        <v>0</v>
      </c>
      <c r="GM31" s="307">
        <f t="shared" si="699"/>
        <v>0</v>
      </c>
      <c r="GN31" s="307">
        <f t="shared" si="699"/>
        <v>0</v>
      </c>
      <c r="GO31" s="307">
        <f t="shared" si="699"/>
        <v>0</v>
      </c>
      <c r="GP31" s="307">
        <f t="shared" si="699"/>
        <v>0</v>
      </c>
      <c r="GQ31" s="307">
        <f t="shared" ref="GQ31:JB31" si="700">+GQ64+GQ96+GQ128+GQ160+GQ192</f>
        <v>0</v>
      </c>
      <c r="GR31" s="307">
        <f t="shared" si="700"/>
        <v>0</v>
      </c>
      <c r="GS31" s="307">
        <f t="shared" si="700"/>
        <v>0</v>
      </c>
      <c r="GT31" s="307">
        <f t="shared" si="700"/>
        <v>0</v>
      </c>
      <c r="GU31" s="307">
        <f t="shared" si="700"/>
        <v>0</v>
      </c>
      <c r="GV31" s="307">
        <f t="shared" si="700"/>
        <v>0</v>
      </c>
      <c r="GW31" s="307">
        <f t="shared" si="700"/>
        <v>0</v>
      </c>
      <c r="GX31" s="307">
        <f t="shared" si="700"/>
        <v>0</v>
      </c>
      <c r="GY31" s="307">
        <f t="shared" si="700"/>
        <v>0</v>
      </c>
      <c r="GZ31" s="307">
        <f t="shared" si="700"/>
        <v>0</v>
      </c>
      <c r="HA31" s="307">
        <f t="shared" si="700"/>
        <v>0</v>
      </c>
      <c r="HB31" s="307">
        <f t="shared" si="700"/>
        <v>0</v>
      </c>
      <c r="HC31" s="307">
        <f t="shared" si="700"/>
        <v>0</v>
      </c>
      <c r="HD31" s="307">
        <f t="shared" si="700"/>
        <v>0</v>
      </c>
      <c r="HE31" s="307">
        <f t="shared" si="700"/>
        <v>0</v>
      </c>
      <c r="HF31" s="307">
        <f t="shared" si="700"/>
        <v>0</v>
      </c>
      <c r="HG31" s="307">
        <f t="shared" si="700"/>
        <v>0</v>
      </c>
      <c r="HH31" s="307">
        <f t="shared" si="700"/>
        <v>0</v>
      </c>
      <c r="HI31" s="307">
        <f t="shared" si="700"/>
        <v>0</v>
      </c>
      <c r="HJ31" s="307">
        <f t="shared" si="700"/>
        <v>0</v>
      </c>
      <c r="HK31" s="307">
        <f t="shared" si="700"/>
        <v>0</v>
      </c>
      <c r="HL31" s="307">
        <f t="shared" si="700"/>
        <v>0</v>
      </c>
      <c r="HM31" s="307">
        <f t="shared" si="700"/>
        <v>0</v>
      </c>
      <c r="HN31" s="307">
        <f t="shared" si="700"/>
        <v>0</v>
      </c>
      <c r="HO31" s="307">
        <f t="shared" si="700"/>
        <v>0</v>
      </c>
      <c r="HP31" s="307">
        <f t="shared" si="700"/>
        <v>0</v>
      </c>
      <c r="HQ31" s="307">
        <f t="shared" si="700"/>
        <v>0</v>
      </c>
      <c r="HR31" s="307">
        <f t="shared" si="700"/>
        <v>0</v>
      </c>
      <c r="HS31" s="307">
        <f t="shared" si="700"/>
        <v>0</v>
      </c>
      <c r="HT31" s="307">
        <f t="shared" si="700"/>
        <v>0</v>
      </c>
      <c r="HU31" s="307">
        <f t="shared" si="700"/>
        <v>0</v>
      </c>
      <c r="HV31" s="307">
        <f t="shared" si="700"/>
        <v>0</v>
      </c>
      <c r="HW31" s="307">
        <f t="shared" si="700"/>
        <v>0</v>
      </c>
      <c r="HX31" s="307">
        <f t="shared" si="700"/>
        <v>0</v>
      </c>
      <c r="HY31" s="307">
        <f t="shared" si="700"/>
        <v>0</v>
      </c>
      <c r="HZ31" s="307">
        <f t="shared" si="700"/>
        <v>0</v>
      </c>
      <c r="IA31" s="307">
        <f t="shared" si="700"/>
        <v>0</v>
      </c>
      <c r="IB31" s="307">
        <f t="shared" si="700"/>
        <v>0</v>
      </c>
      <c r="IC31" s="307">
        <f t="shared" si="700"/>
        <v>0</v>
      </c>
      <c r="ID31" s="307">
        <f t="shared" si="700"/>
        <v>0</v>
      </c>
      <c r="IE31" s="307">
        <f t="shared" si="700"/>
        <v>0</v>
      </c>
      <c r="IF31" s="307">
        <f t="shared" si="700"/>
        <v>0</v>
      </c>
      <c r="IG31" s="307">
        <f t="shared" si="700"/>
        <v>0</v>
      </c>
      <c r="IH31" s="307">
        <f t="shared" si="700"/>
        <v>0</v>
      </c>
      <c r="II31" s="307">
        <f t="shared" si="700"/>
        <v>0</v>
      </c>
      <c r="IJ31" s="307">
        <f t="shared" si="700"/>
        <v>0</v>
      </c>
      <c r="IK31" s="307">
        <f t="shared" si="700"/>
        <v>0</v>
      </c>
      <c r="IL31" s="307">
        <f t="shared" si="700"/>
        <v>0</v>
      </c>
      <c r="IM31" s="307">
        <f t="shared" si="700"/>
        <v>0</v>
      </c>
      <c r="IN31" s="307">
        <f t="shared" si="700"/>
        <v>0</v>
      </c>
      <c r="IO31" s="307">
        <f t="shared" si="700"/>
        <v>0</v>
      </c>
      <c r="IP31" s="307">
        <f t="shared" si="700"/>
        <v>0</v>
      </c>
      <c r="IQ31" s="307">
        <f t="shared" si="700"/>
        <v>0</v>
      </c>
      <c r="IR31" s="307">
        <f t="shared" si="700"/>
        <v>0</v>
      </c>
      <c r="IS31" s="307">
        <f t="shared" si="700"/>
        <v>0</v>
      </c>
      <c r="IT31" s="307">
        <f t="shared" si="700"/>
        <v>0</v>
      </c>
      <c r="IU31" s="307">
        <f t="shared" si="700"/>
        <v>0</v>
      </c>
      <c r="IV31" s="307">
        <f t="shared" si="700"/>
        <v>0</v>
      </c>
      <c r="IW31" s="307">
        <f t="shared" si="700"/>
        <v>0</v>
      </c>
      <c r="IX31" s="307">
        <f t="shared" si="700"/>
        <v>0</v>
      </c>
      <c r="IY31" s="307">
        <f t="shared" si="700"/>
        <v>0</v>
      </c>
      <c r="IZ31" s="307">
        <f t="shared" si="700"/>
        <v>0</v>
      </c>
      <c r="JA31" s="307">
        <f t="shared" si="700"/>
        <v>0</v>
      </c>
      <c r="JB31" s="307">
        <f t="shared" si="700"/>
        <v>0</v>
      </c>
      <c r="JC31" s="307">
        <f t="shared" ref="JC31:JN31" si="701">+JC64+JC96+JC128+JC160+JC192</f>
        <v>0</v>
      </c>
      <c r="JD31" s="307">
        <f t="shared" si="701"/>
        <v>0</v>
      </c>
      <c r="JE31" s="307">
        <f t="shared" si="701"/>
        <v>0</v>
      </c>
      <c r="JF31" s="307">
        <f t="shared" si="701"/>
        <v>0</v>
      </c>
      <c r="JG31" s="307">
        <f t="shared" si="701"/>
        <v>0</v>
      </c>
      <c r="JH31" s="307">
        <f t="shared" si="701"/>
        <v>0</v>
      </c>
      <c r="JI31" s="307">
        <f t="shared" si="701"/>
        <v>0</v>
      </c>
      <c r="JJ31" s="307">
        <f t="shared" si="701"/>
        <v>0</v>
      </c>
      <c r="JK31" s="307">
        <f t="shared" si="701"/>
        <v>0</v>
      </c>
      <c r="JL31" s="307">
        <f t="shared" si="701"/>
        <v>0</v>
      </c>
      <c r="JM31" s="307">
        <f t="shared" si="701"/>
        <v>0</v>
      </c>
      <c r="JN31" s="307">
        <f t="shared" si="701"/>
        <v>0</v>
      </c>
    </row>
    <row r="32" spans="2:274" s="178" customFormat="1" x14ac:dyDescent="0.25">
      <c r="B32" s="172" t="s">
        <v>61</v>
      </c>
      <c r="C32" s="394"/>
      <c r="D32" s="395"/>
      <c r="E32" s="162"/>
      <c r="F32" s="396"/>
      <c r="G32" s="396">
        <f>+SUM(G28:G31)</f>
        <v>0</v>
      </c>
      <c r="H32" s="396">
        <f t="shared" ref="H32" si="702">+SUM(H28:H31)</f>
        <v>0</v>
      </c>
      <c r="I32" s="396">
        <f t="shared" ref="I32" si="703">+SUM(I28:I31)</f>
        <v>0</v>
      </c>
      <c r="J32" s="396">
        <f t="shared" ref="J32" si="704">+SUM(J28:J31)</f>
        <v>0</v>
      </c>
      <c r="K32" s="396">
        <f t="shared" ref="K32" si="705">+SUM(K28:K31)</f>
        <v>0</v>
      </c>
      <c r="L32" s="396">
        <f t="shared" ref="L32" si="706">+SUM(L28:L31)</f>
        <v>0</v>
      </c>
      <c r="M32" s="396">
        <f t="shared" ref="M32" si="707">+SUM(M28:M31)</f>
        <v>0</v>
      </c>
      <c r="N32" s="396">
        <f t="shared" ref="N32" si="708">+SUM(N28:N31)</f>
        <v>0</v>
      </c>
      <c r="O32" s="396">
        <f t="shared" ref="O32" si="709">+SUM(O28:O31)</f>
        <v>0</v>
      </c>
      <c r="P32" s="396">
        <f t="shared" ref="P32" si="710">+SUM(P28:P31)</f>
        <v>0</v>
      </c>
      <c r="Q32" s="396">
        <f t="shared" ref="Q32" si="711">+SUM(Q28:Q31)</f>
        <v>0</v>
      </c>
      <c r="R32" s="396">
        <f t="shared" ref="R32" si="712">+SUM(R28:R31)</f>
        <v>0</v>
      </c>
      <c r="S32" s="396">
        <f t="shared" ref="S32" si="713">+SUM(S28:S31)</f>
        <v>336068.02195003588</v>
      </c>
      <c r="T32" s="396">
        <f t="shared" ref="T32" si="714">+SUM(T28:T31)</f>
        <v>337968.1994061991</v>
      </c>
      <c r="U32" s="396">
        <f t="shared" ref="U32" si="715">+SUM(U28:U31)</f>
        <v>339879.12074196135</v>
      </c>
      <c r="V32" s="396">
        <f t="shared" ref="V32" si="716">+SUM(V28:V31)</f>
        <v>341800.84670477989</v>
      </c>
      <c r="W32" s="396">
        <f t="shared" ref="W32" si="717">+SUM(W28:W31)</f>
        <v>343733.43838558695</v>
      </c>
      <c r="X32" s="396">
        <f t="shared" ref="X32" si="718">+SUM(X28:X31)</f>
        <v>345676.95722073177</v>
      </c>
      <c r="Y32" s="396">
        <f t="shared" ref="Y32" si="719">+SUM(Y28:Y31)</f>
        <v>347631.46499393368</v>
      </c>
      <c r="Z32" s="396">
        <f t="shared" ref="Z32" si="720">+SUM(Z28:Z31)</f>
        <v>349597.02383824607</v>
      </c>
      <c r="AA32" s="396">
        <f t="shared" ref="AA32" si="721">+SUM(AA28:AA31)</f>
        <v>351573.69623803167</v>
      </c>
      <c r="AB32" s="396">
        <f t="shared" ref="AB32" si="722">+SUM(AB28:AB31)</f>
        <v>353561.54503094894</v>
      </c>
      <c r="AC32" s="396">
        <f t="shared" ref="AC32" si="723">+SUM(AC28:AC31)</f>
        <v>355560.63340994954</v>
      </c>
      <c r="AD32" s="396">
        <f t="shared" ref="AD32" si="724">+SUM(AD28:AD31)</f>
        <v>357571.02492528729</v>
      </c>
      <c r="AE32" s="396">
        <f t="shared" ref="AE32" si="725">+SUM(AE28:AE31)</f>
        <v>359592.78348653839</v>
      </c>
      <c r="AF32" s="396">
        <f t="shared" ref="AF32" si="726">+SUM(AF28:AF31)</f>
        <v>361625.97336463304</v>
      </c>
      <c r="AG32" s="396">
        <f t="shared" ref="AG32" si="727">+SUM(AG28:AG31)</f>
        <v>363670.65919389861</v>
      </c>
      <c r="AH32" s="396">
        <f t="shared" ref="AH32" si="728">+SUM(AH28:AH31)</f>
        <v>365726.90597411443</v>
      </c>
      <c r="AI32" s="396">
        <f t="shared" ref="AI32" si="729">+SUM(AI28:AI31)</f>
        <v>367794.77907257795</v>
      </c>
      <c r="AJ32" s="396">
        <f t="shared" ref="AJ32" si="730">+SUM(AJ28:AJ31)</f>
        <v>369874.3442261829</v>
      </c>
      <c r="AK32" s="396">
        <f t="shared" ref="AK32" si="731">+SUM(AK28:AK31)</f>
        <v>371965.66754350893</v>
      </c>
      <c r="AL32" s="396">
        <f t="shared" ref="AL32" si="732">+SUM(AL28:AL31)</f>
        <v>374068.81550692319</v>
      </c>
      <c r="AM32" s="396">
        <f t="shared" ref="AM32" si="733">+SUM(AM28:AM31)</f>
        <v>376183.85497469379</v>
      </c>
      <c r="AN32" s="396">
        <f t="shared" ref="AN32" si="734">+SUM(AN28:AN31)</f>
        <v>378310.85318311531</v>
      </c>
      <c r="AO32" s="396">
        <f t="shared" ref="AO32" si="735">+SUM(AO28:AO31)</f>
        <v>380449.87774864596</v>
      </c>
      <c r="AP32" s="396">
        <f t="shared" ref="AP32" si="736">+SUM(AP28:AP31)</f>
        <v>382600.99667005736</v>
      </c>
      <c r="AQ32" s="396">
        <f t="shared" ref="AQ32" si="737">+SUM(AQ28:AQ31)</f>
        <v>384764.27833059605</v>
      </c>
      <c r="AR32" s="396">
        <f t="shared" ref="AR32" si="738">+SUM(AR28:AR31)</f>
        <v>386939.79150015733</v>
      </c>
      <c r="AS32" s="396">
        <f t="shared" ref="AS32" si="739">+SUM(AS28:AS31)</f>
        <v>389127.60533747153</v>
      </c>
      <c r="AT32" s="396">
        <f t="shared" ref="AT32" si="740">+SUM(AT28:AT31)</f>
        <v>389248.36240252882</v>
      </c>
      <c r="AU32" s="396">
        <f t="shared" ref="AU32" si="741">+SUM(AU28:AU31)</f>
        <v>389369.80224558845</v>
      </c>
      <c r="AV32" s="396">
        <f t="shared" ref="AV32" si="742">+SUM(AV28:AV31)</f>
        <v>389491.92872717662</v>
      </c>
      <c r="AW32" s="396">
        <f t="shared" ref="AW32" si="743">+SUM(AW28:AW31)</f>
        <v>389614.74572964729</v>
      </c>
      <c r="AX32" s="396">
        <f t="shared" ref="AX32" si="744">+SUM(AX28:AX31)</f>
        <v>389738.25715730601</v>
      </c>
      <c r="AY32" s="396">
        <f t="shared" ref="AY32" si="745">+SUM(AY28:AY31)</f>
        <v>389862.46693653369</v>
      </c>
      <c r="AZ32" s="396">
        <f t="shared" ref="AZ32" si="746">+SUM(AZ28:AZ31)</f>
        <v>389987.37901591166</v>
      </c>
      <c r="BA32" s="396">
        <f t="shared" ref="BA32" si="747">+SUM(BA28:BA31)</f>
        <v>390112.99736634712</v>
      </c>
      <c r="BB32" s="396">
        <f t="shared" ref="BB32" si="748">+SUM(BB28:BB31)</f>
        <v>390239.32598119922</v>
      </c>
      <c r="BC32" s="396">
        <f t="shared" ref="BC32" si="749">+SUM(BC28:BC31)</f>
        <v>390366.36887640634</v>
      </c>
      <c r="BD32" s="396">
        <f t="shared" ref="BD32" si="750">+SUM(BD28:BD31)</f>
        <v>390494.13009061338</v>
      </c>
      <c r="BE32" s="396">
        <f t="shared" ref="BE32" si="751">+SUM(BE28:BE31)</f>
        <v>390622.61368530046</v>
      </c>
      <c r="BF32" s="396">
        <f t="shared" ref="BF32" si="752">+SUM(BF28:BF31)</f>
        <v>390751.82374491176</v>
      </c>
      <c r="BG32" s="396">
        <f t="shared" ref="BG32" si="753">+SUM(BG28:BG31)</f>
        <v>390428.44526815088</v>
      </c>
      <c r="BH32" s="396">
        <f t="shared" ref="BH32" si="754">+SUM(BH28:BH31)</f>
        <v>390103.23836246715</v>
      </c>
      <c r="BI32" s="396">
        <f t="shared" ref="BI32" si="755">+SUM(BI28:BI31)</f>
        <v>389776.19268965774</v>
      </c>
      <c r="BJ32" s="396">
        <f t="shared" ref="BJ32" si="756">+SUM(BJ28:BJ31)</f>
        <v>388933.01641197671</v>
      </c>
      <c r="BK32" s="396">
        <f t="shared" ref="BK32" si="757">+SUM(BK28:BK31)</f>
        <v>387556.40170632687</v>
      </c>
      <c r="BL32" s="396">
        <f t="shared" ref="BL32" si="758">+SUM(BL28:BL31)</f>
        <v>386172.00342098885</v>
      </c>
      <c r="BM32" s="396">
        <f t="shared" ref="BM32" si="759">+SUM(BM28:BM31)</f>
        <v>384779.77754647145</v>
      </c>
      <c r="BN32" s="396">
        <f t="shared" ref="BN32" si="760">+SUM(BN28:BN31)</f>
        <v>383379.67982444743</v>
      </c>
      <c r="BO32" s="396">
        <f t="shared" ref="BO32" si="761">+SUM(BO28:BO31)</f>
        <v>381971.66574634652</v>
      </c>
      <c r="BP32" s="396">
        <f t="shared" ref="BP32" si="762">+SUM(BP28:BP31)</f>
        <v>380555.69055194053</v>
      </c>
      <c r="BQ32" s="396">
        <f t="shared" ref="BQ32" si="763">+SUM(BQ28:BQ31)</f>
        <v>379131.70922792039</v>
      </c>
      <c r="BR32" s="396">
        <f t="shared" ref="BR32" si="764">+SUM(BR28:BR31)</f>
        <v>377699.6765064653</v>
      </c>
      <c r="BS32" s="396">
        <f t="shared" ref="BS32" si="765">+SUM(BS28:BS31)</f>
        <v>376259.54686380358</v>
      </c>
      <c r="BT32" s="396">
        <f t="shared" ref="BT32" si="766">+SUM(BT28:BT31)</f>
        <v>374811.27451876551</v>
      </c>
      <c r="BU32" s="396">
        <f t="shared" ref="BU32" si="767">+SUM(BU28:BU31)</f>
        <v>373354.81343132805</v>
      </c>
      <c r="BV32" s="396">
        <f t="shared" ref="BV32" si="768">+SUM(BV28:BV31)</f>
        <v>371890.11730115116</v>
      </c>
      <c r="BW32" s="396">
        <f t="shared" ref="BW32" si="769">+SUM(BW28:BW31)</f>
        <v>370417.13956610585</v>
      </c>
      <c r="BX32" s="396">
        <f t="shared" ref="BX32" si="770">+SUM(BX28:BX31)</f>
        <v>368935.83340079419</v>
      </c>
      <c r="BY32" s="396">
        <f t="shared" ref="BY32" si="771">+SUM(BY28:BY31)</f>
        <v>367446.15171506058</v>
      </c>
      <c r="BZ32" s="396">
        <f t="shared" ref="BZ32" si="772">+SUM(BZ28:BZ31)</f>
        <v>365948.0471524949</v>
      </c>
      <c r="CA32" s="396">
        <f t="shared" ref="CA32" si="773">+SUM(CA28:CA31)</f>
        <v>364441.47208892694</v>
      </c>
      <c r="CB32" s="396">
        <f t="shared" ref="CB32" si="774">+SUM(CB28:CB31)</f>
        <v>362926.37863091251</v>
      </c>
      <c r="CC32" s="396">
        <f t="shared" ref="CC32" si="775">+SUM(CC28:CC31)</f>
        <v>361402.71861421096</v>
      </c>
      <c r="CD32" s="396">
        <f t="shared" ref="CD32" si="776">+SUM(CD28:CD31)</f>
        <v>359870.44360225403</v>
      </c>
      <c r="CE32" s="396">
        <f t="shared" ref="CE32" si="777">+SUM(CE28:CE31)</f>
        <v>358329.50488460599</v>
      </c>
      <c r="CF32" s="396">
        <f t="shared" ref="CF32" si="778">+SUM(CF28:CF31)</f>
        <v>356779.85347541526</v>
      </c>
      <c r="CG32" s="396">
        <f t="shared" ref="CG32" si="779">+SUM(CG28:CG31)</f>
        <v>355221.4401118572</v>
      </c>
      <c r="CH32" s="396">
        <f t="shared" ref="CH32" si="780">+SUM(CH28:CH31)</f>
        <v>353654.2152525679</v>
      </c>
      <c r="CI32" s="396">
        <f t="shared" ref="CI32" si="781">+SUM(CI28:CI31)</f>
        <v>352078.1290760694</v>
      </c>
      <c r="CJ32" s="396">
        <f t="shared" ref="CJ32" si="782">+SUM(CJ28:CJ31)</f>
        <v>350493.13147918589</v>
      </c>
      <c r="CK32" s="396">
        <f t="shared" ref="CK32" si="783">+SUM(CK28:CK31)</f>
        <v>348899.17207545094</v>
      </c>
      <c r="CL32" s="396">
        <f t="shared" ref="CL32" si="784">+SUM(CL28:CL31)</f>
        <v>347296.20019350568</v>
      </c>
      <c r="CM32" s="396">
        <f t="shared" ref="CM32" si="785">+SUM(CM28:CM31)</f>
        <v>345684.16487548797</v>
      </c>
      <c r="CN32" s="396">
        <f t="shared" ref="CN32" si="786">+SUM(CN28:CN31)</f>
        <v>344063.01487541251</v>
      </c>
      <c r="CO32" s="396">
        <f t="shared" ref="CO32" si="787">+SUM(CO28:CO31)</f>
        <v>342432.69865754189</v>
      </c>
      <c r="CP32" s="396">
        <f t="shared" ref="CP32" si="788">+SUM(CP28:CP31)</f>
        <v>340793.16439474793</v>
      </c>
      <c r="CQ32" s="396">
        <f t="shared" ref="CQ32" si="789">+SUM(CQ28:CQ31)</f>
        <v>339144.35996686452</v>
      </c>
      <c r="CR32" s="396">
        <f t="shared" ref="CR32" si="790">+SUM(CR28:CR31)</f>
        <v>337486.23295903049</v>
      </c>
      <c r="CS32" s="396">
        <f t="shared" ref="CS32" si="791">+SUM(CS28:CS31)</f>
        <v>335818.73066002334</v>
      </c>
      <c r="CT32" s="396">
        <f t="shared" ref="CT32" si="792">+SUM(CT28:CT31)</f>
        <v>334141.8000605838</v>
      </c>
      <c r="CU32" s="396">
        <f t="shared" ref="CU32" si="793">+SUM(CU28:CU31)</f>
        <v>332455.38785173045</v>
      </c>
      <c r="CV32" s="396">
        <f t="shared" ref="CV32" si="794">+SUM(CV28:CV31)</f>
        <v>330759.44042306516</v>
      </c>
      <c r="CW32" s="396">
        <f t="shared" ref="CW32" si="795">+SUM(CW28:CW31)</f>
        <v>329053.90386106877</v>
      </c>
      <c r="CX32" s="396">
        <f t="shared" ref="CX32" si="796">+SUM(CX28:CX31)</f>
        <v>327338.72394738731</v>
      </c>
      <c r="CY32" s="396">
        <f t="shared" ref="CY32" si="797">+SUM(CY28:CY31)</f>
        <v>325613.84615710832</v>
      </c>
      <c r="CZ32" s="396">
        <f t="shared" ref="CZ32" si="798">+SUM(CZ28:CZ31)</f>
        <v>323879.21565702761</v>
      </c>
      <c r="DA32" s="396">
        <f t="shared" ref="DA32" si="799">+SUM(DA28:DA31)</f>
        <v>322134.77730390604</v>
      </c>
      <c r="DB32" s="396">
        <f t="shared" ref="DB32" si="800">+SUM(DB28:DB31)</f>
        <v>320380.47564271651</v>
      </c>
      <c r="DC32" s="396">
        <f t="shared" ref="DC32" si="801">+SUM(DC28:DC31)</f>
        <v>318616.25490488129</v>
      </c>
      <c r="DD32" s="396">
        <f t="shared" ref="DD32" si="802">+SUM(DD28:DD31)</f>
        <v>316842.05900649884</v>
      </c>
      <c r="DE32" s="396">
        <f t="shared" ref="DE32" si="803">+SUM(DE28:DE31)</f>
        <v>315057.83154656121</v>
      </c>
      <c r="DF32" s="396">
        <f t="shared" ref="DF32" si="804">+SUM(DF28:DF31)</f>
        <v>313263.51580516092</v>
      </c>
      <c r="DG32" s="396">
        <f t="shared" ref="DG32" si="805">+SUM(DG28:DG31)</f>
        <v>311459.05474168778</v>
      </c>
      <c r="DH32" s="396">
        <f t="shared" ref="DH32" si="806">+SUM(DH28:DH31)</f>
        <v>309644.3909930159</v>
      </c>
      <c r="DI32" s="396">
        <f t="shared" ref="DI32" si="807">+SUM(DI28:DI31)</f>
        <v>307819.46687167976</v>
      </c>
      <c r="DJ32" s="396">
        <f t="shared" ref="DJ32" si="808">+SUM(DJ28:DJ31)</f>
        <v>305984.22436404059</v>
      </c>
      <c r="DK32" s="396">
        <f t="shared" ref="DK32" si="809">+SUM(DK28:DK31)</f>
        <v>304138.60512844211</v>
      </c>
      <c r="DL32" s="396">
        <f t="shared" ref="DL32" si="810">+SUM(DL28:DL31)</f>
        <v>302282.55049335572</v>
      </c>
      <c r="DM32" s="396">
        <f t="shared" ref="DM32" si="811">+SUM(DM28:DM31)</f>
        <v>300416.00145551562</v>
      </c>
      <c r="DN32" s="396">
        <f t="shared" ref="DN32" si="812">+SUM(DN28:DN31)</f>
        <v>298538.89867804287</v>
      </c>
      <c r="DO32" s="396">
        <f t="shared" ref="DO32" si="813">+SUM(DO28:DO31)</f>
        <v>296651.18248855916</v>
      </c>
      <c r="DP32" s="396">
        <f t="shared" ref="DP32" si="814">+SUM(DP28:DP31)</f>
        <v>294752.79287728993</v>
      </c>
      <c r="DQ32" s="396">
        <f t="shared" ref="DQ32" si="815">+SUM(DQ28:DQ31)</f>
        <v>292843.66949515668</v>
      </c>
      <c r="DR32" s="396">
        <f t="shared" ref="DR32" si="816">+SUM(DR28:DR31)</f>
        <v>290923.75165185833</v>
      </c>
      <c r="DS32" s="396">
        <f t="shared" ref="DS32" si="817">+SUM(DS28:DS31)</f>
        <v>288992.97831394209</v>
      </c>
      <c r="DT32" s="396">
        <f t="shared" ref="DT32" si="818">+SUM(DT28:DT31)</f>
        <v>287051.28810286318</v>
      </c>
      <c r="DU32" s="396">
        <f t="shared" ref="DU32" si="819">+SUM(DU28:DU31)</f>
        <v>285098.61929303349</v>
      </c>
      <c r="DV32" s="396">
        <f t="shared" ref="DV32" si="820">+SUM(DV28:DV31)</f>
        <v>283134.90980985959</v>
      </c>
      <c r="DW32" s="396">
        <f t="shared" ref="DW32" si="821">+SUM(DW28:DW31)</f>
        <v>281160.09722776921</v>
      </c>
      <c r="DX32" s="396">
        <f t="shared" ref="DX32" si="822">+SUM(DX28:DX31)</f>
        <v>279174.11876822682</v>
      </c>
      <c r="DY32" s="396">
        <f t="shared" ref="DY32" si="823">+SUM(DY28:DY31)</f>
        <v>277176.91129773791</v>
      </c>
      <c r="DZ32" s="396">
        <f t="shared" ref="DZ32" si="824">+SUM(DZ28:DZ31)</f>
        <v>275168.41132584203</v>
      </c>
      <c r="EA32" s="396">
        <f t="shared" ref="EA32" si="825">+SUM(EA28:EA31)</f>
        <v>273148.55500309443</v>
      </c>
      <c r="EB32" s="396">
        <f t="shared" ref="EB32" si="826">+SUM(EB28:EB31)</f>
        <v>271117.27811903635</v>
      </c>
      <c r="EC32" s="396">
        <f t="shared" ref="EC32" si="827">+SUM(EC28:EC31)</f>
        <v>269074.51610015373</v>
      </c>
      <c r="ED32" s="396">
        <f t="shared" ref="ED32" si="828">+SUM(ED28:ED31)</f>
        <v>267020.20400782453</v>
      </c>
      <c r="EE32" s="396">
        <f t="shared" ref="EE32" si="829">+SUM(EE28:EE31)</f>
        <v>264954.27653625415</v>
      </c>
      <c r="EF32" s="396">
        <f t="shared" ref="EF32" si="830">+SUM(EF28:EF31)</f>
        <v>262876.66801039968</v>
      </c>
      <c r="EG32" s="396">
        <f t="shared" ref="EG32" si="831">+SUM(EG28:EG31)</f>
        <v>260787.31238388192</v>
      </c>
      <c r="EH32" s="396">
        <f t="shared" ref="EH32" si="832">+SUM(EH28:EH31)</f>
        <v>258686.14323688584</v>
      </c>
      <c r="EI32" s="396">
        <f t="shared" ref="EI32" si="833">+SUM(EI28:EI31)</f>
        <v>256573.09377404911</v>
      </c>
      <c r="EJ32" s="396">
        <f t="shared" ref="EJ32" si="834">+SUM(EJ28:EJ31)</f>
        <v>254448.09682233873</v>
      </c>
      <c r="EK32" s="396">
        <f t="shared" ref="EK32" si="835">+SUM(EK28:EK31)</f>
        <v>252311.0848289156</v>
      </c>
      <c r="EL32" s="396">
        <f t="shared" ref="EL32" si="836">+SUM(EL28:EL31)</f>
        <v>250161.98985898701</v>
      </c>
      <c r="EM32" s="396">
        <f t="shared" ref="EM32" si="837">+SUM(EM28:EM31)</f>
        <v>248000.74359364712</v>
      </c>
      <c r="EN32" s="396">
        <f t="shared" ref="EN32" si="838">+SUM(EN28:EN31)</f>
        <v>245827.277327705</v>
      </c>
      <c r="EO32" s="396">
        <f t="shared" ref="EO32" si="839">+SUM(EO28:EO31)</f>
        <v>243641.52196750062</v>
      </c>
      <c r="EP32" s="396">
        <f t="shared" ref="EP32" si="840">+SUM(EP28:EP31)</f>
        <v>241443.40802870836</v>
      </c>
      <c r="EQ32" s="396">
        <f t="shared" ref="EQ32" si="841">+SUM(EQ28:EQ31)</f>
        <v>239232.86563412807</v>
      </c>
      <c r="ER32" s="396">
        <f t="shared" ref="ER32" si="842">+SUM(ER28:ER31)</f>
        <v>237009.82451146381</v>
      </c>
      <c r="ES32" s="396">
        <f t="shared" ref="ES32" si="843">+SUM(ES28:ES31)</f>
        <v>234774.21399108981</v>
      </c>
      <c r="ET32" s="396">
        <f t="shared" ref="ET32" si="844">+SUM(ET28:ET31)</f>
        <v>232525.963003804</v>
      </c>
      <c r="EU32" s="396">
        <f t="shared" ref="EU32" si="845">+SUM(EU28:EU31)</f>
        <v>230265.0000785687</v>
      </c>
      <c r="EV32" s="396">
        <f t="shared" ref="EV32" si="846">+SUM(EV28:EV31)</f>
        <v>227991.25334023859</v>
      </c>
      <c r="EW32" s="396">
        <f t="shared" ref="EW32" si="847">+SUM(EW28:EW31)</f>
        <v>225704.65050727583</v>
      </c>
      <c r="EX32" s="396">
        <f t="shared" ref="EX32" si="848">+SUM(EX28:EX31)</f>
        <v>223405.11888945225</v>
      </c>
      <c r="EY32" s="396">
        <f t="shared" ref="EY32" si="849">+SUM(EY28:EY31)</f>
        <v>221092.58538553855</v>
      </c>
      <c r="EZ32" s="396">
        <f t="shared" ref="EZ32" si="850">+SUM(EZ28:EZ31)</f>
        <v>218766.97648098049</v>
      </c>
      <c r="FA32" s="396">
        <f t="shared" ref="FA32" si="851">+SUM(FA28:FA31)</f>
        <v>216428.21824556182</v>
      </c>
      <c r="FB32" s="396">
        <f t="shared" ref="FB32" si="852">+SUM(FB28:FB31)</f>
        <v>214076.2363310541</v>
      </c>
      <c r="FC32" s="396">
        <f t="shared" ref="FC32" si="853">+SUM(FC28:FC31)</f>
        <v>211710.9559688532</v>
      </c>
      <c r="FD32" s="396">
        <f t="shared" ref="FD32" si="854">+SUM(FD28:FD31)</f>
        <v>209332.30196760243</v>
      </c>
      <c r="FE32" s="396">
        <f t="shared" ref="FE32" si="855">+SUM(FE28:FE31)</f>
        <v>206940.19871080224</v>
      </c>
      <c r="FF32" s="396">
        <f t="shared" ref="FF32" si="856">+SUM(FF28:FF31)</f>
        <v>204534.57015440645</v>
      </c>
      <c r="FG32" s="396">
        <f t="shared" ref="FG32" si="857">+SUM(FG28:FG31)</f>
        <v>202115.33982440468</v>
      </c>
      <c r="FH32" s="396">
        <f t="shared" ref="FH32" si="858">+SUM(FH28:FH31)</f>
        <v>199682.43081439147</v>
      </c>
      <c r="FI32" s="396">
        <f t="shared" ref="FI32" si="859">+SUM(FI28:FI31)</f>
        <v>197235.76578312131</v>
      </c>
      <c r="FJ32" s="396">
        <f t="shared" ref="FJ32" si="860">+SUM(FJ28:FJ31)</f>
        <v>194775.26695205009</v>
      </c>
      <c r="FK32" s="396">
        <f t="shared" ref="FK32" si="861">+SUM(FK28:FK31)</f>
        <v>192300.85610286245</v>
      </c>
      <c r="FL32" s="396">
        <f t="shared" ref="FL32" si="862">+SUM(FL28:FL31)</f>
        <v>189812.45457498531</v>
      </c>
      <c r="FM32" s="396">
        <f t="shared" ref="FM32" si="863">+SUM(FM28:FM31)</f>
        <v>187309.98326308731</v>
      </c>
      <c r="FN32" s="396">
        <f t="shared" ref="FN32" si="864">+SUM(FN28:FN31)</f>
        <v>184793.36261456404</v>
      </c>
      <c r="FO32" s="396">
        <f t="shared" ref="FO32" si="865">+SUM(FO28:FO31)</f>
        <v>182262.51262700907</v>
      </c>
      <c r="FP32" s="396">
        <f t="shared" ref="FP32" si="866">+SUM(FP28:FP31)</f>
        <v>179717.35284567074</v>
      </c>
      <c r="FQ32" s="396">
        <f t="shared" ref="FQ32" si="867">+SUM(FQ28:FQ31)</f>
        <v>177157.80236089457</v>
      </c>
      <c r="FR32" s="396">
        <f t="shared" ref="FR32" si="868">+SUM(FR28:FR31)</f>
        <v>174583.77980555105</v>
      </c>
      <c r="FS32" s="396">
        <f t="shared" ref="FS32" si="869">+SUM(FS28:FS31)</f>
        <v>171995.20335244917</v>
      </c>
      <c r="FT32" s="396">
        <f t="shared" ref="FT32" si="870">+SUM(FT28:FT31)</f>
        <v>169391.99071173504</v>
      </c>
      <c r="FU32" s="396">
        <f t="shared" ref="FU32" si="871">+SUM(FU28:FU31)</f>
        <v>166774.05912827599</v>
      </c>
      <c r="FV32" s="396">
        <f t="shared" ref="FV32" si="872">+SUM(FV28:FV31)</f>
        <v>164141.32537902976</v>
      </c>
      <c r="FW32" s="396">
        <f t="shared" ref="FW32" si="873">+SUM(FW28:FW31)</f>
        <v>161493.70577039898</v>
      </c>
      <c r="FX32" s="396">
        <f t="shared" ref="FX32" si="874">+SUM(FX28:FX31)</f>
        <v>158831.11613557045</v>
      </c>
      <c r="FY32" s="396">
        <f t="shared" ref="FY32" si="875">+SUM(FY28:FY31)</f>
        <v>156153.47183183959</v>
      </c>
      <c r="FZ32" s="396">
        <f t="shared" ref="FZ32" si="876">+SUM(FZ28:FZ31)</f>
        <v>153460.68773791968</v>
      </c>
      <c r="GA32" s="396">
        <f t="shared" ref="GA32" si="877">+SUM(GA28:GA31)</f>
        <v>150752.67825123586</v>
      </c>
      <c r="GB32" s="396">
        <f t="shared" ref="GB32" si="878">+SUM(GB28:GB31)</f>
        <v>148029.35728520385</v>
      </c>
      <c r="GC32" s="396">
        <f t="shared" ref="GC32" si="879">+SUM(GC28:GC31)</f>
        <v>145290.63826649333</v>
      </c>
      <c r="GD32" s="396">
        <f t="shared" ref="GD32" si="880">+SUM(GD28:GD31)</f>
        <v>142536.43413227578</v>
      </c>
      <c r="GE32" s="396">
        <f t="shared" ref="GE32" si="881">+SUM(GE28:GE31)</f>
        <v>139766.65732745678</v>
      </c>
      <c r="GF32" s="396">
        <f t="shared" ref="GF32" si="882">+SUM(GF28:GF31)</f>
        <v>136981.21980189264</v>
      </c>
      <c r="GG32" s="396">
        <f t="shared" ref="GG32" si="883">+SUM(GG28:GG31)</f>
        <v>134180.03300759144</v>
      </c>
      <c r="GH32" s="396">
        <f t="shared" ref="GH32" si="884">+SUM(GH28:GH31)</f>
        <v>131363.00789589799</v>
      </c>
      <c r="GI32" s="396">
        <f t="shared" ref="GI32" si="885">+SUM(GI28:GI31)</f>
        <v>128530.05491466304</v>
      </c>
      <c r="GJ32" s="396">
        <f t="shared" ref="GJ32" si="886">+SUM(GJ28:GJ31)</f>
        <v>125681.08400539651</v>
      </c>
      <c r="GK32" s="396">
        <f t="shared" ref="GK32" si="887">+SUM(GK28:GK31)</f>
        <v>122816.0046004045</v>
      </c>
      <c r="GL32" s="396">
        <f t="shared" ref="GL32" si="888">+SUM(GL28:GL31)</f>
        <v>119934.7256199102</v>
      </c>
      <c r="GM32" s="396">
        <f t="shared" ref="GM32" si="889">+SUM(GM28:GM31)</f>
        <v>117037.15546915852</v>
      </c>
      <c r="GN32" s="396">
        <f t="shared" ref="GN32" si="890">+SUM(GN28:GN31)</f>
        <v>114123.20203550428</v>
      </c>
      <c r="GO32" s="396">
        <f t="shared" ref="GO32" si="891">+SUM(GO28:GO31)</f>
        <v>111192.77268548403</v>
      </c>
      <c r="GP32" s="396">
        <f t="shared" ref="GP32" si="892">+SUM(GP28:GP31)</f>
        <v>108245.77426187124</v>
      </c>
      <c r="GQ32" s="396">
        <f t="shared" ref="GQ32" si="893">+SUM(GQ28:GQ31)</f>
        <v>105282.11308071489</v>
      </c>
      <c r="GR32" s="396">
        <f t="shared" ref="GR32" si="894">+SUM(GR28:GR31)</f>
        <v>102301.69492836128</v>
      </c>
      <c r="GS32" s="396">
        <f t="shared" ref="GS32" si="895">+SUM(GS28:GS31)</f>
        <v>99304.42505845899</v>
      </c>
      <c r="GT32" s="396">
        <f t="shared" ref="GT32" si="896">+SUM(GT28:GT31)</f>
        <v>96290.208188946985</v>
      </c>
      <c r="GU32" s="396">
        <f t="shared" ref="GU32" si="897">+SUM(GU28:GU31)</f>
        <v>93258.948499025588</v>
      </c>
      <c r="GV32" s="396">
        <f t="shared" ref="GV32" si="898">+SUM(GV28:GV31)</f>
        <v>90210.549626110398</v>
      </c>
      <c r="GW32" s="396">
        <f t="shared" ref="GW32" si="899">+SUM(GW28:GW31)</f>
        <v>87144.914662768948</v>
      </c>
      <c r="GX32" s="396">
        <f t="shared" ref="GX32" si="900">+SUM(GX28:GX31)</f>
        <v>84061.946153640049</v>
      </c>
      <c r="GY32" s="396">
        <f t="shared" ref="GY32" si="901">+SUM(GY28:GY31)</f>
        <v>80961.546092335746</v>
      </c>
      <c r="GZ32" s="396">
        <f t="shared" ref="GZ32" si="902">+SUM(GZ28:GZ31)</f>
        <v>77843.615918325711</v>
      </c>
      <c r="HA32" s="396">
        <f t="shared" ref="HA32" si="903">+SUM(HA28:HA31)</f>
        <v>74708.05651380404</v>
      </c>
      <c r="HB32" s="396">
        <f t="shared" ref="HB32" si="904">+SUM(HB28:HB31)</f>
        <v>71554.768200538354</v>
      </c>
      <c r="HC32" s="396">
        <f t="shared" ref="HC32" si="905">+SUM(HC28:HC31)</f>
        <v>68383.650736701064</v>
      </c>
      <c r="HD32" s="396">
        <f t="shared" ref="HD32" si="906">+SUM(HD28:HD31)</f>
        <v>65194.603313682695</v>
      </c>
      <c r="HE32" s="396">
        <f t="shared" ref="HE32" si="907">+SUM(HE28:HE31)</f>
        <v>61987.524552887255</v>
      </c>
      <c r="HF32" s="396">
        <f t="shared" ref="HF32" si="908">+SUM(HF28:HF31)</f>
        <v>58762.312502509412</v>
      </c>
      <c r="HG32" s="396">
        <f t="shared" ref="HG32" si="909">+SUM(HG28:HG31)</f>
        <v>55518.864634293524</v>
      </c>
      <c r="HH32" s="396">
        <f t="shared" ref="HH32" si="910">+SUM(HH28:HH31)</f>
        <v>52257.077840274273</v>
      </c>
      <c r="HI32" s="396">
        <f t="shared" ref="HI32" si="911">+SUM(HI28:HI31)</f>
        <v>48976.848429498918</v>
      </c>
      <c r="HJ32" s="396">
        <f t="shared" ref="HJ32" si="912">+SUM(HJ28:HJ31)</f>
        <v>45678.072124730999</v>
      </c>
      <c r="HK32" s="396">
        <f t="shared" ref="HK32" si="913">+SUM(HK28:HK31)</f>
        <v>42360.644059135397</v>
      </c>
      <c r="HL32" s="396">
        <f t="shared" ref="HL32" si="914">+SUM(HL28:HL31)</f>
        <v>39024.458772944658</v>
      </c>
      <c r="HM32" s="396">
        <f t="shared" ref="HM32" si="915">+SUM(HM28:HM31)</f>
        <v>35669.410210106471</v>
      </c>
      <c r="HN32" s="396">
        <f t="shared" ref="HN32" si="916">+SUM(HN28:HN31)</f>
        <v>32295.391714912192</v>
      </c>
      <c r="HO32" s="396">
        <f t="shared" ref="HO32" si="917">+SUM(HO28:HO31)</f>
        <v>28902.296028606292</v>
      </c>
      <c r="HP32" s="396">
        <f t="shared" ref="HP32" si="918">+SUM(HP28:HP31)</f>
        <v>25490.015285976639</v>
      </c>
      <c r="HQ32" s="396">
        <f t="shared" ref="HQ32" si="919">+SUM(HQ28:HQ31)</f>
        <v>22058.441011925515</v>
      </c>
      <c r="HR32" s="396">
        <f t="shared" ref="HR32" si="920">+SUM(HR28:HR31)</f>
        <v>20686.891107794876</v>
      </c>
      <c r="HS32" s="396">
        <f t="shared" ref="HS32" si="921">+SUM(HS28:HS31)</f>
        <v>19307.586261100201</v>
      </c>
      <c r="HT32" s="396">
        <f t="shared" ref="HT32" si="922">+SUM(HT28:HT31)</f>
        <v>17920.48262426876</v>
      </c>
      <c r="HU32" s="396">
        <f t="shared" ref="HU32" si="923">+SUM(HU28:HU31)</f>
        <v>16525.536101807276</v>
      </c>
      <c r="HV32" s="396">
        <f t="shared" ref="HV32" si="924">+SUM(HV28:HV31)</f>
        <v>15122.70234890014</v>
      </c>
      <c r="HW32" s="396">
        <f t="shared" ref="HW32" si="925">+SUM(HW28:HW31)</f>
        <v>13711.936769999707</v>
      </c>
      <c r="HX32" s="396">
        <f t="shared" ref="HX32" si="926">+SUM(HX28:HX31)</f>
        <v>12293.194517408625</v>
      </c>
      <c r="HY32" s="396">
        <f t="shared" ref="HY32" si="927">+SUM(HY28:HY31)</f>
        <v>10866.430489854138</v>
      </c>
      <c r="HZ32" s="396">
        <f t="shared" ref="HZ32" si="928">+SUM(HZ28:HZ31)</f>
        <v>9431.5993310543381</v>
      </c>
      <c r="IA32" s="396">
        <f t="shared" ref="IA32" si="929">+SUM(IA28:IA31)</f>
        <v>7988.6554282763045</v>
      </c>
      <c r="IB32" s="396">
        <f t="shared" ref="IB32" si="930">+SUM(IB28:IB31)</f>
        <v>6537.5529108860937</v>
      </c>
      <c r="IC32" s="396">
        <f t="shared" ref="IC32" si="931">+SUM(IC28:IC31)</f>
        <v>5078.2456488905291</v>
      </c>
      <c r="ID32" s="396">
        <f t="shared" ref="ID32" si="932">+SUM(ID28:ID31)</f>
        <v>3610.6872514707447</v>
      </c>
      <c r="IE32" s="396">
        <f t="shared" ref="IE32" si="933">+SUM(IE28:IE31)</f>
        <v>2588.1501743422077</v>
      </c>
      <c r="IF32" s="396">
        <f t="shared" ref="IF32" si="934">+SUM(IF28:IF31)</f>
        <v>1559.8315239155734</v>
      </c>
      <c r="IG32" s="396">
        <f t="shared" ref="IG32" si="935">+SUM(IG28:IG31)</f>
        <v>525.69861033484653</v>
      </c>
      <c r="IH32" s="396">
        <f t="shared" ref="IH32" si="936">+SUM(IH28:IH31)</f>
        <v>1.8758328224066645E-11</v>
      </c>
      <c r="II32" s="396">
        <f t="shared" ref="II32" si="937">+SUM(II28:II31)</f>
        <v>1.8758328224066645E-11</v>
      </c>
      <c r="IJ32" s="396">
        <f t="shared" ref="IJ32" si="938">+SUM(IJ28:IJ31)</f>
        <v>1.8758328224066645E-11</v>
      </c>
      <c r="IK32" s="396">
        <f t="shared" ref="IK32" si="939">+SUM(IK28:IK31)</f>
        <v>1.8758328224066645E-11</v>
      </c>
      <c r="IL32" s="396">
        <f t="shared" ref="IL32" si="940">+SUM(IL28:IL31)</f>
        <v>1.8758328224066645E-11</v>
      </c>
      <c r="IM32" s="396">
        <f t="shared" ref="IM32" si="941">+SUM(IM28:IM31)</f>
        <v>1.8758328224066645E-11</v>
      </c>
      <c r="IN32" s="396">
        <f t="shared" ref="IN32" si="942">+SUM(IN28:IN31)</f>
        <v>1.8758328224066645E-11</v>
      </c>
      <c r="IO32" s="396">
        <f t="shared" ref="IO32" si="943">+SUM(IO28:IO31)</f>
        <v>1.8758328224066645E-11</v>
      </c>
      <c r="IP32" s="396">
        <f t="shared" ref="IP32" si="944">+SUM(IP28:IP31)</f>
        <v>1.8758328224066645E-11</v>
      </c>
      <c r="IQ32" s="396">
        <f t="shared" ref="IQ32" si="945">+SUM(IQ28:IQ31)</f>
        <v>1.8758328224066645E-11</v>
      </c>
      <c r="IR32" s="396">
        <f t="shared" ref="IR32" si="946">+SUM(IR28:IR31)</f>
        <v>1.8758328224066645E-11</v>
      </c>
      <c r="IS32" s="396">
        <f t="shared" ref="IS32" si="947">+SUM(IS28:IS31)</f>
        <v>1.8758328224066645E-11</v>
      </c>
      <c r="IT32" s="396">
        <f t="shared" ref="IT32" si="948">+SUM(IT28:IT31)</f>
        <v>1.8758328224066645E-11</v>
      </c>
      <c r="IU32" s="396">
        <f t="shared" ref="IU32" si="949">+SUM(IU28:IU31)</f>
        <v>1.8758328224066645E-11</v>
      </c>
      <c r="IV32" s="396">
        <f t="shared" ref="IV32" si="950">+SUM(IV28:IV31)</f>
        <v>1.8758328224066645E-11</v>
      </c>
      <c r="IW32" s="396">
        <f t="shared" ref="IW32" si="951">+SUM(IW28:IW31)</f>
        <v>1.8758328224066645E-11</v>
      </c>
      <c r="IX32" s="396">
        <f t="shared" ref="IX32" si="952">+SUM(IX28:IX31)</f>
        <v>1.8758328224066645E-11</v>
      </c>
      <c r="IY32" s="396">
        <f t="shared" ref="IY32" si="953">+SUM(IY28:IY31)</f>
        <v>1.8758328224066645E-11</v>
      </c>
      <c r="IZ32" s="396">
        <f t="shared" ref="IZ32" si="954">+SUM(IZ28:IZ31)</f>
        <v>1.8758328224066645E-11</v>
      </c>
      <c r="JA32" s="396">
        <f t="shared" ref="JA32" si="955">+SUM(JA28:JA31)</f>
        <v>1.8758328224066645E-11</v>
      </c>
      <c r="JB32" s="396">
        <f t="shared" ref="JB32" si="956">+SUM(JB28:JB31)</f>
        <v>1.8758328224066645E-11</v>
      </c>
      <c r="JC32" s="396">
        <f t="shared" ref="JC32" si="957">+SUM(JC28:JC31)</f>
        <v>1.8758328224066645E-11</v>
      </c>
      <c r="JD32" s="396">
        <f t="shared" ref="JD32" si="958">+SUM(JD28:JD31)</f>
        <v>1.8758328224066645E-11</v>
      </c>
      <c r="JE32" s="396">
        <f t="shared" ref="JE32" si="959">+SUM(JE28:JE31)</f>
        <v>1.8758328224066645E-11</v>
      </c>
      <c r="JF32" s="396">
        <f t="shared" ref="JF32" si="960">+SUM(JF28:JF31)</f>
        <v>1.8758328224066645E-11</v>
      </c>
      <c r="JG32" s="396">
        <f t="shared" ref="JG32" si="961">+SUM(JG28:JG31)</f>
        <v>1.8758328224066645E-11</v>
      </c>
      <c r="JH32" s="396">
        <f t="shared" ref="JH32" si="962">+SUM(JH28:JH31)</f>
        <v>1.8758328224066645E-11</v>
      </c>
      <c r="JI32" s="396">
        <f t="shared" ref="JI32" si="963">+SUM(JI28:JI31)</f>
        <v>1.8758328224066645E-11</v>
      </c>
      <c r="JJ32" s="396">
        <f t="shared" ref="JJ32" si="964">+SUM(JJ28:JJ31)</f>
        <v>1.8758328224066645E-11</v>
      </c>
      <c r="JK32" s="396">
        <f t="shared" ref="JK32" si="965">+SUM(JK28:JK31)</f>
        <v>1.8758328224066645E-11</v>
      </c>
      <c r="JL32" s="396">
        <f t="shared" ref="JL32" si="966">+SUM(JL28:JL31)</f>
        <v>1.8758328224066645E-11</v>
      </c>
      <c r="JM32" s="396">
        <f t="shared" ref="JM32" si="967">+SUM(JM28:JM31)</f>
        <v>1.8758328224066645E-11</v>
      </c>
      <c r="JN32" s="396">
        <f t="shared" ref="JN32" si="968">+SUM(JN28:JN31)</f>
        <v>1.8758328224066645E-11</v>
      </c>
    </row>
    <row r="33" spans="2:274" s="178" customFormat="1" x14ac:dyDescent="0.25">
      <c r="B33" s="2"/>
      <c r="C33" s="247"/>
      <c r="E33" s="297"/>
      <c r="F33" s="347"/>
      <c r="G33" s="347"/>
      <c r="H33" s="347"/>
      <c r="I33" s="347"/>
      <c r="J33" s="347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7"/>
      <c r="X33" s="347"/>
      <c r="Y33" s="347"/>
      <c r="Z33" s="347"/>
      <c r="AA33" s="347"/>
      <c r="AB33" s="347"/>
      <c r="AC33" s="347"/>
      <c r="AD33" s="347"/>
      <c r="AE33" s="347"/>
      <c r="AF33" s="347"/>
      <c r="AG33" s="347"/>
      <c r="AH33" s="347"/>
      <c r="AI33" s="347"/>
      <c r="AJ33" s="347"/>
      <c r="AK33" s="347"/>
      <c r="AL33" s="347"/>
      <c r="AM33" s="347"/>
      <c r="AN33" s="347"/>
      <c r="AO33" s="347"/>
      <c r="AP33" s="347"/>
      <c r="AQ33" s="347"/>
      <c r="AR33" s="347"/>
      <c r="AS33" s="347"/>
      <c r="AT33" s="347"/>
      <c r="AU33" s="347"/>
      <c r="AV33" s="347"/>
      <c r="AW33" s="347"/>
      <c r="AX33" s="347"/>
      <c r="AY33" s="347"/>
      <c r="AZ33" s="347"/>
      <c r="BA33" s="347"/>
      <c r="BB33" s="347"/>
      <c r="BC33" s="347"/>
      <c r="BD33" s="347"/>
      <c r="BE33" s="347"/>
      <c r="BF33" s="347"/>
      <c r="BG33" s="347"/>
      <c r="BH33" s="347"/>
      <c r="BI33" s="347"/>
      <c r="BJ33" s="347"/>
      <c r="BK33" s="347"/>
      <c r="BL33" s="347"/>
      <c r="BM33" s="347"/>
      <c r="BN33" s="347"/>
      <c r="BO33" s="347"/>
      <c r="BP33" s="347"/>
      <c r="BQ33" s="347"/>
      <c r="BR33" s="347"/>
      <c r="BS33" s="347"/>
      <c r="BT33" s="347"/>
      <c r="BU33" s="347"/>
      <c r="BV33" s="347"/>
      <c r="BW33" s="347"/>
      <c r="BX33" s="347"/>
      <c r="BY33" s="347"/>
      <c r="BZ33" s="347"/>
      <c r="CA33" s="347"/>
      <c r="CB33" s="347"/>
      <c r="CC33" s="347"/>
      <c r="CD33" s="347"/>
      <c r="CE33" s="347"/>
      <c r="CF33" s="347"/>
      <c r="CG33" s="347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347"/>
      <c r="CY33" s="347"/>
      <c r="CZ33" s="347"/>
      <c r="DA33" s="347"/>
      <c r="DB33" s="347"/>
      <c r="DC33" s="347"/>
      <c r="DD33" s="347"/>
      <c r="DE33" s="347"/>
      <c r="DF33" s="347"/>
      <c r="DG33" s="347"/>
      <c r="DH33" s="347"/>
      <c r="DI33" s="347"/>
      <c r="DJ33" s="347"/>
      <c r="DK33" s="347"/>
      <c r="DL33" s="347"/>
      <c r="DM33" s="347"/>
      <c r="DN33" s="347"/>
      <c r="DO33" s="347"/>
      <c r="DP33" s="347"/>
      <c r="DQ33" s="347"/>
      <c r="DR33" s="347"/>
      <c r="DS33" s="347"/>
      <c r="DT33" s="347"/>
      <c r="DU33" s="347"/>
      <c r="DV33" s="347"/>
      <c r="DW33" s="347"/>
      <c r="DX33" s="347"/>
      <c r="DY33" s="347"/>
      <c r="DZ33" s="347"/>
      <c r="EA33" s="347"/>
      <c r="EB33" s="347"/>
      <c r="EC33" s="347"/>
      <c r="ED33" s="347"/>
      <c r="EE33" s="347"/>
      <c r="EF33" s="347"/>
      <c r="EG33" s="347"/>
      <c r="EH33" s="347"/>
      <c r="EI33" s="347"/>
      <c r="EJ33" s="347"/>
      <c r="EK33" s="347"/>
      <c r="EL33" s="347"/>
      <c r="EM33" s="347"/>
      <c r="EN33" s="347"/>
      <c r="EO33" s="347"/>
      <c r="EP33" s="347"/>
      <c r="EQ33" s="347"/>
      <c r="ER33" s="347"/>
      <c r="ES33" s="347"/>
      <c r="ET33" s="347"/>
      <c r="EU33" s="347"/>
      <c r="EV33" s="347"/>
      <c r="EW33" s="347"/>
      <c r="EX33" s="347"/>
      <c r="EY33" s="347"/>
      <c r="EZ33" s="347"/>
      <c r="FA33" s="347"/>
      <c r="FB33" s="347"/>
      <c r="FC33" s="347"/>
      <c r="FD33" s="347"/>
      <c r="FE33" s="347"/>
      <c r="FF33" s="347"/>
      <c r="FG33" s="347"/>
      <c r="FH33" s="347"/>
      <c r="FI33" s="347"/>
      <c r="FJ33" s="347"/>
      <c r="FK33" s="347"/>
      <c r="FL33" s="347"/>
      <c r="FM33" s="347"/>
      <c r="FN33" s="347"/>
      <c r="FO33" s="347"/>
      <c r="FP33" s="347"/>
      <c r="FQ33" s="347"/>
      <c r="FR33" s="347"/>
      <c r="FS33" s="347"/>
      <c r="FT33" s="347"/>
      <c r="FU33" s="347"/>
      <c r="FV33" s="347"/>
      <c r="FW33" s="347"/>
      <c r="FX33" s="347"/>
      <c r="FY33" s="347"/>
      <c r="FZ33" s="347"/>
      <c r="GA33" s="347"/>
      <c r="GB33" s="347"/>
      <c r="GC33" s="347"/>
      <c r="GD33" s="347"/>
      <c r="GE33" s="347"/>
      <c r="GF33" s="347"/>
      <c r="GG33" s="347"/>
      <c r="GH33" s="347"/>
      <c r="GI33" s="347"/>
      <c r="GJ33" s="347"/>
      <c r="GK33" s="347"/>
      <c r="GL33" s="347"/>
      <c r="GM33" s="347"/>
      <c r="GN33" s="347"/>
      <c r="GO33" s="347"/>
      <c r="GP33" s="347"/>
      <c r="GQ33" s="347"/>
      <c r="GR33" s="347"/>
      <c r="GS33" s="347"/>
      <c r="GT33" s="347"/>
      <c r="GU33" s="347"/>
      <c r="GV33" s="347"/>
      <c r="GW33" s="347"/>
      <c r="GX33" s="347"/>
      <c r="GY33" s="347"/>
      <c r="GZ33" s="347"/>
      <c r="HA33" s="347"/>
      <c r="HB33" s="347"/>
      <c r="HC33" s="347"/>
      <c r="HD33" s="347"/>
      <c r="HE33" s="347"/>
      <c r="HF33" s="347"/>
      <c r="HG33" s="347"/>
      <c r="HH33" s="347"/>
      <c r="HI33" s="347"/>
      <c r="HJ33" s="347"/>
      <c r="HK33" s="347"/>
      <c r="HL33" s="347"/>
      <c r="HM33" s="347"/>
      <c r="HN33" s="347"/>
      <c r="HO33" s="347"/>
      <c r="HP33" s="347"/>
      <c r="HQ33" s="347"/>
      <c r="HR33" s="347"/>
      <c r="HS33" s="347"/>
      <c r="HT33" s="347"/>
      <c r="HU33" s="347"/>
      <c r="HV33" s="347"/>
      <c r="HW33" s="347"/>
      <c r="HX33" s="347"/>
      <c r="HY33" s="347"/>
      <c r="HZ33" s="347"/>
      <c r="IA33" s="347"/>
      <c r="IB33" s="347"/>
      <c r="IC33" s="347"/>
      <c r="ID33" s="347"/>
      <c r="IE33" s="347"/>
      <c r="IF33" s="347"/>
      <c r="IG33" s="347"/>
      <c r="IH33" s="347"/>
      <c r="II33" s="347"/>
      <c r="IJ33" s="347"/>
      <c r="IK33" s="347"/>
      <c r="IL33" s="347"/>
      <c r="IM33" s="347"/>
      <c r="IN33" s="347"/>
      <c r="IO33" s="347"/>
      <c r="IP33" s="347"/>
      <c r="IQ33" s="347"/>
      <c r="IR33" s="347"/>
      <c r="IS33" s="347"/>
      <c r="IT33" s="347"/>
      <c r="IU33" s="347"/>
      <c r="IV33" s="347"/>
      <c r="IW33" s="347"/>
      <c r="IX33" s="347"/>
      <c r="IY33" s="347"/>
      <c r="IZ33" s="347"/>
      <c r="JA33" s="347"/>
      <c r="JB33" s="347"/>
      <c r="JC33" s="347"/>
      <c r="JD33" s="347"/>
      <c r="JE33" s="347"/>
      <c r="JF33" s="347"/>
      <c r="JG33" s="347"/>
      <c r="JH33" s="347"/>
      <c r="JI33" s="347"/>
      <c r="JJ33" s="347"/>
      <c r="JK33" s="347"/>
      <c r="JL33" s="347"/>
      <c r="JM33" s="347"/>
      <c r="JN33" s="347"/>
    </row>
    <row r="34" spans="2:274" s="178" customFormat="1" x14ac:dyDescent="0.25">
      <c r="B34" s="294" t="s">
        <v>520</v>
      </c>
      <c r="C34" s="295" t="str">
        <f>+IF(ROUND(SUM(E29:E31),0)=0,"Ok","Error")</f>
        <v>Ok</v>
      </c>
      <c r="E34" s="297"/>
      <c r="F34" s="347"/>
      <c r="G34" s="347"/>
      <c r="H34" s="347"/>
      <c r="I34" s="347"/>
      <c r="J34" s="347"/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  <c r="AA34" s="347"/>
      <c r="AB34" s="347"/>
      <c r="AC34" s="347"/>
      <c r="AD34" s="347"/>
      <c r="AE34" s="347"/>
      <c r="AF34" s="347"/>
      <c r="AG34" s="347"/>
      <c r="AH34" s="347"/>
      <c r="AI34" s="347"/>
      <c r="AJ34" s="347"/>
      <c r="AK34" s="347"/>
      <c r="AL34" s="347"/>
      <c r="AM34" s="347"/>
      <c r="AN34" s="347"/>
      <c r="AO34" s="347"/>
      <c r="AP34" s="347"/>
      <c r="AQ34" s="347"/>
      <c r="AR34" s="347"/>
      <c r="AS34" s="347"/>
      <c r="AT34" s="347"/>
      <c r="AU34" s="347"/>
      <c r="AV34" s="347"/>
      <c r="AW34" s="347"/>
      <c r="AX34" s="347"/>
      <c r="AY34" s="347"/>
      <c r="AZ34" s="347"/>
      <c r="BA34" s="347"/>
      <c r="BB34" s="347"/>
      <c r="BC34" s="347"/>
      <c r="BD34" s="347"/>
      <c r="BE34" s="347"/>
      <c r="BF34" s="347"/>
      <c r="BG34" s="347"/>
      <c r="BH34" s="347"/>
      <c r="BI34" s="347"/>
      <c r="BJ34" s="347"/>
      <c r="BK34" s="347"/>
      <c r="BL34" s="347"/>
      <c r="BM34" s="347"/>
      <c r="BN34" s="347"/>
      <c r="BO34" s="347"/>
      <c r="BP34" s="347"/>
      <c r="BQ34" s="347"/>
      <c r="BR34" s="347"/>
      <c r="BS34" s="347"/>
      <c r="BT34" s="347"/>
      <c r="BU34" s="347"/>
      <c r="BV34" s="347"/>
      <c r="BW34" s="347"/>
      <c r="BX34" s="347"/>
      <c r="BY34" s="347"/>
      <c r="BZ34" s="347"/>
      <c r="CA34" s="347"/>
      <c r="CB34" s="347"/>
      <c r="CC34" s="347"/>
      <c r="CD34" s="347"/>
      <c r="CE34" s="347"/>
      <c r="CF34" s="347"/>
      <c r="CG34" s="347"/>
      <c r="CH34" s="347"/>
      <c r="CI34" s="347"/>
      <c r="CJ34" s="347"/>
      <c r="CK34" s="347"/>
      <c r="CL34" s="347"/>
      <c r="CM34" s="347"/>
      <c r="CN34" s="347"/>
      <c r="CO34" s="347"/>
      <c r="CP34" s="347"/>
      <c r="CQ34" s="347"/>
      <c r="CR34" s="347"/>
      <c r="CS34" s="347"/>
      <c r="CT34" s="347"/>
      <c r="CU34" s="347"/>
      <c r="CV34" s="347"/>
      <c r="CW34" s="347"/>
      <c r="CX34" s="347"/>
      <c r="CY34" s="347"/>
      <c r="CZ34" s="347"/>
      <c r="DA34" s="347"/>
      <c r="DB34" s="347"/>
      <c r="DC34" s="347"/>
      <c r="DD34" s="347"/>
      <c r="DE34" s="347"/>
      <c r="DF34" s="347"/>
      <c r="DG34" s="347"/>
      <c r="DH34" s="347"/>
      <c r="DI34" s="347"/>
      <c r="DJ34" s="347"/>
      <c r="DK34" s="347"/>
      <c r="DL34" s="347"/>
      <c r="DM34" s="347"/>
      <c r="DN34" s="347"/>
      <c r="DO34" s="347"/>
      <c r="DP34" s="347"/>
      <c r="DQ34" s="347"/>
      <c r="DR34" s="347"/>
      <c r="DS34" s="347"/>
      <c r="DT34" s="347"/>
      <c r="DU34" s="347"/>
      <c r="DV34" s="347"/>
      <c r="DW34" s="347"/>
      <c r="DX34" s="347"/>
      <c r="DY34" s="347"/>
      <c r="DZ34" s="347"/>
      <c r="EA34" s="347"/>
      <c r="EB34" s="347"/>
      <c r="EC34" s="347"/>
      <c r="ED34" s="347"/>
      <c r="EE34" s="347"/>
      <c r="EF34" s="347"/>
      <c r="EG34" s="347"/>
      <c r="EH34" s="347"/>
      <c r="EI34" s="347"/>
      <c r="EJ34" s="347"/>
      <c r="EK34" s="347"/>
      <c r="EL34" s="347"/>
      <c r="EM34" s="347"/>
      <c r="EN34" s="347"/>
      <c r="EO34" s="347"/>
      <c r="EP34" s="347"/>
      <c r="EQ34" s="347"/>
      <c r="ER34" s="347"/>
      <c r="ES34" s="347"/>
      <c r="ET34" s="347"/>
      <c r="EU34" s="347"/>
      <c r="EV34" s="347"/>
      <c r="EW34" s="347"/>
      <c r="EX34" s="347"/>
      <c r="EY34" s="347"/>
      <c r="EZ34" s="347"/>
      <c r="FA34" s="347"/>
      <c r="FB34" s="347"/>
      <c r="FC34" s="347"/>
      <c r="FD34" s="347"/>
      <c r="FE34" s="347"/>
      <c r="FF34" s="347"/>
      <c r="FG34" s="347"/>
      <c r="FH34" s="347"/>
      <c r="FI34" s="347"/>
      <c r="FJ34" s="347"/>
      <c r="FK34" s="347"/>
      <c r="FL34" s="347"/>
      <c r="FM34" s="347"/>
      <c r="FN34" s="347"/>
      <c r="FO34" s="347"/>
      <c r="FP34" s="347"/>
      <c r="FQ34" s="347"/>
      <c r="FR34" s="347"/>
      <c r="FS34" s="347"/>
      <c r="FT34" s="347"/>
      <c r="FU34" s="347"/>
      <c r="FV34" s="347"/>
      <c r="FW34" s="347"/>
      <c r="FX34" s="347"/>
      <c r="FY34" s="347"/>
      <c r="FZ34" s="347"/>
      <c r="GA34" s="347"/>
      <c r="GB34" s="347"/>
      <c r="GC34" s="347"/>
      <c r="GD34" s="347"/>
      <c r="GE34" s="347"/>
      <c r="GF34" s="347"/>
      <c r="GG34" s="347"/>
      <c r="GH34" s="347"/>
      <c r="GI34" s="347"/>
      <c r="GJ34" s="347"/>
      <c r="GK34" s="347"/>
      <c r="GL34" s="347"/>
      <c r="GM34" s="347"/>
      <c r="GN34" s="347"/>
      <c r="GO34" s="347"/>
      <c r="GP34" s="347"/>
      <c r="GQ34" s="347"/>
      <c r="GR34" s="347"/>
      <c r="GS34" s="347"/>
      <c r="GT34" s="347"/>
      <c r="GU34" s="347"/>
      <c r="GV34" s="347"/>
      <c r="GW34" s="347"/>
      <c r="GX34" s="347"/>
      <c r="GY34" s="347"/>
      <c r="GZ34" s="347"/>
      <c r="HA34" s="347"/>
      <c r="HB34" s="347"/>
      <c r="HC34" s="347"/>
      <c r="HD34" s="347"/>
      <c r="HE34" s="347"/>
      <c r="HF34" s="347"/>
      <c r="HG34" s="347"/>
      <c r="HH34" s="347"/>
      <c r="HI34" s="347"/>
      <c r="HJ34" s="347"/>
      <c r="HK34" s="347"/>
      <c r="HL34" s="347"/>
      <c r="HM34" s="347"/>
      <c r="HN34" s="347"/>
      <c r="HO34" s="347"/>
      <c r="HP34" s="347"/>
      <c r="HQ34" s="347"/>
      <c r="HR34" s="347"/>
      <c r="HS34" s="347"/>
      <c r="HT34" s="347"/>
      <c r="HU34" s="347"/>
      <c r="HV34" s="347"/>
      <c r="HW34" s="347"/>
      <c r="HX34" s="347"/>
      <c r="HY34" s="347"/>
      <c r="HZ34" s="347"/>
      <c r="IA34" s="347"/>
      <c r="IB34" s="347"/>
      <c r="IC34" s="347"/>
      <c r="ID34" s="347"/>
      <c r="IE34" s="347"/>
      <c r="IF34" s="347"/>
      <c r="IG34" s="347"/>
      <c r="IH34" s="347"/>
      <c r="II34" s="347"/>
      <c r="IJ34" s="347"/>
      <c r="IK34" s="347"/>
      <c r="IL34" s="347"/>
      <c r="IM34" s="347"/>
      <c r="IN34" s="347"/>
      <c r="IO34" s="347"/>
      <c r="IP34" s="347"/>
      <c r="IQ34" s="347"/>
      <c r="IR34" s="347"/>
      <c r="IS34" s="347"/>
      <c r="IT34" s="347"/>
      <c r="IU34" s="347"/>
      <c r="IV34" s="347"/>
      <c r="IW34" s="347"/>
      <c r="IX34" s="347"/>
      <c r="IY34" s="347"/>
      <c r="IZ34" s="347"/>
      <c r="JA34" s="347"/>
      <c r="JB34" s="347"/>
      <c r="JC34" s="347"/>
      <c r="JD34" s="347"/>
      <c r="JE34" s="347"/>
      <c r="JF34" s="347"/>
      <c r="JG34" s="347"/>
      <c r="JH34" s="347"/>
      <c r="JI34" s="347"/>
      <c r="JJ34" s="347"/>
      <c r="JK34" s="347"/>
      <c r="JL34" s="347"/>
      <c r="JM34" s="347"/>
      <c r="JN34" s="347"/>
    </row>
    <row r="35" spans="2:274" s="178" customFormat="1" x14ac:dyDescent="0.25">
      <c r="B35" s="2"/>
      <c r="C35" s="247"/>
      <c r="E35" s="297"/>
      <c r="F35" s="347"/>
      <c r="G35" s="347"/>
      <c r="H35" s="347"/>
      <c r="I35" s="347"/>
      <c r="J35" s="347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47"/>
      <c r="AA35" s="347"/>
      <c r="AB35" s="347"/>
      <c r="AC35" s="347"/>
      <c r="AD35" s="347"/>
      <c r="AE35" s="347"/>
      <c r="AF35" s="347"/>
      <c r="AG35" s="347"/>
      <c r="AH35" s="347"/>
      <c r="AI35" s="347"/>
      <c r="AJ35" s="347"/>
      <c r="AK35" s="347"/>
      <c r="AL35" s="347"/>
      <c r="AM35" s="347"/>
      <c r="AN35" s="347"/>
      <c r="AO35" s="347"/>
      <c r="AP35" s="347"/>
      <c r="AQ35" s="347"/>
      <c r="AR35" s="347"/>
      <c r="AS35" s="347"/>
      <c r="AT35" s="347"/>
      <c r="AU35" s="347"/>
      <c r="AV35" s="347"/>
      <c r="AW35" s="347"/>
      <c r="AX35" s="347"/>
      <c r="AY35" s="347"/>
      <c r="AZ35" s="347"/>
      <c r="BA35" s="347"/>
      <c r="BB35" s="347"/>
      <c r="BC35" s="347"/>
      <c r="BD35" s="347"/>
      <c r="BE35" s="347"/>
      <c r="BF35" s="347"/>
      <c r="BG35" s="347"/>
      <c r="BH35" s="347"/>
      <c r="BI35" s="347"/>
      <c r="BJ35" s="347"/>
      <c r="BK35" s="347"/>
      <c r="BL35" s="347"/>
      <c r="BM35" s="347"/>
      <c r="BN35" s="347"/>
      <c r="BO35" s="347"/>
      <c r="BP35" s="347"/>
      <c r="BQ35" s="347"/>
      <c r="BR35" s="347"/>
      <c r="BS35" s="347"/>
      <c r="BT35" s="347"/>
      <c r="BU35" s="347"/>
      <c r="BV35" s="347"/>
      <c r="BW35" s="347"/>
      <c r="BX35" s="347"/>
      <c r="BY35" s="347"/>
      <c r="BZ35" s="347"/>
      <c r="CA35" s="347"/>
      <c r="CB35" s="347"/>
      <c r="CC35" s="347"/>
      <c r="CD35" s="347"/>
      <c r="CE35" s="347"/>
      <c r="CF35" s="347"/>
      <c r="CG35" s="347"/>
      <c r="CH35" s="347"/>
      <c r="CI35" s="347"/>
      <c r="CJ35" s="347"/>
      <c r="CK35" s="347"/>
      <c r="CL35" s="347"/>
      <c r="CM35" s="347"/>
      <c r="CN35" s="347"/>
      <c r="CO35" s="347"/>
      <c r="CP35" s="347"/>
      <c r="CQ35" s="347"/>
      <c r="CR35" s="347"/>
      <c r="CS35" s="347"/>
      <c r="CT35" s="347"/>
      <c r="CU35" s="347"/>
      <c r="CV35" s="347"/>
      <c r="CW35" s="347"/>
      <c r="CX35" s="347"/>
      <c r="CY35" s="347"/>
      <c r="CZ35" s="347"/>
      <c r="DA35" s="347"/>
      <c r="DB35" s="347"/>
      <c r="DC35" s="347"/>
      <c r="DD35" s="347"/>
      <c r="DE35" s="347"/>
      <c r="DF35" s="347"/>
      <c r="DG35" s="347"/>
      <c r="DH35" s="347"/>
      <c r="DI35" s="347"/>
      <c r="DJ35" s="347"/>
      <c r="DK35" s="347"/>
      <c r="DL35" s="347"/>
      <c r="DM35" s="347"/>
      <c r="DN35" s="347"/>
      <c r="DO35" s="347"/>
      <c r="DP35" s="347"/>
      <c r="DQ35" s="347"/>
      <c r="DR35" s="347"/>
      <c r="DS35" s="347"/>
      <c r="DT35" s="347"/>
      <c r="DU35" s="347"/>
      <c r="DV35" s="347"/>
      <c r="DW35" s="347"/>
      <c r="DX35" s="347"/>
      <c r="DY35" s="347"/>
      <c r="DZ35" s="347"/>
      <c r="EA35" s="347"/>
      <c r="EB35" s="347"/>
      <c r="EC35" s="347"/>
      <c r="ED35" s="347"/>
      <c r="EE35" s="347"/>
      <c r="EF35" s="347"/>
      <c r="EG35" s="347"/>
      <c r="EH35" s="347"/>
      <c r="EI35" s="347"/>
      <c r="EJ35" s="347"/>
      <c r="EK35" s="347"/>
      <c r="EL35" s="347"/>
      <c r="EM35" s="347"/>
      <c r="EN35" s="347"/>
      <c r="EO35" s="347"/>
      <c r="EP35" s="347"/>
      <c r="EQ35" s="347"/>
      <c r="ER35" s="347"/>
      <c r="ES35" s="347"/>
      <c r="ET35" s="347"/>
      <c r="EU35" s="347"/>
      <c r="EV35" s="347"/>
      <c r="EW35" s="347"/>
      <c r="EX35" s="347"/>
      <c r="EY35" s="347"/>
      <c r="EZ35" s="347"/>
      <c r="FA35" s="347"/>
      <c r="FB35" s="347"/>
      <c r="FC35" s="347"/>
      <c r="FD35" s="347"/>
      <c r="FE35" s="347"/>
      <c r="FF35" s="347"/>
      <c r="FG35" s="347"/>
      <c r="FH35" s="347"/>
      <c r="FI35" s="347"/>
      <c r="FJ35" s="347"/>
      <c r="FK35" s="347"/>
      <c r="FL35" s="347"/>
      <c r="FM35" s="347"/>
      <c r="FN35" s="347"/>
      <c r="FO35" s="347"/>
      <c r="FP35" s="347"/>
      <c r="FQ35" s="347"/>
      <c r="FR35" s="347"/>
      <c r="FS35" s="347"/>
      <c r="FT35" s="347"/>
      <c r="FU35" s="347"/>
      <c r="FV35" s="347"/>
      <c r="FW35" s="347"/>
      <c r="FX35" s="347"/>
      <c r="FY35" s="347"/>
      <c r="FZ35" s="347"/>
      <c r="GA35" s="347"/>
      <c r="GB35" s="347"/>
      <c r="GC35" s="347"/>
      <c r="GD35" s="347"/>
      <c r="GE35" s="347"/>
      <c r="GF35" s="347"/>
      <c r="GG35" s="347"/>
      <c r="GH35" s="347"/>
      <c r="GI35" s="347"/>
      <c r="GJ35" s="347"/>
      <c r="GK35" s="347"/>
      <c r="GL35" s="347"/>
      <c r="GM35" s="347"/>
      <c r="GN35" s="347"/>
      <c r="GO35" s="347"/>
      <c r="GP35" s="347"/>
      <c r="GQ35" s="347"/>
      <c r="GR35" s="347"/>
      <c r="GS35" s="347"/>
      <c r="GT35" s="347"/>
      <c r="GU35" s="347"/>
      <c r="GV35" s="347"/>
      <c r="GW35" s="347"/>
      <c r="GX35" s="347"/>
      <c r="GY35" s="347"/>
      <c r="GZ35" s="347"/>
      <c r="HA35" s="347"/>
      <c r="HB35" s="347"/>
      <c r="HC35" s="347"/>
      <c r="HD35" s="347"/>
      <c r="HE35" s="347"/>
      <c r="HF35" s="347"/>
      <c r="HG35" s="347"/>
      <c r="HH35" s="347"/>
      <c r="HI35" s="347"/>
      <c r="HJ35" s="347"/>
      <c r="HK35" s="347"/>
      <c r="HL35" s="347"/>
      <c r="HM35" s="347"/>
      <c r="HN35" s="347"/>
      <c r="HO35" s="347"/>
      <c r="HP35" s="347"/>
      <c r="HQ35" s="347"/>
      <c r="HR35" s="347"/>
      <c r="HS35" s="347"/>
      <c r="HT35" s="347"/>
      <c r="HU35" s="347"/>
      <c r="HV35" s="347"/>
      <c r="HW35" s="347"/>
      <c r="HX35" s="347"/>
      <c r="HY35" s="347"/>
      <c r="HZ35" s="347"/>
      <c r="IA35" s="347"/>
      <c r="IB35" s="347"/>
      <c r="IC35" s="347"/>
      <c r="ID35" s="347"/>
      <c r="IE35" s="347"/>
      <c r="IF35" s="347"/>
      <c r="IG35" s="347"/>
      <c r="IH35" s="347"/>
      <c r="II35" s="347"/>
      <c r="IJ35" s="347"/>
      <c r="IK35" s="347"/>
      <c r="IL35" s="347"/>
      <c r="IM35" s="347"/>
      <c r="IN35" s="347"/>
      <c r="IO35" s="347"/>
      <c r="IP35" s="347"/>
      <c r="IQ35" s="347"/>
      <c r="IR35" s="347"/>
      <c r="IS35" s="347"/>
      <c r="IT35" s="347"/>
      <c r="IU35" s="347"/>
      <c r="IV35" s="347"/>
      <c r="IW35" s="347"/>
      <c r="IX35" s="347"/>
      <c r="IY35" s="347"/>
      <c r="IZ35" s="347"/>
      <c r="JA35" s="347"/>
      <c r="JB35" s="347"/>
      <c r="JC35" s="347"/>
      <c r="JD35" s="347"/>
      <c r="JE35" s="347"/>
      <c r="JF35" s="347"/>
      <c r="JG35" s="347"/>
      <c r="JH35" s="347"/>
      <c r="JI35" s="347"/>
      <c r="JJ35" s="347"/>
      <c r="JK35" s="347"/>
      <c r="JL35" s="347"/>
      <c r="JM35" s="347"/>
      <c r="JN35" s="347"/>
    </row>
    <row r="36" spans="2:274" s="178" customFormat="1" x14ac:dyDescent="0.25">
      <c r="B36" s="2"/>
      <c r="C36" s="247"/>
      <c r="E36" s="297"/>
      <c r="F36" s="347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  <c r="AA36" s="347"/>
      <c r="AB36" s="347"/>
      <c r="AC36" s="347"/>
      <c r="AD36" s="347"/>
      <c r="AE36" s="347"/>
      <c r="AF36" s="347"/>
      <c r="AG36" s="347"/>
      <c r="AH36" s="347"/>
      <c r="AI36" s="347"/>
      <c r="AJ36" s="347"/>
      <c r="AK36" s="347"/>
      <c r="AL36" s="347"/>
      <c r="AM36" s="347"/>
      <c r="AN36" s="347"/>
      <c r="AO36" s="347"/>
      <c r="AP36" s="347"/>
      <c r="AQ36" s="347"/>
      <c r="AR36" s="347"/>
      <c r="AS36" s="347"/>
      <c r="AT36" s="347"/>
      <c r="AU36" s="347"/>
      <c r="AV36" s="347"/>
      <c r="AW36" s="347"/>
      <c r="AX36" s="347"/>
      <c r="AY36" s="347"/>
      <c r="AZ36" s="347"/>
      <c r="BA36" s="347"/>
      <c r="BB36" s="347"/>
      <c r="BC36" s="347"/>
      <c r="BD36" s="347"/>
      <c r="BE36" s="347"/>
      <c r="BF36" s="347"/>
      <c r="BG36" s="347"/>
      <c r="BH36" s="347"/>
      <c r="BI36" s="347"/>
      <c r="BJ36" s="347"/>
      <c r="BK36" s="347"/>
      <c r="BL36" s="347"/>
      <c r="BM36" s="347"/>
      <c r="BN36" s="347"/>
      <c r="BO36" s="347"/>
      <c r="BP36" s="347"/>
      <c r="BQ36" s="347"/>
      <c r="BR36" s="347"/>
      <c r="BS36" s="347"/>
      <c r="BT36" s="347"/>
      <c r="BU36" s="347"/>
      <c r="BV36" s="347"/>
      <c r="BW36" s="347"/>
      <c r="BX36" s="347"/>
      <c r="BY36" s="347"/>
      <c r="BZ36" s="347"/>
      <c r="CA36" s="347"/>
      <c r="CB36" s="347"/>
      <c r="CC36" s="347"/>
      <c r="CD36" s="347"/>
      <c r="CE36" s="347"/>
      <c r="CF36" s="347"/>
      <c r="CG36" s="347"/>
      <c r="CH36" s="347"/>
      <c r="CI36" s="347"/>
      <c r="CJ36" s="347"/>
      <c r="CK36" s="347"/>
      <c r="CL36" s="347"/>
      <c r="CM36" s="347"/>
      <c r="CN36" s="347"/>
      <c r="CO36" s="347"/>
      <c r="CP36" s="347"/>
      <c r="CQ36" s="347"/>
      <c r="CR36" s="347"/>
      <c r="CS36" s="347"/>
      <c r="CT36" s="347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7"/>
      <c r="DG36" s="347"/>
      <c r="DH36" s="347"/>
      <c r="DI36" s="347"/>
      <c r="DJ36" s="347"/>
      <c r="DK36" s="347"/>
      <c r="DL36" s="347"/>
      <c r="DM36" s="347"/>
      <c r="DN36" s="347"/>
      <c r="DO36" s="347"/>
      <c r="DP36" s="347"/>
      <c r="DQ36" s="347"/>
      <c r="DR36" s="347"/>
      <c r="DS36" s="347"/>
      <c r="DT36" s="347"/>
      <c r="DU36" s="347"/>
      <c r="DV36" s="347"/>
      <c r="DW36" s="347"/>
      <c r="DX36" s="347"/>
      <c r="DY36" s="347"/>
      <c r="DZ36" s="347"/>
      <c r="EA36" s="347"/>
      <c r="EB36" s="347"/>
      <c r="EC36" s="347"/>
      <c r="ED36" s="347"/>
      <c r="EE36" s="347"/>
      <c r="EF36" s="347"/>
      <c r="EG36" s="347"/>
      <c r="EH36" s="347"/>
      <c r="EI36" s="347"/>
      <c r="EJ36" s="347"/>
      <c r="EK36" s="347"/>
      <c r="EL36" s="347"/>
      <c r="EM36" s="347"/>
      <c r="EN36" s="347"/>
      <c r="EO36" s="347"/>
      <c r="EP36" s="347"/>
      <c r="EQ36" s="347"/>
      <c r="ER36" s="347"/>
      <c r="ES36" s="347"/>
      <c r="ET36" s="347"/>
      <c r="EU36" s="347"/>
      <c r="EV36" s="347"/>
      <c r="EW36" s="347"/>
      <c r="EX36" s="347"/>
      <c r="EY36" s="347"/>
      <c r="EZ36" s="347"/>
      <c r="FA36" s="347"/>
      <c r="FB36" s="347"/>
      <c r="FC36" s="347"/>
      <c r="FD36" s="347"/>
      <c r="FE36" s="347"/>
      <c r="FF36" s="347"/>
      <c r="FG36" s="347"/>
      <c r="FH36" s="347"/>
      <c r="FI36" s="347"/>
      <c r="FJ36" s="347"/>
      <c r="FK36" s="347"/>
      <c r="FL36" s="347"/>
      <c r="FM36" s="347"/>
      <c r="FN36" s="347"/>
      <c r="FO36" s="347"/>
      <c r="FP36" s="347"/>
      <c r="FQ36" s="347"/>
      <c r="FR36" s="347"/>
      <c r="FS36" s="347"/>
      <c r="FT36" s="347"/>
      <c r="FU36" s="347"/>
      <c r="FV36" s="347"/>
      <c r="FW36" s="347"/>
      <c r="FX36" s="347"/>
      <c r="FY36" s="347"/>
      <c r="FZ36" s="347"/>
      <c r="GA36" s="347"/>
      <c r="GB36" s="347"/>
      <c r="GC36" s="347"/>
      <c r="GD36" s="347"/>
      <c r="GE36" s="347"/>
      <c r="GF36" s="347"/>
      <c r="GG36" s="347"/>
      <c r="GH36" s="347"/>
      <c r="GI36" s="347"/>
      <c r="GJ36" s="347"/>
      <c r="GK36" s="347"/>
      <c r="GL36" s="347"/>
      <c r="GM36" s="347"/>
      <c r="GN36" s="347"/>
      <c r="GO36" s="347"/>
      <c r="GP36" s="347"/>
      <c r="GQ36" s="347"/>
      <c r="GR36" s="347"/>
      <c r="GS36" s="347"/>
      <c r="GT36" s="347"/>
      <c r="GU36" s="347"/>
      <c r="GV36" s="347"/>
      <c r="GW36" s="347"/>
      <c r="GX36" s="347"/>
      <c r="GY36" s="347"/>
      <c r="GZ36" s="347"/>
      <c r="HA36" s="347"/>
      <c r="HB36" s="347"/>
      <c r="HC36" s="347"/>
      <c r="HD36" s="347"/>
      <c r="HE36" s="347"/>
      <c r="HF36" s="347"/>
      <c r="HG36" s="347"/>
      <c r="HH36" s="347"/>
      <c r="HI36" s="347"/>
      <c r="HJ36" s="347"/>
      <c r="HK36" s="347"/>
      <c r="HL36" s="347"/>
      <c r="HM36" s="347"/>
      <c r="HN36" s="347"/>
      <c r="HO36" s="347"/>
      <c r="HP36" s="347"/>
      <c r="HQ36" s="347"/>
      <c r="HR36" s="347"/>
      <c r="HS36" s="347"/>
      <c r="HT36" s="347"/>
      <c r="HU36" s="347"/>
      <c r="HV36" s="347"/>
      <c r="HW36" s="347"/>
      <c r="HX36" s="347"/>
      <c r="HY36" s="347"/>
      <c r="HZ36" s="347"/>
      <c r="IA36" s="347"/>
      <c r="IB36" s="347"/>
      <c r="IC36" s="347"/>
      <c r="ID36" s="347"/>
      <c r="IE36" s="347"/>
      <c r="IF36" s="347"/>
      <c r="IG36" s="347"/>
      <c r="IH36" s="347"/>
      <c r="II36" s="347"/>
      <c r="IJ36" s="347"/>
      <c r="IK36" s="347"/>
      <c r="IL36" s="347"/>
      <c r="IM36" s="347"/>
      <c r="IN36" s="347"/>
      <c r="IO36" s="347"/>
      <c r="IP36" s="347"/>
      <c r="IQ36" s="347"/>
      <c r="IR36" s="347"/>
      <c r="IS36" s="347"/>
      <c r="IT36" s="347"/>
      <c r="IU36" s="347"/>
      <c r="IV36" s="347"/>
      <c r="IW36" s="347"/>
      <c r="IX36" s="347"/>
      <c r="IY36" s="347"/>
      <c r="IZ36" s="347"/>
      <c r="JA36" s="347"/>
      <c r="JB36" s="347"/>
      <c r="JC36" s="347"/>
      <c r="JD36" s="347"/>
      <c r="JE36" s="347"/>
      <c r="JF36" s="347"/>
      <c r="JG36" s="347"/>
      <c r="JH36" s="347"/>
      <c r="JI36" s="347"/>
      <c r="JJ36" s="347"/>
      <c r="JK36" s="347"/>
      <c r="JL36" s="347"/>
      <c r="JM36" s="347"/>
      <c r="JN36" s="347"/>
    </row>
    <row r="37" spans="2:274" s="178" customFormat="1" x14ac:dyDescent="0.25">
      <c r="B37" s="2" t="s">
        <v>332</v>
      </c>
      <c r="C37" s="247"/>
      <c r="E37" s="297">
        <f>+SUM(G37:JN37)</f>
        <v>309447.20678538107</v>
      </c>
      <c r="F37" s="347"/>
      <c r="G37" s="347">
        <f>+G69+G101+G133+G165+G197</f>
        <v>0</v>
      </c>
      <c r="H37" s="347">
        <f t="shared" ref="H37:BS37" si="969">+H69+H101+H133+H165+H197</f>
        <v>0</v>
      </c>
      <c r="I37" s="347">
        <f t="shared" si="969"/>
        <v>0</v>
      </c>
      <c r="J37" s="347">
        <f t="shared" si="969"/>
        <v>0</v>
      </c>
      <c r="K37" s="347">
        <f t="shared" si="969"/>
        <v>0</v>
      </c>
      <c r="L37" s="347">
        <f t="shared" si="969"/>
        <v>0</v>
      </c>
      <c r="M37" s="347">
        <f t="shared" si="969"/>
        <v>0</v>
      </c>
      <c r="N37" s="347">
        <f t="shared" si="969"/>
        <v>0</v>
      </c>
      <c r="O37" s="347">
        <f t="shared" si="969"/>
        <v>0</v>
      </c>
      <c r="P37" s="347">
        <f t="shared" si="969"/>
        <v>0</v>
      </c>
      <c r="Q37" s="347">
        <f t="shared" si="969"/>
        <v>0</v>
      </c>
      <c r="R37" s="347">
        <f t="shared" si="969"/>
        <v>0</v>
      </c>
      <c r="S37" s="347">
        <f t="shared" si="969"/>
        <v>1889.4939824776541</v>
      </c>
      <c r="T37" s="347">
        <f t="shared" si="969"/>
        <v>1900.1774561632099</v>
      </c>
      <c r="U37" s="347">
        <f t="shared" si="969"/>
        <v>1910.9213357622266</v>
      </c>
      <c r="V37" s="347">
        <f t="shared" si="969"/>
        <v>1921.7259628185209</v>
      </c>
      <c r="W37" s="347">
        <f t="shared" si="969"/>
        <v>1932.5916808070483</v>
      </c>
      <c r="X37" s="347">
        <f t="shared" si="969"/>
        <v>1943.5188351448212</v>
      </c>
      <c r="Y37" s="347">
        <f t="shared" si="969"/>
        <v>1954.5077732018906</v>
      </c>
      <c r="Z37" s="347">
        <f t="shared" si="969"/>
        <v>1965.5588443123879</v>
      </c>
      <c r="AA37" s="347">
        <f t="shared" si="969"/>
        <v>1976.6723997856304</v>
      </c>
      <c r="AB37" s="347">
        <f t="shared" si="969"/>
        <v>1987.8487929172898</v>
      </c>
      <c r="AC37" s="347">
        <f t="shared" si="969"/>
        <v>1999.0883790006219</v>
      </c>
      <c r="AD37" s="347">
        <f t="shared" si="969"/>
        <v>2010.3915153377636</v>
      </c>
      <c r="AE37" s="347">
        <f t="shared" si="969"/>
        <v>2021.7585612510898</v>
      </c>
      <c r="AF37" s="347">
        <f t="shared" si="969"/>
        <v>2033.1898780946347</v>
      </c>
      <c r="AG37" s="347">
        <f t="shared" si="969"/>
        <v>2044.685829265582</v>
      </c>
      <c r="AH37" s="347">
        <f t="shared" si="969"/>
        <v>2056.2467802158171</v>
      </c>
      <c r="AI37" s="347">
        <f t="shared" si="969"/>
        <v>2067.8730984635417</v>
      </c>
      <c r="AJ37" s="347">
        <f t="shared" si="969"/>
        <v>2079.5651536049586</v>
      </c>
      <c r="AK37" s="347">
        <f t="shared" si="969"/>
        <v>2091.3233173260223</v>
      </c>
      <c r="AL37" s="347">
        <f t="shared" si="969"/>
        <v>2103.1479634142547</v>
      </c>
      <c r="AM37" s="347">
        <f t="shared" si="969"/>
        <v>2115.039467770624</v>
      </c>
      <c r="AN37" s="347">
        <f t="shared" si="969"/>
        <v>2126.9982084214998</v>
      </c>
      <c r="AO37" s="347">
        <f t="shared" si="969"/>
        <v>2139.0245655306653</v>
      </c>
      <c r="AP37" s="347">
        <f t="shared" si="969"/>
        <v>2151.1189214114074</v>
      </c>
      <c r="AQ37" s="347">
        <f t="shared" si="969"/>
        <v>2163.2816605386652</v>
      </c>
      <c r="AR37" s="347">
        <f t="shared" si="969"/>
        <v>2175.513169561259</v>
      </c>
      <c r="AS37" s="347">
        <f t="shared" si="969"/>
        <v>2187.8138373141728</v>
      </c>
      <c r="AT37" s="347">
        <f t="shared" si="969"/>
        <v>2200.1840548309242</v>
      </c>
      <c r="AU37" s="347">
        <f t="shared" si="969"/>
        <v>2200.8668328333147</v>
      </c>
      <c r="AV37" s="347">
        <f t="shared" si="969"/>
        <v>2201.5534713617976</v>
      </c>
      <c r="AW37" s="347">
        <f t="shared" si="969"/>
        <v>2202.2439922443491</v>
      </c>
      <c r="AX37" s="347">
        <f t="shared" si="969"/>
        <v>2202.9384174323636</v>
      </c>
      <c r="AY37" s="347">
        <f t="shared" si="969"/>
        <v>2203.6367690013526</v>
      </c>
      <c r="AZ37" s="347">
        <f t="shared" si="969"/>
        <v>2204.3390691516433</v>
      </c>
      <c r="BA37" s="347">
        <f t="shared" si="969"/>
        <v>2205.0453402090898</v>
      </c>
      <c r="BB37" s="347">
        <f t="shared" si="969"/>
        <v>2205.7556046257778</v>
      </c>
      <c r="BC37" s="347">
        <f t="shared" si="969"/>
        <v>2206.469884980741</v>
      </c>
      <c r="BD37" s="347">
        <f t="shared" si="969"/>
        <v>2207.1882039806787</v>
      </c>
      <c r="BE37" s="347">
        <f t="shared" si="969"/>
        <v>2207.910584460677</v>
      </c>
      <c r="BF37" s="347">
        <f t="shared" si="969"/>
        <v>2208.6370493849336</v>
      </c>
      <c r="BG37" s="347">
        <f t="shared" si="969"/>
        <v>2209.3676218474911</v>
      </c>
      <c r="BH37" s="347">
        <f t="shared" si="969"/>
        <v>2207.5391929247276</v>
      </c>
      <c r="BI37" s="347">
        <f t="shared" si="969"/>
        <v>2205.7004257990038</v>
      </c>
      <c r="BJ37" s="347">
        <f t="shared" si="969"/>
        <v>2203.8512620166171</v>
      </c>
      <c r="BK37" s="347">
        <f t="shared" si="969"/>
        <v>2199.0838207553979</v>
      </c>
      <c r="BL37" s="347">
        <f t="shared" si="969"/>
        <v>2191.3002410672138</v>
      </c>
      <c r="BM37" s="347">
        <f t="shared" si="969"/>
        <v>2183.4726518878379</v>
      </c>
      <c r="BN37" s="347">
        <f t="shared" si="969"/>
        <v>2175.6008043812094</v>
      </c>
      <c r="BO37" s="347">
        <f t="shared" si="969"/>
        <v>2167.6844483043105</v>
      </c>
      <c r="BP37" s="347">
        <f t="shared" si="969"/>
        <v>2159.7233319992147</v>
      </c>
      <c r="BQ37" s="347">
        <f t="shared" si="969"/>
        <v>2151.7172023850835</v>
      </c>
      <c r="BR37" s="347">
        <f t="shared" si="969"/>
        <v>2143.6658049501239</v>
      </c>
      <c r="BS37" s="347">
        <f t="shared" si="969"/>
        <v>2135.5688837434955</v>
      </c>
      <c r="BT37" s="347">
        <f t="shared" ref="BT37:EE37" si="970">+BT69+BT101+BT133+BT165+BT197</f>
        <v>2127.4261813671737</v>
      </c>
      <c r="BU37" s="347">
        <f t="shared" si="970"/>
        <v>2119.2374389677707</v>
      </c>
      <c r="BV37" s="347">
        <f t="shared" si="970"/>
        <v>2111.0023962283003</v>
      </c>
      <c r="BW37" s="347">
        <f t="shared" si="970"/>
        <v>2102.7207913599104</v>
      </c>
      <c r="BX37" s="347">
        <f t="shared" si="970"/>
        <v>2094.3923610935535</v>
      </c>
      <c r="BY37" s="347">
        <f t="shared" si="970"/>
        <v>2086.0168406716216</v>
      </c>
      <c r="BZ37" s="347">
        <f t="shared" si="970"/>
        <v>2077.5939638395289</v>
      </c>
      <c r="CA37" s="347">
        <f t="shared" si="970"/>
        <v>2069.1234628372472</v>
      </c>
      <c r="CB37" s="347">
        <f t="shared" si="970"/>
        <v>2060.6050683907943</v>
      </c>
      <c r="CC37" s="347">
        <f t="shared" si="970"/>
        <v>2052.0385097036742</v>
      </c>
      <c r="CD37" s="347">
        <f t="shared" si="970"/>
        <v>2043.4235144482677</v>
      </c>
      <c r="CE37" s="347">
        <f t="shared" si="970"/>
        <v>2034.7598087571746</v>
      </c>
      <c r="CF37" s="347">
        <f t="shared" si="970"/>
        <v>2026.047117214511</v>
      </c>
      <c r="CG37" s="347">
        <f t="shared" si="970"/>
        <v>2017.285162847149</v>
      </c>
      <c r="CH37" s="347">
        <f t="shared" si="970"/>
        <v>2008.4736671159164</v>
      </c>
      <c r="CI37" s="347">
        <f t="shared" si="970"/>
        <v>1999.6123499067389</v>
      </c>
      <c r="CJ37" s="347">
        <f t="shared" si="970"/>
        <v>1990.7009295217367</v>
      </c>
      <c r="CK37" s="347">
        <f t="shared" si="970"/>
        <v>1981.7391226702696</v>
      </c>
      <c r="CL37" s="347">
        <f t="shared" si="970"/>
        <v>1972.7266444599306</v>
      </c>
      <c r="CM37" s="347">
        <f t="shared" si="970"/>
        <v>1963.6632083874892</v>
      </c>
      <c r="CN37" s="347">
        <f t="shared" si="970"/>
        <v>1954.5485263297851</v>
      </c>
      <c r="CO37" s="347">
        <f t="shared" si="970"/>
        <v>1945.3823085345662</v>
      </c>
      <c r="CP37" s="347">
        <f t="shared" si="970"/>
        <v>1936.1642636112808</v>
      </c>
      <c r="CQ37" s="347">
        <f t="shared" si="970"/>
        <v>1926.8940985218117</v>
      </c>
      <c r="CR37" s="347">
        <f t="shared" si="970"/>
        <v>1917.5715185711611</v>
      </c>
      <c r="CS37" s="347">
        <f t="shared" si="970"/>
        <v>1908.1962273980844</v>
      </c>
      <c r="CT37" s="347">
        <f t="shared" si="970"/>
        <v>1898.7679269656655</v>
      </c>
      <c r="CU37" s="347">
        <f t="shared" si="970"/>
        <v>1889.2863175518453</v>
      </c>
      <c r="CV37" s="347">
        <f t="shared" si="970"/>
        <v>1879.7510977398931</v>
      </c>
      <c r="CW37" s="347">
        <f t="shared" si="970"/>
        <v>1870.1619644088232</v>
      </c>
      <c r="CX37" s="347">
        <f t="shared" si="970"/>
        <v>1860.51861272376</v>
      </c>
      <c r="CY37" s="347">
        <f t="shared" si="970"/>
        <v>1850.820736126248</v>
      </c>
      <c r="CZ37" s="347">
        <f t="shared" si="970"/>
        <v>1841.0680263245047</v>
      </c>
      <c r="DA37" s="347">
        <f t="shared" si="970"/>
        <v>1831.2601732836206</v>
      </c>
      <c r="DB37" s="347">
        <f t="shared" si="970"/>
        <v>1821.3968652157055</v>
      </c>
      <c r="DC37" s="347">
        <f t="shared" si="970"/>
        <v>1811.4777885699734</v>
      </c>
      <c r="DD37" s="347">
        <f t="shared" si="970"/>
        <v>1801.5026280227773</v>
      </c>
      <c r="DE37" s="347">
        <f t="shared" si="970"/>
        <v>1791.4710664675849</v>
      </c>
      <c r="DF37" s="347">
        <f t="shared" si="970"/>
        <v>1781.3827850048967</v>
      </c>
      <c r="DG37" s="347">
        <f t="shared" si="970"/>
        <v>1771.2374629321096</v>
      </c>
      <c r="DH37" s="347">
        <f t="shared" si="970"/>
        <v>1761.0347777333204</v>
      </c>
      <c r="DI37" s="347">
        <f t="shared" si="970"/>
        <v>1750.7744050690758</v>
      </c>
      <c r="DJ37" s="347">
        <f t="shared" si="970"/>
        <v>1740.4560187660586</v>
      </c>
      <c r="DK37" s="347">
        <f t="shared" si="970"/>
        <v>1730.0792908067203</v>
      </c>
      <c r="DL37" s="347">
        <f t="shared" si="970"/>
        <v>1719.6438913188545</v>
      </c>
      <c r="DM37" s="347">
        <f t="shared" si="970"/>
        <v>1709.1494885651091</v>
      </c>
      <c r="DN37" s="347">
        <f t="shared" si="970"/>
        <v>1698.5957489324396</v>
      </c>
      <c r="DO37" s="347">
        <f t="shared" si="970"/>
        <v>1687.9823369215062</v>
      </c>
      <c r="DP37" s="347">
        <f t="shared" si="970"/>
        <v>1677.3089151360066</v>
      </c>
      <c r="DQ37" s="347">
        <f t="shared" si="970"/>
        <v>1666.5751442719506</v>
      </c>
      <c r="DR37" s="347">
        <f t="shared" si="970"/>
        <v>1655.7806831068744</v>
      </c>
      <c r="DS37" s="347">
        <f t="shared" si="970"/>
        <v>1644.925188488992</v>
      </c>
      <c r="DT37" s="347">
        <f t="shared" si="970"/>
        <v>1634.0083153262879</v>
      </c>
      <c r="DU37" s="347">
        <f t="shared" si="970"/>
        <v>1623.029716575546</v>
      </c>
      <c r="DV37" s="347">
        <f t="shared" si="970"/>
        <v>1611.9890432313173</v>
      </c>
      <c r="DW37" s="347">
        <f t="shared" si="970"/>
        <v>1600.8859443148253</v>
      </c>
      <c r="DX37" s="347">
        <f t="shared" si="970"/>
        <v>1589.7200668628095</v>
      </c>
      <c r="DY37" s="347">
        <f t="shared" si="970"/>
        <v>1578.4910559163013</v>
      </c>
      <c r="DZ37" s="347">
        <f t="shared" si="970"/>
        <v>1567.1985545093453</v>
      </c>
      <c r="EA37" s="347">
        <f t="shared" si="970"/>
        <v>1555.8422036576462</v>
      </c>
      <c r="EB37" s="347">
        <f t="shared" si="970"/>
        <v>1544.4216423471619</v>
      </c>
      <c r="EC37" s="347">
        <f t="shared" si="970"/>
        <v>1532.9365075226222</v>
      </c>
      <c r="ED37" s="347">
        <f t="shared" si="970"/>
        <v>1521.3864340759903</v>
      </c>
      <c r="EE37" s="347">
        <f t="shared" si="970"/>
        <v>1509.7710548348562</v>
      </c>
      <c r="EF37" s="347">
        <f t="shared" ref="EF37:GQ37" si="971">+EF69+EF101+EF133+EF165+EF197</f>
        <v>1498.0900005507626</v>
      </c>
      <c r="EG37" s="347">
        <f t="shared" si="971"/>
        <v>1486.342899887469</v>
      </c>
      <c r="EH37" s="347">
        <f t="shared" si="971"/>
        <v>1474.5293794091442</v>
      </c>
      <c r="EI37" s="347">
        <f t="shared" si="971"/>
        <v>1462.6490635684979</v>
      </c>
      <c r="EJ37" s="347">
        <f t="shared" si="971"/>
        <v>1450.7015746948407</v>
      </c>
      <c r="EK37" s="347">
        <f t="shared" si="971"/>
        <v>1438.6865329820771</v>
      </c>
      <c r="EL37" s="347">
        <f t="shared" si="971"/>
        <v>1426.6035564766341</v>
      </c>
      <c r="EM37" s="347">
        <f t="shared" si="971"/>
        <v>1414.4522610653164</v>
      </c>
      <c r="EN37" s="347">
        <f t="shared" si="971"/>
        <v>1402.2322604630976</v>
      </c>
      <c r="EO37" s="347">
        <f t="shared" si="971"/>
        <v>1389.9431662008403</v>
      </c>
      <c r="EP37" s="347">
        <f t="shared" si="971"/>
        <v>1377.5845876129445</v>
      </c>
      <c r="EQ37" s="347">
        <f t="shared" si="971"/>
        <v>1365.1561318249308</v>
      </c>
      <c r="ER37" s="347">
        <f t="shared" si="971"/>
        <v>1352.6574037409507</v>
      </c>
      <c r="ES37" s="347">
        <f t="shared" si="971"/>
        <v>1340.0880060312261</v>
      </c>
      <c r="ET37" s="347">
        <f t="shared" si="971"/>
        <v>1327.4475391194189</v>
      </c>
      <c r="EU37" s="347">
        <f t="shared" si="971"/>
        <v>1314.7356011699276</v>
      </c>
      <c r="EV37" s="347">
        <f t="shared" si="971"/>
        <v>1301.9517880751141</v>
      </c>
      <c r="EW37" s="347">
        <f t="shared" si="971"/>
        <v>1289.0956934424571</v>
      </c>
      <c r="EX37" s="347">
        <f t="shared" si="971"/>
        <v>1276.1669085816329</v>
      </c>
      <c r="EY37" s="347">
        <f t="shared" si="971"/>
        <v>1263.1650224915234</v>
      </c>
      <c r="EZ37" s="347">
        <f t="shared" si="971"/>
        <v>1250.0896218471494</v>
      </c>
      <c r="FA37" s="347">
        <f t="shared" si="971"/>
        <v>1236.9402909865339</v>
      </c>
      <c r="FB37" s="347">
        <f t="shared" si="971"/>
        <v>1223.7166118974851</v>
      </c>
      <c r="FC37" s="347">
        <f t="shared" si="971"/>
        <v>1210.4181642043109</v>
      </c>
      <c r="FD37" s="347">
        <f t="shared" si="971"/>
        <v>1197.044525154452</v>
      </c>
      <c r="FE37" s="347">
        <f t="shared" si="971"/>
        <v>1183.595269605047</v>
      </c>
      <c r="FF37" s="347">
        <f t="shared" si="971"/>
        <v>1170.0699700094131</v>
      </c>
      <c r="FG37" s="347">
        <f t="shared" si="971"/>
        <v>1156.4681964034573</v>
      </c>
      <c r="FH37" s="347">
        <f t="shared" si="971"/>
        <v>1142.789516392007</v>
      </c>
      <c r="FI37" s="347">
        <f t="shared" si="971"/>
        <v>1129.033495135064</v>
      </c>
      <c r="FJ37" s="347">
        <f t="shared" si="971"/>
        <v>1115.1996953339822</v>
      </c>
      <c r="FK37" s="347">
        <f t="shared" si="971"/>
        <v>1101.2876772175646</v>
      </c>
      <c r="FL37" s="347">
        <f t="shared" si="971"/>
        <v>1087.2969985280847</v>
      </c>
      <c r="FM37" s="347">
        <f t="shared" si="971"/>
        <v>1073.2272145072259</v>
      </c>
      <c r="FN37" s="347">
        <f t="shared" si="971"/>
        <v>1059.077877881944</v>
      </c>
      <c r="FO37" s="347">
        <f t="shared" si="971"/>
        <v>1044.8485388502472</v>
      </c>
      <c r="FP37" s="347">
        <f t="shared" si="971"/>
        <v>1030.5387450668986</v>
      </c>
      <c r="FQ37" s="347">
        <f t="shared" si="971"/>
        <v>1016.1480416290352</v>
      </c>
      <c r="FR37" s="347">
        <f t="shared" si="971"/>
        <v>1001.6759710617071</v>
      </c>
      <c r="FS37" s="347">
        <f t="shared" si="971"/>
        <v>987.12207330333433</v>
      </c>
      <c r="FT37" s="347">
        <f t="shared" si="971"/>
        <v>972.48588569108244</v>
      </c>
      <c r="FU37" s="347">
        <f t="shared" si="971"/>
        <v>957.76694294615356</v>
      </c>
      <c r="FV37" s="347">
        <f t="shared" si="971"/>
        <v>942.96477715899584</v>
      </c>
      <c r="FW37" s="347">
        <f t="shared" si="971"/>
        <v>928.07891777442899</v>
      </c>
      <c r="FX37" s="347">
        <f t="shared" si="971"/>
        <v>913.10889157668566</v>
      </c>
      <c r="FY37" s="347">
        <f t="shared" si="971"/>
        <v>898.05422267436666</v>
      </c>
      <c r="FZ37" s="347">
        <f t="shared" si="971"/>
        <v>882.91443248531493</v>
      </c>
      <c r="GA37" s="347">
        <f t="shared" si="971"/>
        <v>867.68903972139947</v>
      </c>
      <c r="GB37" s="347">
        <f t="shared" si="971"/>
        <v>852.3775603732164</v>
      </c>
      <c r="GC37" s="347">
        <f t="shared" si="971"/>
        <v>836.97950769470253</v>
      </c>
      <c r="GD37" s="347">
        <f t="shared" si="971"/>
        <v>821.49439218766133</v>
      </c>
      <c r="GE37" s="347">
        <f t="shared" si="971"/>
        <v>805.92172158620269</v>
      </c>
      <c r="GF37" s="347">
        <f t="shared" si="971"/>
        <v>790.26100084109305</v>
      </c>
      <c r="GG37" s="347">
        <f t="shared" si="971"/>
        <v>774.51173210401907</v>
      </c>
      <c r="GH37" s="347">
        <f t="shared" si="971"/>
        <v>758.67341471176042</v>
      </c>
      <c r="GI37" s="347">
        <f t="shared" si="971"/>
        <v>742.745545170274</v>
      </c>
      <c r="GJ37" s="347">
        <f t="shared" si="971"/>
        <v>726.7276171386884</v>
      </c>
      <c r="GK37" s="347">
        <f t="shared" si="971"/>
        <v>710.61912141320727</v>
      </c>
      <c r="GL37" s="347">
        <f t="shared" si="971"/>
        <v>694.41954591092178</v>
      </c>
      <c r="GM37" s="347">
        <f t="shared" si="971"/>
        <v>678.12837565353232</v>
      </c>
      <c r="GN37" s="347">
        <f t="shared" si="971"/>
        <v>661.74509275097648</v>
      </c>
      <c r="GO37" s="347">
        <f t="shared" si="971"/>
        <v>645.2691763849665</v>
      </c>
      <c r="GP37" s="347">
        <f t="shared" si="971"/>
        <v>628.70010279243252</v>
      </c>
      <c r="GQ37" s="347">
        <f t="shared" si="971"/>
        <v>612.03734524887159</v>
      </c>
      <c r="GR37" s="347">
        <f t="shared" ref="GR37:JC37" si="972">+GR69+GR101+GR133+GR165+GR197</f>
        <v>595.28037405160433</v>
      </c>
      <c r="GS37" s="347">
        <f t="shared" si="972"/>
        <v>578.42865650293527</v>
      </c>
      <c r="GT37" s="347">
        <f t="shared" si="972"/>
        <v>561.48165689321843</v>
      </c>
      <c r="GU37" s="347">
        <f t="shared" si="972"/>
        <v>544.43883648382791</v>
      </c>
      <c r="GV37" s="347">
        <f t="shared" si="972"/>
        <v>527.29965349003135</v>
      </c>
      <c r="GW37" s="347">
        <f t="shared" si="972"/>
        <v>510.06356306376659</v>
      </c>
      <c r="GX37" s="347">
        <f t="shared" si="972"/>
        <v>492.73001727632118</v>
      </c>
      <c r="GY37" s="347">
        <f t="shared" si="972"/>
        <v>475.29846510091431</v>
      </c>
      <c r="GZ37" s="347">
        <f t="shared" si="972"/>
        <v>457.76835239517953</v>
      </c>
      <c r="HA37" s="347">
        <f t="shared" si="972"/>
        <v>440.13912188354897</v>
      </c>
      <c r="HB37" s="347">
        <f t="shared" si="972"/>
        <v>422.41021313953757</v>
      </c>
      <c r="HC37" s="347">
        <f t="shared" si="972"/>
        <v>404.5810625679274</v>
      </c>
      <c r="HD37" s="347">
        <f t="shared" si="972"/>
        <v>386.65110338685145</v>
      </c>
      <c r="HE37" s="347">
        <f t="shared" si="972"/>
        <v>368.61976560977553</v>
      </c>
      <c r="HF37" s="347">
        <f t="shared" si="972"/>
        <v>350.48647602737856</v>
      </c>
      <c r="HG37" s="347">
        <f t="shared" si="972"/>
        <v>332.25065818933081</v>
      </c>
      <c r="HH37" s="347">
        <f t="shared" si="972"/>
        <v>313.91173238596843</v>
      </c>
      <c r="HI37" s="347">
        <f t="shared" si="972"/>
        <v>295.46911562986509</v>
      </c>
      <c r="HJ37" s="347">
        <f t="shared" si="972"/>
        <v>276.92222163729855</v>
      </c>
      <c r="HK37" s="347">
        <f t="shared" si="972"/>
        <v>258.2704608096131</v>
      </c>
      <c r="HL37" s="347">
        <f t="shared" si="972"/>
        <v>239.51324021447695</v>
      </c>
      <c r="HM37" s="347">
        <f t="shared" si="972"/>
        <v>220.64996356703224</v>
      </c>
      <c r="HN37" s="347">
        <f t="shared" si="972"/>
        <v>201.68003121093997</v>
      </c>
      <c r="HO37" s="347">
        <f t="shared" si="972"/>
        <v>182.60284009931718</v>
      </c>
      <c r="HP37" s="347">
        <f t="shared" si="972"/>
        <v>163.41778377556597</v>
      </c>
      <c r="HQ37" s="347">
        <f t="shared" si="972"/>
        <v>144.12425235409466</v>
      </c>
      <c r="HR37" s="347">
        <f t="shared" si="972"/>
        <v>124.7216325009299</v>
      </c>
      <c r="HS37" s="347">
        <f t="shared" si="972"/>
        <v>116.96668993689349</v>
      </c>
      <c r="HT37" s="347">
        <f t="shared" si="972"/>
        <v>109.16789980012905</v>
      </c>
      <c r="HU37" s="347">
        <f t="shared" si="972"/>
        <v>101.32501417008548</v>
      </c>
      <c r="HV37" s="347">
        <f t="shared" si="972"/>
        <v>93.437783724432862</v>
      </c>
      <c r="HW37" s="347">
        <f t="shared" si="972"/>
        <v>85.505957731136547</v>
      </c>
      <c r="HX37" s="347">
        <f t="shared" si="972"/>
        <v>77.52928404048653</v>
      </c>
      <c r="HY37" s="347">
        <f t="shared" si="972"/>
        <v>69.507509077081693</v>
      </c>
      <c r="HZ37" s="347">
        <f t="shared" si="972"/>
        <v>61.440377831768714</v>
      </c>
      <c r="IA37" s="347">
        <f t="shared" si="972"/>
        <v>53.32763385353546</v>
      </c>
      <c r="IB37" s="347">
        <f t="shared" si="972"/>
        <v>45.16901924135847</v>
      </c>
      <c r="IC37" s="347">
        <f t="shared" si="972"/>
        <v>36.964274636004433</v>
      </c>
      <c r="ID37" s="347">
        <f t="shared" si="972"/>
        <v>28.71313921178519</v>
      </c>
      <c r="IE37" s="347">
        <f t="shared" si="972"/>
        <v>20.415350668266242</v>
      </c>
      <c r="IF37" s="347">
        <f t="shared" si="972"/>
        <v>14.633777370169053</v>
      </c>
      <c r="IG37" s="347">
        <f t="shared" si="972"/>
        <v>8.819514216076481</v>
      </c>
      <c r="IH37" s="347">
        <f t="shared" si="972"/>
        <v>2.9723763727900372</v>
      </c>
      <c r="II37" s="347">
        <f t="shared" si="972"/>
        <v>8.6778257730169315E-15</v>
      </c>
      <c r="IJ37" s="347">
        <f t="shared" si="972"/>
        <v>8.6778257730169315E-15</v>
      </c>
      <c r="IK37" s="347">
        <f t="shared" si="972"/>
        <v>8.6778257730169315E-15</v>
      </c>
      <c r="IL37" s="347">
        <f t="shared" si="972"/>
        <v>8.6778257730169315E-15</v>
      </c>
      <c r="IM37" s="347">
        <f t="shared" si="972"/>
        <v>8.6778257730169315E-15</v>
      </c>
      <c r="IN37" s="347">
        <f t="shared" si="972"/>
        <v>8.6778257730169315E-15</v>
      </c>
      <c r="IO37" s="347">
        <f t="shared" si="972"/>
        <v>8.6778257730169315E-15</v>
      </c>
      <c r="IP37" s="347">
        <f t="shared" si="972"/>
        <v>8.6778257730169315E-15</v>
      </c>
      <c r="IQ37" s="347">
        <f t="shared" si="972"/>
        <v>8.6778257730169315E-15</v>
      </c>
      <c r="IR37" s="347">
        <f t="shared" si="972"/>
        <v>8.6778257730169315E-15</v>
      </c>
      <c r="IS37" s="347">
        <f t="shared" si="972"/>
        <v>8.6778257730169315E-15</v>
      </c>
      <c r="IT37" s="347">
        <f t="shared" si="972"/>
        <v>8.6778257730169315E-15</v>
      </c>
      <c r="IU37" s="347">
        <f t="shared" si="972"/>
        <v>8.6778257730169315E-15</v>
      </c>
      <c r="IV37" s="347">
        <f t="shared" si="972"/>
        <v>8.6778257730169315E-15</v>
      </c>
      <c r="IW37" s="347">
        <f t="shared" si="972"/>
        <v>8.6778257730169315E-15</v>
      </c>
      <c r="IX37" s="347">
        <f t="shared" si="972"/>
        <v>8.6778257730169315E-15</v>
      </c>
      <c r="IY37" s="347">
        <f t="shared" si="972"/>
        <v>8.6778257730169315E-15</v>
      </c>
      <c r="IZ37" s="347">
        <f t="shared" si="972"/>
        <v>8.6778257730169315E-15</v>
      </c>
      <c r="JA37" s="347">
        <f t="shared" si="972"/>
        <v>8.6778257730169315E-15</v>
      </c>
      <c r="JB37" s="347">
        <f t="shared" si="972"/>
        <v>8.6778257730169315E-15</v>
      </c>
      <c r="JC37" s="347">
        <f t="shared" si="972"/>
        <v>8.6778257730169315E-15</v>
      </c>
      <c r="JD37" s="347">
        <f t="shared" ref="JD37:JN37" si="973">+JD69+JD101+JD133+JD165+JD197</f>
        <v>8.6778257730169315E-15</v>
      </c>
      <c r="JE37" s="347">
        <f t="shared" si="973"/>
        <v>8.6778257730169315E-15</v>
      </c>
      <c r="JF37" s="347">
        <f t="shared" si="973"/>
        <v>8.6778257730169315E-15</v>
      </c>
      <c r="JG37" s="347">
        <f t="shared" si="973"/>
        <v>8.6778257730169315E-15</v>
      </c>
      <c r="JH37" s="347">
        <f t="shared" si="973"/>
        <v>8.6778257730169315E-15</v>
      </c>
      <c r="JI37" s="347">
        <f t="shared" si="973"/>
        <v>8.6778257730169315E-15</v>
      </c>
      <c r="JJ37" s="347">
        <f t="shared" si="973"/>
        <v>8.6778257730169315E-15</v>
      </c>
      <c r="JK37" s="347">
        <f t="shared" si="973"/>
        <v>8.6778257730169315E-15</v>
      </c>
      <c r="JL37" s="347">
        <f t="shared" si="973"/>
        <v>8.6778257730169315E-15</v>
      </c>
      <c r="JM37" s="347">
        <f t="shared" si="973"/>
        <v>8.6778257730169315E-15</v>
      </c>
      <c r="JN37" s="347">
        <f t="shared" si="973"/>
        <v>8.6778257730169315E-15</v>
      </c>
    </row>
    <row r="38" spans="2:274" s="178" customFormat="1" x14ac:dyDescent="0.25">
      <c r="B38" s="2"/>
      <c r="C38" s="247"/>
      <c r="E38" s="297"/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  <c r="AL38" s="347"/>
      <c r="AM38" s="347"/>
      <c r="AN38" s="347"/>
      <c r="AO38" s="347"/>
      <c r="AP38" s="347"/>
      <c r="AQ38" s="347"/>
      <c r="AR38" s="347"/>
      <c r="AS38" s="347"/>
      <c r="AT38" s="347"/>
      <c r="AU38" s="347"/>
      <c r="AV38" s="347"/>
      <c r="AW38" s="347"/>
      <c r="AX38" s="347"/>
      <c r="AY38" s="347"/>
      <c r="AZ38" s="347"/>
      <c r="BA38" s="347"/>
      <c r="BB38" s="347"/>
      <c r="BC38" s="347"/>
      <c r="BD38" s="347"/>
      <c r="BE38" s="347"/>
      <c r="BF38" s="347"/>
      <c r="BG38" s="347"/>
      <c r="BH38" s="347"/>
      <c r="BI38" s="347"/>
      <c r="BJ38" s="347"/>
      <c r="BK38" s="347"/>
      <c r="BL38" s="347"/>
      <c r="BM38" s="347"/>
      <c r="BN38" s="347"/>
      <c r="BO38" s="347"/>
      <c r="BP38" s="347"/>
      <c r="BQ38" s="347"/>
      <c r="BR38" s="347"/>
      <c r="BS38" s="347"/>
      <c r="BT38" s="347"/>
      <c r="BU38" s="347"/>
      <c r="BV38" s="347"/>
      <c r="BW38" s="347"/>
      <c r="BX38" s="347"/>
      <c r="BY38" s="347"/>
      <c r="BZ38" s="347"/>
      <c r="CA38" s="347"/>
      <c r="CB38" s="347"/>
      <c r="CC38" s="347"/>
      <c r="CD38" s="347"/>
      <c r="CE38" s="347"/>
      <c r="CF38" s="347"/>
      <c r="CG38" s="347"/>
      <c r="CH38" s="347"/>
      <c r="CI38" s="347"/>
      <c r="CJ38" s="347"/>
      <c r="CK38" s="347"/>
      <c r="CL38" s="347"/>
      <c r="CM38" s="347"/>
      <c r="CN38" s="347"/>
      <c r="CO38" s="347"/>
      <c r="CP38" s="347"/>
      <c r="CQ38" s="347"/>
      <c r="CR38" s="347"/>
      <c r="CS38" s="347"/>
      <c r="CT38" s="347"/>
      <c r="CU38" s="347"/>
      <c r="CV38" s="347"/>
      <c r="CW38" s="347"/>
      <c r="CX38" s="347"/>
      <c r="CY38" s="347"/>
      <c r="CZ38" s="347"/>
      <c r="DA38" s="347"/>
      <c r="DB38" s="347"/>
      <c r="DC38" s="347"/>
      <c r="DD38" s="347"/>
      <c r="DE38" s="347"/>
      <c r="DF38" s="347"/>
      <c r="DG38" s="347"/>
      <c r="DH38" s="347"/>
      <c r="DI38" s="347"/>
      <c r="DJ38" s="347"/>
      <c r="DK38" s="347"/>
      <c r="DL38" s="347"/>
      <c r="DM38" s="347"/>
      <c r="DN38" s="347"/>
      <c r="DO38" s="347"/>
      <c r="DP38" s="347"/>
      <c r="DQ38" s="347"/>
      <c r="DR38" s="347"/>
      <c r="DS38" s="347"/>
      <c r="DT38" s="347"/>
      <c r="DU38" s="347"/>
      <c r="DV38" s="347"/>
      <c r="DW38" s="347"/>
      <c r="DX38" s="347"/>
      <c r="DY38" s="347"/>
      <c r="DZ38" s="347"/>
      <c r="EA38" s="347"/>
      <c r="EB38" s="347"/>
      <c r="EC38" s="347"/>
      <c r="ED38" s="347"/>
      <c r="EE38" s="347"/>
      <c r="EF38" s="347"/>
      <c r="EG38" s="347"/>
      <c r="EH38" s="347"/>
      <c r="EI38" s="347"/>
      <c r="EJ38" s="347"/>
      <c r="EK38" s="347"/>
      <c r="EL38" s="347"/>
      <c r="EM38" s="347"/>
      <c r="EN38" s="347"/>
      <c r="EO38" s="347"/>
      <c r="EP38" s="347"/>
      <c r="EQ38" s="347"/>
      <c r="ER38" s="347"/>
      <c r="ES38" s="347"/>
      <c r="ET38" s="347"/>
      <c r="EU38" s="347"/>
      <c r="EV38" s="347"/>
      <c r="EW38" s="347"/>
      <c r="EX38" s="347"/>
      <c r="EY38" s="347"/>
      <c r="EZ38" s="347"/>
      <c r="FA38" s="347"/>
      <c r="FB38" s="347"/>
      <c r="FC38" s="347"/>
      <c r="FD38" s="347"/>
      <c r="FE38" s="347"/>
      <c r="FF38" s="347"/>
      <c r="FG38" s="347"/>
      <c r="FH38" s="347"/>
      <c r="FI38" s="347"/>
      <c r="FJ38" s="347"/>
      <c r="FK38" s="347"/>
      <c r="FL38" s="347"/>
      <c r="FM38" s="347"/>
      <c r="FN38" s="347"/>
      <c r="FO38" s="347"/>
      <c r="FP38" s="347"/>
      <c r="FQ38" s="347"/>
      <c r="FR38" s="347"/>
      <c r="FS38" s="347"/>
      <c r="FT38" s="347"/>
      <c r="FU38" s="347"/>
      <c r="FV38" s="347"/>
      <c r="FW38" s="347"/>
      <c r="FX38" s="347"/>
      <c r="FY38" s="347"/>
      <c r="FZ38" s="347"/>
      <c r="GA38" s="347"/>
      <c r="GB38" s="347"/>
      <c r="GC38" s="347"/>
      <c r="GD38" s="347"/>
      <c r="GE38" s="347"/>
      <c r="GF38" s="347"/>
      <c r="GG38" s="347"/>
      <c r="GH38" s="347"/>
      <c r="GI38" s="347"/>
      <c r="GJ38" s="347"/>
      <c r="GK38" s="347"/>
      <c r="GL38" s="347"/>
      <c r="GM38" s="347"/>
      <c r="GN38" s="347"/>
      <c r="GO38" s="347"/>
      <c r="GP38" s="347"/>
      <c r="GQ38" s="347"/>
      <c r="GR38" s="347"/>
      <c r="GS38" s="347"/>
      <c r="GT38" s="347"/>
      <c r="GU38" s="347"/>
      <c r="GV38" s="347"/>
      <c r="GW38" s="347"/>
      <c r="GX38" s="347"/>
      <c r="GY38" s="347"/>
      <c r="GZ38" s="347"/>
      <c r="HA38" s="347"/>
      <c r="HB38" s="347"/>
      <c r="HC38" s="347"/>
      <c r="HD38" s="347"/>
      <c r="HE38" s="347"/>
      <c r="HF38" s="347"/>
      <c r="HG38" s="347"/>
      <c r="HH38" s="347"/>
      <c r="HI38" s="347"/>
      <c r="HJ38" s="347"/>
      <c r="HK38" s="347"/>
      <c r="HL38" s="347"/>
      <c r="HM38" s="347"/>
      <c r="HN38" s="347"/>
      <c r="HO38" s="347"/>
      <c r="HP38" s="347"/>
      <c r="HQ38" s="347"/>
      <c r="HR38" s="347"/>
      <c r="HS38" s="347"/>
      <c r="HT38" s="347"/>
      <c r="HU38" s="347"/>
      <c r="HV38" s="347"/>
      <c r="HW38" s="347"/>
      <c r="HX38" s="347"/>
      <c r="HY38" s="347"/>
      <c r="HZ38" s="347"/>
      <c r="IA38" s="347"/>
      <c r="IB38" s="347"/>
      <c r="IC38" s="347"/>
      <c r="ID38" s="347"/>
      <c r="IE38" s="347"/>
      <c r="IF38" s="347"/>
      <c r="IG38" s="347"/>
      <c r="IH38" s="347"/>
      <c r="II38" s="347"/>
      <c r="IJ38" s="347"/>
      <c r="IK38" s="347"/>
      <c r="IL38" s="347"/>
      <c r="IM38" s="347"/>
      <c r="IN38" s="347"/>
      <c r="IO38" s="347"/>
      <c r="IP38" s="347"/>
      <c r="IQ38" s="347"/>
      <c r="IR38" s="347"/>
      <c r="IS38" s="347"/>
      <c r="IT38" s="347"/>
      <c r="IU38" s="347"/>
      <c r="IV38" s="347"/>
      <c r="IW38" s="347"/>
      <c r="IX38" s="347"/>
      <c r="IY38" s="347"/>
      <c r="IZ38" s="347"/>
      <c r="JA38" s="347"/>
      <c r="JB38" s="347"/>
      <c r="JC38" s="347"/>
      <c r="JD38" s="347"/>
      <c r="JE38" s="347"/>
      <c r="JF38" s="347"/>
      <c r="JG38" s="347"/>
      <c r="JH38" s="347"/>
      <c r="JI38" s="347"/>
      <c r="JJ38" s="347"/>
      <c r="JK38" s="347"/>
      <c r="JL38" s="347"/>
      <c r="JM38" s="347"/>
      <c r="JN38" s="347"/>
    </row>
    <row r="39" spans="2:274" s="178" customFormat="1" x14ac:dyDescent="0.25">
      <c r="B39" s="235" t="s">
        <v>245</v>
      </c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  <c r="W39" s="380"/>
      <c r="X39" s="380"/>
      <c r="Y39" s="380"/>
      <c r="Z39" s="380"/>
      <c r="AA39" s="380"/>
      <c r="AB39" s="380"/>
      <c r="AC39" s="380"/>
      <c r="AD39" s="380"/>
      <c r="AE39" s="380"/>
      <c r="AF39" s="380"/>
      <c r="AG39" s="380"/>
      <c r="AH39" s="380"/>
      <c r="AI39" s="380"/>
      <c r="AJ39" s="380"/>
      <c r="AK39" s="380"/>
      <c r="AL39" s="380"/>
      <c r="AM39" s="380"/>
      <c r="AN39" s="380"/>
      <c r="AO39" s="380"/>
      <c r="AP39" s="380"/>
      <c r="AQ39" s="380"/>
      <c r="AR39" s="380"/>
      <c r="AS39" s="380"/>
      <c r="AT39" s="380"/>
      <c r="AU39" s="380"/>
      <c r="AV39" s="380"/>
      <c r="AW39" s="380"/>
      <c r="AX39" s="380"/>
      <c r="AY39" s="380"/>
      <c r="AZ39" s="380"/>
      <c r="BA39" s="380"/>
      <c r="BB39" s="380"/>
      <c r="BC39" s="380"/>
      <c r="BD39" s="380"/>
      <c r="BE39" s="380"/>
      <c r="BF39" s="380"/>
      <c r="BG39" s="380"/>
      <c r="BH39" s="380"/>
      <c r="BI39" s="380"/>
      <c r="BJ39" s="380"/>
      <c r="BK39" s="380"/>
      <c r="BL39" s="380"/>
      <c r="BM39" s="380"/>
      <c r="BN39" s="380"/>
      <c r="BO39" s="380"/>
      <c r="BP39" s="380"/>
      <c r="BQ39" s="380"/>
      <c r="BR39" s="380"/>
      <c r="BS39" s="380"/>
      <c r="BT39" s="380"/>
      <c r="BU39" s="380"/>
      <c r="BV39" s="380"/>
      <c r="BW39" s="380"/>
      <c r="BX39" s="380"/>
      <c r="BY39" s="380"/>
      <c r="BZ39" s="380"/>
      <c r="CA39" s="380"/>
      <c r="CB39" s="380"/>
      <c r="CC39" s="380"/>
      <c r="CD39" s="380"/>
      <c r="CE39" s="380"/>
      <c r="CF39" s="380"/>
      <c r="CG39" s="380"/>
      <c r="CH39" s="380"/>
      <c r="CI39" s="380"/>
      <c r="CJ39" s="380"/>
      <c r="CK39" s="380"/>
      <c r="CL39" s="380"/>
      <c r="CM39" s="380"/>
      <c r="CN39" s="380"/>
      <c r="CO39" s="380"/>
      <c r="CP39" s="380"/>
      <c r="CQ39" s="380"/>
      <c r="CR39" s="380"/>
      <c r="CS39" s="380"/>
      <c r="CT39" s="380"/>
      <c r="CU39" s="380"/>
      <c r="CV39" s="380"/>
      <c r="CW39" s="380"/>
      <c r="CX39" s="380"/>
      <c r="CY39" s="380"/>
      <c r="CZ39" s="380"/>
      <c r="DA39" s="380"/>
      <c r="DB39" s="380"/>
      <c r="DC39" s="380"/>
      <c r="DD39" s="380"/>
      <c r="DE39" s="380"/>
      <c r="DF39" s="380"/>
      <c r="DG39" s="380"/>
      <c r="DH39" s="380"/>
      <c r="DI39" s="380"/>
      <c r="DJ39" s="380"/>
      <c r="DK39" s="380"/>
      <c r="DL39" s="380"/>
      <c r="DM39" s="380"/>
      <c r="DN39" s="380"/>
      <c r="DO39" s="380"/>
      <c r="DP39" s="380"/>
      <c r="DQ39" s="380"/>
      <c r="DR39" s="380"/>
      <c r="DS39" s="380"/>
      <c r="DT39" s="380"/>
      <c r="DU39" s="380"/>
      <c r="DV39" s="380"/>
      <c r="DW39" s="380"/>
      <c r="DX39" s="380"/>
      <c r="DY39" s="380"/>
      <c r="DZ39" s="380"/>
      <c r="EA39" s="380"/>
      <c r="EB39" s="380"/>
      <c r="EC39" s="380"/>
      <c r="ED39" s="380"/>
      <c r="EE39" s="380"/>
      <c r="EF39" s="380"/>
      <c r="EG39" s="380"/>
      <c r="EH39" s="380"/>
      <c r="EI39" s="380"/>
      <c r="EJ39" s="380"/>
      <c r="EK39" s="380"/>
      <c r="EL39" s="380"/>
      <c r="EM39" s="380"/>
      <c r="EN39" s="380"/>
      <c r="EO39" s="380"/>
      <c r="EP39" s="380"/>
      <c r="EQ39" s="380"/>
      <c r="ER39" s="380"/>
      <c r="ES39" s="380"/>
      <c r="ET39" s="380"/>
      <c r="EU39" s="380"/>
      <c r="EV39" s="380"/>
      <c r="EW39" s="380"/>
      <c r="EX39" s="380"/>
      <c r="EY39" s="380"/>
      <c r="EZ39" s="380"/>
      <c r="FA39" s="380"/>
      <c r="FB39" s="380"/>
      <c r="FC39" s="380"/>
      <c r="FD39" s="380"/>
      <c r="FE39" s="380"/>
      <c r="FF39" s="380"/>
      <c r="FG39" s="380"/>
      <c r="FH39" s="380"/>
      <c r="FI39" s="380"/>
      <c r="FJ39" s="380"/>
      <c r="FK39" s="380"/>
      <c r="FL39" s="380"/>
      <c r="FM39" s="380"/>
      <c r="FN39" s="380"/>
      <c r="FO39" s="380"/>
      <c r="FP39" s="380"/>
      <c r="FQ39" s="380"/>
      <c r="FR39" s="380"/>
      <c r="FS39" s="380"/>
      <c r="FT39" s="380"/>
      <c r="FU39" s="380"/>
      <c r="FV39" s="380"/>
      <c r="FW39" s="380"/>
      <c r="FX39" s="380"/>
      <c r="FY39" s="380"/>
      <c r="FZ39" s="380"/>
      <c r="GA39" s="380"/>
      <c r="GB39" s="380"/>
      <c r="GC39" s="380"/>
      <c r="GD39" s="380"/>
      <c r="GE39" s="380"/>
      <c r="GF39" s="380"/>
      <c r="GG39" s="380"/>
      <c r="GH39" s="380"/>
      <c r="GI39" s="380"/>
      <c r="GJ39" s="380"/>
      <c r="GK39" s="380"/>
      <c r="GL39" s="380"/>
      <c r="GM39" s="380"/>
      <c r="GN39" s="380"/>
      <c r="GO39" s="380"/>
      <c r="GP39" s="380"/>
      <c r="GQ39" s="380"/>
      <c r="GR39" s="380"/>
      <c r="GS39" s="380"/>
      <c r="GT39" s="380"/>
      <c r="GU39" s="380"/>
      <c r="GV39" s="380"/>
      <c r="GW39" s="380"/>
      <c r="GX39" s="380"/>
      <c r="GY39" s="380"/>
      <c r="GZ39" s="380"/>
      <c r="HA39" s="380"/>
      <c r="HB39" s="380"/>
      <c r="HC39" s="380"/>
      <c r="HD39" s="380"/>
      <c r="HE39" s="380"/>
      <c r="HF39" s="380"/>
      <c r="HG39" s="380"/>
      <c r="HH39" s="380"/>
      <c r="HI39" s="380"/>
      <c r="HJ39" s="380"/>
      <c r="HK39" s="380"/>
      <c r="HL39" s="380"/>
      <c r="HM39" s="380"/>
      <c r="HN39" s="380"/>
      <c r="HO39" s="380"/>
      <c r="HP39" s="380"/>
      <c r="HQ39" s="380"/>
      <c r="HR39" s="380"/>
      <c r="HS39" s="380"/>
      <c r="HT39" s="380"/>
      <c r="HU39" s="380"/>
      <c r="HV39" s="380"/>
      <c r="HW39" s="380"/>
      <c r="HX39" s="380"/>
      <c r="HY39" s="380"/>
      <c r="HZ39" s="380"/>
      <c r="IA39" s="380"/>
      <c r="IB39" s="380"/>
      <c r="IC39" s="380"/>
      <c r="ID39" s="380"/>
      <c r="IE39" s="380"/>
      <c r="IF39" s="380"/>
      <c r="IG39" s="380"/>
      <c r="IH39" s="380"/>
      <c r="II39" s="380"/>
      <c r="IJ39" s="380"/>
      <c r="IK39" s="380"/>
      <c r="IL39" s="380"/>
      <c r="IM39" s="380"/>
      <c r="IN39" s="380"/>
      <c r="IO39" s="380"/>
      <c r="IP39" s="380"/>
      <c r="IQ39" s="380"/>
      <c r="IR39" s="380"/>
      <c r="IS39" s="380"/>
      <c r="IT39" s="380"/>
      <c r="IU39" s="380"/>
      <c r="IV39" s="380"/>
      <c r="IW39" s="380"/>
      <c r="IX39" s="380"/>
      <c r="IY39" s="380"/>
      <c r="IZ39" s="380"/>
      <c r="JA39" s="380"/>
      <c r="JB39" s="380"/>
      <c r="JC39" s="380"/>
      <c r="JD39" s="380"/>
      <c r="JE39" s="380"/>
      <c r="JF39" s="380"/>
      <c r="JG39" s="380"/>
      <c r="JH39" s="380"/>
      <c r="JI39" s="380"/>
      <c r="JJ39" s="380"/>
      <c r="JK39" s="380"/>
      <c r="JL39" s="380"/>
      <c r="JM39" s="380"/>
      <c r="JN39" s="380"/>
    </row>
    <row r="40" spans="2:274" s="178" customFormat="1" x14ac:dyDescent="0.25">
      <c r="B40" s="2"/>
      <c r="C40" s="247"/>
      <c r="E40" s="29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  <c r="AL40" s="347"/>
      <c r="AM40" s="347"/>
      <c r="AN40" s="347"/>
      <c r="AO40" s="347"/>
      <c r="AP40" s="347"/>
      <c r="AQ40" s="347"/>
      <c r="AR40" s="347"/>
      <c r="AS40" s="347"/>
      <c r="AT40" s="347"/>
      <c r="AU40" s="347"/>
      <c r="AV40" s="347"/>
      <c r="AW40" s="347"/>
      <c r="AX40" s="347"/>
      <c r="AY40" s="347"/>
      <c r="AZ40" s="347"/>
      <c r="BA40" s="347"/>
      <c r="BB40" s="347"/>
      <c r="BC40" s="347"/>
      <c r="BD40" s="347"/>
      <c r="BE40" s="347"/>
      <c r="BF40" s="347"/>
      <c r="BG40" s="347"/>
      <c r="BH40" s="347"/>
      <c r="BI40" s="347"/>
      <c r="BJ40" s="347"/>
      <c r="BK40" s="347"/>
      <c r="BL40" s="347"/>
      <c r="BM40" s="347"/>
      <c r="BN40" s="347"/>
      <c r="BO40" s="347"/>
      <c r="BP40" s="347"/>
      <c r="BQ40" s="347"/>
      <c r="BR40" s="347"/>
      <c r="BS40" s="347"/>
      <c r="BT40" s="347"/>
      <c r="BU40" s="347"/>
      <c r="BV40" s="347"/>
      <c r="BW40" s="347"/>
      <c r="BX40" s="347"/>
      <c r="BY40" s="347"/>
      <c r="BZ40" s="347"/>
      <c r="CA40" s="347"/>
      <c r="CB40" s="347"/>
      <c r="CC40" s="347"/>
      <c r="CD40" s="347"/>
      <c r="CE40" s="347"/>
      <c r="CF40" s="347"/>
      <c r="CG40" s="347"/>
      <c r="CH40" s="347"/>
      <c r="CI40" s="347"/>
      <c r="CJ40" s="347"/>
      <c r="CK40" s="347"/>
      <c r="CL40" s="347"/>
      <c r="CM40" s="347"/>
      <c r="CN40" s="347"/>
      <c r="CO40" s="347"/>
      <c r="CP40" s="347"/>
      <c r="CQ40" s="347"/>
      <c r="CR40" s="347"/>
      <c r="CS40" s="347"/>
      <c r="CT40" s="347"/>
      <c r="CU40" s="347"/>
      <c r="CV40" s="347"/>
      <c r="CW40" s="347"/>
      <c r="CX40" s="347"/>
      <c r="CY40" s="347"/>
      <c r="CZ40" s="347"/>
      <c r="DA40" s="347"/>
      <c r="DB40" s="347"/>
      <c r="DC40" s="347"/>
      <c r="DD40" s="347"/>
      <c r="DE40" s="347"/>
      <c r="DF40" s="347"/>
      <c r="DG40" s="347"/>
      <c r="DH40" s="347"/>
      <c r="DI40" s="347"/>
      <c r="DJ40" s="347"/>
      <c r="DK40" s="347"/>
      <c r="DL40" s="347"/>
      <c r="DM40" s="347"/>
      <c r="DN40" s="347"/>
      <c r="DO40" s="347"/>
      <c r="DP40" s="347"/>
      <c r="DQ40" s="347"/>
      <c r="DR40" s="347"/>
      <c r="DS40" s="347"/>
      <c r="DT40" s="347"/>
      <c r="DU40" s="347"/>
      <c r="DV40" s="347"/>
      <c r="DW40" s="347"/>
      <c r="DX40" s="347"/>
      <c r="DY40" s="347"/>
      <c r="DZ40" s="347"/>
      <c r="EA40" s="347"/>
      <c r="EB40" s="347"/>
      <c r="EC40" s="347"/>
      <c r="ED40" s="347"/>
      <c r="EE40" s="347"/>
      <c r="EF40" s="347"/>
      <c r="EG40" s="347"/>
      <c r="EH40" s="347"/>
      <c r="EI40" s="347"/>
      <c r="EJ40" s="347"/>
      <c r="EK40" s="347"/>
      <c r="EL40" s="347"/>
      <c r="EM40" s="347"/>
      <c r="EN40" s="347"/>
      <c r="EO40" s="347"/>
      <c r="EP40" s="347"/>
      <c r="EQ40" s="347"/>
      <c r="ER40" s="347"/>
      <c r="ES40" s="347"/>
      <c r="ET40" s="347"/>
      <c r="EU40" s="347"/>
      <c r="EV40" s="347"/>
      <c r="EW40" s="347"/>
      <c r="EX40" s="347"/>
      <c r="EY40" s="347"/>
      <c r="EZ40" s="347"/>
      <c r="FA40" s="347"/>
      <c r="FB40" s="347"/>
      <c r="FC40" s="347"/>
      <c r="FD40" s="347"/>
      <c r="FE40" s="347"/>
      <c r="FF40" s="347"/>
      <c r="FG40" s="347"/>
      <c r="FH40" s="347"/>
      <c r="FI40" s="347"/>
      <c r="FJ40" s="347"/>
      <c r="FK40" s="347"/>
      <c r="FL40" s="347"/>
      <c r="FM40" s="347"/>
      <c r="FN40" s="347"/>
      <c r="FO40" s="347"/>
      <c r="FP40" s="347"/>
      <c r="FQ40" s="347"/>
      <c r="FR40" s="347"/>
      <c r="FS40" s="347"/>
      <c r="FT40" s="347"/>
      <c r="FU40" s="347"/>
      <c r="FV40" s="347"/>
      <c r="FW40" s="347"/>
      <c r="FX40" s="347"/>
      <c r="FY40" s="347"/>
      <c r="FZ40" s="347"/>
      <c r="GA40" s="347"/>
      <c r="GB40" s="347"/>
      <c r="GC40" s="347"/>
      <c r="GD40" s="347"/>
      <c r="GE40" s="347"/>
      <c r="GF40" s="347"/>
      <c r="GG40" s="347"/>
      <c r="GH40" s="347"/>
      <c r="GI40" s="347"/>
      <c r="GJ40" s="347"/>
      <c r="GK40" s="347"/>
      <c r="GL40" s="347"/>
      <c r="GM40" s="347"/>
      <c r="GN40" s="347"/>
      <c r="GO40" s="347"/>
      <c r="GP40" s="347"/>
      <c r="GQ40" s="347"/>
      <c r="GR40" s="347"/>
      <c r="GS40" s="347"/>
      <c r="GT40" s="347"/>
      <c r="GU40" s="347"/>
      <c r="GV40" s="347"/>
      <c r="GW40" s="347"/>
      <c r="GX40" s="347"/>
      <c r="GY40" s="347"/>
      <c r="GZ40" s="347"/>
      <c r="HA40" s="347"/>
      <c r="HB40" s="347"/>
      <c r="HC40" s="347"/>
      <c r="HD40" s="347"/>
      <c r="HE40" s="347"/>
      <c r="HF40" s="347"/>
      <c r="HG40" s="347"/>
      <c r="HH40" s="347"/>
      <c r="HI40" s="347"/>
      <c r="HJ40" s="347"/>
      <c r="HK40" s="347"/>
      <c r="HL40" s="347"/>
      <c r="HM40" s="347"/>
      <c r="HN40" s="347"/>
      <c r="HO40" s="347"/>
      <c r="HP40" s="347"/>
      <c r="HQ40" s="347"/>
      <c r="HR40" s="347"/>
      <c r="HS40" s="347"/>
      <c r="HT40" s="347"/>
      <c r="HU40" s="347"/>
      <c r="HV40" s="347"/>
      <c r="HW40" s="347"/>
      <c r="HX40" s="347"/>
      <c r="HY40" s="347"/>
      <c r="HZ40" s="347"/>
      <c r="IA40" s="347"/>
      <c r="IB40" s="347"/>
      <c r="IC40" s="347"/>
      <c r="ID40" s="347"/>
      <c r="IE40" s="347"/>
      <c r="IF40" s="347"/>
      <c r="IG40" s="347"/>
      <c r="IH40" s="347"/>
      <c r="II40" s="347"/>
      <c r="IJ40" s="347"/>
      <c r="IK40" s="347"/>
      <c r="IL40" s="347"/>
      <c r="IM40" s="347"/>
      <c r="IN40" s="347"/>
      <c r="IO40" s="347"/>
      <c r="IP40" s="347"/>
      <c r="IQ40" s="347"/>
      <c r="IR40" s="347"/>
      <c r="IS40" s="347"/>
      <c r="IT40" s="347"/>
      <c r="IU40" s="347"/>
      <c r="IV40" s="347"/>
      <c r="IW40" s="347"/>
      <c r="IX40" s="347"/>
      <c r="IY40" s="347"/>
      <c r="IZ40" s="347"/>
      <c r="JA40" s="347"/>
      <c r="JB40" s="347"/>
      <c r="JC40" s="347"/>
      <c r="JD40" s="347"/>
      <c r="JE40" s="347"/>
      <c r="JF40" s="347"/>
      <c r="JG40" s="347"/>
      <c r="JH40" s="347"/>
      <c r="JI40" s="347"/>
      <c r="JJ40" s="347"/>
      <c r="JK40" s="347"/>
      <c r="JL40" s="347"/>
      <c r="JM40" s="347"/>
      <c r="JN40" s="347"/>
    </row>
    <row r="41" spans="2:274" s="178" customFormat="1" x14ac:dyDescent="0.25">
      <c r="B41" s="2" t="s">
        <v>507</v>
      </c>
      <c r="C41" s="385">
        <f>+C11</f>
        <v>46515.206029181791</v>
      </c>
      <c r="E41" s="29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  <c r="AA41" s="347"/>
      <c r="AB41" s="347"/>
      <c r="AC41" s="347"/>
      <c r="AD41" s="347"/>
      <c r="AE41" s="347"/>
      <c r="AF41" s="347"/>
      <c r="AG41" s="347"/>
      <c r="AH41" s="347"/>
      <c r="AI41" s="347"/>
      <c r="AJ41" s="347"/>
      <c r="AK41" s="347"/>
      <c r="AL41" s="347"/>
      <c r="AM41" s="347"/>
      <c r="AN41" s="347"/>
      <c r="AO41" s="347"/>
      <c r="AP41" s="347"/>
      <c r="AQ41" s="347"/>
      <c r="AR41" s="347"/>
      <c r="AS41" s="347"/>
      <c r="AT41" s="347"/>
      <c r="AU41" s="347"/>
      <c r="AV41" s="347"/>
      <c r="AW41" s="347"/>
      <c r="AX41" s="347"/>
      <c r="AY41" s="347"/>
      <c r="AZ41" s="347"/>
      <c r="BA41" s="347"/>
      <c r="BB41" s="347"/>
      <c r="BC41" s="347"/>
      <c r="BD41" s="347"/>
      <c r="BE41" s="347"/>
      <c r="BF41" s="347"/>
      <c r="BG41" s="347"/>
      <c r="BH41" s="347"/>
      <c r="BI41" s="347"/>
      <c r="BJ41" s="347"/>
      <c r="BK41" s="347"/>
      <c r="BL41" s="347"/>
      <c r="BM41" s="347"/>
      <c r="BN41" s="347"/>
      <c r="BO41" s="347"/>
      <c r="BP41" s="347"/>
      <c r="BQ41" s="347"/>
      <c r="BR41" s="347"/>
      <c r="BS41" s="347"/>
      <c r="BT41" s="347"/>
      <c r="BU41" s="347"/>
      <c r="BV41" s="347"/>
      <c r="BW41" s="347"/>
      <c r="BX41" s="347"/>
      <c r="BY41" s="347"/>
      <c r="BZ41" s="347"/>
      <c r="CA41" s="347"/>
      <c r="CB41" s="347"/>
      <c r="CC41" s="347"/>
      <c r="CD41" s="347"/>
      <c r="CE41" s="347"/>
      <c r="CF41" s="347"/>
      <c r="CG41" s="347"/>
      <c r="CH41" s="347"/>
      <c r="CI41" s="347"/>
      <c r="CJ41" s="347"/>
      <c r="CK41" s="347"/>
      <c r="CL41" s="347"/>
      <c r="CM41" s="347"/>
      <c r="CN41" s="347"/>
      <c r="CO41" s="347"/>
      <c r="CP41" s="347"/>
      <c r="CQ41" s="347"/>
      <c r="CR41" s="347"/>
      <c r="CS41" s="347"/>
      <c r="CT41" s="347"/>
      <c r="CU41" s="347"/>
      <c r="CV41" s="347"/>
      <c r="CW41" s="347"/>
      <c r="CX41" s="347"/>
      <c r="CY41" s="347"/>
      <c r="CZ41" s="347"/>
      <c r="DA41" s="347"/>
      <c r="DB41" s="347"/>
      <c r="DC41" s="347"/>
      <c r="DD41" s="347"/>
      <c r="DE41" s="347"/>
      <c r="DF41" s="347"/>
      <c r="DG41" s="347"/>
      <c r="DH41" s="347"/>
      <c r="DI41" s="347"/>
      <c r="DJ41" s="347"/>
      <c r="DK41" s="347"/>
      <c r="DL41" s="347"/>
      <c r="DM41" s="347"/>
      <c r="DN41" s="347"/>
      <c r="DO41" s="347"/>
      <c r="DP41" s="347"/>
      <c r="DQ41" s="347"/>
      <c r="DR41" s="347"/>
      <c r="DS41" s="347"/>
      <c r="DT41" s="347"/>
      <c r="DU41" s="347"/>
      <c r="DV41" s="347"/>
      <c r="DW41" s="347"/>
      <c r="DX41" s="347"/>
      <c r="DY41" s="347"/>
      <c r="DZ41" s="347"/>
      <c r="EA41" s="347"/>
      <c r="EB41" s="347"/>
      <c r="EC41" s="347"/>
      <c r="ED41" s="347"/>
      <c r="EE41" s="347"/>
      <c r="EF41" s="347"/>
      <c r="EG41" s="347"/>
      <c r="EH41" s="347"/>
      <c r="EI41" s="347"/>
      <c r="EJ41" s="347"/>
      <c r="EK41" s="347"/>
      <c r="EL41" s="347"/>
      <c r="EM41" s="347"/>
      <c r="EN41" s="347"/>
      <c r="EO41" s="347"/>
      <c r="EP41" s="347"/>
      <c r="EQ41" s="347"/>
      <c r="ER41" s="347"/>
      <c r="ES41" s="347"/>
      <c r="ET41" s="347"/>
      <c r="EU41" s="347"/>
      <c r="EV41" s="347"/>
      <c r="EW41" s="347"/>
      <c r="EX41" s="347"/>
      <c r="EY41" s="347"/>
      <c r="EZ41" s="347"/>
      <c r="FA41" s="347"/>
      <c r="FB41" s="347"/>
      <c r="FC41" s="347"/>
      <c r="FD41" s="347"/>
      <c r="FE41" s="347"/>
      <c r="FF41" s="347"/>
      <c r="FG41" s="347"/>
      <c r="FH41" s="347"/>
      <c r="FI41" s="347"/>
      <c r="FJ41" s="347"/>
      <c r="FK41" s="347"/>
      <c r="FL41" s="347"/>
      <c r="FM41" s="347"/>
      <c r="FN41" s="347"/>
      <c r="FO41" s="347"/>
      <c r="FP41" s="347"/>
      <c r="FQ41" s="347"/>
      <c r="FR41" s="347"/>
      <c r="FS41" s="347"/>
      <c r="FT41" s="347"/>
      <c r="FU41" s="347"/>
      <c r="FV41" s="347"/>
      <c r="FW41" s="347"/>
      <c r="FX41" s="347"/>
      <c r="FY41" s="347"/>
      <c r="FZ41" s="347"/>
      <c r="GA41" s="347"/>
      <c r="GB41" s="347"/>
      <c r="GC41" s="347"/>
      <c r="GD41" s="347"/>
      <c r="GE41" s="347"/>
      <c r="GF41" s="347"/>
      <c r="GG41" s="347"/>
      <c r="GH41" s="347"/>
      <c r="GI41" s="347"/>
      <c r="GJ41" s="347"/>
      <c r="GK41" s="347"/>
      <c r="GL41" s="347"/>
      <c r="GM41" s="347"/>
      <c r="GN41" s="347"/>
      <c r="GO41" s="347"/>
      <c r="GP41" s="347"/>
      <c r="GQ41" s="347"/>
      <c r="GR41" s="347"/>
      <c r="GS41" s="347"/>
      <c r="GT41" s="347"/>
      <c r="GU41" s="347"/>
      <c r="GV41" s="347"/>
      <c r="GW41" s="347"/>
      <c r="GX41" s="347"/>
      <c r="GY41" s="347"/>
      <c r="GZ41" s="347"/>
      <c r="HA41" s="347"/>
      <c r="HB41" s="347"/>
      <c r="HC41" s="347"/>
      <c r="HD41" s="347"/>
      <c r="HE41" s="347"/>
      <c r="HF41" s="347"/>
      <c r="HG41" s="347"/>
      <c r="HH41" s="347"/>
      <c r="HI41" s="347"/>
      <c r="HJ41" s="347"/>
      <c r="HK41" s="347"/>
      <c r="HL41" s="347"/>
      <c r="HM41" s="347"/>
      <c r="HN41" s="347"/>
      <c r="HO41" s="347"/>
      <c r="HP41" s="347"/>
      <c r="HQ41" s="347"/>
      <c r="HR41" s="347"/>
      <c r="HS41" s="347"/>
      <c r="HT41" s="347"/>
      <c r="HU41" s="347"/>
      <c r="HV41" s="347"/>
      <c r="HW41" s="347"/>
      <c r="HX41" s="347"/>
      <c r="HY41" s="347"/>
      <c r="HZ41" s="347"/>
      <c r="IA41" s="347"/>
      <c r="IB41" s="347"/>
      <c r="IC41" s="347"/>
      <c r="ID41" s="347"/>
      <c r="IE41" s="347"/>
      <c r="IF41" s="347"/>
      <c r="IG41" s="347"/>
      <c r="IH41" s="347"/>
      <c r="II41" s="347"/>
      <c r="IJ41" s="347"/>
      <c r="IK41" s="347"/>
      <c r="IL41" s="347"/>
      <c r="IM41" s="347"/>
      <c r="IN41" s="347"/>
      <c r="IO41" s="347"/>
      <c r="IP41" s="347"/>
      <c r="IQ41" s="347"/>
      <c r="IR41" s="347"/>
      <c r="IS41" s="347"/>
      <c r="IT41" s="347"/>
      <c r="IU41" s="347"/>
      <c r="IV41" s="347"/>
      <c r="IW41" s="347"/>
      <c r="IX41" s="347"/>
      <c r="IY41" s="347"/>
      <c r="IZ41" s="347"/>
      <c r="JA41" s="347"/>
      <c r="JB41" s="347"/>
      <c r="JC41" s="347"/>
      <c r="JD41" s="347"/>
      <c r="JE41" s="347"/>
      <c r="JF41" s="347"/>
      <c r="JG41" s="347"/>
      <c r="JH41" s="347"/>
      <c r="JI41" s="347"/>
      <c r="JJ41" s="347"/>
      <c r="JK41" s="347"/>
      <c r="JL41" s="347"/>
      <c r="JM41" s="347"/>
      <c r="JN41" s="347"/>
    </row>
    <row r="42" spans="2:274" s="178" customFormat="1" x14ac:dyDescent="0.25">
      <c r="B42" s="2"/>
      <c r="C42" s="247"/>
      <c r="E42" s="29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7"/>
      <c r="AF42" s="347"/>
      <c r="AG42" s="347"/>
      <c r="AH42" s="347"/>
      <c r="AI42" s="347"/>
      <c r="AJ42" s="347"/>
      <c r="AK42" s="347"/>
      <c r="AL42" s="347"/>
      <c r="AM42" s="347"/>
      <c r="AN42" s="347"/>
      <c r="AO42" s="347"/>
      <c r="AP42" s="347"/>
      <c r="AQ42" s="347"/>
      <c r="AR42" s="347"/>
      <c r="AS42" s="347"/>
      <c r="AT42" s="347"/>
      <c r="AU42" s="347"/>
      <c r="AV42" s="347"/>
      <c r="AW42" s="347"/>
      <c r="AX42" s="347"/>
      <c r="AY42" s="347"/>
      <c r="AZ42" s="347"/>
      <c r="BA42" s="347"/>
      <c r="BB42" s="347"/>
      <c r="BC42" s="347"/>
      <c r="BD42" s="347"/>
      <c r="BE42" s="347"/>
      <c r="BF42" s="347"/>
      <c r="BG42" s="347"/>
      <c r="BH42" s="347"/>
      <c r="BI42" s="347"/>
      <c r="BJ42" s="347"/>
      <c r="BK42" s="347"/>
      <c r="BL42" s="347"/>
      <c r="BM42" s="347"/>
      <c r="BN42" s="347"/>
      <c r="BO42" s="347"/>
      <c r="BP42" s="347"/>
      <c r="BQ42" s="347"/>
      <c r="BR42" s="347"/>
      <c r="BS42" s="347"/>
      <c r="BT42" s="347"/>
      <c r="BU42" s="347"/>
      <c r="BV42" s="347"/>
      <c r="BW42" s="347"/>
      <c r="BX42" s="347"/>
      <c r="BY42" s="347"/>
      <c r="BZ42" s="347"/>
      <c r="CA42" s="347"/>
      <c r="CB42" s="347"/>
      <c r="CC42" s="347"/>
      <c r="CD42" s="347"/>
      <c r="CE42" s="347"/>
      <c r="CF42" s="347"/>
      <c r="CG42" s="347"/>
      <c r="CH42" s="347"/>
      <c r="CI42" s="347"/>
      <c r="CJ42" s="347"/>
      <c r="CK42" s="347"/>
      <c r="CL42" s="347"/>
      <c r="CM42" s="347"/>
      <c r="CN42" s="347"/>
      <c r="CO42" s="347"/>
      <c r="CP42" s="347"/>
      <c r="CQ42" s="347"/>
      <c r="CR42" s="347"/>
      <c r="CS42" s="347"/>
      <c r="CT42" s="347"/>
      <c r="CU42" s="347"/>
      <c r="CV42" s="347"/>
      <c r="CW42" s="347"/>
      <c r="CX42" s="347"/>
      <c r="CY42" s="347"/>
      <c r="CZ42" s="347"/>
      <c r="DA42" s="347"/>
      <c r="DB42" s="347"/>
      <c r="DC42" s="347"/>
      <c r="DD42" s="347"/>
      <c r="DE42" s="347"/>
      <c r="DF42" s="347"/>
      <c r="DG42" s="347"/>
      <c r="DH42" s="347"/>
      <c r="DI42" s="347"/>
      <c r="DJ42" s="347"/>
      <c r="DK42" s="347"/>
      <c r="DL42" s="347"/>
      <c r="DM42" s="347"/>
      <c r="DN42" s="347"/>
      <c r="DO42" s="347"/>
      <c r="DP42" s="347"/>
      <c r="DQ42" s="347"/>
      <c r="DR42" s="347"/>
      <c r="DS42" s="347"/>
      <c r="DT42" s="347"/>
      <c r="DU42" s="347"/>
      <c r="DV42" s="347"/>
      <c r="DW42" s="347"/>
      <c r="DX42" s="347"/>
      <c r="DY42" s="347"/>
      <c r="DZ42" s="347"/>
      <c r="EA42" s="347"/>
      <c r="EB42" s="347"/>
      <c r="EC42" s="347"/>
      <c r="ED42" s="347"/>
      <c r="EE42" s="347"/>
      <c r="EF42" s="347"/>
      <c r="EG42" s="347"/>
      <c r="EH42" s="347"/>
      <c r="EI42" s="347"/>
      <c r="EJ42" s="347"/>
      <c r="EK42" s="347"/>
      <c r="EL42" s="347"/>
      <c r="EM42" s="347"/>
      <c r="EN42" s="347"/>
      <c r="EO42" s="347"/>
      <c r="EP42" s="347"/>
      <c r="EQ42" s="347"/>
      <c r="ER42" s="347"/>
      <c r="ES42" s="347"/>
      <c r="ET42" s="347"/>
      <c r="EU42" s="347"/>
      <c r="EV42" s="347"/>
      <c r="EW42" s="347"/>
      <c r="EX42" s="347"/>
      <c r="EY42" s="347"/>
      <c r="EZ42" s="347"/>
      <c r="FA42" s="347"/>
      <c r="FB42" s="347"/>
      <c r="FC42" s="347"/>
      <c r="FD42" s="347"/>
      <c r="FE42" s="347"/>
      <c r="FF42" s="347"/>
      <c r="FG42" s="347"/>
      <c r="FH42" s="347"/>
      <c r="FI42" s="347"/>
      <c r="FJ42" s="347"/>
      <c r="FK42" s="347"/>
      <c r="FL42" s="347"/>
      <c r="FM42" s="347"/>
      <c r="FN42" s="347"/>
      <c r="FO42" s="347"/>
      <c r="FP42" s="347"/>
      <c r="FQ42" s="347"/>
      <c r="FR42" s="347"/>
      <c r="FS42" s="347"/>
      <c r="FT42" s="347"/>
      <c r="FU42" s="347"/>
      <c r="FV42" s="347"/>
      <c r="FW42" s="347"/>
      <c r="FX42" s="347"/>
      <c r="FY42" s="347"/>
      <c r="FZ42" s="347"/>
      <c r="GA42" s="347"/>
      <c r="GB42" s="347"/>
      <c r="GC42" s="347"/>
      <c r="GD42" s="347"/>
      <c r="GE42" s="347"/>
      <c r="GF42" s="347"/>
      <c r="GG42" s="347"/>
      <c r="GH42" s="347"/>
      <c r="GI42" s="347"/>
      <c r="GJ42" s="347"/>
      <c r="GK42" s="347"/>
      <c r="GL42" s="347"/>
      <c r="GM42" s="347"/>
      <c r="GN42" s="347"/>
      <c r="GO42" s="347"/>
      <c r="GP42" s="347"/>
      <c r="GQ42" s="347"/>
      <c r="GR42" s="347"/>
      <c r="GS42" s="347"/>
      <c r="GT42" s="347"/>
      <c r="GU42" s="347"/>
      <c r="GV42" s="347"/>
      <c r="GW42" s="347"/>
      <c r="GX42" s="347"/>
      <c r="GY42" s="347"/>
      <c r="GZ42" s="347"/>
      <c r="HA42" s="347"/>
      <c r="HB42" s="347"/>
      <c r="HC42" s="347"/>
      <c r="HD42" s="347"/>
      <c r="HE42" s="347"/>
      <c r="HF42" s="347"/>
      <c r="HG42" s="347"/>
      <c r="HH42" s="347"/>
      <c r="HI42" s="347"/>
      <c r="HJ42" s="347"/>
      <c r="HK42" s="347"/>
      <c r="HL42" s="347"/>
      <c r="HM42" s="347"/>
      <c r="HN42" s="347"/>
      <c r="HO42" s="347"/>
      <c r="HP42" s="347"/>
      <c r="HQ42" s="347"/>
      <c r="HR42" s="347"/>
      <c r="HS42" s="347"/>
      <c r="HT42" s="347"/>
      <c r="HU42" s="347"/>
      <c r="HV42" s="347"/>
      <c r="HW42" s="347"/>
      <c r="HX42" s="347"/>
      <c r="HY42" s="347"/>
      <c r="HZ42" s="347"/>
      <c r="IA42" s="347"/>
      <c r="IB42" s="347"/>
      <c r="IC42" s="347"/>
      <c r="ID42" s="347"/>
      <c r="IE42" s="347"/>
      <c r="IF42" s="347"/>
      <c r="IG42" s="347"/>
      <c r="IH42" s="347"/>
      <c r="II42" s="347"/>
      <c r="IJ42" s="347"/>
      <c r="IK42" s="347"/>
      <c r="IL42" s="347"/>
      <c r="IM42" s="347"/>
      <c r="IN42" s="347"/>
      <c r="IO42" s="347"/>
      <c r="IP42" s="347"/>
      <c r="IQ42" s="347"/>
      <c r="IR42" s="347"/>
      <c r="IS42" s="347"/>
      <c r="IT42" s="347"/>
      <c r="IU42" s="347"/>
      <c r="IV42" s="347"/>
      <c r="IW42" s="347"/>
      <c r="IX42" s="347"/>
      <c r="IY42" s="347"/>
      <c r="IZ42" s="347"/>
      <c r="JA42" s="347"/>
      <c r="JB42" s="347"/>
      <c r="JC42" s="347"/>
      <c r="JD42" s="347"/>
      <c r="JE42" s="347"/>
      <c r="JF42" s="347"/>
      <c r="JG42" s="347"/>
      <c r="JH42" s="347"/>
      <c r="JI42" s="347"/>
      <c r="JJ42" s="347"/>
      <c r="JK42" s="347"/>
      <c r="JL42" s="347"/>
      <c r="JM42" s="347"/>
      <c r="JN42" s="347"/>
    </row>
    <row r="43" spans="2:274" s="178" customFormat="1" x14ac:dyDescent="0.25">
      <c r="B43" s="2" t="str">
        <f>+Flags!$B$38</f>
        <v>Fecha Inicio de Financiación</v>
      </c>
      <c r="C43" s="388">
        <f>+Flags!$D$38</f>
        <v>45292</v>
      </c>
      <c r="E43" s="29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7"/>
      <c r="AF43" s="347"/>
      <c r="AG43" s="347"/>
      <c r="AH43" s="347"/>
      <c r="AI43" s="347"/>
      <c r="AJ43" s="347"/>
      <c r="AK43" s="347"/>
      <c r="AL43" s="347"/>
      <c r="AM43" s="347"/>
      <c r="AN43" s="347"/>
      <c r="AO43" s="347"/>
      <c r="AP43" s="347"/>
      <c r="AQ43" s="347"/>
      <c r="AR43" s="347"/>
      <c r="AS43" s="347"/>
      <c r="AT43" s="347"/>
      <c r="AU43" s="347"/>
      <c r="AV43" s="347"/>
      <c r="AW43" s="347"/>
      <c r="AX43" s="347"/>
      <c r="AY43" s="347"/>
      <c r="AZ43" s="347"/>
      <c r="BA43" s="347"/>
      <c r="BB43" s="347"/>
      <c r="BC43" s="347"/>
      <c r="BD43" s="347"/>
      <c r="BE43" s="347"/>
      <c r="BF43" s="347"/>
      <c r="BG43" s="347"/>
      <c r="BH43" s="347"/>
      <c r="BI43" s="347"/>
      <c r="BJ43" s="347"/>
      <c r="BK43" s="347"/>
      <c r="BL43" s="347"/>
      <c r="BM43" s="347"/>
      <c r="BN43" s="347"/>
      <c r="BO43" s="347"/>
      <c r="BP43" s="347"/>
      <c r="BQ43" s="347"/>
      <c r="BR43" s="347"/>
      <c r="BS43" s="347"/>
      <c r="BT43" s="347"/>
      <c r="BU43" s="347"/>
      <c r="BV43" s="347"/>
      <c r="BW43" s="347"/>
      <c r="BX43" s="347"/>
      <c r="BY43" s="347"/>
      <c r="BZ43" s="347"/>
      <c r="CA43" s="347"/>
      <c r="CB43" s="347"/>
      <c r="CC43" s="347"/>
      <c r="CD43" s="347"/>
      <c r="CE43" s="347"/>
      <c r="CF43" s="347"/>
      <c r="CG43" s="347"/>
      <c r="CH43" s="347"/>
      <c r="CI43" s="347"/>
      <c r="CJ43" s="347"/>
      <c r="CK43" s="347"/>
      <c r="CL43" s="347"/>
      <c r="CM43" s="347"/>
      <c r="CN43" s="347"/>
      <c r="CO43" s="347"/>
      <c r="CP43" s="347"/>
      <c r="CQ43" s="347"/>
      <c r="CR43" s="347"/>
      <c r="CS43" s="347"/>
      <c r="CT43" s="347"/>
      <c r="CU43" s="347"/>
      <c r="CV43" s="347"/>
      <c r="CW43" s="347"/>
      <c r="CX43" s="347"/>
      <c r="CY43" s="347"/>
      <c r="CZ43" s="347"/>
      <c r="DA43" s="347"/>
      <c r="DB43" s="347"/>
      <c r="DC43" s="347"/>
      <c r="DD43" s="347"/>
      <c r="DE43" s="347"/>
      <c r="DF43" s="347"/>
      <c r="DG43" s="347"/>
      <c r="DH43" s="347"/>
      <c r="DI43" s="347"/>
      <c r="DJ43" s="347"/>
      <c r="DK43" s="347"/>
      <c r="DL43" s="347"/>
      <c r="DM43" s="347"/>
      <c r="DN43" s="347"/>
      <c r="DO43" s="347"/>
      <c r="DP43" s="347"/>
      <c r="DQ43" s="347"/>
      <c r="DR43" s="347"/>
      <c r="DS43" s="347"/>
      <c r="DT43" s="347"/>
      <c r="DU43" s="347"/>
      <c r="DV43" s="347"/>
      <c r="DW43" s="347"/>
      <c r="DX43" s="347"/>
      <c r="DY43" s="347"/>
      <c r="DZ43" s="347"/>
      <c r="EA43" s="347"/>
      <c r="EB43" s="347"/>
      <c r="EC43" s="347"/>
      <c r="ED43" s="347"/>
      <c r="EE43" s="347"/>
      <c r="EF43" s="347"/>
      <c r="EG43" s="347"/>
      <c r="EH43" s="347"/>
      <c r="EI43" s="347"/>
      <c r="EJ43" s="347"/>
      <c r="EK43" s="347"/>
      <c r="EL43" s="347"/>
      <c r="EM43" s="347"/>
      <c r="EN43" s="347"/>
      <c r="EO43" s="347"/>
      <c r="EP43" s="347"/>
      <c r="EQ43" s="347"/>
      <c r="ER43" s="347"/>
      <c r="ES43" s="347"/>
      <c r="ET43" s="347"/>
      <c r="EU43" s="347"/>
      <c r="EV43" s="347"/>
      <c r="EW43" s="347"/>
      <c r="EX43" s="347"/>
      <c r="EY43" s="347"/>
      <c r="EZ43" s="347"/>
      <c r="FA43" s="347"/>
      <c r="FB43" s="347"/>
      <c r="FC43" s="347"/>
      <c r="FD43" s="347"/>
      <c r="FE43" s="347"/>
      <c r="FF43" s="347"/>
      <c r="FG43" s="347"/>
      <c r="FH43" s="347"/>
      <c r="FI43" s="347"/>
      <c r="FJ43" s="347"/>
      <c r="FK43" s="347"/>
      <c r="FL43" s="347"/>
      <c r="FM43" s="347"/>
      <c r="FN43" s="347"/>
      <c r="FO43" s="347"/>
      <c r="FP43" s="347"/>
      <c r="FQ43" s="347"/>
      <c r="FR43" s="347"/>
      <c r="FS43" s="347"/>
      <c r="FT43" s="347"/>
      <c r="FU43" s="347"/>
      <c r="FV43" s="347"/>
      <c r="FW43" s="347"/>
      <c r="FX43" s="347"/>
      <c r="FY43" s="347"/>
      <c r="FZ43" s="347"/>
      <c r="GA43" s="347"/>
      <c r="GB43" s="347"/>
      <c r="GC43" s="347"/>
      <c r="GD43" s="347"/>
      <c r="GE43" s="347"/>
      <c r="GF43" s="347"/>
      <c r="GG43" s="347"/>
      <c r="GH43" s="347"/>
      <c r="GI43" s="347"/>
      <c r="GJ43" s="347"/>
      <c r="GK43" s="347"/>
      <c r="GL43" s="347"/>
      <c r="GM43" s="347"/>
      <c r="GN43" s="347"/>
      <c r="GO43" s="347"/>
      <c r="GP43" s="347"/>
      <c r="GQ43" s="347"/>
      <c r="GR43" s="347"/>
      <c r="GS43" s="347"/>
      <c r="GT43" s="347"/>
      <c r="GU43" s="347"/>
      <c r="GV43" s="347"/>
      <c r="GW43" s="347"/>
      <c r="GX43" s="347"/>
      <c r="GY43" s="347"/>
      <c r="GZ43" s="347"/>
      <c r="HA43" s="347"/>
      <c r="HB43" s="347"/>
      <c r="HC43" s="347"/>
      <c r="HD43" s="347"/>
      <c r="HE43" s="347"/>
      <c r="HF43" s="347"/>
      <c r="HG43" s="347"/>
      <c r="HH43" s="347"/>
      <c r="HI43" s="347"/>
      <c r="HJ43" s="347"/>
      <c r="HK43" s="347"/>
      <c r="HL43" s="347"/>
      <c r="HM43" s="347"/>
      <c r="HN43" s="347"/>
      <c r="HO43" s="347"/>
      <c r="HP43" s="347"/>
      <c r="HQ43" s="347"/>
      <c r="HR43" s="347"/>
      <c r="HS43" s="347"/>
      <c r="HT43" s="347"/>
      <c r="HU43" s="347"/>
      <c r="HV43" s="347"/>
      <c r="HW43" s="347"/>
      <c r="HX43" s="347"/>
      <c r="HY43" s="347"/>
      <c r="HZ43" s="347"/>
      <c r="IA43" s="347"/>
      <c r="IB43" s="347"/>
      <c r="IC43" s="347"/>
      <c r="ID43" s="347"/>
      <c r="IE43" s="347"/>
      <c r="IF43" s="347"/>
      <c r="IG43" s="347"/>
      <c r="IH43" s="347"/>
      <c r="II43" s="347"/>
      <c r="IJ43" s="347"/>
      <c r="IK43" s="347"/>
      <c r="IL43" s="347"/>
      <c r="IM43" s="347"/>
      <c r="IN43" s="347"/>
      <c r="IO43" s="347"/>
      <c r="IP43" s="347"/>
      <c r="IQ43" s="347"/>
      <c r="IR43" s="347"/>
      <c r="IS43" s="347"/>
      <c r="IT43" s="347"/>
      <c r="IU43" s="347"/>
      <c r="IV43" s="347"/>
      <c r="IW43" s="347"/>
      <c r="IX43" s="347"/>
      <c r="IY43" s="347"/>
      <c r="IZ43" s="347"/>
      <c r="JA43" s="347"/>
      <c r="JB43" s="347"/>
      <c r="JC43" s="347"/>
      <c r="JD43" s="347"/>
      <c r="JE43" s="347"/>
      <c r="JF43" s="347"/>
      <c r="JG43" s="347"/>
      <c r="JH43" s="347"/>
      <c r="JI43" s="347"/>
      <c r="JJ43" s="347"/>
      <c r="JK43" s="347"/>
      <c r="JL43" s="347"/>
      <c r="JM43" s="347"/>
      <c r="JN43" s="347"/>
    </row>
    <row r="44" spans="2:274" s="178" customFormat="1" x14ac:dyDescent="0.25">
      <c r="B44" s="2" t="str">
        <f>+Flags!B61</f>
        <v>Fecha Final de Construcción Tramo 1</v>
      </c>
      <c r="C44" s="388">
        <f>+Flags!D61</f>
        <v>46630</v>
      </c>
      <c r="E44" s="29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47"/>
      <c r="Z44" s="347"/>
      <c r="AA44" s="347"/>
      <c r="AB44" s="347"/>
      <c r="AC44" s="347"/>
      <c r="AD44" s="347"/>
      <c r="AE44" s="347"/>
      <c r="AF44" s="347"/>
      <c r="AG44" s="347"/>
      <c r="AH44" s="347"/>
      <c r="AI44" s="347"/>
      <c r="AJ44" s="347"/>
      <c r="AK44" s="347"/>
      <c r="AL44" s="347"/>
      <c r="AM44" s="347"/>
      <c r="AN44" s="347"/>
      <c r="AO44" s="347"/>
      <c r="AP44" s="347"/>
      <c r="AQ44" s="347"/>
      <c r="AR44" s="347"/>
      <c r="AS44" s="347"/>
      <c r="AT44" s="347"/>
      <c r="AU44" s="347"/>
      <c r="AV44" s="347"/>
      <c r="AW44" s="347"/>
      <c r="AX44" s="347"/>
      <c r="AY44" s="347"/>
      <c r="AZ44" s="347"/>
      <c r="BA44" s="347"/>
      <c r="BB44" s="347"/>
      <c r="BC44" s="347"/>
      <c r="BD44" s="347"/>
      <c r="BE44" s="347"/>
      <c r="BF44" s="347"/>
      <c r="BG44" s="347"/>
      <c r="BH44" s="347"/>
      <c r="BI44" s="347"/>
      <c r="BJ44" s="347"/>
      <c r="BK44" s="347"/>
      <c r="BL44" s="347"/>
      <c r="BM44" s="347"/>
      <c r="BN44" s="347"/>
      <c r="BO44" s="347"/>
      <c r="BP44" s="347"/>
      <c r="BQ44" s="347"/>
      <c r="BR44" s="347"/>
      <c r="BS44" s="347"/>
      <c r="BT44" s="347"/>
      <c r="BU44" s="347"/>
      <c r="BV44" s="347"/>
      <c r="BW44" s="347"/>
      <c r="BX44" s="347"/>
      <c r="BY44" s="347"/>
      <c r="BZ44" s="347"/>
      <c r="CA44" s="347"/>
      <c r="CB44" s="347"/>
      <c r="CC44" s="347"/>
      <c r="CD44" s="347"/>
      <c r="CE44" s="347"/>
      <c r="CF44" s="347"/>
      <c r="CG44" s="347"/>
      <c r="CH44" s="347"/>
      <c r="CI44" s="347"/>
      <c r="CJ44" s="347"/>
      <c r="CK44" s="347"/>
      <c r="CL44" s="347"/>
      <c r="CM44" s="347"/>
      <c r="CN44" s="347"/>
      <c r="CO44" s="347"/>
      <c r="CP44" s="347"/>
      <c r="CQ44" s="347"/>
      <c r="CR44" s="347"/>
      <c r="CS44" s="347"/>
      <c r="CT44" s="347"/>
      <c r="CU44" s="347"/>
      <c r="CV44" s="347"/>
      <c r="CW44" s="347"/>
      <c r="CX44" s="347"/>
      <c r="CY44" s="347"/>
      <c r="CZ44" s="347"/>
      <c r="DA44" s="347"/>
      <c r="DB44" s="347"/>
      <c r="DC44" s="347"/>
      <c r="DD44" s="347"/>
      <c r="DE44" s="347"/>
      <c r="DF44" s="347"/>
      <c r="DG44" s="347"/>
      <c r="DH44" s="347"/>
      <c r="DI44" s="347"/>
      <c r="DJ44" s="347"/>
      <c r="DK44" s="347"/>
      <c r="DL44" s="347"/>
      <c r="DM44" s="347"/>
      <c r="DN44" s="347"/>
      <c r="DO44" s="347"/>
      <c r="DP44" s="347"/>
      <c r="DQ44" s="347"/>
      <c r="DR44" s="347"/>
      <c r="DS44" s="347"/>
      <c r="DT44" s="347"/>
      <c r="DU44" s="347"/>
      <c r="DV44" s="347"/>
      <c r="DW44" s="347"/>
      <c r="DX44" s="347"/>
      <c r="DY44" s="347"/>
      <c r="DZ44" s="347"/>
      <c r="EA44" s="347"/>
      <c r="EB44" s="347"/>
      <c r="EC44" s="347"/>
      <c r="ED44" s="347"/>
      <c r="EE44" s="347"/>
      <c r="EF44" s="347"/>
      <c r="EG44" s="347"/>
      <c r="EH44" s="347"/>
      <c r="EI44" s="347"/>
      <c r="EJ44" s="347"/>
      <c r="EK44" s="347"/>
      <c r="EL44" s="347"/>
      <c r="EM44" s="347"/>
      <c r="EN44" s="347"/>
      <c r="EO44" s="347"/>
      <c r="EP44" s="347"/>
      <c r="EQ44" s="347"/>
      <c r="ER44" s="347"/>
      <c r="ES44" s="347"/>
      <c r="ET44" s="347"/>
      <c r="EU44" s="347"/>
      <c r="EV44" s="347"/>
      <c r="EW44" s="347"/>
      <c r="EX44" s="347"/>
      <c r="EY44" s="347"/>
      <c r="EZ44" s="347"/>
      <c r="FA44" s="347"/>
      <c r="FB44" s="347"/>
      <c r="FC44" s="347"/>
      <c r="FD44" s="347"/>
      <c r="FE44" s="347"/>
      <c r="FF44" s="347"/>
      <c r="FG44" s="347"/>
      <c r="FH44" s="347"/>
      <c r="FI44" s="347"/>
      <c r="FJ44" s="347"/>
      <c r="FK44" s="347"/>
      <c r="FL44" s="347"/>
      <c r="FM44" s="347"/>
      <c r="FN44" s="347"/>
      <c r="FO44" s="347"/>
      <c r="FP44" s="347"/>
      <c r="FQ44" s="347"/>
      <c r="FR44" s="347"/>
      <c r="FS44" s="347"/>
      <c r="FT44" s="347"/>
      <c r="FU44" s="347"/>
      <c r="FV44" s="347"/>
      <c r="FW44" s="347"/>
      <c r="FX44" s="347"/>
      <c r="FY44" s="347"/>
      <c r="FZ44" s="347"/>
      <c r="GA44" s="347"/>
      <c r="GB44" s="347"/>
      <c r="GC44" s="347"/>
      <c r="GD44" s="347"/>
      <c r="GE44" s="347"/>
      <c r="GF44" s="347"/>
      <c r="GG44" s="347"/>
      <c r="GH44" s="347"/>
      <c r="GI44" s="347"/>
      <c r="GJ44" s="347"/>
      <c r="GK44" s="347"/>
      <c r="GL44" s="347"/>
      <c r="GM44" s="347"/>
      <c r="GN44" s="347"/>
      <c r="GO44" s="347"/>
      <c r="GP44" s="347"/>
      <c r="GQ44" s="347"/>
      <c r="GR44" s="347"/>
      <c r="GS44" s="347"/>
      <c r="GT44" s="347"/>
      <c r="GU44" s="347"/>
      <c r="GV44" s="347"/>
      <c r="GW44" s="347"/>
      <c r="GX44" s="347"/>
      <c r="GY44" s="347"/>
      <c r="GZ44" s="347"/>
      <c r="HA44" s="347"/>
      <c r="HB44" s="347"/>
      <c r="HC44" s="347"/>
      <c r="HD44" s="347"/>
      <c r="HE44" s="347"/>
      <c r="HF44" s="347"/>
      <c r="HG44" s="347"/>
      <c r="HH44" s="347"/>
      <c r="HI44" s="347"/>
      <c r="HJ44" s="347"/>
      <c r="HK44" s="347"/>
      <c r="HL44" s="347"/>
      <c r="HM44" s="347"/>
      <c r="HN44" s="347"/>
      <c r="HO44" s="347"/>
      <c r="HP44" s="347"/>
      <c r="HQ44" s="347"/>
      <c r="HR44" s="347"/>
      <c r="HS44" s="347"/>
      <c r="HT44" s="347"/>
      <c r="HU44" s="347"/>
      <c r="HV44" s="347"/>
      <c r="HW44" s="347"/>
      <c r="HX44" s="347"/>
      <c r="HY44" s="347"/>
      <c r="HZ44" s="347"/>
      <c r="IA44" s="347"/>
      <c r="IB44" s="347"/>
      <c r="IC44" s="347"/>
      <c r="ID44" s="347"/>
      <c r="IE44" s="347"/>
      <c r="IF44" s="347"/>
      <c r="IG44" s="347"/>
      <c r="IH44" s="347"/>
      <c r="II44" s="347"/>
      <c r="IJ44" s="347"/>
      <c r="IK44" s="347"/>
      <c r="IL44" s="347"/>
      <c r="IM44" s="347"/>
      <c r="IN44" s="347"/>
      <c r="IO44" s="347"/>
      <c r="IP44" s="347"/>
      <c r="IQ44" s="347"/>
      <c r="IR44" s="347"/>
      <c r="IS44" s="347"/>
      <c r="IT44" s="347"/>
      <c r="IU44" s="347"/>
      <c r="IV44" s="347"/>
      <c r="IW44" s="347"/>
      <c r="IX44" s="347"/>
      <c r="IY44" s="347"/>
      <c r="IZ44" s="347"/>
      <c r="JA44" s="347"/>
      <c r="JB44" s="347"/>
      <c r="JC44" s="347"/>
      <c r="JD44" s="347"/>
      <c r="JE44" s="347"/>
      <c r="JF44" s="347"/>
      <c r="JG44" s="347"/>
      <c r="JH44" s="347"/>
      <c r="JI44" s="347"/>
      <c r="JJ44" s="347"/>
      <c r="JK44" s="347"/>
      <c r="JL44" s="347"/>
      <c r="JM44" s="347"/>
      <c r="JN44" s="347"/>
    </row>
    <row r="45" spans="2:274" s="178" customFormat="1" x14ac:dyDescent="0.25">
      <c r="B45" s="44" t="s">
        <v>406</v>
      </c>
      <c r="C45" s="388"/>
      <c r="E45" s="297"/>
      <c r="F45" s="347"/>
      <c r="G45" s="307">
        <f t="shared" ref="G45:BR45" si="974">+IF($C$43&lt;=G4,1,0)</f>
        <v>0</v>
      </c>
      <c r="H45" s="307">
        <f t="shared" si="974"/>
        <v>0</v>
      </c>
      <c r="I45" s="307">
        <f t="shared" si="974"/>
        <v>0</v>
      </c>
      <c r="J45" s="307">
        <f t="shared" si="974"/>
        <v>0</v>
      </c>
      <c r="K45" s="307">
        <f t="shared" si="974"/>
        <v>0</v>
      </c>
      <c r="L45" s="307">
        <f t="shared" si="974"/>
        <v>0</v>
      </c>
      <c r="M45" s="307">
        <f t="shared" si="974"/>
        <v>0</v>
      </c>
      <c r="N45" s="307">
        <f t="shared" si="974"/>
        <v>0</v>
      </c>
      <c r="O45" s="307">
        <f t="shared" si="974"/>
        <v>0</v>
      </c>
      <c r="P45" s="307">
        <f t="shared" si="974"/>
        <v>0</v>
      </c>
      <c r="Q45" s="307">
        <f t="shared" si="974"/>
        <v>0</v>
      </c>
      <c r="R45" s="307">
        <f t="shared" si="974"/>
        <v>0</v>
      </c>
      <c r="S45" s="307">
        <f t="shared" si="974"/>
        <v>1</v>
      </c>
      <c r="T45" s="307">
        <f t="shared" si="974"/>
        <v>1</v>
      </c>
      <c r="U45" s="307">
        <f t="shared" si="974"/>
        <v>1</v>
      </c>
      <c r="V45" s="307">
        <f t="shared" si="974"/>
        <v>1</v>
      </c>
      <c r="W45" s="307">
        <f t="shared" si="974"/>
        <v>1</v>
      </c>
      <c r="X45" s="307">
        <f t="shared" si="974"/>
        <v>1</v>
      </c>
      <c r="Y45" s="307">
        <f t="shared" si="974"/>
        <v>1</v>
      </c>
      <c r="Z45" s="307">
        <f t="shared" si="974"/>
        <v>1</v>
      </c>
      <c r="AA45" s="307">
        <f t="shared" si="974"/>
        <v>1</v>
      </c>
      <c r="AB45" s="307">
        <f t="shared" si="974"/>
        <v>1</v>
      </c>
      <c r="AC45" s="307">
        <f t="shared" si="974"/>
        <v>1</v>
      </c>
      <c r="AD45" s="307">
        <f t="shared" si="974"/>
        <v>1</v>
      </c>
      <c r="AE45" s="307">
        <f t="shared" si="974"/>
        <v>1</v>
      </c>
      <c r="AF45" s="307">
        <f t="shared" si="974"/>
        <v>1</v>
      </c>
      <c r="AG45" s="307">
        <f t="shared" si="974"/>
        <v>1</v>
      </c>
      <c r="AH45" s="307">
        <f t="shared" si="974"/>
        <v>1</v>
      </c>
      <c r="AI45" s="307">
        <f t="shared" si="974"/>
        <v>1</v>
      </c>
      <c r="AJ45" s="307">
        <f t="shared" si="974"/>
        <v>1</v>
      </c>
      <c r="AK45" s="307">
        <f t="shared" si="974"/>
        <v>1</v>
      </c>
      <c r="AL45" s="307">
        <f t="shared" si="974"/>
        <v>1</v>
      </c>
      <c r="AM45" s="307">
        <f t="shared" si="974"/>
        <v>1</v>
      </c>
      <c r="AN45" s="307">
        <f t="shared" si="974"/>
        <v>1</v>
      </c>
      <c r="AO45" s="307">
        <f t="shared" si="974"/>
        <v>1</v>
      </c>
      <c r="AP45" s="307">
        <f t="shared" si="974"/>
        <v>1</v>
      </c>
      <c r="AQ45" s="307">
        <f t="shared" si="974"/>
        <v>1</v>
      </c>
      <c r="AR45" s="307">
        <f t="shared" si="974"/>
        <v>1</v>
      </c>
      <c r="AS45" s="307">
        <f t="shared" si="974"/>
        <v>1</v>
      </c>
      <c r="AT45" s="307">
        <f t="shared" si="974"/>
        <v>1</v>
      </c>
      <c r="AU45" s="307">
        <f t="shared" si="974"/>
        <v>1</v>
      </c>
      <c r="AV45" s="307">
        <f t="shared" si="974"/>
        <v>1</v>
      </c>
      <c r="AW45" s="307">
        <f t="shared" si="974"/>
        <v>1</v>
      </c>
      <c r="AX45" s="307">
        <f t="shared" si="974"/>
        <v>1</v>
      </c>
      <c r="AY45" s="307">
        <f t="shared" si="974"/>
        <v>1</v>
      </c>
      <c r="AZ45" s="307">
        <f t="shared" si="974"/>
        <v>1</v>
      </c>
      <c r="BA45" s="307">
        <f t="shared" si="974"/>
        <v>1</v>
      </c>
      <c r="BB45" s="307">
        <f t="shared" si="974"/>
        <v>1</v>
      </c>
      <c r="BC45" s="307">
        <f t="shared" si="974"/>
        <v>1</v>
      </c>
      <c r="BD45" s="307">
        <f t="shared" si="974"/>
        <v>1</v>
      </c>
      <c r="BE45" s="307">
        <f t="shared" si="974"/>
        <v>1</v>
      </c>
      <c r="BF45" s="307">
        <f t="shared" si="974"/>
        <v>1</v>
      </c>
      <c r="BG45" s="307">
        <f t="shared" si="974"/>
        <v>1</v>
      </c>
      <c r="BH45" s="307">
        <f t="shared" si="974"/>
        <v>1</v>
      </c>
      <c r="BI45" s="307">
        <f t="shared" si="974"/>
        <v>1</v>
      </c>
      <c r="BJ45" s="307">
        <f t="shared" si="974"/>
        <v>1</v>
      </c>
      <c r="BK45" s="307">
        <f t="shared" si="974"/>
        <v>1</v>
      </c>
      <c r="BL45" s="307">
        <f t="shared" si="974"/>
        <v>1</v>
      </c>
      <c r="BM45" s="307">
        <f t="shared" si="974"/>
        <v>1</v>
      </c>
      <c r="BN45" s="307">
        <f t="shared" si="974"/>
        <v>1</v>
      </c>
      <c r="BO45" s="307">
        <f t="shared" si="974"/>
        <v>1</v>
      </c>
      <c r="BP45" s="307">
        <f t="shared" si="974"/>
        <v>1</v>
      </c>
      <c r="BQ45" s="307">
        <f t="shared" si="974"/>
        <v>1</v>
      </c>
      <c r="BR45" s="307">
        <f t="shared" si="974"/>
        <v>1</v>
      </c>
      <c r="BS45" s="307">
        <f t="shared" ref="BS45:ED45" si="975">+IF($C$43&lt;=BS4,1,0)</f>
        <v>1</v>
      </c>
      <c r="BT45" s="307">
        <f t="shared" si="975"/>
        <v>1</v>
      </c>
      <c r="BU45" s="307">
        <f t="shared" si="975"/>
        <v>1</v>
      </c>
      <c r="BV45" s="307">
        <f t="shared" si="975"/>
        <v>1</v>
      </c>
      <c r="BW45" s="307">
        <f t="shared" si="975"/>
        <v>1</v>
      </c>
      <c r="BX45" s="307">
        <f t="shared" si="975"/>
        <v>1</v>
      </c>
      <c r="BY45" s="307">
        <f t="shared" si="975"/>
        <v>1</v>
      </c>
      <c r="BZ45" s="307">
        <f t="shared" si="975"/>
        <v>1</v>
      </c>
      <c r="CA45" s="307">
        <f t="shared" si="975"/>
        <v>1</v>
      </c>
      <c r="CB45" s="307">
        <f t="shared" si="975"/>
        <v>1</v>
      </c>
      <c r="CC45" s="307">
        <f t="shared" si="975"/>
        <v>1</v>
      </c>
      <c r="CD45" s="307">
        <f t="shared" si="975"/>
        <v>1</v>
      </c>
      <c r="CE45" s="307">
        <f t="shared" si="975"/>
        <v>1</v>
      </c>
      <c r="CF45" s="307">
        <f t="shared" si="975"/>
        <v>1</v>
      </c>
      <c r="CG45" s="307">
        <f t="shared" si="975"/>
        <v>1</v>
      </c>
      <c r="CH45" s="307">
        <f t="shared" si="975"/>
        <v>1</v>
      </c>
      <c r="CI45" s="307">
        <f t="shared" si="975"/>
        <v>1</v>
      </c>
      <c r="CJ45" s="307">
        <f t="shared" si="975"/>
        <v>1</v>
      </c>
      <c r="CK45" s="307">
        <f t="shared" si="975"/>
        <v>1</v>
      </c>
      <c r="CL45" s="307">
        <f t="shared" si="975"/>
        <v>1</v>
      </c>
      <c r="CM45" s="307">
        <f t="shared" si="975"/>
        <v>1</v>
      </c>
      <c r="CN45" s="307">
        <f t="shared" si="975"/>
        <v>1</v>
      </c>
      <c r="CO45" s="307">
        <f t="shared" si="975"/>
        <v>1</v>
      </c>
      <c r="CP45" s="307">
        <f t="shared" si="975"/>
        <v>1</v>
      </c>
      <c r="CQ45" s="307">
        <f t="shared" si="975"/>
        <v>1</v>
      </c>
      <c r="CR45" s="307">
        <f t="shared" si="975"/>
        <v>1</v>
      </c>
      <c r="CS45" s="307">
        <f t="shared" si="975"/>
        <v>1</v>
      </c>
      <c r="CT45" s="307">
        <f t="shared" si="975"/>
        <v>1</v>
      </c>
      <c r="CU45" s="307">
        <f t="shared" si="975"/>
        <v>1</v>
      </c>
      <c r="CV45" s="307">
        <f t="shared" si="975"/>
        <v>1</v>
      </c>
      <c r="CW45" s="307">
        <f t="shared" si="975"/>
        <v>1</v>
      </c>
      <c r="CX45" s="307">
        <f t="shared" si="975"/>
        <v>1</v>
      </c>
      <c r="CY45" s="307">
        <f t="shared" si="975"/>
        <v>1</v>
      </c>
      <c r="CZ45" s="307">
        <f t="shared" si="975"/>
        <v>1</v>
      </c>
      <c r="DA45" s="307">
        <f t="shared" si="975"/>
        <v>1</v>
      </c>
      <c r="DB45" s="307">
        <f t="shared" si="975"/>
        <v>1</v>
      </c>
      <c r="DC45" s="307">
        <f t="shared" si="975"/>
        <v>1</v>
      </c>
      <c r="DD45" s="307">
        <f t="shared" si="975"/>
        <v>1</v>
      </c>
      <c r="DE45" s="307">
        <f t="shared" si="975"/>
        <v>1</v>
      </c>
      <c r="DF45" s="307">
        <f t="shared" si="975"/>
        <v>1</v>
      </c>
      <c r="DG45" s="307">
        <f t="shared" si="975"/>
        <v>1</v>
      </c>
      <c r="DH45" s="307">
        <f t="shared" si="975"/>
        <v>1</v>
      </c>
      <c r="DI45" s="307">
        <f t="shared" si="975"/>
        <v>1</v>
      </c>
      <c r="DJ45" s="307">
        <f t="shared" si="975"/>
        <v>1</v>
      </c>
      <c r="DK45" s="307">
        <f t="shared" si="975"/>
        <v>1</v>
      </c>
      <c r="DL45" s="307">
        <f t="shared" si="975"/>
        <v>1</v>
      </c>
      <c r="DM45" s="307">
        <f t="shared" si="975"/>
        <v>1</v>
      </c>
      <c r="DN45" s="307">
        <f t="shared" si="975"/>
        <v>1</v>
      </c>
      <c r="DO45" s="307">
        <f t="shared" si="975"/>
        <v>1</v>
      </c>
      <c r="DP45" s="307">
        <f t="shared" si="975"/>
        <v>1</v>
      </c>
      <c r="DQ45" s="307">
        <f t="shared" si="975"/>
        <v>1</v>
      </c>
      <c r="DR45" s="307">
        <f t="shared" si="975"/>
        <v>1</v>
      </c>
      <c r="DS45" s="307">
        <f t="shared" si="975"/>
        <v>1</v>
      </c>
      <c r="DT45" s="307">
        <f t="shared" si="975"/>
        <v>1</v>
      </c>
      <c r="DU45" s="307">
        <f t="shared" si="975"/>
        <v>1</v>
      </c>
      <c r="DV45" s="307">
        <f t="shared" si="975"/>
        <v>1</v>
      </c>
      <c r="DW45" s="307">
        <f t="shared" si="975"/>
        <v>1</v>
      </c>
      <c r="DX45" s="307">
        <f t="shared" si="975"/>
        <v>1</v>
      </c>
      <c r="DY45" s="307">
        <f t="shared" si="975"/>
        <v>1</v>
      </c>
      <c r="DZ45" s="307">
        <f t="shared" si="975"/>
        <v>1</v>
      </c>
      <c r="EA45" s="307">
        <f t="shared" si="975"/>
        <v>1</v>
      </c>
      <c r="EB45" s="307">
        <f t="shared" si="975"/>
        <v>1</v>
      </c>
      <c r="EC45" s="307">
        <f t="shared" si="975"/>
        <v>1</v>
      </c>
      <c r="ED45" s="307">
        <f t="shared" si="975"/>
        <v>1</v>
      </c>
      <c r="EE45" s="307">
        <f t="shared" ref="EE45:GP45" si="976">+IF($C$43&lt;=EE4,1,0)</f>
        <v>1</v>
      </c>
      <c r="EF45" s="307">
        <f t="shared" si="976"/>
        <v>1</v>
      </c>
      <c r="EG45" s="307">
        <f t="shared" si="976"/>
        <v>1</v>
      </c>
      <c r="EH45" s="307">
        <f t="shared" si="976"/>
        <v>1</v>
      </c>
      <c r="EI45" s="307">
        <f t="shared" si="976"/>
        <v>1</v>
      </c>
      <c r="EJ45" s="307">
        <f t="shared" si="976"/>
        <v>1</v>
      </c>
      <c r="EK45" s="307">
        <f t="shared" si="976"/>
        <v>1</v>
      </c>
      <c r="EL45" s="307">
        <f t="shared" si="976"/>
        <v>1</v>
      </c>
      <c r="EM45" s="307">
        <f t="shared" si="976"/>
        <v>1</v>
      </c>
      <c r="EN45" s="307">
        <f t="shared" si="976"/>
        <v>1</v>
      </c>
      <c r="EO45" s="307">
        <f t="shared" si="976"/>
        <v>1</v>
      </c>
      <c r="EP45" s="307">
        <f t="shared" si="976"/>
        <v>1</v>
      </c>
      <c r="EQ45" s="307">
        <f t="shared" si="976"/>
        <v>1</v>
      </c>
      <c r="ER45" s="307">
        <f t="shared" si="976"/>
        <v>1</v>
      </c>
      <c r="ES45" s="307">
        <f t="shared" si="976"/>
        <v>1</v>
      </c>
      <c r="ET45" s="307">
        <f t="shared" si="976"/>
        <v>1</v>
      </c>
      <c r="EU45" s="307">
        <f t="shared" si="976"/>
        <v>1</v>
      </c>
      <c r="EV45" s="307">
        <f t="shared" si="976"/>
        <v>1</v>
      </c>
      <c r="EW45" s="307">
        <f t="shared" si="976"/>
        <v>1</v>
      </c>
      <c r="EX45" s="307">
        <f t="shared" si="976"/>
        <v>1</v>
      </c>
      <c r="EY45" s="307">
        <f t="shared" si="976"/>
        <v>1</v>
      </c>
      <c r="EZ45" s="307">
        <f t="shared" si="976"/>
        <v>1</v>
      </c>
      <c r="FA45" s="307">
        <f t="shared" si="976"/>
        <v>1</v>
      </c>
      <c r="FB45" s="307">
        <f t="shared" si="976"/>
        <v>1</v>
      </c>
      <c r="FC45" s="307">
        <f t="shared" si="976"/>
        <v>1</v>
      </c>
      <c r="FD45" s="307">
        <f t="shared" si="976"/>
        <v>1</v>
      </c>
      <c r="FE45" s="307">
        <f t="shared" si="976"/>
        <v>1</v>
      </c>
      <c r="FF45" s="307">
        <f t="shared" si="976"/>
        <v>1</v>
      </c>
      <c r="FG45" s="307">
        <f t="shared" si="976"/>
        <v>1</v>
      </c>
      <c r="FH45" s="307">
        <f t="shared" si="976"/>
        <v>1</v>
      </c>
      <c r="FI45" s="307">
        <f t="shared" si="976"/>
        <v>1</v>
      </c>
      <c r="FJ45" s="307">
        <f t="shared" si="976"/>
        <v>1</v>
      </c>
      <c r="FK45" s="307">
        <f t="shared" si="976"/>
        <v>1</v>
      </c>
      <c r="FL45" s="307">
        <f t="shared" si="976"/>
        <v>1</v>
      </c>
      <c r="FM45" s="307">
        <f t="shared" si="976"/>
        <v>1</v>
      </c>
      <c r="FN45" s="307">
        <f t="shared" si="976"/>
        <v>1</v>
      </c>
      <c r="FO45" s="307">
        <f t="shared" si="976"/>
        <v>1</v>
      </c>
      <c r="FP45" s="307">
        <f t="shared" si="976"/>
        <v>1</v>
      </c>
      <c r="FQ45" s="307">
        <f t="shared" si="976"/>
        <v>1</v>
      </c>
      <c r="FR45" s="307">
        <f t="shared" si="976"/>
        <v>1</v>
      </c>
      <c r="FS45" s="307">
        <f t="shared" si="976"/>
        <v>1</v>
      </c>
      <c r="FT45" s="307">
        <f t="shared" si="976"/>
        <v>1</v>
      </c>
      <c r="FU45" s="307">
        <f t="shared" si="976"/>
        <v>1</v>
      </c>
      <c r="FV45" s="307">
        <f t="shared" si="976"/>
        <v>1</v>
      </c>
      <c r="FW45" s="307">
        <f t="shared" si="976"/>
        <v>1</v>
      </c>
      <c r="FX45" s="307">
        <f t="shared" si="976"/>
        <v>1</v>
      </c>
      <c r="FY45" s="307">
        <f t="shared" si="976"/>
        <v>1</v>
      </c>
      <c r="FZ45" s="307">
        <f t="shared" si="976"/>
        <v>1</v>
      </c>
      <c r="GA45" s="307">
        <f t="shared" si="976"/>
        <v>1</v>
      </c>
      <c r="GB45" s="307">
        <f t="shared" si="976"/>
        <v>1</v>
      </c>
      <c r="GC45" s="307">
        <f t="shared" si="976"/>
        <v>1</v>
      </c>
      <c r="GD45" s="307">
        <f t="shared" si="976"/>
        <v>1</v>
      </c>
      <c r="GE45" s="307">
        <f t="shared" si="976"/>
        <v>1</v>
      </c>
      <c r="GF45" s="307">
        <f t="shared" si="976"/>
        <v>1</v>
      </c>
      <c r="GG45" s="307">
        <f t="shared" si="976"/>
        <v>1</v>
      </c>
      <c r="GH45" s="307">
        <f t="shared" si="976"/>
        <v>1</v>
      </c>
      <c r="GI45" s="307">
        <f t="shared" si="976"/>
        <v>1</v>
      </c>
      <c r="GJ45" s="307">
        <f t="shared" si="976"/>
        <v>1</v>
      </c>
      <c r="GK45" s="307">
        <f t="shared" si="976"/>
        <v>1</v>
      </c>
      <c r="GL45" s="307">
        <f t="shared" si="976"/>
        <v>1</v>
      </c>
      <c r="GM45" s="307">
        <f t="shared" si="976"/>
        <v>1</v>
      </c>
      <c r="GN45" s="307">
        <f t="shared" si="976"/>
        <v>1</v>
      </c>
      <c r="GO45" s="307">
        <f t="shared" si="976"/>
        <v>1</v>
      </c>
      <c r="GP45" s="307">
        <f t="shared" si="976"/>
        <v>1</v>
      </c>
      <c r="GQ45" s="307">
        <f t="shared" ref="GQ45:JB45" si="977">+IF($C$43&lt;=GQ4,1,0)</f>
        <v>1</v>
      </c>
      <c r="GR45" s="307">
        <f t="shared" si="977"/>
        <v>1</v>
      </c>
      <c r="GS45" s="307">
        <f t="shared" si="977"/>
        <v>1</v>
      </c>
      <c r="GT45" s="307">
        <f t="shared" si="977"/>
        <v>1</v>
      </c>
      <c r="GU45" s="307">
        <f t="shared" si="977"/>
        <v>1</v>
      </c>
      <c r="GV45" s="307">
        <f t="shared" si="977"/>
        <v>1</v>
      </c>
      <c r="GW45" s="307">
        <f t="shared" si="977"/>
        <v>1</v>
      </c>
      <c r="GX45" s="307">
        <f t="shared" si="977"/>
        <v>1</v>
      </c>
      <c r="GY45" s="307">
        <f t="shared" si="977"/>
        <v>1</v>
      </c>
      <c r="GZ45" s="307">
        <f t="shared" si="977"/>
        <v>1</v>
      </c>
      <c r="HA45" s="307">
        <f t="shared" si="977"/>
        <v>1</v>
      </c>
      <c r="HB45" s="307">
        <f t="shared" si="977"/>
        <v>1</v>
      </c>
      <c r="HC45" s="307">
        <f t="shared" si="977"/>
        <v>1</v>
      </c>
      <c r="HD45" s="307">
        <f t="shared" si="977"/>
        <v>1</v>
      </c>
      <c r="HE45" s="307">
        <f t="shared" si="977"/>
        <v>1</v>
      </c>
      <c r="HF45" s="307">
        <f t="shared" si="977"/>
        <v>1</v>
      </c>
      <c r="HG45" s="307">
        <f t="shared" si="977"/>
        <v>1</v>
      </c>
      <c r="HH45" s="307">
        <f t="shared" si="977"/>
        <v>1</v>
      </c>
      <c r="HI45" s="307">
        <f t="shared" si="977"/>
        <v>1</v>
      </c>
      <c r="HJ45" s="307">
        <f t="shared" si="977"/>
        <v>1</v>
      </c>
      <c r="HK45" s="307">
        <f t="shared" si="977"/>
        <v>1</v>
      </c>
      <c r="HL45" s="307">
        <f t="shared" si="977"/>
        <v>1</v>
      </c>
      <c r="HM45" s="307">
        <f t="shared" si="977"/>
        <v>1</v>
      </c>
      <c r="HN45" s="307">
        <f t="shared" si="977"/>
        <v>1</v>
      </c>
      <c r="HO45" s="307">
        <f t="shared" si="977"/>
        <v>1</v>
      </c>
      <c r="HP45" s="307">
        <f t="shared" si="977"/>
        <v>1</v>
      </c>
      <c r="HQ45" s="307">
        <f t="shared" si="977"/>
        <v>1</v>
      </c>
      <c r="HR45" s="307">
        <f t="shared" si="977"/>
        <v>1</v>
      </c>
      <c r="HS45" s="307">
        <f t="shared" si="977"/>
        <v>1</v>
      </c>
      <c r="HT45" s="307">
        <f t="shared" si="977"/>
        <v>1</v>
      </c>
      <c r="HU45" s="307">
        <f t="shared" si="977"/>
        <v>1</v>
      </c>
      <c r="HV45" s="307">
        <f t="shared" si="977"/>
        <v>1</v>
      </c>
      <c r="HW45" s="307">
        <f t="shared" si="977"/>
        <v>1</v>
      </c>
      <c r="HX45" s="307">
        <f t="shared" si="977"/>
        <v>1</v>
      </c>
      <c r="HY45" s="307">
        <f t="shared" si="977"/>
        <v>1</v>
      </c>
      <c r="HZ45" s="307">
        <f t="shared" si="977"/>
        <v>1</v>
      </c>
      <c r="IA45" s="307">
        <f t="shared" si="977"/>
        <v>1</v>
      </c>
      <c r="IB45" s="307">
        <f t="shared" si="977"/>
        <v>1</v>
      </c>
      <c r="IC45" s="307">
        <f t="shared" si="977"/>
        <v>1</v>
      </c>
      <c r="ID45" s="307">
        <f t="shared" si="977"/>
        <v>1</v>
      </c>
      <c r="IE45" s="307">
        <f t="shared" si="977"/>
        <v>1</v>
      </c>
      <c r="IF45" s="307">
        <f t="shared" si="977"/>
        <v>1</v>
      </c>
      <c r="IG45" s="307">
        <f t="shared" si="977"/>
        <v>1</v>
      </c>
      <c r="IH45" s="307">
        <f t="shared" si="977"/>
        <v>1</v>
      </c>
      <c r="II45" s="307">
        <f t="shared" si="977"/>
        <v>1</v>
      </c>
      <c r="IJ45" s="307">
        <f t="shared" si="977"/>
        <v>1</v>
      </c>
      <c r="IK45" s="307">
        <f t="shared" si="977"/>
        <v>1</v>
      </c>
      <c r="IL45" s="307">
        <f t="shared" si="977"/>
        <v>1</v>
      </c>
      <c r="IM45" s="307">
        <f t="shared" si="977"/>
        <v>1</v>
      </c>
      <c r="IN45" s="307">
        <f t="shared" si="977"/>
        <v>1</v>
      </c>
      <c r="IO45" s="307">
        <f t="shared" si="977"/>
        <v>1</v>
      </c>
      <c r="IP45" s="307">
        <f t="shared" si="977"/>
        <v>1</v>
      </c>
      <c r="IQ45" s="307">
        <f t="shared" si="977"/>
        <v>1</v>
      </c>
      <c r="IR45" s="307">
        <f t="shared" si="977"/>
        <v>1</v>
      </c>
      <c r="IS45" s="307">
        <f t="shared" si="977"/>
        <v>1</v>
      </c>
      <c r="IT45" s="307">
        <f t="shared" si="977"/>
        <v>1</v>
      </c>
      <c r="IU45" s="307">
        <f t="shared" si="977"/>
        <v>1</v>
      </c>
      <c r="IV45" s="307">
        <f t="shared" si="977"/>
        <v>1</v>
      </c>
      <c r="IW45" s="307">
        <f t="shared" si="977"/>
        <v>1</v>
      </c>
      <c r="IX45" s="307">
        <f t="shared" si="977"/>
        <v>1</v>
      </c>
      <c r="IY45" s="307">
        <f t="shared" si="977"/>
        <v>1</v>
      </c>
      <c r="IZ45" s="307">
        <f t="shared" si="977"/>
        <v>1</v>
      </c>
      <c r="JA45" s="307">
        <f t="shared" si="977"/>
        <v>1</v>
      </c>
      <c r="JB45" s="307">
        <f t="shared" si="977"/>
        <v>1</v>
      </c>
      <c r="JC45" s="307">
        <f t="shared" ref="JC45:JN45" si="978">+IF($C$43&lt;=JC4,1,0)</f>
        <v>1</v>
      </c>
      <c r="JD45" s="307">
        <f t="shared" si="978"/>
        <v>1</v>
      </c>
      <c r="JE45" s="307">
        <f t="shared" si="978"/>
        <v>1</v>
      </c>
      <c r="JF45" s="307">
        <f t="shared" si="978"/>
        <v>1</v>
      </c>
      <c r="JG45" s="307">
        <f t="shared" si="978"/>
        <v>1</v>
      </c>
      <c r="JH45" s="307">
        <f t="shared" si="978"/>
        <v>1</v>
      </c>
      <c r="JI45" s="307">
        <f t="shared" si="978"/>
        <v>1</v>
      </c>
      <c r="JJ45" s="307">
        <f t="shared" si="978"/>
        <v>1</v>
      </c>
      <c r="JK45" s="307">
        <f t="shared" si="978"/>
        <v>1</v>
      </c>
      <c r="JL45" s="307">
        <f t="shared" si="978"/>
        <v>1</v>
      </c>
      <c r="JM45" s="307">
        <f t="shared" si="978"/>
        <v>1</v>
      </c>
      <c r="JN45" s="307">
        <f t="shared" si="978"/>
        <v>1</v>
      </c>
    </row>
    <row r="46" spans="2:274" s="178" customFormat="1" x14ac:dyDescent="0.25">
      <c r="B46" s="2" t="s">
        <v>407</v>
      </c>
      <c r="C46" s="247"/>
      <c r="E46" s="297"/>
      <c r="F46" s="347"/>
      <c r="G46" s="307">
        <f>AND(G$4&lt;=$C44,G$5&gt;=$C43)*1</f>
        <v>0</v>
      </c>
      <c r="H46" s="307">
        <f t="shared" ref="H46:BS46" si="979">AND(H$4&lt;=$C44,H$5&gt;=$C43)*1</f>
        <v>0</v>
      </c>
      <c r="I46" s="307">
        <f t="shared" si="979"/>
        <v>0</v>
      </c>
      <c r="J46" s="307">
        <f t="shared" si="979"/>
        <v>0</v>
      </c>
      <c r="K46" s="307">
        <f t="shared" si="979"/>
        <v>0</v>
      </c>
      <c r="L46" s="307">
        <f t="shared" si="979"/>
        <v>0</v>
      </c>
      <c r="M46" s="307">
        <f t="shared" si="979"/>
        <v>0</v>
      </c>
      <c r="N46" s="307">
        <f t="shared" si="979"/>
        <v>0</v>
      </c>
      <c r="O46" s="307">
        <f t="shared" si="979"/>
        <v>0</v>
      </c>
      <c r="P46" s="307">
        <f t="shared" si="979"/>
        <v>0</v>
      </c>
      <c r="Q46" s="307">
        <f t="shared" si="979"/>
        <v>0</v>
      </c>
      <c r="R46" s="307">
        <f t="shared" si="979"/>
        <v>0</v>
      </c>
      <c r="S46" s="307">
        <f t="shared" si="979"/>
        <v>1</v>
      </c>
      <c r="T46" s="307">
        <f t="shared" si="979"/>
        <v>1</v>
      </c>
      <c r="U46" s="307">
        <f t="shared" si="979"/>
        <v>1</v>
      </c>
      <c r="V46" s="307">
        <f t="shared" si="979"/>
        <v>1</v>
      </c>
      <c r="W46" s="307">
        <f t="shared" si="979"/>
        <v>1</v>
      </c>
      <c r="X46" s="307">
        <f t="shared" si="979"/>
        <v>1</v>
      </c>
      <c r="Y46" s="307">
        <f t="shared" si="979"/>
        <v>1</v>
      </c>
      <c r="Z46" s="307">
        <f t="shared" si="979"/>
        <v>1</v>
      </c>
      <c r="AA46" s="307">
        <f t="shared" si="979"/>
        <v>1</v>
      </c>
      <c r="AB46" s="307">
        <f t="shared" si="979"/>
        <v>1</v>
      </c>
      <c r="AC46" s="307">
        <f t="shared" si="979"/>
        <v>1</v>
      </c>
      <c r="AD46" s="307">
        <f t="shared" si="979"/>
        <v>1</v>
      </c>
      <c r="AE46" s="307">
        <f t="shared" si="979"/>
        <v>1</v>
      </c>
      <c r="AF46" s="307">
        <f t="shared" si="979"/>
        <v>1</v>
      </c>
      <c r="AG46" s="307">
        <f t="shared" si="979"/>
        <v>1</v>
      </c>
      <c r="AH46" s="307">
        <f t="shared" si="979"/>
        <v>1</v>
      </c>
      <c r="AI46" s="307">
        <f t="shared" si="979"/>
        <v>1</v>
      </c>
      <c r="AJ46" s="307">
        <f t="shared" si="979"/>
        <v>1</v>
      </c>
      <c r="AK46" s="307">
        <f t="shared" si="979"/>
        <v>1</v>
      </c>
      <c r="AL46" s="307">
        <f t="shared" si="979"/>
        <v>1</v>
      </c>
      <c r="AM46" s="307">
        <f t="shared" si="979"/>
        <v>1</v>
      </c>
      <c r="AN46" s="307">
        <f t="shared" si="979"/>
        <v>1</v>
      </c>
      <c r="AO46" s="307">
        <f t="shared" si="979"/>
        <v>1</v>
      </c>
      <c r="AP46" s="307">
        <f t="shared" si="979"/>
        <v>1</v>
      </c>
      <c r="AQ46" s="307">
        <f t="shared" si="979"/>
        <v>1</v>
      </c>
      <c r="AR46" s="307">
        <f t="shared" si="979"/>
        <v>1</v>
      </c>
      <c r="AS46" s="307">
        <f t="shared" si="979"/>
        <v>1</v>
      </c>
      <c r="AT46" s="307">
        <f t="shared" si="979"/>
        <v>1</v>
      </c>
      <c r="AU46" s="307">
        <f t="shared" si="979"/>
        <v>1</v>
      </c>
      <c r="AV46" s="307">
        <f t="shared" si="979"/>
        <v>1</v>
      </c>
      <c r="AW46" s="307">
        <f t="shared" si="979"/>
        <v>1</v>
      </c>
      <c r="AX46" s="307">
        <f t="shared" si="979"/>
        <v>1</v>
      </c>
      <c r="AY46" s="307">
        <f t="shared" si="979"/>
        <v>1</v>
      </c>
      <c r="AZ46" s="307">
        <f t="shared" si="979"/>
        <v>1</v>
      </c>
      <c r="BA46" s="307">
        <f t="shared" si="979"/>
        <v>1</v>
      </c>
      <c r="BB46" s="307">
        <f t="shared" si="979"/>
        <v>1</v>
      </c>
      <c r="BC46" s="307">
        <f t="shared" si="979"/>
        <v>1</v>
      </c>
      <c r="BD46" s="307">
        <f t="shared" si="979"/>
        <v>1</v>
      </c>
      <c r="BE46" s="307">
        <f t="shared" si="979"/>
        <v>1</v>
      </c>
      <c r="BF46" s="307">
        <f t="shared" si="979"/>
        <v>1</v>
      </c>
      <c r="BG46" s="307">
        <f t="shared" si="979"/>
        <v>1</v>
      </c>
      <c r="BH46" s="307">
        <f t="shared" si="979"/>
        <v>1</v>
      </c>
      <c r="BI46" s="307">
        <f t="shared" si="979"/>
        <v>1</v>
      </c>
      <c r="BJ46" s="307">
        <f t="shared" si="979"/>
        <v>1</v>
      </c>
      <c r="BK46" s="307">
        <f t="shared" si="979"/>
        <v>0</v>
      </c>
      <c r="BL46" s="307">
        <f t="shared" si="979"/>
        <v>0</v>
      </c>
      <c r="BM46" s="307">
        <f t="shared" si="979"/>
        <v>0</v>
      </c>
      <c r="BN46" s="307">
        <f t="shared" si="979"/>
        <v>0</v>
      </c>
      <c r="BO46" s="307">
        <f t="shared" si="979"/>
        <v>0</v>
      </c>
      <c r="BP46" s="307">
        <f t="shared" si="979"/>
        <v>0</v>
      </c>
      <c r="BQ46" s="307">
        <f t="shared" si="979"/>
        <v>0</v>
      </c>
      <c r="BR46" s="307">
        <f t="shared" si="979"/>
        <v>0</v>
      </c>
      <c r="BS46" s="307">
        <f t="shared" si="979"/>
        <v>0</v>
      </c>
      <c r="BT46" s="307">
        <f t="shared" ref="BT46:EE46" si="980">AND(BT$4&lt;=$C44,BT$5&gt;=$C43)*1</f>
        <v>0</v>
      </c>
      <c r="BU46" s="307">
        <f t="shared" si="980"/>
        <v>0</v>
      </c>
      <c r="BV46" s="307">
        <f t="shared" si="980"/>
        <v>0</v>
      </c>
      <c r="BW46" s="307">
        <f t="shared" si="980"/>
        <v>0</v>
      </c>
      <c r="BX46" s="307">
        <f t="shared" si="980"/>
        <v>0</v>
      </c>
      <c r="BY46" s="307">
        <f t="shared" si="980"/>
        <v>0</v>
      </c>
      <c r="BZ46" s="307">
        <f t="shared" si="980"/>
        <v>0</v>
      </c>
      <c r="CA46" s="307">
        <f t="shared" si="980"/>
        <v>0</v>
      </c>
      <c r="CB46" s="307">
        <f t="shared" si="980"/>
        <v>0</v>
      </c>
      <c r="CC46" s="307">
        <f t="shared" si="980"/>
        <v>0</v>
      </c>
      <c r="CD46" s="307">
        <f t="shared" si="980"/>
        <v>0</v>
      </c>
      <c r="CE46" s="307">
        <f t="shared" si="980"/>
        <v>0</v>
      </c>
      <c r="CF46" s="307">
        <f t="shared" si="980"/>
        <v>0</v>
      </c>
      <c r="CG46" s="307">
        <f t="shared" si="980"/>
        <v>0</v>
      </c>
      <c r="CH46" s="307">
        <f t="shared" si="980"/>
        <v>0</v>
      </c>
      <c r="CI46" s="307">
        <f t="shared" si="980"/>
        <v>0</v>
      </c>
      <c r="CJ46" s="307">
        <f t="shared" si="980"/>
        <v>0</v>
      </c>
      <c r="CK46" s="307">
        <f t="shared" si="980"/>
        <v>0</v>
      </c>
      <c r="CL46" s="307">
        <f t="shared" si="980"/>
        <v>0</v>
      </c>
      <c r="CM46" s="307">
        <f t="shared" si="980"/>
        <v>0</v>
      </c>
      <c r="CN46" s="307">
        <f t="shared" si="980"/>
        <v>0</v>
      </c>
      <c r="CO46" s="307">
        <f t="shared" si="980"/>
        <v>0</v>
      </c>
      <c r="CP46" s="307">
        <f t="shared" si="980"/>
        <v>0</v>
      </c>
      <c r="CQ46" s="307">
        <f t="shared" si="980"/>
        <v>0</v>
      </c>
      <c r="CR46" s="307">
        <f t="shared" si="980"/>
        <v>0</v>
      </c>
      <c r="CS46" s="307">
        <f t="shared" si="980"/>
        <v>0</v>
      </c>
      <c r="CT46" s="307">
        <f t="shared" si="980"/>
        <v>0</v>
      </c>
      <c r="CU46" s="307">
        <f t="shared" si="980"/>
        <v>0</v>
      </c>
      <c r="CV46" s="307">
        <f t="shared" si="980"/>
        <v>0</v>
      </c>
      <c r="CW46" s="307">
        <f t="shared" si="980"/>
        <v>0</v>
      </c>
      <c r="CX46" s="307">
        <f t="shared" si="980"/>
        <v>0</v>
      </c>
      <c r="CY46" s="307">
        <f t="shared" si="980"/>
        <v>0</v>
      </c>
      <c r="CZ46" s="307">
        <f t="shared" si="980"/>
        <v>0</v>
      </c>
      <c r="DA46" s="307">
        <f t="shared" si="980"/>
        <v>0</v>
      </c>
      <c r="DB46" s="307">
        <f t="shared" si="980"/>
        <v>0</v>
      </c>
      <c r="DC46" s="307">
        <f t="shared" si="980"/>
        <v>0</v>
      </c>
      <c r="DD46" s="307">
        <f t="shared" si="980"/>
        <v>0</v>
      </c>
      <c r="DE46" s="307">
        <f t="shared" si="980"/>
        <v>0</v>
      </c>
      <c r="DF46" s="307">
        <f t="shared" si="980"/>
        <v>0</v>
      </c>
      <c r="DG46" s="307">
        <f t="shared" si="980"/>
        <v>0</v>
      </c>
      <c r="DH46" s="307">
        <f t="shared" si="980"/>
        <v>0</v>
      </c>
      <c r="DI46" s="307">
        <f t="shared" si="980"/>
        <v>0</v>
      </c>
      <c r="DJ46" s="307">
        <f t="shared" si="980"/>
        <v>0</v>
      </c>
      <c r="DK46" s="307">
        <f t="shared" si="980"/>
        <v>0</v>
      </c>
      <c r="DL46" s="307">
        <f t="shared" si="980"/>
        <v>0</v>
      </c>
      <c r="DM46" s="307">
        <f t="shared" si="980"/>
        <v>0</v>
      </c>
      <c r="DN46" s="307">
        <f t="shared" si="980"/>
        <v>0</v>
      </c>
      <c r="DO46" s="307">
        <f t="shared" si="980"/>
        <v>0</v>
      </c>
      <c r="DP46" s="307">
        <f t="shared" si="980"/>
        <v>0</v>
      </c>
      <c r="DQ46" s="307">
        <f t="shared" si="980"/>
        <v>0</v>
      </c>
      <c r="DR46" s="307">
        <f t="shared" si="980"/>
        <v>0</v>
      </c>
      <c r="DS46" s="307">
        <f t="shared" si="980"/>
        <v>0</v>
      </c>
      <c r="DT46" s="307">
        <f t="shared" si="980"/>
        <v>0</v>
      </c>
      <c r="DU46" s="307">
        <f t="shared" si="980"/>
        <v>0</v>
      </c>
      <c r="DV46" s="307">
        <f t="shared" si="980"/>
        <v>0</v>
      </c>
      <c r="DW46" s="307">
        <f t="shared" si="980"/>
        <v>0</v>
      </c>
      <c r="DX46" s="307">
        <f t="shared" si="980"/>
        <v>0</v>
      </c>
      <c r="DY46" s="307">
        <f t="shared" si="980"/>
        <v>0</v>
      </c>
      <c r="DZ46" s="307">
        <f t="shared" si="980"/>
        <v>0</v>
      </c>
      <c r="EA46" s="307">
        <f t="shared" si="980"/>
        <v>0</v>
      </c>
      <c r="EB46" s="307">
        <f t="shared" si="980"/>
        <v>0</v>
      </c>
      <c r="EC46" s="307">
        <f t="shared" si="980"/>
        <v>0</v>
      </c>
      <c r="ED46" s="307">
        <f t="shared" si="980"/>
        <v>0</v>
      </c>
      <c r="EE46" s="307">
        <f t="shared" si="980"/>
        <v>0</v>
      </c>
      <c r="EF46" s="307">
        <f t="shared" ref="EF46:GQ46" si="981">AND(EF$4&lt;=$C44,EF$5&gt;=$C43)*1</f>
        <v>0</v>
      </c>
      <c r="EG46" s="307">
        <f t="shared" si="981"/>
        <v>0</v>
      </c>
      <c r="EH46" s="307">
        <f t="shared" si="981"/>
        <v>0</v>
      </c>
      <c r="EI46" s="307">
        <f t="shared" si="981"/>
        <v>0</v>
      </c>
      <c r="EJ46" s="307">
        <f t="shared" si="981"/>
        <v>0</v>
      </c>
      <c r="EK46" s="307">
        <f t="shared" si="981"/>
        <v>0</v>
      </c>
      <c r="EL46" s="307">
        <f t="shared" si="981"/>
        <v>0</v>
      </c>
      <c r="EM46" s="307">
        <f t="shared" si="981"/>
        <v>0</v>
      </c>
      <c r="EN46" s="307">
        <f t="shared" si="981"/>
        <v>0</v>
      </c>
      <c r="EO46" s="307">
        <f t="shared" si="981"/>
        <v>0</v>
      </c>
      <c r="EP46" s="307">
        <f t="shared" si="981"/>
        <v>0</v>
      </c>
      <c r="EQ46" s="307">
        <f t="shared" si="981"/>
        <v>0</v>
      </c>
      <c r="ER46" s="307">
        <f t="shared" si="981"/>
        <v>0</v>
      </c>
      <c r="ES46" s="307">
        <f t="shared" si="981"/>
        <v>0</v>
      </c>
      <c r="ET46" s="307">
        <f t="shared" si="981"/>
        <v>0</v>
      </c>
      <c r="EU46" s="307">
        <f t="shared" si="981"/>
        <v>0</v>
      </c>
      <c r="EV46" s="307">
        <f t="shared" si="981"/>
        <v>0</v>
      </c>
      <c r="EW46" s="307">
        <f t="shared" si="981"/>
        <v>0</v>
      </c>
      <c r="EX46" s="307">
        <f t="shared" si="981"/>
        <v>0</v>
      </c>
      <c r="EY46" s="307">
        <f t="shared" si="981"/>
        <v>0</v>
      </c>
      <c r="EZ46" s="307">
        <f t="shared" si="981"/>
        <v>0</v>
      </c>
      <c r="FA46" s="307">
        <f t="shared" si="981"/>
        <v>0</v>
      </c>
      <c r="FB46" s="307">
        <f t="shared" si="981"/>
        <v>0</v>
      </c>
      <c r="FC46" s="307">
        <f t="shared" si="981"/>
        <v>0</v>
      </c>
      <c r="FD46" s="307">
        <f t="shared" si="981"/>
        <v>0</v>
      </c>
      <c r="FE46" s="307">
        <f t="shared" si="981"/>
        <v>0</v>
      </c>
      <c r="FF46" s="307">
        <f t="shared" si="981"/>
        <v>0</v>
      </c>
      <c r="FG46" s="307">
        <f t="shared" si="981"/>
        <v>0</v>
      </c>
      <c r="FH46" s="307">
        <f t="shared" si="981"/>
        <v>0</v>
      </c>
      <c r="FI46" s="307">
        <f t="shared" si="981"/>
        <v>0</v>
      </c>
      <c r="FJ46" s="307">
        <f t="shared" si="981"/>
        <v>0</v>
      </c>
      <c r="FK46" s="307">
        <f t="shared" si="981"/>
        <v>0</v>
      </c>
      <c r="FL46" s="307">
        <f t="shared" si="981"/>
        <v>0</v>
      </c>
      <c r="FM46" s="307">
        <f t="shared" si="981"/>
        <v>0</v>
      </c>
      <c r="FN46" s="307">
        <f t="shared" si="981"/>
        <v>0</v>
      </c>
      <c r="FO46" s="307">
        <f t="shared" si="981"/>
        <v>0</v>
      </c>
      <c r="FP46" s="307">
        <f t="shared" si="981"/>
        <v>0</v>
      </c>
      <c r="FQ46" s="307">
        <f t="shared" si="981"/>
        <v>0</v>
      </c>
      <c r="FR46" s="307">
        <f t="shared" si="981"/>
        <v>0</v>
      </c>
      <c r="FS46" s="307">
        <f t="shared" si="981"/>
        <v>0</v>
      </c>
      <c r="FT46" s="307">
        <f t="shared" si="981"/>
        <v>0</v>
      </c>
      <c r="FU46" s="307">
        <f t="shared" si="981"/>
        <v>0</v>
      </c>
      <c r="FV46" s="307">
        <f t="shared" si="981"/>
        <v>0</v>
      </c>
      <c r="FW46" s="307">
        <f t="shared" si="981"/>
        <v>0</v>
      </c>
      <c r="FX46" s="307">
        <f t="shared" si="981"/>
        <v>0</v>
      </c>
      <c r="FY46" s="307">
        <f t="shared" si="981"/>
        <v>0</v>
      </c>
      <c r="FZ46" s="307">
        <f t="shared" si="981"/>
        <v>0</v>
      </c>
      <c r="GA46" s="307">
        <f t="shared" si="981"/>
        <v>0</v>
      </c>
      <c r="GB46" s="307">
        <f t="shared" si="981"/>
        <v>0</v>
      </c>
      <c r="GC46" s="307">
        <f t="shared" si="981"/>
        <v>0</v>
      </c>
      <c r="GD46" s="307">
        <f t="shared" si="981"/>
        <v>0</v>
      </c>
      <c r="GE46" s="307">
        <f t="shared" si="981"/>
        <v>0</v>
      </c>
      <c r="GF46" s="307">
        <f t="shared" si="981"/>
        <v>0</v>
      </c>
      <c r="GG46" s="307">
        <f t="shared" si="981"/>
        <v>0</v>
      </c>
      <c r="GH46" s="307">
        <f t="shared" si="981"/>
        <v>0</v>
      </c>
      <c r="GI46" s="307">
        <f t="shared" si="981"/>
        <v>0</v>
      </c>
      <c r="GJ46" s="307">
        <f t="shared" si="981"/>
        <v>0</v>
      </c>
      <c r="GK46" s="307">
        <f t="shared" si="981"/>
        <v>0</v>
      </c>
      <c r="GL46" s="307">
        <f t="shared" si="981"/>
        <v>0</v>
      </c>
      <c r="GM46" s="307">
        <f t="shared" si="981"/>
        <v>0</v>
      </c>
      <c r="GN46" s="307">
        <f t="shared" si="981"/>
        <v>0</v>
      </c>
      <c r="GO46" s="307">
        <f t="shared" si="981"/>
        <v>0</v>
      </c>
      <c r="GP46" s="307">
        <f t="shared" si="981"/>
        <v>0</v>
      </c>
      <c r="GQ46" s="307">
        <f t="shared" si="981"/>
        <v>0</v>
      </c>
      <c r="GR46" s="307">
        <f t="shared" ref="GR46:JC46" si="982">AND(GR$4&lt;=$C44,GR$5&gt;=$C43)*1</f>
        <v>0</v>
      </c>
      <c r="GS46" s="307">
        <f t="shared" si="982"/>
        <v>0</v>
      </c>
      <c r="GT46" s="307">
        <f t="shared" si="982"/>
        <v>0</v>
      </c>
      <c r="GU46" s="307">
        <f t="shared" si="982"/>
        <v>0</v>
      </c>
      <c r="GV46" s="307">
        <f t="shared" si="982"/>
        <v>0</v>
      </c>
      <c r="GW46" s="307">
        <f t="shared" si="982"/>
        <v>0</v>
      </c>
      <c r="GX46" s="307">
        <f t="shared" si="982"/>
        <v>0</v>
      </c>
      <c r="GY46" s="307">
        <f t="shared" si="982"/>
        <v>0</v>
      </c>
      <c r="GZ46" s="307">
        <f t="shared" si="982"/>
        <v>0</v>
      </c>
      <c r="HA46" s="307">
        <f t="shared" si="982"/>
        <v>0</v>
      </c>
      <c r="HB46" s="307">
        <f t="shared" si="982"/>
        <v>0</v>
      </c>
      <c r="HC46" s="307">
        <f t="shared" si="982"/>
        <v>0</v>
      </c>
      <c r="HD46" s="307">
        <f t="shared" si="982"/>
        <v>0</v>
      </c>
      <c r="HE46" s="307">
        <f t="shared" si="982"/>
        <v>0</v>
      </c>
      <c r="HF46" s="307">
        <f t="shared" si="982"/>
        <v>0</v>
      </c>
      <c r="HG46" s="307">
        <f t="shared" si="982"/>
        <v>0</v>
      </c>
      <c r="HH46" s="307">
        <f t="shared" si="982"/>
        <v>0</v>
      </c>
      <c r="HI46" s="307">
        <f t="shared" si="982"/>
        <v>0</v>
      </c>
      <c r="HJ46" s="307">
        <f t="shared" si="982"/>
        <v>0</v>
      </c>
      <c r="HK46" s="307">
        <f t="shared" si="982"/>
        <v>0</v>
      </c>
      <c r="HL46" s="307">
        <f t="shared" si="982"/>
        <v>0</v>
      </c>
      <c r="HM46" s="307">
        <f t="shared" si="982"/>
        <v>0</v>
      </c>
      <c r="HN46" s="307">
        <f t="shared" si="982"/>
        <v>0</v>
      </c>
      <c r="HO46" s="307">
        <f t="shared" si="982"/>
        <v>0</v>
      </c>
      <c r="HP46" s="307">
        <f t="shared" si="982"/>
        <v>0</v>
      </c>
      <c r="HQ46" s="307">
        <f t="shared" si="982"/>
        <v>0</v>
      </c>
      <c r="HR46" s="307">
        <f t="shared" si="982"/>
        <v>0</v>
      </c>
      <c r="HS46" s="307">
        <f t="shared" si="982"/>
        <v>0</v>
      </c>
      <c r="HT46" s="307">
        <f t="shared" si="982"/>
        <v>0</v>
      </c>
      <c r="HU46" s="307">
        <f t="shared" si="982"/>
        <v>0</v>
      </c>
      <c r="HV46" s="307">
        <f t="shared" si="982"/>
        <v>0</v>
      </c>
      <c r="HW46" s="307">
        <f t="shared" si="982"/>
        <v>0</v>
      </c>
      <c r="HX46" s="307">
        <f t="shared" si="982"/>
        <v>0</v>
      </c>
      <c r="HY46" s="307">
        <f t="shared" si="982"/>
        <v>0</v>
      </c>
      <c r="HZ46" s="307">
        <f t="shared" si="982"/>
        <v>0</v>
      </c>
      <c r="IA46" s="307">
        <f t="shared" si="982"/>
        <v>0</v>
      </c>
      <c r="IB46" s="307">
        <f t="shared" si="982"/>
        <v>0</v>
      </c>
      <c r="IC46" s="307">
        <f t="shared" si="982"/>
        <v>0</v>
      </c>
      <c r="ID46" s="307">
        <f t="shared" si="982"/>
        <v>0</v>
      </c>
      <c r="IE46" s="307">
        <f t="shared" si="982"/>
        <v>0</v>
      </c>
      <c r="IF46" s="307">
        <f t="shared" si="982"/>
        <v>0</v>
      </c>
      <c r="IG46" s="307">
        <f t="shared" si="982"/>
        <v>0</v>
      </c>
      <c r="IH46" s="307">
        <f t="shared" si="982"/>
        <v>0</v>
      </c>
      <c r="II46" s="307">
        <f t="shared" si="982"/>
        <v>0</v>
      </c>
      <c r="IJ46" s="307">
        <f t="shared" si="982"/>
        <v>0</v>
      </c>
      <c r="IK46" s="307">
        <f t="shared" si="982"/>
        <v>0</v>
      </c>
      <c r="IL46" s="307">
        <f t="shared" si="982"/>
        <v>0</v>
      </c>
      <c r="IM46" s="307">
        <f t="shared" si="982"/>
        <v>0</v>
      </c>
      <c r="IN46" s="307">
        <f t="shared" si="982"/>
        <v>0</v>
      </c>
      <c r="IO46" s="307">
        <f t="shared" si="982"/>
        <v>0</v>
      </c>
      <c r="IP46" s="307">
        <f t="shared" si="982"/>
        <v>0</v>
      </c>
      <c r="IQ46" s="307">
        <f t="shared" si="982"/>
        <v>0</v>
      </c>
      <c r="IR46" s="307">
        <f t="shared" si="982"/>
        <v>0</v>
      </c>
      <c r="IS46" s="307">
        <f t="shared" si="982"/>
        <v>0</v>
      </c>
      <c r="IT46" s="307">
        <f t="shared" si="982"/>
        <v>0</v>
      </c>
      <c r="IU46" s="307">
        <f t="shared" si="982"/>
        <v>0</v>
      </c>
      <c r="IV46" s="307">
        <f t="shared" si="982"/>
        <v>0</v>
      </c>
      <c r="IW46" s="307">
        <f t="shared" si="982"/>
        <v>0</v>
      </c>
      <c r="IX46" s="307">
        <f t="shared" si="982"/>
        <v>0</v>
      </c>
      <c r="IY46" s="307">
        <f t="shared" si="982"/>
        <v>0</v>
      </c>
      <c r="IZ46" s="307">
        <f t="shared" si="982"/>
        <v>0</v>
      </c>
      <c r="JA46" s="307">
        <f t="shared" si="982"/>
        <v>0</v>
      </c>
      <c r="JB46" s="307">
        <f t="shared" si="982"/>
        <v>0</v>
      </c>
      <c r="JC46" s="307">
        <f t="shared" si="982"/>
        <v>0</v>
      </c>
      <c r="JD46" s="307">
        <f t="shared" ref="JD46:JN46" si="983">AND(JD$4&lt;=$C44,JD$5&gt;=$C43)*1</f>
        <v>0</v>
      </c>
      <c r="JE46" s="307">
        <f t="shared" si="983"/>
        <v>0</v>
      </c>
      <c r="JF46" s="307">
        <f t="shared" si="983"/>
        <v>0</v>
      </c>
      <c r="JG46" s="307">
        <f t="shared" si="983"/>
        <v>0</v>
      </c>
      <c r="JH46" s="307">
        <f t="shared" si="983"/>
        <v>0</v>
      </c>
      <c r="JI46" s="307">
        <f t="shared" si="983"/>
        <v>0</v>
      </c>
      <c r="JJ46" s="307">
        <f t="shared" si="983"/>
        <v>0</v>
      </c>
      <c r="JK46" s="307">
        <f t="shared" si="983"/>
        <v>0</v>
      </c>
      <c r="JL46" s="307">
        <f t="shared" si="983"/>
        <v>0</v>
      </c>
      <c r="JM46" s="307">
        <f t="shared" si="983"/>
        <v>0</v>
      </c>
      <c r="JN46" s="307">
        <f t="shared" si="983"/>
        <v>0</v>
      </c>
    </row>
    <row r="47" spans="2:274" s="178" customFormat="1" x14ac:dyDescent="0.25">
      <c r="B47" s="2" t="s">
        <v>409</v>
      </c>
      <c r="C47" s="247"/>
      <c r="E47" s="297"/>
      <c r="F47" s="347"/>
      <c r="G47" s="307">
        <f>+(G46+F47)*G46</f>
        <v>0</v>
      </c>
      <c r="H47" s="307">
        <f t="shared" ref="H47:BS47" si="984">+(H46+G47)*H46</f>
        <v>0</v>
      </c>
      <c r="I47" s="307">
        <f t="shared" si="984"/>
        <v>0</v>
      </c>
      <c r="J47" s="307">
        <f t="shared" si="984"/>
        <v>0</v>
      </c>
      <c r="K47" s="307">
        <f t="shared" si="984"/>
        <v>0</v>
      </c>
      <c r="L47" s="307">
        <f t="shared" si="984"/>
        <v>0</v>
      </c>
      <c r="M47" s="307">
        <f t="shared" si="984"/>
        <v>0</v>
      </c>
      <c r="N47" s="307">
        <f t="shared" si="984"/>
        <v>0</v>
      </c>
      <c r="O47" s="307">
        <f t="shared" si="984"/>
        <v>0</v>
      </c>
      <c r="P47" s="307">
        <f t="shared" si="984"/>
        <v>0</v>
      </c>
      <c r="Q47" s="307">
        <f t="shared" si="984"/>
        <v>0</v>
      </c>
      <c r="R47" s="307">
        <f t="shared" si="984"/>
        <v>0</v>
      </c>
      <c r="S47" s="307">
        <f t="shared" si="984"/>
        <v>1</v>
      </c>
      <c r="T47" s="307">
        <f t="shared" si="984"/>
        <v>2</v>
      </c>
      <c r="U47" s="307">
        <f t="shared" si="984"/>
        <v>3</v>
      </c>
      <c r="V47" s="307">
        <f t="shared" si="984"/>
        <v>4</v>
      </c>
      <c r="W47" s="307">
        <f t="shared" si="984"/>
        <v>5</v>
      </c>
      <c r="X47" s="307">
        <f t="shared" si="984"/>
        <v>6</v>
      </c>
      <c r="Y47" s="307">
        <f t="shared" si="984"/>
        <v>7</v>
      </c>
      <c r="Z47" s="307">
        <f t="shared" si="984"/>
        <v>8</v>
      </c>
      <c r="AA47" s="307">
        <f t="shared" si="984"/>
        <v>9</v>
      </c>
      <c r="AB47" s="307">
        <f t="shared" si="984"/>
        <v>10</v>
      </c>
      <c r="AC47" s="307">
        <f t="shared" si="984"/>
        <v>11</v>
      </c>
      <c r="AD47" s="307">
        <f t="shared" si="984"/>
        <v>12</v>
      </c>
      <c r="AE47" s="307">
        <f t="shared" si="984"/>
        <v>13</v>
      </c>
      <c r="AF47" s="307">
        <f t="shared" si="984"/>
        <v>14</v>
      </c>
      <c r="AG47" s="307">
        <f t="shared" si="984"/>
        <v>15</v>
      </c>
      <c r="AH47" s="307">
        <f t="shared" si="984"/>
        <v>16</v>
      </c>
      <c r="AI47" s="307">
        <f t="shared" si="984"/>
        <v>17</v>
      </c>
      <c r="AJ47" s="307">
        <f t="shared" si="984"/>
        <v>18</v>
      </c>
      <c r="AK47" s="307">
        <f t="shared" si="984"/>
        <v>19</v>
      </c>
      <c r="AL47" s="307">
        <f t="shared" si="984"/>
        <v>20</v>
      </c>
      <c r="AM47" s="307">
        <f t="shared" si="984"/>
        <v>21</v>
      </c>
      <c r="AN47" s="307">
        <f t="shared" si="984"/>
        <v>22</v>
      </c>
      <c r="AO47" s="307">
        <f t="shared" si="984"/>
        <v>23</v>
      </c>
      <c r="AP47" s="307">
        <f t="shared" si="984"/>
        <v>24</v>
      </c>
      <c r="AQ47" s="307">
        <f t="shared" si="984"/>
        <v>25</v>
      </c>
      <c r="AR47" s="307">
        <f t="shared" si="984"/>
        <v>26</v>
      </c>
      <c r="AS47" s="307">
        <f t="shared" si="984"/>
        <v>27</v>
      </c>
      <c r="AT47" s="307">
        <f t="shared" si="984"/>
        <v>28</v>
      </c>
      <c r="AU47" s="307">
        <f t="shared" si="984"/>
        <v>29</v>
      </c>
      <c r="AV47" s="307">
        <f t="shared" si="984"/>
        <v>30</v>
      </c>
      <c r="AW47" s="307">
        <f t="shared" si="984"/>
        <v>31</v>
      </c>
      <c r="AX47" s="307">
        <f t="shared" si="984"/>
        <v>32</v>
      </c>
      <c r="AY47" s="307">
        <f t="shared" si="984"/>
        <v>33</v>
      </c>
      <c r="AZ47" s="307">
        <f t="shared" si="984"/>
        <v>34</v>
      </c>
      <c r="BA47" s="307">
        <f t="shared" si="984"/>
        <v>35</v>
      </c>
      <c r="BB47" s="307">
        <f t="shared" si="984"/>
        <v>36</v>
      </c>
      <c r="BC47" s="307">
        <f t="shared" si="984"/>
        <v>37</v>
      </c>
      <c r="BD47" s="307">
        <f t="shared" si="984"/>
        <v>38</v>
      </c>
      <c r="BE47" s="307">
        <f t="shared" si="984"/>
        <v>39</v>
      </c>
      <c r="BF47" s="307">
        <f t="shared" si="984"/>
        <v>40</v>
      </c>
      <c r="BG47" s="307">
        <f t="shared" si="984"/>
        <v>41</v>
      </c>
      <c r="BH47" s="307">
        <f t="shared" si="984"/>
        <v>42</v>
      </c>
      <c r="BI47" s="307">
        <f t="shared" si="984"/>
        <v>43</v>
      </c>
      <c r="BJ47" s="307">
        <f t="shared" si="984"/>
        <v>44</v>
      </c>
      <c r="BK47" s="307">
        <f t="shared" si="984"/>
        <v>0</v>
      </c>
      <c r="BL47" s="307">
        <f t="shared" si="984"/>
        <v>0</v>
      </c>
      <c r="BM47" s="307">
        <f t="shared" si="984"/>
        <v>0</v>
      </c>
      <c r="BN47" s="307">
        <f t="shared" si="984"/>
        <v>0</v>
      </c>
      <c r="BO47" s="307">
        <f t="shared" si="984"/>
        <v>0</v>
      </c>
      <c r="BP47" s="307">
        <f t="shared" si="984"/>
        <v>0</v>
      </c>
      <c r="BQ47" s="307">
        <f t="shared" si="984"/>
        <v>0</v>
      </c>
      <c r="BR47" s="307">
        <f t="shared" si="984"/>
        <v>0</v>
      </c>
      <c r="BS47" s="307">
        <f t="shared" si="984"/>
        <v>0</v>
      </c>
      <c r="BT47" s="307">
        <f t="shared" ref="BT47:EE47" si="985">+(BT46+BS47)*BT46</f>
        <v>0</v>
      </c>
      <c r="BU47" s="307">
        <f t="shared" si="985"/>
        <v>0</v>
      </c>
      <c r="BV47" s="307">
        <f t="shared" si="985"/>
        <v>0</v>
      </c>
      <c r="BW47" s="307">
        <f t="shared" si="985"/>
        <v>0</v>
      </c>
      <c r="BX47" s="307">
        <f t="shared" si="985"/>
        <v>0</v>
      </c>
      <c r="BY47" s="307">
        <f t="shared" si="985"/>
        <v>0</v>
      </c>
      <c r="BZ47" s="307">
        <f t="shared" si="985"/>
        <v>0</v>
      </c>
      <c r="CA47" s="307">
        <f t="shared" si="985"/>
        <v>0</v>
      </c>
      <c r="CB47" s="307">
        <f t="shared" si="985"/>
        <v>0</v>
      </c>
      <c r="CC47" s="307">
        <f t="shared" si="985"/>
        <v>0</v>
      </c>
      <c r="CD47" s="307">
        <f t="shared" si="985"/>
        <v>0</v>
      </c>
      <c r="CE47" s="307">
        <f t="shared" si="985"/>
        <v>0</v>
      </c>
      <c r="CF47" s="307">
        <f t="shared" si="985"/>
        <v>0</v>
      </c>
      <c r="CG47" s="307">
        <f t="shared" si="985"/>
        <v>0</v>
      </c>
      <c r="CH47" s="307">
        <f t="shared" si="985"/>
        <v>0</v>
      </c>
      <c r="CI47" s="307">
        <f t="shared" si="985"/>
        <v>0</v>
      </c>
      <c r="CJ47" s="307">
        <f t="shared" si="985"/>
        <v>0</v>
      </c>
      <c r="CK47" s="307">
        <f t="shared" si="985"/>
        <v>0</v>
      </c>
      <c r="CL47" s="307">
        <f t="shared" si="985"/>
        <v>0</v>
      </c>
      <c r="CM47" s="307">
        <f t="shared" si="985"/>
        <v>0</v>
      </c>
      <c r="CN47" s="307">
        <f t="shared" si="985"/>
        <v>0</v>
      </c>
      <c r="CO47" s="307">
        <f t="shared" si="985"/>
        <v>0</v>
      </c>
      <c r="CP47" s="307">
        <f t="shared" si="985"/>
        <v>0</v>
      </c>
      <c r="CQ47" s="307">
        <f t="shared" si="985"/>
        <v>0</v>
      </c>
      <c r="CR47" s="307">
        <f t="shared" si="985"/>
        <v>0</v>
      </c>
      <c r="CS47" s="307">
        <f t="shared" si="985"/>
        <v>0</v>
      </c>
      <c r="CT47" s="307">
        <f t="shared" si="985"/>
        <v>0</v>
      </c>
      <c r="CU47" s="307">
        <f t="shared" si="985"/>
        <v>0</v>
      </c>
      <c r="CV47" s="307">
        <f t="shared" si="985"/>
        <v>0</v>
      </c>
      <c r="CW47" s="307">
        <f t="shared" si="985"/>
        <v>0</v>
      </c>
      <c r="CX47" s="307">
        <f t="shared" si="985"/>
        <v>0</v>
      </c>
      <c r="CY47" s="307">
        <f t="shared" si="985"/>
        <v>0</v>
      </c>
      <c r="CZ47" s="307">
        <f t="shared" si="985"/>
        <v>0</v>
      </c>
      <c r="DA47" s="307">
        <f t="shared" si="985"/>
        <v>0</v>
      </c>
      <c r="DB47" s="307">
        <f t="shared" si="985"/>
        <v>0</v>
      </c>
      <c r="DC47" s="307">
        <f t="shared" si="985"/>
        <v>0</v>
      </c>
      <c r="DD47" s="307">
        <f t="shared" si="985"/>
        <v>0</v>
      </c>
      <c r="DE47" s="307">
        <f t="shared" si="985"/>
        <v>0</v>
      </c>
      <c r="DF47" s="307">
        <f t="shared" si="985"/>
        <v>0</v>
      </c>
      <c r="DG47" s="307">
        <f t="shared" si="985"/>
        <v>0</v>
      </c>
      <c r="DH47" s="307">
        <f t="shared" si="985"/>
        <v>0</v>
      </c>
      <c r="DI47" s="307">
        <f t="shared" si="985"/>
        <v>0</v>
      </c>
      <c r="DJ47" s="307">
        <f t="shared" si="985"/>
        <v>0</v>
      </c>
      <c r="DK47" s="307">
        <f t="shared" si="985"/>
        <v>0</v>
      </c>
      <c r="DL47" s="307">
        <f t="shared" si="985"/>
        <v>0</v>
      </c>
      <c r="DM47" s="307">
        <f t="shared" si="985"/>
        <v>0</v>
      </c>
      <c r="DN47" s="307">
        <f t="shared" si="985"/>
        <v>0</v>
      </c>
      <c r="DO47" s="307">
        <f t="shared" si="985"/>
        <v>0</v>
      </c>
      <c r="DP47" s="307">
        <f t="shared" si="985"/>
        <v>0</v>
      </c>
      <c r="DQ47" s="307">
        <f t="shared" si="985"/>
        <v>0</v>
      </c>
      <c r="DR47" s="307">
        <f t="shared" si="985"/>
        <v>0</v>
      </c>
      <c r="DS47" s="307">
        <f t="shared" si="985"/>
        <v>0</v>
      </c>
      <c r="DT47" s="307">
        <f t="shared" si="985"/>
        <v>0</v>
      </c>
      <c r="DU47" s="307">
        <f t="shared" si="985"/>
        <v>0</v>
      </c>
      <c r="DV47" s="307">
        <f t="shared" si="985"/>
        <v>0</v>
      </c>
      <c r="DW47" s="307">
        <f t="shared" si="985"/>
        <v>0</v>
      </c>
      <c r="DX47" s="307">
        <f t="shared" si="985"/>
        <v>0</v>
      </c>
      <c r="DY47" s="307">
        <f t="shared" si="985"/>
        <v>0</v>
      </c>
      <c r="DZ47" s="307">
        <f t="shared" si="985"/>
        <v>0</v>
      </c>
      <c r="EA47" s="307">
        <f t="shared" si="985"/>
        <v>0</v>
      </c>
      <c r="EB47" s="307">
        <f t="shared" si="985"/>
        <v>0</v>
      </c>
      <c r="EC47" s="307">
        <f t="shared" si="985"/>
        <v>0</v>
      </c>
      <c r="ED47" s="307">
        <f t="shared" si="985"/>
        <v>0</v>
      </c>
      <c r="EE47" s="307">
        <f t="shared" si="985"/>
        <v>0</v>
      </c>
      <c r="EF47" s="307">
        <f t="shared" ref="EF47:GQ47" si="986">+(EF46+EE47)*EF46</f>
        <v>0</v>
      </c>
      <c r="EG47" s="307">
        <f t="shared" si="986"/>
        <v>0</v>
      </c>
      <c r="EH47" s="307">
        <f t="shared" si="986"/>
        <v>0</v>
      </c>
      <c r="EI47" s="307">
        <f t="shared" si="986"/>
        <v>0</v>
      </c>
      <c r="EJ47" s="307">
        <f t="shared" si="986"/>
        <v>0</v>
      </c>
      <c r="EK47" s="307">
        <f t="shared" si="986"/>
        <v>0</v>
      </c>
      <c r="EL47" s="307">
        <f t="shared" si="986"/>
        <v>0</v>
      </c>
      <c r="EM47" s="307">
        <f t="shared" si="986"/>
        <v>0</v>
      </c>
      <c r="EN47" s="307">
        <f t="shared" si="986"/>
        <v>0</v>
      </c>
      <c r="EO47" s="307">
        <f t="shared" si="986"/>
        <v>0</v>
      </c>
      <c r="EP47" s="307">
        <f t="shared" si="986"/>
        <v>0</v>
      </c>
      <c r="EQ47" s="307">
        <f t="shared" si="986"/>
        <v>0</v>
      </c>
      <c r="ER47" s="307">
        <f t="shared" si="986"/>
        <v>0</v>
      </c>
      <c r="ES47" s="307">
        <f t="shared" si="986"/>
        <v>0</v>
      </c>
      <c r="ET47" s="307">
        <f t="shared" si="986"/>
        <v>0</v>
      </c>
      <c r="EU47" s="307">
        <f t="shared" si="986"/>
        <v>0</v>
      </c>
      <c r="EV47" s="307">
        <f t="shared" si="986"/>
        <v>0</v>
      </c>
      <c r="EW47" s="307">
        <f t="shared" si="986"/>
        <v>0</v>
      </c>
      <c r="EX47" s="307">
        <f t="shared" si="986"/>
        <v>0</v>
      </c>
      <c r="EY47" s="307">
        <f t="shared" si="986"/>
        <v>0</v>
      </c>
      <c r="EZ47" s="307">
        <f t="shared" si="986"/>
        <v>0</v>
      </c>
      <c r="FA47" s="307">
        <f t="shared" si="986"/>
        <v>0</v>
      </c>
      <c r="FB47" s="307">
        <f t="shared" si="986"/>
        <v>0</v>
      </c>
      <c r="FC47" s="307">
        <f t="shared" si="986"/>
        <v>0</v>
      </c>
      <c r="FD47" s="307">
        <f t="shared" si="986"/>
        <v>0</v>
      </c>
      <c r="FE47" s="307">
        <f t="shared" si="986"/>
        <v>0</v>
      </c>
      <c r="FF47" s="307">
        <f t="shared" si="986"/>
        <v>0</v>
      </c>
      <c r="FG47" s="307">
        <f t="shared" si="986"/>
        <v>0</v>
      </c>
      <c r="FH47" s="307">
        <f t="shared" si="986"/>
        <v>0</v>
      </c>
      <c r="FI47" s="307">
        <f t="shared" si="986"/>
        <v>0</v>
      </c>
      <c r="FJ47" s="307">
        <f t="shared" si="986"/>
        <v>0</v>
      </c>
      <c r="FK47" s="307">
        <f t="shared" si="986"/>
        <v>0</v>
      </c>
      <c r="FL47" s="307">
        <f t="shared" si="986"/>
        <v>0</v>
      </c>
      <c r="FM47" s="307">
        <f t="shared" si="986"/>
        <v>0</v>
      </c>
      <c r="FN47" s="307">
        <f t="shared" si="986"/>
        <v>0</v>
      </c>
      <c r="FO47" s="307">
        <f t="shared" si="986"/>
        <v>0</v>
      </c>
      <c r="FP47" s="307">
        <f t="shared" si="986"/>
        <v>0</v>
      </c>
      <c r="FQ47" s="307">
        <f t="shared" si="986"/>
        <v>0</v>
      </c>
      <c r="FR47" s="307">
        <f t="shared" si="986"/>
        <v>0</v>
      </c>
      <c r="FS47" s="307">
        <f t="shared" si="986"/>
        <v>0</v>
      </c>
      <c r="FT47" s="307">
        <f t="shared" si="986"/>
        <v>0</v>
      </c>
      <c r="FU47" s="307">
        <f t="shared" si="986"/>
        <v>0</v>
      </c>
      <c r="FV47" s="307">
        <f t="shared" si="986"/>
        <v>0</v>
      </c>
      <c r="FW47" s="307">
        <f t="shared" si="986"/>
        <v>0</v>
      </c>
      <c r="FX47" s="307">
        <f t="shared" si="986"/>
        <v>0</v>
      </c>
      <c r="FY47" s="307">
        <f t="shared" si="986"/>
        <v>0</v>
      </c>
      <c r="FZ47" s="307">
        <f t="shared" si="986"/>
        <v>0</v>
      </c>
      <c r="GA47" s="307">
        <f t="shared" si="986"/>
        <v>0</v>
      </c>
      <c r="GB47" s="307">
        <f t="shared" si="986"/>
        <v>0</v>
      </c>
      <c r="GC47" s="307">
        <f t="shared" si="986"/>
        <v>0</v>
      </c>
      <c r="GD47" s="307">
        <f t="shared" si="986"/>
        <v>0</v>
      </c>
      <c r="GE47" s="307">
        <f t="shared" si="986"/>
        <v>0</v>
      </c>
      <c r="GF47" s="307">
        <f t="shared" si="986"/>
        <v>0</v>
      </c>
      <c r="GG47" s="307">
        <f t="shared" si="986"/>
        <v>0</v>
      </c>
      <c r="GH47" s="307">
        <f t="shared" si="986"/>
        <v>0</v>
      </c>
      <c r="GI47" s="307">
        <f t="shared" si="986"/>
        <v>0</v>
      </c>
      <c r="GJ47" s="307">
        <f t="shared" si="986"/>
        <v>0</v>
      </c>
      <c r="GK47" s="307">
        <f t="shared" si="986"/>
        <v>0</v>
      </c>
      <c r="GL47" s="307">
        <f t="shared" si="986"/>
        <v>0</v>
      </c>
      <c r="GM47" s="307">
        <f t="shared" si="986"/>
        <v>0</v>
      </c>
      <c r="GN47" s="307">
        <f t="shared" si="986"/>
        <v>0</v>
      </c>
      <c r="GO47" s="307">
        <f t="shared" si="986"/>
        <v>0</v>
      </c>
      <c r="GP47" s="307">
        <f t="shared" si="986"/>
        <v>0</v>
      </c>
      <c r="GQ47" s="307">
        <f t="shared" si="986"/>
        <v>0</v>
      </c>
      <c r="GR47" s="307">
        <f t="shared" ref="GR47:JC47" si="987">+(GR46+GQ47)*GR46</f>
        <v>0</v>
      </c>
      <c r="GS47" s="307">
        <f t="shared" si="987"/>
        <v>0</v>
      </c>
      <c r="GT47" s="307">
        <f t="shared" si="987"/>
        <v>0</v>
      </c>
      <c r="GU47" s="307">
        <f t="shared" si="987"/>
        <v>0</v>
      </c>
      <c r="GV47" s="307">
        <f t="shared" si="987"/>
        <v>0</v>
      </c>
      <c r="GW47" s="307">
        <f t="shared" si="987"/>
        <v>0</v>
      </c>
      <c r="GX47" s="307">
        <f t="shared" si="987"/>
        <v>0</v>
      </c>
      <c r="GY47" s="307">
        <f t="shared" si="987"/>
        <v>0</v>
      </c>
      <c r="GZ47" s="307">
        <f t="shared" si="987"/>
        <v>0</v>
      </c>
      <c r="HA47" s="307">
        <f t="shared" si="987"/>
        <v>0</v>
      </c>
      <c r="HB47" s="307">
        <f t="shared" si="987"/>
        <v>0</v>
      </c>
      <c r="HC47" s="307">
        <f t="shared" si="987"/>
        <v>0</v>
      </c>
      <c r="HD47" s="307">
        <f t="shared" si="987"/>
        <v>0</v>
      </c>
      <c r="HE47" s="307">
        <f t="shared" si="987"/>
        <v>0</v>
      </c>
      <c r="HF47" s="307">
        <f t="shared" si="987"/>
        <v>0</v>
      </c>
      <c r="HG47" s="307">
        <f t="shared" si="987"/>
        <v>0</v>
      </c>
      <c r="HH47" s="307">
        <f t="shared" si="987"/>
        <v>0</v>
      </c>
      <c r="HI47" s="307">
        <f t="shared" si="987"/>
        <v>0</v>
      </c>
      <c r="HJ47" s="307">
        <f t="shared" si="987"/>
        <v>0</v>
      </c>
      <c r="HK47" s="307">
        <f t="shared" si="987"/>
        <v>0</v>
      </c>
      <c r="HL47" s="307">
        <f t="shared" si="987"/>
        <v>0</v>
      </c>
      <c r="HM47" s="307">
        <f t="shared" si="987"/>
        <v>0</v>
      </c>
      <c r="HN47" s="307">
        <f t="shared" si="987"/>
        <v>0</v>
      </c>
      <c r="HO47" s="307">
        <f t="shared" si="987"/>
        <v>0</v>
      </c>
      <c r="HP47" s="307">
        <f t="shared" si="987"/>
        <v>0</v>
      </c>
      <c r="HQ47" s="307">
        <f t="shared" si="987"/>
        <v>0</v>
      </c>
      <c r="HR47" s="307">
        <f t="shared" si="987"/>
        <v>0</v>
      </c>
      <c r="HS47" s="307">
        <f t="shared" si="987"/>
        <v>0</v>
      </c>
      <c r="HT47" s="307">
        <f t="shared" si="987"/>
        <v>0</v>
      </c>
      <c r="HU47" s="307">
        <f t="shared" si="987"/>
        <v>0</v>
      </c>
      <c r="HV47" s="307">
        <f t="shared" si="987"/>
        <v>0</v>
      </c>
      <c r="HW47" s="307">
        <f t="shared" si="987"/>
        <v>0</v>
      </c>
      <c r="HX47" s="307">
        <f t="shared" si="987"/>
        <v>0</v>
      </c>
      <c r="HY47" s="307">
        <f t="shared" si="987"/>
        <v>0</v>
      </c>
      <c r="HZ47" s="307">
        <f t="shared" si="987"/>
        <v>0</v>
      </c>
      <c r="IA47" s="307">
        <f t="shared" si="987"/>
        <v>0</v>
      </c>
      <c r="IB47" s="307">
        <f t="shared" si="987"/>
        <v>0</v>
      </c>
      <c r="IC47" s="307">
        <f t="shared" si="987"/>
        <v>0</v>
      </c>
      <c r="ID47" s="307">
        <f t="shared" si="987"/>
        <v>0</v>
      </c>
      <c r="IE47" s="307">
        <f t="shared" si="987"/>
        <v>0</v>
      </c>
      <c r="IF47" s="307">
        <f t="shared" si="987"/>
        <v>0</v>
      </c>
      <c r="IG47" s="307">
        <f t="shared" si="987"/>
        <v>0</v>
      </c>
      <c r="IH47" s="307">
        <f t="shared" si="987"/>
        <v>0</v>
      </c>
      <c r="II47" s="307">
        <f t="shared" si="987"/>
        <v>0</v>
      </c>
      <c r="IJ47" s="307">
        <f t="shared" si="987"/>
        <v>0</v>
      </c>
      <c r="IK47" s="307">
        <f t="shared" si="987"/>
        <v>0</v>
      </c>
      <c r="IL47" s="307">
        <f t="shared" si="987"/>
        <v>0</v>
      </c>
      <c r="IM47" s="307">
        <f t="shared" si="987"/>
        <v>0</v>
      </c>
      <c r="IN47" s="307">
        <f t="shared" si="987"/>
        <v>0</v>
      </c>
      <c r="IO47" s="307">
        <f t="shared" si="987"/>
        <v>0</v>
      </c>
      <c r="IP47" s="307">
        <f t="shared" si="987"/>
        <v>0</v>
      </c>
      <c r="IQ47" s="307">
        <f t="shared" si="987"/>
        <v>0</v>
      </c>
      <c r="IR47" s="307">
        <f t="shared" si="987"/>
        <v>0</v>
      </c>
      <c r="IS47" s="307">
        <f t="shared" si="987"/>
        <v>0</v>
      </c>
      <c r="IT47" s="307">
        <f t="shared" si="987"/>
        <v>0</v>
      </c>
      <c r="IU47" s="307">
        <f t="shared" si="987"/>
        <v>0</v>
      </c>
      <c r="IV47" s="307">
        <f t="shared" si="987"/>
        <v>0</v>
      </c>
      <c r="IW47" s="307">
        <f t="shared" si="987"/>
        <v>0</v>
      </c>
      <c r="IX47" s="307">
        <f t="shared" si="987"/>
        <v>0</v>
      </c>
      <c r="IY47" s="307">
        <f t="shared" si="987"/>
        <v>0</v>
      </c>
      <c r="IZ47" s="307">
        <f t="shared" si="987"/>
        <v>0</v>
      </c>
      <c r="JA47" s="307">
        <f t="shared" si="987"/>
        <v>0</v>
      </c>
      <c r="JB47" s="307">
        <f t="shared" si="987"/>
        <v>0</v>
      </c>
      <c r="JC47" s="307">
        <f t="shared" si="987"/>
        <v>0</v>
      </c>
      <c r="JD47" s="307">
        <f t="shared" ref="JD47:JN47" si="988">+(JD46+JC47)*JD46</f>
        <v>0</v>
      </c>
      <c r="JE47" s="307">
        <f t="shared" si="988"/>
        <v>0</v>
      </c>
      <c r="JF47" s="307">
        <f t="shared" si="988"/>
        <v>0</v>
      </c>
      <c r="JG47" s="307">
        <f t="shared" si="988"/>
        <v>0</v>
      </c>
      <c r="JH47" s="307">
        <f t="shared" si="988"/>
        <v>0</v>
      </c>
      <c r="JI47" s="307">
        <f t="shared" si="988"/>
        <v>0</v>
      </c>
      <c r="JJ47" s="307">
        <f t="shared" si="988"/>
        <v>0</v>
      </c>
      <c r="JK47" s="307">
        <f t="shared" si="988"/>
        <v>0</v>
      </c>
      <c r="JL47" s="307">
        <f t="shared" si="988"/>
        <v>0</v>
      </c>
      <c r="JM47" s="307">
        <f t="shared" si="988"/>
        <v>0</v>
      </c>
      <c r="JN47" s="307">
        <f t="shared" si="988"/>
        <v>0</v>
      </c>
    </row>
    <row r="48" spans="2:274" s="178" customFormat="1" x14ac:dyDescent="0.25">
      <c r="B48" s="2" t="s">
        <v>411</v>
      </c>
      <c r="C48" s="247"/>
      <c r="E48" s="297"/>
      <c r="F48" s="347"/>
      <c r="G48" s="307">
        <f>IF(G47=1,  IF(H46=0,$C44-$C43+1, G$5-$C43+1),IF(AND(G46=1,H46=1),G$6,$C44-G$4+1))*G46</f>
        <v>0</v>
      </c>
      <c r="H48" s="307">
        <f t="shared" ref="H48:BS48" si="989">IF(H47=1,  IF(I46=0,$C44-$C43+1, H$5-$C43+1),IF(AND(H46=1,I46=1),H$6,$C44-H$4+1))*H46</f>
        <v>0</v>
      </c>
      <c r="I48" s="307">
        <f t="shared" si="989"/>
        <v>0</v>
      </c>
      <c r="J48" s="307">
        <f t="shared" si="989"/>
        <v>0</v>
      </c>
      <c r="K48" s="307">
        <f t="shared" si="989"/>
        <v>0</v>
      </c>
      <c r="L48" s="307">
        <f t="shared" si="989"/>
        <v>0</v>
      </c>
      <c r="M48" s="307">
        <f t="shared" si="989"/>
        <v>0</v>
      </c>
      <c r="N48" s="307">
        <f t="shared" si="989"/>
        <v>0</v>
      </c>
      <c r="O48" s="307">
        <f t="shared" si="989"/>
        <v>0</v>
      </c>
      <c r="P48" s="307">
        <f t="shared" si="989"/>
        <v>0</v>
      </c>
      <c r="Q48" s="307">
        <f t="shared" si="989"/>
        <v>0</v>
      </c>
      <c r="R48" s="307">
        <f t="shared" si="989"/>
        <v>0</v>
      </c>
      <c r="S48" s="307">
        <f t="shared" si="989"/>
        <v>31</v>
      </c>
      <c r="T48" s="307">
        <f t="shared" si="989"/>
        <v>29</v>
      </c>
      <c r="U48" s="307">
        <f t="shared" si="989"/>
        <v>31</v>
      </c>
      <c r="V48" s="307">
        <f t="shared" si="989"/>
        <v>30</v>
      </c>
      <c r="W48" s="307">
        <f t="shared" si="989"/>
        <v>31</v>
      </c>
      <c r="X48" s="307">
        <f t="shared" si="989"/>
        <v>30</v>
      </c>
      <c r="Y48" s="307">
        <f t="shared" si="989"/>
        <v>31</v>
      </c>
      <c r="Z48" s="307">
        <f t="shared" si="989"/>
        <v>31</v>
      </c>
      <c r="AA48" s="307">
        <f t="shared" si="989"/>
        <v>30</v>
      </c>
      <c r="AB48" s="307">
        <f t="shared" si="989"/>
        <v>31</v>
      </c>
      <c r="AC48" s="307">
        <f t="shared" si="989"/>
        <v>30</v>
      </c>
      <c r="AD48" s="307">
        <f t="shared" si="989"/>
        <v>31</v>
      </c>
      <c r="AE48" s="307">
        <f t="shared" si="989"/>
        <v>31</v>
      </c>
      <c r="AF48" s="307">
        <f t="shared" si="989"/>
        <v>28</v>
      </c>
      <c r="AG48" s="307">
        <f t="shared" si="989"/>
        <v>31</v>
      </c>
      <c r="AH48" s="307">
        <f t="shared" si="989"/>
        <v>30</v>
      </c>
      <c r="AI48" s="307">
        <f t="shared" si="989"/>
        <v>31</v>
      </c>
      <c r="AJ48" s="307">
        <f t="shared" si="989"/>
        <v>30</v>
      </c>
      <c r="AK48" s="307">
        <f t="shared" si="989"/>
        <v>31</v>
      </c>
      <c r="AL48" s="307">
        <f t="shared" si="989"/>
        <v>31</v>
      </c>
      <c r="AM48" s="307">
        <f t="shared" si="989"/>
        <v>30</v>
      </c>
      <c r="AN48" s="307">
        <f t="shared" si="989"/>
        <v>31</v>
      </c>
      <c r="AO48" s="307">
        <f t="shared" si="989"/>
        <v>30</v>
      </c>
      <c r="AP48" s="307">
        <f t="shared" si="989"/>
        <v>31</v>
      </c>
      <c r="AQ48" s="307">
        <f t="shared" si="989"/>
        <v>31</v>
      </c>
      <c r="AR48" s="307">
        <f t="shared" si="989"/>
        <v>28</v>
      </c>
      <c r="AS48" s="307">
        <f t="shared" si="989"/>
        <v>31</v>
      </c>
      <c r="AT48" s="307">
        <f t="shared" si="989"/>
        <v>30</v>
      </c>
      <c r="AU48" s="307">
        <f t="shared" si="989"/>
        <v>31</v>
      </c>
      <c r="AV48" s="307">
        <f t="shared" si="989"/>
        <v>30</v>
      </c>
      <c r="AW48" s="307">
        <f t="shared" si="989"/>
        <v>31</v>
      </c>
      <c r="AX48" s="307">
        <f t="shared" si="989"/>
        <v>31</v>
      </c>
      <c r="AY48" s="307">
        <f t="shared" si="989"/>
        <v>30</v>
      </c>
      <c r="AZ48" s="307">
        <f t="shared" si="989"/>
        <v>31</v>
      </c>
      <c r="BA48" s="307">
        <f t="shared" si="989"/>
        <v>30</v>
      </c>
      <c r="BB48" s="307">
        <f t="shared" si="989"/>
        <v>31</v>
      </c>
      <c r="BC48" s="307">
        <f t="shared" si="989"/>
        <v>31</v>
      </c>
      <c r="BD48" s="307">
        <f t="shared" si="989"/>
        <v>28</v>
      </c>
      <c r="BE48" s="307">
        <f t="shared" si="989"/>
        <v>31</v>
      </c>
      <c r="BF48" s="307">
        <f t="shared" si="989"/>
        <v>30</v>
      </c>
      <c r="BG48" s="307">
        <f t="shared" si="989"/>
        <v>31</v>
      </c>
      <c r="BH48" s="307">
        <f t="shared" si="989"/>
        <v>30</v>
      </c>
      <c r="BI48" s="307">
        <f t="shared" si="989"/>
        <v>31</v>
      </c>
      <c r="BJ48" s="307">
        <f t="shared" si="989"/>
        <v>31</v>
      </c>
      <c r="BK48" s="307">
        <f t="shared" si="989"/>
        <v>0</v>
      </c>
      <c r="BL48" s="307">
        <f t="shared" si="989"/>
        <v>0</v>
      </c>
      <c r="BM48" s="307">
        <f t="shared" si="989"/>
        <v>0</v>
      </c>
      <c r="BN48" s="307">
        <f t="shared" si="989"/>
        <v>0</v>
      </c>
      <c r="BO48" s="307">
        <f t="shared" si="989"/>
        <v>0</v>
      </c>
      <c r="BP48" s="307">
        <f t="shared" si="989"/>
        <v>0</v>
      </c>
      <c r="BQ48" s="307">
        <f t="shared" si="989"/>
        <v>0</v>
      </c>
      <c r="BR48" s="307">
        <f t="shared" si="989"/>
        <v>0</v>
      </c>
      <c r="BS48" s="307">
        <f t="shared" si="989"/>
        <v>0</v>
      </c>
      <c r="BT48" s="307">
        <f t="shared" ref="BT48:EE48" si="990">IF(BT47=1,  IF(BU46=0,$C44-$C43+1, BT$5-$C43+1),IF(AND(BT46=1,BU46=1),BT$6,$C44-BT$4+1))*BT46</f>
        <v>0</v>
      </c>
      <c r="BU48" s="307">
        <f t="shared" si="990"/>
        <v>0</v>
      </c>
      <c r="BV48" s="307">
        <f t="shared" si="990"/>
        <v>0</v>
      </c>
      <c r="BW48" s="307">
        <f t="shared" si="990"/>
        <v>0</v>
      </c>
      <c r="BX48" s="307">
        <f t="shared" si="990"/>
        <v>0</v>
      </c>
      <c r="BY48" s="307">
        <f t="shared" si="990"/>
        <v>0</v>
      </c>
      <c r="BZ48" s="307">
        <f t="shared" si="990"/>
        <v>0</v>
      </c>
      <c r="CA48" s="307">
        <f t="shared" si="990"/>
        <v>0</v>
      </c>
      <c r="CB48" s="307">
        <f t="shared" si="990"/>
        <v>0</v>
      </c>
      <c r="CC48" s="307">
        <f t="shared" si="990"/>
        <v>0</v>
      </c>
      <c r="CD48" s="307">
        <f t="shared" si="990"/>
        <v>0</v>
      </c>
      <c r="CE48" s="307">
        <f t="shared" si="990"/>
        <v>0</v>
      </c>
      <c r="CF48" s="307">
        <f t="shared" si="990"/>
        <v>0</v>
      </c>
      <c r="CG48" s="307">
        <f t="shared" si="990"/>
        <v>0</v>
      </c>
      <c r="CH48" s="307">
        <f t="shared" si="990"/>
        <v>0</v>
      </c>
      <c r="CI48" s="307">
        <f t="shared" si="990"/>
        <v>0</v>
      </c>
      <c r="CJ48" s="307">
        <f t="shared" si="990"/>
        <v>0</v>
      </c>
      <c r="CK48" s="307">
        <f t="shared" si="990"/>
        <v>0</v>
      </c>
      <c r="CL48" s="307">
        <f t="shared" si="990"/>
        <v>0</v>
      </c>
      <c r="CM48" s="307">
        <f t="shared" si="990"/>
        <v>0</v>
      </c>
      <c r="CN48" s="307">
        <f t="shared" si="990"/>
        <v>0</v>
      </c>
      <c r="CO48" s="307">
        <f t="shared" si="990"/>
        <v>0</v>
      </c>
      <c r="CP48" s="307">
        <f t="shared" si="990"/>
        <v>0</v>
      </c>
      <c r="CQ48" s="307">
        <f t="shared" si="990"/>
        <v>0</v>
      </c>
      <c r="CR48" s="307">
        <f t="shared" si="990"/>
        <v>0</v>
      </c>
      <c r="CS48" s="307">
        <f t="shared" si="990"/>
        <v>0</v>
      </c>
      <c r="CT48" s="307">
        <f t="shared" si="990"/>
        <v>0</v>
      </c>
      <c r="CU48" s="307">
        <f t="shared" si="990"/>
        <v>0</v>
      </c>
      <c r="CV48" s="307">
        <f t="shared" si="990"/>
        <v>0</v>
      </c>
      <c r="CW48" s="307">
        <f t="shared" si="990"/>
        <v>0</v>
      </c>
      <c r="CX48" s="307">
        <f t="shared" si="990"/>
        <v>0</v>
      </c>
      <c r="CY48" s="307">
        <f t="shared" si="990"/>
        <v>0</v>
      </c>
      <c r="CZ48" s="307">
        <f t="shared" si="990"/>
        <v>0</v>
      </c>
      <c r="DA48" s="307">
        <f t="shared" si="990"/>
        <v>0</v>
      </c>
      <c r="DB48" s="307">
        <f t="shared" si="990"/>
        <v>0</v>
      </c>
      <c r="DC48" s="307">
        <f t="shared" si="990"/>
        <v>0</v>
      </c>
      <c r="DD48" s="307">
        <f t="shared" si="990"/>
        <v>0</v>
      </c>
      <c r="DE48" s="307">
        <f t="shared" si="990"/>
        <v>0</v>
      </c>
      <c r="DF48" s="307">
        <f t="shared" si="990"/>
        <v>0</v>
      </c>
      <c r="DG48" s="307">
        <f t="shared" si="990"/>
        <v>0</v>
      </c>
      <c r="DH48" s="307">
        <f t="shared" si="990"/>
        <v>0</v>
      </c>
      <c r="DI48" s="307">
        <f t="shared" si="990"/>
        <v>0</v>
      </c>
      <c r="DJ48" s="307">
        <f t="shared" si="990"/>
        <v>0</v>
      </c>
      <c r="DK48" s="307">
        <f t="shared" si="990"/>
        <v>0</v>
      </c>
      <c r="DL48" s="307">
        <f t="shared" si="990"/>
        <v>0</v>
      </c>
      <c r="DM48" s="307">
        <f t="shared" si="990"/>
        <v>0</v>
      </c>
      <c r="DN48" s="307">
        <f t="shared" si="990"/>
        <v>0</v>
      </c>
      <c r="DO48" s="307">
        <f t="shared" si="990"/>
        <v>0</v>
      </c>
      <c r="DP48" s="307">
        <f t="shared" si="990"/>
        <v>0</v>
      </c>
      <c r="DQ48" s="307">
        <f t="shared" si="990"/>
        <v>0</v>
      </c>
      <c r="DR48" s="307">
        <f t="shared" si="990"/>
        <v>0</v>
      </c>
      <c r="DS48" s="307">
        <f t="shared" si="990"/>
        <v>0</v>
      </c>
      <c r="DT48" s="307">
        <f t="shared" si="990"/>
        <v>0</v>
      </c>
      <c r="DU48" s="307">
        <f t="shared" si="990"/>
        <v>0</v>
      </c>
      <c r="DV48" s="307">
        <f t="shared" si="990"/>
        <v>0</v>
      </c>
      <c r="DW48" s="307">
        <f t="shared" si="990"/>
        <v>0</v>
      </c>
      <c r="DX48" s="307">
        <f t="shared" si="990"/>
        <v>0</v>
      </c>
      <c r="DY48" s="307">
        <f t="shared" si="990"/>
        <v>0</v>
      </c>
      <c r="DZ48" s="307">
        <f t="shared" si="990"/>
        <v>0</v>
      </c>
      <c r="EA48" s="307">
        <f t="shared" si="990"/>
        <v>0</v>
      </c>
      <c r="EB48" s="307">
        <f t="shared" si="990"/>
        <v>0</v>
      </c>
      <c r="EC48" s="307">
        <f t="shared" si="990"/>
        <v>0</v>
      </c>
      <c r="ED48" s="307">
        <f t="shared" si="990"/>
        <v>0</v>
      </c>
      <c r="EE48" s="307">
        <f t="shared" si="990"/>
        <v>0</v>
      </c>
      <c r="EF48" s="307">
        <f t="shared" ref="EF48:GQ48" si="991">IF(EF47=1,  IF(EG46=0,$C44-$C43+1, EF$5-$C43+1),IF(AND(EF46=1,EG46=1),EF$6,$C44-EF$4+1))*EF46</f>
        <v>0</v>
      </c>
      <c r="EG48" s="307">
        <f t="shared" si="991"/>
        <v>0</v>
      </c>
      <c r="EH48" s="307">
        <f t="shared" si="991"/>
        <v>0</v>
      </c>
      <c r="EI48" s="307">
        <f t="shared" si="991"/>
        <v>0</v>
      </c>
      <c r="EJ48" s="307">
        <f t="shared" si="991"/>
        <v>0</v>
      </c>
      <c r="EK48" s="307">
        <f t="shared" si="991"/>
        <v>0</v>
      </c>
      <c r="EL48" s="307">
        <f t="shared" si="991"/>
        <v>0</v>
      </c>
      <c r="EM48" s="307">
        <f t="shared" si="991"/>
        <v>0</v>
      </c>
      <c r="EN48" s="307">
        <f t="shared" si="991"/>
        <v>0</v>
      </c>
      <c r="EO48" s="307">
        <f t="shared" si="991"/>
        <v>0</v>
      </c>
      <c r="EP48" s="307">
        <f t="shared" si="991"/>
        <v>0</v>
      </c>
      <c r="EQ48" s="307">
        <f t="shared" si="991"/>
        <v>0</v>
      </c>
      <c r="ER48" s="307">
        <f t="shared" si="991"/>
        <v>0</v>
      </c>
      <c r="ES48" s="307">
        <f t="shared" si="991"/>
        <v>0</v>
      </c>
      <c r="ET48" s="307">
        <f t="shared" si="991"/>
        <v>0</v>
      </c>
      <c r="EU48" s="307">
        <f t="shared" si="991"/>
        <v>0</v>
      </c>
      <c r="EV48" s="307">
        <f t="shared" si="991"/>
        <v>0</v>
      </c>
      <c r="EW48" s="307">
        <f t="shared" si="991"/>
        <v>0</v>
      </c>
      <c r="EX48" s="307">
        <f t="shared" si="991"/>
        <v>0</v>
      </c>
      <c r="EY48" s="307">
        <f t="shared" si="991"/>
        <v>0</v>
      </c>
      <c r="EZ48" s="307">
        <f t="shared" si="991"/>
        <v>0</v>
      </c>
      <c r="FA48" s="307">
        <f t="shared" si="991"/>
        <v>0</v>
      </c>
      <c r="FB48" s="307">
        <f t="shared" si="991"/>
        <v>0</v>
      </c>
      <c r="FC48" s="307">
        <f t="shared" si="991"/>
        <v>0</v>
      </c>
      <c r="FD48" s="307">
        <f t="shared" si="991"/>
        <v>0</v>
      </c>
      <c r="FE48" s="307">
        <f t="shared" si="991"/>
        <v>0</v>
      </c>
      <c r="FF48" s="307">
        <f t="shared" si="991"/>
        <v>0</v>
      </c>
      <c r="FG48" s="307">
        <f t="shared" si="991"/>
        <v>0</v>
      </c>
      <c r="FH48" s="307">
        <f t="shared" si="991"/>
        <v>0</v>
      </c>
      <c r="FI48" s="307">
        <f t="shared" si="991"/>
        <v>0</v>
      </c>
      <c r="FJ48" s="307">
        <f t="shared" si="991"/>
        <v>0</v>
      </c>
      <c r="FK48" s="307">
        <f t="shared" si="991"/>
        <v>0</v>
      </c>
      <c r="FL48" s="307">
        <f t="shared" si="991"/>
        <v>0</v>
      </c>
      <c r="FM48" s="307">
        <f t="shared" si="991"/>
        <v>0</v>
      </c>
      <c r="FN48" s="307">
        <f t="shared" si="991"/>
        <v>0</v>
      </c>
      <c r="FO48" s="307">
        <f t="shared" si="991"/>
        <v>0</v>
      </c>
      <c r="FP48" s="307">
        <f t="shared" si="991"/>
        <v>0</v>
      </c>
      <c r="FQ48" s="307">
        <f t="shared" si="991"/>
        <v>0</v>
      </c>
      <c r="FR48" s="307">
        <f t="shared" si="991"/>
        <v>0</v>
      </c>
      <c r="FS48" s="307">
        <f t="shared" si="991"/>
        <v>0</v>
      </c>
      <c r="FT48" s="307">
        <f t="shared" si="991"/>
        <v>0</v>
      </c>
      <c r="FU48" s="307">
        <f t="shared" si="991"/>
        <v>0</v>
      </c>
      <c r="FV48" s="307">
        <f t="shared" si="991"/>
        <v>0</v>
      </c>
      <c r="FW48" s="307">
        <f t="shared" si="991"/>
        <v>0</v>
      </c>
      <c r="FX48" s="307">
        <f t="shared" si="991"/>
        <v>0</v>
      </c>
      <c r="FY48" s="307">
        <f t="shared" si="991"/>
        <v>0</v>
      </c>
      <c r="FZ48" s="307">
        <f t="shared" si="991"/>
        <v>0</v>
      </c>
      <c r="GA48" s="307">
        <f t="shared" si="991"/>
        <v>0</v>
      </c>
      <c r="GB48" s="307">
        <f t="shared" si="991"/>
        <v>0</v>
      </c>
      <c r="GC48" s="307">
        <f t="shared" si="991"/>
        <v>0</v>
      </c>
      <c r="GD48" s="307">
        <f t="shared" si="991"/>
        <v>0</v>
      </c>
      <c r="GE48" s="307">
        <f t="shared" si="991"/>
        <v>0</v>
      </c>
      <c r="GF48" s="307">
        <f t="shared" si="991"/>
        <v>0</v>
      </c>
      <c r="GG48" s="307">
        <f t="shared" si="991"/>
        <v>0</v>
      </c>
      <c r="GH48" s="307">
        <f t="shared" si="991"/>
        <v>0</v>
      </c>
      <c r="GI48" s="307">
        <f t="shared" si="991"/>
        <v>0</v>
      </c>
      <c r="GJ48" s="307">
        <f t="shared" si="991"/>
        <v>0</v>
      </c>
      <c r="GK48" s="307">
        <f t="shared" si="991"/>
        <v>0</v>
      </c>
      <c r="GL48" s="307">
        <f t="shared" si="991"/>
        <v>0</v>
      </c>
      <c r="GM48" s="307">
        <f t="shared" si="991"/>
        <v>0</v>
      </c>
      <c r="GN48" s="307">
        <f t="shared" si="991"/>
        <v>0</v>
      </c>
      <c r="GO48" s="307">
        <f t="shared" si="991"/>
        <v>0</v>
      </c>
      <c r="GP48" s="307">
        <f t="shared" si="991"/>
        <v>0</v>
      </c>
      <c r="GQ48" s="307">
        <f t="shared" si="991"/>
        <v>0</v>
      </c>
      <c r="GR48" s="307">
        <f t="shared" ref="GR48:JC48" si="992">IF(GR47=1,  IF(GS46=0,$C44-$C43+1, GR$5-$C43+1),IF(AND(GR46=1,GS46=1),GR$6,$C44-GR$4+1))*GR46</f>
        <v>0</v>
      </c>
      <c r="GS48" s="307">
        <f t="shared" si="992"/>
        <v>0</v>
      </c>
      <c r="GT48" s="307">
        <f t="shared" si="992"/>
        <v>0</v>
      </c>
      <c r="GU48" s="307">
        <f t="shared" si="992"/>
        <v>0</v>
      </c>
      <c r="GV48" s="307">
        <f t="shared" si="992"/>
        <v>0</v>
      </c>
      <c r="GW48" s="307">
        <f t="shared" si="992"/>
        <v>0</v>
      </c>
      <c r="GX48" s="307">
        <f t="shared" si="992"/>
        <v>0</v>
      </c>
      <c r="GY48" s="307">
        <f t="shared" si="992"/>
        <v>0</v>
      </c>
      <c r="GZ48" s="307">
        <f t="shared" si="992"/>
        <v>0</v>
      </c>
      <c r="HA48" s="307">
        <f t="shared" si="992"/>
        <v>0</v>
      </c>
      <c r="HB48" s="307">
        <f t="shared" si="992"/>
        <v>0</v>
      </c>
      <c r="HC48" s="307">
        <f t="shared" si="992"/>
        <v>0</v>
      </c>
      <c r="HD48" s="307">
        <f t="shared" si="992"/>
        <v>0</v>
      </c>
      <c r="HE48" s="307">
        <f t="shared" si="992"/>
        <v>0</v>
      </c>
      <c r="HF48" s="307">
        <f t="shared" si="992"/>
        <v>0</v>
      </c>
      <c r="HG48" s="307">
        <f t="shared" si="992"/>
        <v>0</v>
      </c>
      <c r="HH48" s="307">
        <f t="shared" si="992"/>
        <v>0</v>
      </c>
      <c r="HI48" s="307">
        <f t="shared" si="992"/>
        <v>0</v>
      </c>
      <c r="HJ48" s="307">
        <f t="shared" si="992"/>
        <v>0</v>
      </c>
      <c r="HK48" s="307">
        <f t="shared" si="992"/>
        <v>0</v>
      </c>
      <c r="HL48" s="307">
        <f t="shared" si="992"/>
        <v>0</v>
      </c>
      <c r="HM48" s="307">
        <f t="shared" si="992"/>
        <v>0</v>
      </c>
      <c r="HN48" s="307">
        <f t="shared" si="992"/>
        <v>0</v>
      </c>
      <c r="HO48" s="307">
        <f t="shared" si="992"/>
        <v>0</v>
      </c>
      <c r="HP48" s="307">
        <f t="shared" si="992"/>
        <v>0</v>
      </c>
      <c r="HQ48" s="307">
        <f t="shared" si="992"/>
        <v>0</v>
      </c>
      <c r="HR48" s="307">
        <f t="shared" si="992"/>
        <v>0</v>
      </c>
      <c r="HS48" s="307">
        <f t="shared" si="992"/>
        <v>0</v>
      </c>
      <c r="HT48" s="307">
        <f t="shared" si="992"/>
        <v>0</v>
      </c>
      <c r="HU48" s="307">
        <f t="shared" si="992"/>
        <v>0</v>
      </c>
      <c r="HV48" s="307">
        <f t="shared" si="992"/>
        <v>0</v>
      </c>
      <c r="HW48" s="307">
        <f t="shared" si="992"/>
        <v>0</v>
      </c>
      <c r="HX48" s="307">
        <f t="shared" si="992"/>
        <v>0</v>
      </c>
      <c r="HY48" s="307">
        <f t="shared" si="992"/>
        <v>0</v>
      </c>
      <c r="HZ48" s="307">
        <f t="shared" si="992"/>
        <v>0</v>
      </c>
      <c r="IA48" s="307">
        <f t="shared" si="992"/>
        <v>0</v>
      </c>
      <c r="IB48" s="307">
        <f t="shared" si="992"/>
        <v>0</v>
      </c>
      <c r="IC48" s="307">
        <f t="shared" si="992"/>
        <v>0</v>
      </c>
      <c r="ID48" s="307">
        <f t="shared" si="992"/>
        <v>0</v>
      </c>
      <c r="IE48" s="307">
        <f t="shared" si="992"/>
        <v>0</v>
      </c>
      <c r="IF48" s="307">
        <f t="shared" si="992"/>
        <v>0</v>
      </c>
      <c r="IG48" s="307">
        <f t="shared" si="992"/>
        <v>0</v>
      </c>
      <c r="IH48" s="307">
        <f t="shared" si="992"/>
        <v>0</v>
      </c>
      <c r="II48" s="307">
        <f t="shared" si="992"/>
        <v>0</v>
      </c>
      <c r="IJ48" s="307">
        <f t="shared" si="992"/>
        <v>0</v>
      </c>
      <c r="IK48" s="307">
        <f t="shared" si="992"/>
        <v>0</v>
      </c>
      <c r="IL48" s="307">
        <f t="shared" si="992"/>
        <v>0</v>
      </c>
      <c r="IM48" s="307">
        <f t="shared" si="992"/>
        <v>0</v>
      </c>
      <c r="IN48" s="307">
        <f t="shared" si="992"/>
        <v>0</v>
      </c>
      <c r="IO48" s="307">
        <f t="shared" si="992"/>
        <v>0</v>
      </c>
      <c r="IP48" s="307">
        <f t="shared" si="992"/>
        <v>0</v>
      </c>
      <c r="IQ48" s="307">
        <f t="shared" si="992"/>
        <v>0</v>
      </c>
      <c r="IR48" s="307">
        <f t="shared" si="992"/>
        <v>0</v>
      </c>
      <c r="IS48" s="307">
        <f t="shared" si="992"/>
        <v>0</v>
      </c>
      <c r="IT48" s="307">
        <f t="shared" si="992"/>
        <v>0</v>
      </c>
      <c r="IU48" s="307">
        <f t="shared" si="992"/>
        <v>0</v>
      </c>
      <c r="IV48" s="307">
        <f t="shared" si="992"/>
        <v>0</v>
      </c>
      <c r="IW48" s="307">
        <f t="shared" si="992"/>
        <v>0</v>
      </c>
      <c r="IX48" s="307">
        <f t="shared" si="992"/>
        <v>0</v>
      </c>
      <c r="IY48" s="307">
        <f t="shared" si="992"/>
        <v>0</v>
      </c>
      <c r="IZ48" s="307">
        <f t="shared" si="992"/>
        <v>0</v>
      </c>
      <c r="JA48" s="307">
        <f t="shared" si="992"/>
        <v>0</v>
      </c>
      <c r="JB48" s="307">
        <f t="shared" si="992"/>
        <v>0</v>
      </c>
      <c r="JC48" s="307">
        <f t="shared" si="992"/>
        <v>0</v>
      </c>
      <c r="JD48" s="307">
        <f t="shared" ref="JD48:JN48" si="993">IF(JD47=1,  IF(JE46=0,$C44-$C43+1, JD$5-$C43+1),IF(AND(JD46=1,JE46=1),JD$6,$C44-JD$4+1))*JD46</f>
        <v>0</v>
      </c>
      <c r="JE48" s="307">
        <f t="shared" si="993"/>
        <v>0</v>
      </c>
      <c r="JF48" s="307">
        <f t="shared" si="993"/>
        <v>0</v>
      </c>
      <c r="JG48" s="307">
        <f t="shared" si="993"/>
        <v>0</v>
      </c>
      <c r="JH48" s="307">
        <f t="shared" si="993"/>
        <v>0</v>
      </c>
      <c r="JI48" s="307">
        <f t="shared" si="993"/>
        <v>0</v>
      </c>
      <c r="JJ48" s="307">
        <f t="shared" si="993"/>
        <v>0</v>
      </c>
      <c r="JK48" s="307">
        <f t="shared" si="993"/>
        <v>0</v>
      </c>
      <c r="JL48" s="307">
        <f t="shared" si="993"/>
        <v>0</v>
      </c>
      <c r="JM48" s="307">
        <f t="shared" si="993"/>
        <v>0</v>
      </c>
      <c r="JN48" s="307">
        <f t="shared" si="993"/>
        <v>0</v>
      </c>
    </row>
    <row r="49" spans="2:274" s="178" customFormat="1" x14ac:dyDescent="0.25">
      <c r="B49" s="2" t="s">
        <v>412</v>
      </c>
      <c r="C49" s="247"/>
      <c r="E49" s="297"/>
      <c r="F49" s="347"/>
      <c r="G49" s="304">
        <f>+IF(ISERROR(G48/G$6),0,G48/G$6)</f>
        <v>0</v>
      </c>
      <c r="H49" s="304">
        <f t="shared" ref="H49:BS49" si="994">+IF(ISERROR(H48/H$6),0,H48/H$6)</f>
        <v>0</v>
      </c>
      <c r="I49" s="304">
        <f t="shared" si="994"/>
        <v>0</v>
      </c>
      <c r="J49" s="304">
        <f t="shared" si="994"/>
        <v>0</v>
      </c>
      <c r="K49" s="304">
        <f t="shared" si="994"/>
        <v>0</v>
      </c>
      <c r="L49" s="304">
        <f t="shared" si="994"/>
        <v>0</v>
      </c>
      <c r="M49" s="304">
        <f t="shared" si="994"/>
        <v>0</v>
      </c>
      <c r="N49" s="304">
        <f t="shared" si="994"/>
        <v>0</v>
      </c>
      <c r="O49" s="304">
        <f t="shared" si="994"/>
        <v>0</v>
      </c>
      <c r="P49" s="304">
        <f t="shared" si="994"/>
        <v>0</v>
      </c>
      <c r="Q49" s="304">
        <f t="shared" si="994"/>
        <v>0</v>
      </c>
      <c r="R49" s="304">
        <f t="shared" si="994"/>
        <v>0</v>
      </c>
      <c r="S49" s="304">
        <f t="shared" si="994"/>
        <v>1</v>
      </c>
      <c r="T49" s="304">
        <f t="shared" si="994"/>
        <v>1</v>
      </c>
      <c r="U49" s="304">
        <f t="shared" si="994"/>
        <v>1</v>
      </c>
      <c r="V49" s="304">
        <f t="shared" si="994"/>
        <v>1</v>
      </c>
      <c r="W49" s="304">
        <f t="shared" si="994"/>
        <v>1</v>
      </c>
      <c r="X49" s="304">
        <f t="shared" si="994"/>
        <v>1</v>
      </c>
      <c r="Y49" s="304">
        <f t="shared" si="994"/>
        <v>1</v>
      </c>
      <c r="Z49" s="304">
        <f t="shared" si="994"/>
        <v>1</v>
      </c>
      <c r="AA49" s="304">
        <f t="shared" si="994"/>
        <v>1</v>
      </c>
      <c r="AB49" s="304">
        <f t="shared" si="994"/>
        <v>1</v>
      </c>
      <c r="AC49" s="304">
        <f t="shared" si="994"/>
        <v>1</v>
      </c>
      <c r="AD49" s="304">
        <f t="shared" si="994"/>
        <v>1</v>
      </c>
      <c r="AE49" s="304">
        <f t="shared" si="994"/>
        <v>1</v>
      </c>
      <c r="AF49" s="304">
        <f t="shared" si="994"/>
        <v>1</v>
      </c>
      <c r="AG49" s="304">
        <f t="shared" si="994"/>
        <v>1</v>
      </c>
      <c r="AH49" s="304">
        <f t="shared" si="994"/>
        <v>1</v>
      </c>
      <c r="AI49" s="304">
        <f t="shared" si="994"/>
        <v>1</v>
      </c>
      <c r="AJ49" s="304">
        <f t="shared" si="994"/>
        <v>1</v>
      </c>
      <c r="AK49" s="304">
        <f t="shared" si="994"/>
        <v>1</v>
      </c>
      <c r="AL49" s="304">
        <f t="shared" si="994"/>
        <v>1</v>
      </c>
      <c r="AM49" s="304">
        <f t="shared" si="994"/>
        <v>1</v>
      </c>
      <c r="AN49" s="304">
        <f t="shared" si="994"/>
        <v>1</v>
      </c>
      <c r="AO49" s="304">
        <f t="shared" si="994"/>
        <v>1</v>
      </c>
      <c r="AP49" s="304">
        <f t="shared" si="994"/>
        <v>1</v>
      </c>
      <c r="AQ49" s="304">
        <f t="shared" si="994"/>
        <v>1</v>
      </c>
      <c r="AR49" s="304">
        <f t="shared" si="994"/>
        <v>1</v>
      </c>
      <c r="AS49" s="304">
        <f t="shared" si="994"/>
        <v>1</v>
      </c>
      <c r="AT49" s="304">
        <f t="shared" si="994"/>
        <v>1</v>
      </c>
      <c r="AU49" s="304">
        <f t="shared" si="994"/>
        <v>1</v>
      </c>
      <c r="AV49" s="304">
        <f t="shared" si="994"/>
        <v>1</v>
      </c>
      <c r="AW49" s="304">
        <f t="shared" si="994"/>
        <v>1</v>
      </c>
      <c r="AX49" s="304">
        <f t="shared" si="994"/>
        <v>1</v>
      </c>
      <c r="AY49" s="304">
        <f t="shared" si="994"/>
        <v>1</v>
      </c>
      <c r="AZ49" s="304">
        <f t="shared" si="994"/>
        <v>1</v>
      </c>
      <c r="BA49" s="304">
        <f t="shared" si="994"/>
        <v>1</v>
      </c>
      <c r="BB49" s="304">
        <f t="shared" si="994"/>
        <v>1</v>
      </c>
      <c r="BC49" s="304">
        <f t="shared" si="994"/>
        <v>1</v>
      </c>
      <c r="BD49" s="304">
        <f t="shared" si="994"/>
        <v>1</v>
      </c>
      <c r="BE49" s="304">
        <f t="shared" si="994"/>
        <v>1</v>
      </c>
      <c r="BF49" s="304">
        <f t="shared" si="994"/>
        <v>1</v>
      </c>
      <c r="BG49" s="304">
        <f t="shared" si="994"/>
        <v>1</v>
      </c>
      <c r="BH49" s="304">
        <f t="shared" si="994"/>
        <v>1</v>
      </c>
      <c r="BI49" s="304">
        <f t="shared" si="994"/>
        <v>1</v>
      </c>
      <c r="BJ49" s="304">
        <f t="shared" si="994"/>
        <v>1</v>
      </c>
      <c r="BK49" s="304">
        <f t="shared" si="994"/>
        <v>0</v>
      </c>
      <c r="BL49" s="304">
        <f t="shared" si="994"/>
        <v>0</v>
      </c>
      <c r="BM49" s="304">
        <f t="shared" si="994"/>
        <v>0</v>
      </c>
      <c r="BN49" s="304">
        <f t="shared" si="994"/>
        <v>0</v>
      </c>
      <c r="BO49" s="304">
        <f t="shared" si="994"/>
        <v>0</v>
      </c>
      <c r="BP49" s="304">
        <f t="shared" si="994"/>
        <v>0</v>
      </c>
      <c r="BQ49" s="304">
        <f t="shared" si="994"/>
        <v>0</v>
      </c>
      <c r="BR49" s="304">
        <f t="shared" si="994"/>
        <v>0</v>
      </c>
      <c r="BS49" s="304">
        <f t="shared" si="994"/>
        <v>0</v>
      </c>
      <c r="BT49" s="304">
        <f t="shared" ref="BT49:EE49" si="995">+IF(ISERROR(BT48/BT$6),0,BT48/BT$6)</f>
        <v>0</v>
      </c>
      <c r="BU49" s="304">
        <f t="shared" si="995"/>
        <v>0</v>
      </c>
      <c r="BV49" s="304">
        <f t="shared" si="995"/>
        <v>0</v>
      </c>
      <c r="BW49" s="304">
        <f t="shared" si="995"/>
        <v>0</v>
      </c>
      <c r="BX49" s="304">
        <f t="shared" si="995"/>
        <v>0</v>
      </c>
      <c r="BY49" s="304">
        <f t="shared" si="995"/>
        <v>0</v>
      </c>
      <c r="BZ49" s="304">
        <f t="shared" si="995"/>
        <v>0</v>
      </c>
      <c r="CA49" s="304">
        <f t="shared" si="995"/>
        <v>0</v>
      </c>
      <c r="CB49" s="304">
        <f t="shared" si="995"/>
        <v>0</v>
      </c>
      <c r="CC49" s="304">
        <f t="shared" si="995"/>
        <v>0</v>
      </c>
      <c r="CD49" s="304">
        <f t="shared" si="995"/>
        <v>0</v>
      </c>
      <c r="CE49" s="304">
        <f t="shared" si="995"/>
        <v>0</v>
      </c>
      <c r="CF49" s="304">
        <f t="shared" si="995"/>
        <v>0</v>
      </c>
      <c r="CG49" s="304">
        <f t="shared" si="995"/>
        <v>0</v>
      </c>
      <c r="CH49" s="304">
        <f t="shared" si="995"/>
        <v>0</v>
      </c>
      <c r="CI49" s="304">
        <f t="shared" si="995"/>
        <v>0</v>
      </c>
      <c r="CJ49" s="304">
        <f t="shared" si="995"/>
        <v>0</v>
      </c>
      <c r="CK49" s="304">
        <f t="shared" si="995"/>
        <v>0</v>
      </c>
      <c r="CL49" s="304">
        <f t="shared" si="995"/>
        <v>0</v>
      </c>
      <c r="CM49" s="304">
        <f t="shared" si="995"/>
        <v>0</v>
      </c>
      <c r="CN49" s="304">
        <f t="shared" si="995"/>
        <v>0</v>
      </c>
      <c r="CO49" s="304">
        <f t="shared" si="995"/>
        <v>0</v>
      </c>
      <c r="CP49" s="304">
        <f t="shared" si="995"/>
        <v>0</v>
      </c>
      <c r="CQ49" s="304">
        <f t="shared" si="995"/>
        <v>0</v>
      </c>
      <c r="CR49" s="304">
        <f t="shared" si="995"/>
        <v>0</v>
      </c>
      <c r="CS49" s="304">
        <f t="shared" si="995"/>
        <v>0</v>
      </c>
      <c r="CT49" s="304">
        <f t="shared" si="995"/>
        <v>0</v>
      </c>
      <c r="CU49" s="304">
        <f t="shared" si="995"/>
        <v>0</v>
      </c>
      <c r="CV49" s="304">
        <f t="shared" si="995"/>
        <v>0</v>
      </c>
      <c r="CW49" s="304">
        <f t="shared" si="995"/>
        <v>0</v>
      </c>
      <c r="CX49" s="304">
        <f t="shared" si="995"/>
        <v>0</v>
      </c>
      <c r="CY49" s="304">
        <f t="shared" si="995"/>
        <v>0</v>
      </c>
      <c r="CZ49" s="304">
        <f t="shared" si="995"/>
        <v>0</v>
      </c>
      <c r="DA49" s="304">
        <f t="shared" si="995"/>
        <v>0</v>
      </c>
      <c r="DB49" s="304">
        <f t="shared" si="995"/>
        <v>0</v>
      </c>
      <c r="DC49" s="304">
        <f t="shared" si="995"/>
        <v>0</v>
      </c>
      <c r="DD49" s="304">
        <f t="shared" si="995"/>
        <v>0</v>
      </c>
      <c r="DE49" s="304">
        <f t="shared" si="995"/>
        <v>0</v>
      </c>
      <c r="DF49" s="304">
        <f t="shared" si="995"/>
        <v>0</v>
      </c>
      <c r="DG49" s="304">
        <f t="shared" si="995"/>
        <v>0</v>
      </c>
      <c r="DH49" s="304">
        <f t="shared" si="995"/>
        <v>0</v>
      </c>
      <c r="DI49" s="304">
        <f t="shared" si="995"/>
        <v>0</v>
      </c>
      <c r="DJ49" s="304">
        <f t="shared" si="995"/>
        <v>0</v>
      </c>
      <c r="DK49" s="304">
        <f t="shared" si="995"/>
        <v>0</v>
      </c>
      <c r="DL49" s="304">
        <f t="shared" si="995"/>
        <v>0</v>
      </c>
      <c r="DM49" s="304">
        <f t="shared" si="995"/>
        <v>0</v>
      </c>
      <c r="DN49" s="304">
        <f t="shared" si="995"/>
        <v>0</v>
      </c>
      <c r="DO49" s="304">
        <f t="shared" si="995"/>
        <v>0</v>
      </c>
      <c r="DP49" s="304">
        <f t="shared" si="995"/>
        <v>0</v>
      </c>
      <c r="DQ49" s="304">
        <f t="shared" si="995"/>
        <v>0</v>
      </c>
      <c r="DR49" s="304">
        <f t="shared" si="995"/>
        <v>0</v>
      </c>
      <c r="DS49" s="304">
        <f t="shared" si="995"/>
        <v>0</v>
      </c>
      <c r="DT49" s="304">
        <f t="shared" si="995"/>
        <v>0</v>
      </c>
      <c r="DU49" s="304">
        <f t="shared" si="995"/>
        <v>0</v>
      </c>
      <c r="DV49" s="304">
        <f t="shared" si="995"/>
        <v>0</v>
      </c>
      <c r="DW49" s="304">
        <f t="shared" si="995"/>
        <v>0</v>
      </c>
      <c r="DX49" s="304">
        <f t="shared" si="995"/>
        <v>0</v>
      </c>
      <c r="DY49" s="304">
        <f t="shared" si="995"/>
        <v>0</v>
      </c>
      <c r="DZ49" s="304">
        <f t="shared" si="995"/>
        <v>0</v>
      </c>
      <c r="EA49" s="304">
        <f t="shared" si="995"/>
        <v>0</v>
      </c>
      <c r="EB49" s="304">
        <f t="shared" si="995"/>
        <v>0</v>
      </c>
      <c r="EC49" s="304">
        <f t="shared" si="995"/>
        <v>0</v>
      </c>
      <c r="ED49" s="304">
        <f t="shared" si="995"/>
        <v>0</v>
      </c>
      <c r="EE49" s="304">
        <f t="shared" si="995"/>
        <v>0</v>
      </c>
      <c r="EF49" s="304">
        <f t="shared" ref="EF49:GQ49" si="996">+IF(ISERROR(EF48/EF$6),0,EF48/EF$6)</f>
        <v>0</v>
      </c>
      <c r="EG49" s="304">
        <f t="shared" si="996"/>
        <v>0</v>
      </c>
      <c r="EH49" s="304">
        <f t="shared" si="996"/>
        <v>0</v>
      </c>
      <c r="EI49" s="304">
        <f t="shared" si="996"/>
        <v>0</v>
      </c>
      <c r="EJ49" s="304">
        <f t="shared" si="996"/>
        <v>0</v>
      </c>
      <c r="EK49" s="304">
        <f t="shared" si="996"/>
        <v>0</v>
      </c>
      <c r="EL49" s="304">
        <f t="shared" si="996"/>
        <v>0</v>
      </c>
      <c r="EM49" s="304">
        <f t="shared" si="996"/>
        <v>0</v>
      </c>
      <c r="EN49" s="304">
        <f t="shared" si="996"/>
        <v>0</v>
      </c>
      <c r="EO49" s="304">
        <f t="shared" si="996"/>
        <v>0</v>
      </c>
      <c r="EP49" s="304">
        <f t="shared" si="996"/>
        <v>0</v>
      </c>
      <c r="EQ49" s="304">
        <f t="shared" si="996"/>
        <v>0</v>
      </c>
      <c r="ER49" s="304">
        <f t="shared" si="996"/>
        <v>0</v>
      </c>
      <c r="ES49" s="304">
        <f t="shared" si="996"/>
        <v>0</v>
      </c>
      <c r="ET49" s="304">
        <f t="shared" si="996"/>
        <v>0</v>
      </c>
      <c r="EU49" s="304">
        <f t="shared" si="996"/>
        <v>0</v>
      </c>
      <c r="EV49" s="304">
        <f t="shared" si="996"/>
        <v>0</v>
      </c>
      <c r="EW49" s="304">
        <f t="shared" si="996"/>
        <v>0</v>
      </c>
      <c r="EX49" s="304">
        <f t="shared" si="996"/>
        <v>0</v>
      </c>
      <c r="EY49" s="304">
        <f t="shared" si="996"/>
        <v>0</v>
      </c>
      <c r="EZ49" s="304">
        <f t="shared" si="996"/>
        <v>0</v>
      </c>
      <c r="FA49" s="304">
        <f t="shared" si="996"/>
        <v>0</v>
      </c>
      <c r="FB49" s="304">
        <f t="shared" si="996"/>
        <v>0</v>
      </c>
      <c r="FC49" s="304">
        <f t="shared" si="996"/>
        <v>0</v>
      </c>
      <c r="FD49" s="304">
        <f t="shared" si="996"/>
        <v>0</v>
      </c>
      <c r="FE49" s="304">
        <f t="shared" si="996"/>
        <v>0</v>
      </c>
      <c r="FF49" s="304">
        <f t="shared" si="996"/>
        <v>0</v>
      </c>
      <c r="FG49" s="304">
        <f t="shared" si="996"/>
        <v>0</v>
      </c>
      <c r="FH49" s="304">
        <f t="shared" si="996"/>
        <v>0</v>
      </c>
      <c r="FI49" s="304">
        <f t="shared" si="996"/>
        <v>0</v>
      </c>
      <c r="FJ49" s="304">
        <f t="shared" si="996"/>
        <v>0</v>
      </c>
      <c r="FK49" s="304">
        <f t="shared" si="996"/>
        <v>0</v>
      </c>
      <c r="FL49" s="304">
        <f t="shared" si="996"/>
        <v>0</v>
      </c>
      <c r="FM49" s="304">
        <f t="shared" si="996"/>
        <v>0</v>
      </c>
      <c r="FN49" s="304">
        <f t="shared" si="996"/>
        <v>0</v>
      </c>
      <c r="FO49" s="304">
        <f t="shared" si="996"/>
        <v>0</v>
      </c>
      <c r="FP49" s="304">
        <f t="shared" si="996"/>
        <v>0</v>
      </c>
      <c r="FQ49" s="304">
        <f t="shared" si="996"/>
        <v>0</v>
      </c>
      <c r="FR49" s="304">
        <f t="shared" si="996"/>
        <v>0</v>
      </c>
      <c r="FS49" s="304">
        <f t="shared" si="996"/>
        <v>0</v>
      </c>
      <c r="FT49" s="304">
        <f t="shared" si="996"/>
        <v>0</v>
      </c>
      <c r="FU49" s="304">
        <f t="shared" si="996"/>
        <v>0</v>
      </c>
      <c r="FV49" s="304">
        <f t="shared" si="996"/>
        <v>0</v>
      </c>
      <c r="FW49" s="304">
        <f t="shared" si="996"/>
        <v>0</v>
      </c>
      <c r="FX49" s="304">
        <f t="shared" si="996"/>
        <v>0</v>
      </c>
      <c r="FY49" s="304">
        <f t="shared" si="996"/>
        <v>0</v>
      </c>
      <c r="FZ49" s="304">
        <f t="shared" si="996"/>
        <v>0</v>
      </c>
      <c r="GA49" s="304">
        <f t="shared" si="996"/>
        <v>0</v>
      </c>
      <c r="GB49" s="304">
        <f t="shared" si="996"/>
        <v>0</v>
      </c>
      <c r="GC49" s="304">
        <f t="shared" si="996"/>
        <v>0</v>
      </c>
      <c r="GD49" s="304">
        <f t="shared" si="996"/>
        <v>0</v>
      </c>
      <c r="GE49" s="304">
        <f t="shared" si="996"/>
        <v>0</v>
      </c>
      <c r="GF49" s="304">
        <f t="shared" si="996"/>
        <v>0</v>
      </c>
      <c r="GG49" s="304">
        <f t="shared" si="996"/>
        <v>0</v>
      </c>
      <c r="GH49" s="304">
        <f t="shared" si="996"/>
        <v>0</v>
      </c>
      <c r="GI49" s="304">
        <f t="shared" si="996"/>
        <v>0</v>
      </c>
      <c r="GJ49" s="304">
        <f t="shared" si="996"/>
        <v>0</v>
      </c>
      <c r="GK49" s="304">
        <f t="shared" si="996"/>
        <v>0</v>
      </c>
      <c r="GL49" s="304">
        <f t="shared" si="996"/>
        <v>0</v>
      </c>
      <c r="GM49" s="304">
        <f t="shared" si="996"/>
        <v>0</v>
      </c>
      <c r="GN49" s="304">
        <f t="shared" si="996"/>
        <v>0</v>
      </c>
      <c r="GO49" s="304">
        <f t="shared" si="996"/>
        <v>0</v>
      </c>
      <c r="GP49" s="304">
        <f t="shared" si="996"/>
        <v>0</v>
      </c>
      <c r="GQ49" s="304">
        <f t="shared" si="996"/>
        <v>0</v>
      </c>
      <c r="GR49" s="304">
        <f t="shared" ref="GR49:JC49" si="997">+IF(ISERROR(GR48/GR$6),0,GR48/GR$6)</f>
        <v>0</v>
      </c>
      <c r="GS49" s="304">
        <f t="shared" si="997"/>
        <v>0</v>
      </c>
      <c r="GT49" s="304">
        <f t="shared" si="997"/>
        <v>0</v>
      </c>
      <c r="GU49" s="304">
        <f t="shared" si="997"/>
        <v>0</v>
      </c>
      <c r="GV49" s="304">
        <f t="shared" si="997"/>
        <v>0</v>
      </c>
      <c r="GW49" s="304">
        <f t="shared" si="997"/>
        <v>0</v>
      </c>
      <c r="GX49" s="304">
        <f t="shared" si="997"/>
        <v>0</v>
      </c>
      <c r="GY49" s="304">
        <f t="shared" si="997"/>
        <v>0</v>
      </c>
      <c r="GZ49" s="304">
        <f t="shared" si="997"/>
        <v>0</v>
      </c>
      <c r="HA49" s="304">
        <f t="shared" si="997"/>
        <v>0</v>
      </c>
      <c r="HB49" s="304">
        <f t="shared" si="997"/>
        <v>0</v>
      </c>
      <c r="HC49" s="304">
        <f t="shared" si="997"/>
        <v>0</v>
      </c>
      <c r="HD49" s="304">
        <f t="shared" si="997"/>
        <v>0</v>
      </c>
      <c r="HE49" s="304">
        <f t="shared" si="997"/>
        <v>0</v>
      </c>
      <c r="HF49" s="304">
        <f t="shared" si="997"/>
        <v>0</v>
      </c>
      <c r="HG49" s="304">
        <f t="shared" si="997"/>
        <v>0</v>
      </c>
      <c r="HH49" s="304">
        <f t="shared" si="997"/>
        <v>0</v>
      </c>
      <c r="HI49" s="304">
        <f t="shared" si="997"/>
        <v>0</v>
      </c>
      <c r="HJ49" s="304">
        <f t="shared" si="997"/>
        <v>0</v>
      </c>
      <c r="HK49" s="304">
        <f t="shared" si="997"/>
        <v>0</v>
      </c>
      <c r="HL49" s="304">
        <f t="shared" si="997"/>
        <v>0</v>
      </c>
      <c r="HM49" s="304">
        <f t="shared" si="997"/>
        <v>0</v>
      </c>
      <c r="HN49" s="304">
        <f t="shared" si="997"/>
        <v>0</v>
      </c>
      <c r="HO49" s="304">
        <f t="shared" si="997"/>
        <v>0</v>
      </c>
      <c r="HP49" s="304">
        <f t="shared" si="997"/>
        <v>0</v>
      </c>
      <c r="HQ49" s="304">
        <f t="shared" si="997"/>
        <v>0</v>
      </c>
      <c r="HR49" s="304">
        <f t="shared" si="997"/>
        <v>0</v>
      </c>
      <c r="HS49" s="304">
        <f t="shared" si="997"/>
        <v>0</v>
      </c>
      <c r="HT49" s="304">
        <f t="shared" si="997"/>
        <v>0</v>
      </c>
      <c r="HU49" s="304">
        <f t="shared" si="997"/>
        <v>0</v>
      </c>
      <c r="HV49" s="304">
        <f t="shared" si="997"/>
        <v>0</v>
      </c>
      <c r="HW49" s="304">
        <f t="shared" si="997"/>
        <v>0</v>
      </c>
      <c r="HX49" s="304">
        <f t="shared" si="997"/>
        <v>0</v>
      </c>
      <c r="HY49" s="304">
        <f t="shared" si="997"/>
        <v>0</v>
      </c>
      <c r="HZ49" s="304">
        <f t="shared" si="997"/>
        <v>0</v>
      </c>
      <c r="IA49" s="304">
        <f t="shared" si="997"/>
        <v>0</v>
      </c>
      <c r="IB49" s="304">
        <f t="shared" si="997"/>
        <v>0</v>
      </c>
      <c r="IC49" s="304">
        <f t="shared" si="997"/>
        <v>0</v>
      </c>
      <c r="ID49" s="304">
        <f t="shared" si="997"/>
        <v>0</v>
      </c>
      <c r="IE49" s="304">
        <f t="shared" si="997"/>
        <v>0</v>
      </c>
      <c r="IF49" s="304">
        <f t="shared" si="997"/>
        <v>0</v>
      </c>
      <c r="IG49" s="304">
        <f t="shared" si="997"/>
        <v>0</v>
      </c>
      <c r="IH49" s="304">
        <f t="shared" si="997"/>
        <v>0</v>
      </c>
      <c r="II49" s="304">
        <f t="shared" si="997"/>
        <v>0</v>
      </c>
      <c r="IJ49" s="304">
        <f t="shared" si="997"/>
        <v>0</v>
      </c>
      <c r="IK49" s="304">
        <f t="shared" si="997"/>
        <v>0</v>
      </c>
      <c r="IL49" s="304">
        <f t="shared" si="997"/>
        <v>0</v>
      </c>
      <c r="IM49" s="304">
        <f t="shared" si="997"/>
        <v>0</v>
      </c>
      <c r="IN49" s="304">
        <f t="shared" si="997"/>
        <v>0</v>
      </c>
      <c r="IO49" s="304">
        <f t="shared" si="997"/>
        <v>0</v>
      </c>
      <c r="IP49" s="304">
        <f t="shared" si="997"/>
        <v>0</v>
      </c>
      <c r="IQ49" s="304">
        <f t="shared" si="997"/>
        <v>0</v>
      </c>
      <c r="IR49" s="304">
        <f t="shared" si="997"/>
        <v>0</v>
      </c>
      <c r="IS49" s="304">
        <f t="shared" si="997"/>
        <v>0</v>
      </c>
      <c r="IT49" s="304">
        <f t="shared" si="997"/>
        <v>0</v>
      </c>
      <c r="IU49" s="304">
        <f t="shared" si="997"/>
        <v>0</v>
      </c>
      <c r="IV49" s="304">
        <f t="shared" si="997"/>
        <v>0</v>
      </c>
      <c r="IW49" s="304">
        <f t="shared" si="997"/>
        <v>0</v>
      </c>
      <c r="IX49" s="304">
        <f t="shared" si="997"/>
        <v>0</v>
      </c>
      <c r="IY49" s="304">
        <f t="shared" si="997"/>
        <v>0</v>
      </c>
      <c r="IZ49" s="304">
        <f t="shared" si="997"/>
        <v>0</v>
      </c>
      <c r="JA49" s="304">
        <f t="shared" si="997"/>
        <v>0</v>
      </c>
      <c r="JB49" s="304">
        <f t="shared" si="997"/>
        <v>0</v>
      </c>
      <c r="JC49" s="304">
        <f t="shared" si="997"/>
        <v>0</v>
      </c>
      <c r="JD49" s="304">
        <f t="shared" ref="JD49:JN49" si="998">+IF(ISERROR(JD48/JD$6),0,JD48/JD$6)</f>
        <v>0</v>
      </c>
      <c r="JE49" s="304">
        <f t="shared" si="998"/>
        <v>0</v>
      </c>
      <c r="JF49" s="304">
        <f t="shared" si="998"/>
        <v>0</v>
      </c>
      <c r="JG49" s="304">
        <f t="shared" si="998"/>
        <v>0</v>
      </c>
      <c r="JH49" s="304">
        <f t="shared" si="998"/>
        <v>0</v>
      </c>
      <c r="JI49" s="304">
        <f t="shared" si="998"/>
        <v>0</v>
      </c>
      <c r="JJ49" s="304">
        <f t="shared" si="998"/>
        <v>0</v>
      </c>
      <c r="JK49" s="304">
        <f t="shared" si="998"/>
        <v>0</v>
      </c>
      <c r="JL49" s="304">
        <f t="shared" si="998"/>
        <v>0</v>
      </c>
      <c r="JM49" s="304">
        <f t="shared" si="998"/>
        <v>0</v>
      </c>
      <c r="JN49" s="304">
        <f t="shared" si="998"/>
        <v>0</v>
      </c>
    </row>
    <row r="50" spans="2:274" s="178" customFormat="1" x14ac:dyDescent="0.25">
      <c r="B50" s="2" t="s">
        <v>457</v>
      </c>
      <c r="C50" s="247"/>
      <c r="E50" s="297"/>
      <c r="F50" s="347"/>
      <c r="G50" s="392">
        <f>+G45*(1-G46)</f>
        <v>0</v>
      </c>
      <c r="H50" s="392">
        <f t="shared" ref="H50:BS50" si="999">+H45*(1-H46)</f>
        <v>0</v>
      </c>
      <c r="I50" s="392">
        <f t="shared" si="999"/>
        <v>0</v>
      </c>
      <c r="J50" s="392">
        <f t="shared" si="999"/>
        <v>0</v>
      </c>
      <c r="K50" s="392">
        <f t="shared" si="999"/>
        <v>0</v>
      </c>
      <c r="L50" s="392">
        <f t="shared" si="999"/>
        <v>0</v>
      </c>
      <c r="M50" s="392">
        <f t="shared" si="999"/>
        <v>0</v>
      </c>
      <c r="N50" s="392">
        <f t="shared" si="999"/>
        <v>0</v>
      </c>
      <c r="O50" s="392">
        <f t="shared" si="999"/>
        <v>0</v>
      </c>
      <c r="P50" s="392">
        <f t="shared" si="999"/>
        <v>0</v>
      </c>
      <c r="Q50" s="392">
        <f t="shared" si="999"/>
        <v>0</v>
      </c>
      <c r="R50" s="392">
        <f t="shared" si="999"/>
        <v>0</v>
      </c>
      <c r="S50" s="392">
        <f t="shared" si="999"/>
        <v>0</v>
      </c>
      <c r="T50" s="392">
        <f t="shared" si="999"/>
        <v>0</v>
      </c>
      <c r="U50" s="392">
        <f t="shared" si="999"/>
        <v>0</v>
      </c>
      <c r="V50" s="392">
        <f t="shared" si="999"/>
        <v>0</v>
      </c>
      <c r="W50" s="392">
        <f t="shared" si="999"/>
        <v>0</v>
      </c>
      <c r="X50" s="392">
        <f t="shared" si="999"/>
        <v>0</v>
      </c>
      <c r="Y50" s="392">
        <f t="shared" si="999"/>
        <v>0</v>
      </c>
      <c r="Z50" s="392">
        <f t="shared" si="999"/>
        <v>0</v>
      </c>
      <c r="AA50" s="392">
        <f t="shared" si="999"/>
        <v>0</v>
      </c>
      <c r="AB50" s="392">
        <f t="shared" si="999"/>
        <v>0</v>
      </c>
      <c r="AC50" s="392">
        <f t="shared" si="999"/>
        <v>0</v>
      </c>
      <c r="AD50" s="392">
        <f t="shared" si="999"/>
        <v>0</v>
      </c>
      <c r="AE50" s="392">
        <f t="shared" si="999"/>
        <v>0</v>
      </c>
      <c r="AF50" s="392">
        <f t="shared" si="999"/>
        <v>0</v>
      </c>
      <c r="AG50" s="392">
        <f t="shared" si="999"/>
        <v>0</v>
      </c>
      <c r="AH50" s="392">
        <f t="shared" si="999"/>
        <v>0</v>
      </c>
      <c r="AI50" s="392">
        <f t="shared" si="999"/>
        <v>0</v>
      </c>
      <c r="AJ50" s="392">
        <f t="shared" si="999"/>
        <v>0</v>
      </c>
      <c r="AK50" s="392">
        <f t="shared" si="999"/>
        <v>0</v>
      </c>
      <c r="AL50" s="392">
        <f t="shared" si="999"/>
        <v>0</v>
      </c>
      <c r="AM50" s="392">
        <f t="shared" si="999"/>
        <v>0</v>
      </c>
      <c r="AN50" s="392">
        <f t="shared" si="999"/>
        <v>0</v>
      </c>
      <c r="AO50" s="392">
        <f t="shared" si="999"/>
        <v>0</v>
      </c>
      <c r="AP50" s="392">
        <f t="shared" si="999"/>
        <v>0</v>
      </c>
      <c r="AQ50" s="392">
        <f t="shared" si="999"/>
        <v>0</v>
      </c>
      <c r="AR50" s="392">
        <f t="shared" si="999"/>
        <v>0</v>
      </c>
      <c r="AS50" s="392">
        <f t="shared" si="999"/>
        <v>0</v>
      </c>
      <c r="AT50" s="392">
        <f t="shared" si="999"/>
        <v>0</v>
      </c>
      <c r="AU50" s="392">
        <f t="shared" si="999"/>
        <v>0</v>
      </c>
      <c r="AV50" s="392">
        <f t="shared" si="999"/>
        <v>0</v>
      </c>
      <c r="AW50" s="392">
        <f t="shared" si="999"/>
        <v>0</v>
      </c>
      <c r="AX50" s="392">
        <f t="shared" si="999"/>
        <v>0</v>
      </c>
      <c r="AY50" s="392">
        <f t="shared" si="999"/>
        <v>0</v>
      </c>
      <c r="AZ50" s="392">
        <f t="shared" si="999"/>
        <v>0</v>
      </c>
      <c r="BA50" s="392">
        <f t="shared" si="999"/>
        <v>0</v>
      </c>
      <c r="BB50" s="392">
        <f t="shared" si="999"/>
        <v>0</v>
      </c>
      <c r="BC50" s="392">
        <f t="shared" si="999"/>
        <v>0</v>
      </c>
      <c r="BD50" s="392">
        <f t="shared" si="999"/>
        <v>0</v>
      </c>
      <c r="BE50" s="392">
        <f t="shared" si="999"/>
        <v>0</v>
      </c>
      <c r="BF50" s="392">
        <f t="shared" si="999"/>
        <v>0</v>
      </c>
      <c r="BG50" s="392">
        <f t="shared" si="999"/>
        <v>0</v>
      </c>
      <c r="BH50" s="392">
        <f t="shared" si="999"/>
        <v>0</v>
      </c>
      <c r="BI50" s="392">
        <f t="shared" si="999"/>
        <v>0</v>
      </c>
      <c r="BJ50" s="392">
        <f t="shared" si="999"/>
        <v>0</v>
      </c>
      <c r="BK50" s="392">
        <f t="shared" si="999"/>
        <v>1</v>
      </c>
      <c r="BL50" s="392">
        <f t="shared" si="999"/>
        <v>1</v>
      </c>
      <c r="BM50" s="392">
        <f t="shared" si="999"/>
        <v>1</v>
      </c>
      <c r="BN50" s="392">
        <f t="shared" si="999"/>
        <v>1</v>
      </c>
      <c r="BO50" s="392">
        <f t="shared" si="999"/>
        <v>1</v>
      </c>
      <c r="BP50" s="392">
        <f t="shared" si="999"/>
        <v>1</v>
      </c>
      <c r="BQ50" s="392">
        <f t="shared" si="999"/>
        <v>1</v>
      </c>
      <c r="BR50" s="392">
        <f t="shared" si="999"/>
        <v>1</v>
      </c>
      <c r="BS50" s="392">
        <f t="shared" si="999"/>
        <v>1</v>
      </c>
      <c r="BT50" s="392">
        <f t="shared" ref="BT50:EE50" si="1000">+BT45*(1-BT46)</f>
        <v>1</v>
      </c>
      <c r="BU50" s="392">
        <f t="shared" si="1000"/>
        <v>1</v>
      </c>
      <c r="BV50" s="392">
        <f t="shared" si="1000"/>
        <v>1</v>
      </c>
      <c r="BW50" s="392">
        <f t="shared" si="1000"/>
        <v>1</v>
      </c>
      <c r="BX50" s="392">
        <f t="shared" si="1000"/>
        <v>1</v>
      </c>
      <c r="BY50" s="392">
        <f t="shared" si="1000"/>
        <v>1</v>
      </c>
      <c r="BZ50" s="392">
        <f t="shared" si="1000"/>
        <v>1</v>
      </c>
      <c r="CA50" s="392">
        <f t="shared" si="1000"/>
        <v>1</v>
      </c>
      <c r="CB50" s="392">
        <f t="shared" si="1000"/>
        <v>1</v>
      </c>
      <c r="CC50" s="392">
        <f t="shared" si="1000"/>
        <v>1</v>
      </c>
      <c r="CD50" s="392">
        <f t="shared" si="1000"/>
        <v>1</v>
      </c>
      <c r="CE50" s="392">
        <f t="shared" si="1000"/>
        <v>1</v>
      </c>
      <c r="CF50" s="392">
        <f t="shared" si="1000"/>
        <v>1</v>
      </c>
      <c r="CG50" s="392">
        <f t="shared" si="1000"/>
        <v>1</v>
      </c>
      <c r="CH50" s="392">
        <f t="shared" si="1000"/>
        <v>1</v>
      </c>
      <c r="CI50" s="392">
        <f t="shared" si="1000"/>
        <v>1</v>
      </c>
      <c r="CJ50" s="392">
        <f t="shared" si="1000"/>
        <v>1</v>
      </c>
      <c r="CK50" s="392">
        <f t="shared" si="1000"/>
        <v>1</v>
      </c>
      <c r="CL50" s="392">
        <f t="shared" si="1000"/>
        <v>1</v>
      </c>
      <c r="CM50" s="392">
        <f t="shared" si="1000"/>
        <v>1</v>
      </c>
      <c r="CN50" s="392">
        <f t="shared" si="1000"/>
        <v>1</v>
      </c>
      <c r="CO50" s="392">
        <f t="shared" si="1000"/>
        <v>1</v>
      </c>
      <c r="CP50" s="392">
        <f t="shared" si="1000"/>
        <v>1</v>
      </c>
      <c r="CQ50" s="392">
        <f t="shared" si="1000"/>
        <v>1</v>
      </c>
      <c r="CR50" s="392">
        <f t="shared" si="1000"/>
        <v>1</v>
      </c>
      <c r="CS50" s="392">
        <f t="shared" si="1000"/>
        <v>1</v>
      </c>
      <c r="CT50" s="392">
        <f t="shared" si="1000"/>
        <v>1</v>
      </c>
      <c r="CU50" s="392">
        <f t="shared" si="1000"/>
        <v>1</v>
      </c>
      <c r="CV50" s="392">
        <f t="shared" si="1000"/>
        <v>1</v>
      </c>
      <c r="CW50" s="392">
        <f t="shared" si="1000"/>
        <v>1</v>
      </c>
      <c r="CX50" s="392">
        <f t="shared" si="1000"/>
        <v>1</v>
      </c>
      <c r="CY50" s="392">
        <f t="shared" si="1000"/>
        <v>1</v>
      </c>
      <c r="CZ50" s="392">
        <f t="shared" si="1000"/>
        <v>1</v>
      </c>
      <c r="DA50" s="392">
        <f t="shared" si="1000"/>
        <v>1</v>
      </c>
      <c r="DB50" s="392">
        <f t="shared" si="1000"/>
        <v>1</v>
      </c>
      <c r="DC50" s="392">
        <f t="shared" si="1000"/>
        <v>1</v>
      </c>
      <c r="DD50" s="392">
        <f t="shared" si="1000"/>
        <v>1</v>
      </c>
      <c r="DE50" s="392">
        <f t="shared" si="1000"/>
        <v>1</v>
      </c>
      <c r="DF50" s="392">
        <f t="shared" si="1000"/>
        <v>1</v>
      </c>
      <c r="DG50" s="392">
        <f t="shared" si="1000"/>
        <v>1</v>
      </c>
      <c r="DH50" s="392">
        <f t="shared" si="1000"/>
        <v>1</v>
      </c>
      <c r="DI50" s="392">
        <f t="shared" si="1000"/>
        <v>1</v>
      </c>
      <c r="DJ50" s="392">
        <f t="shared" si="1000"/>
        <v>1</v>
      </c>
      <c r="DK50" s="392">
        <f t="shared" si="1000"/>
        <v>1</v>
      </c>
      <c r="DL50" s="392">
        <f t="shared" si="1000"/>
        <v>1</v>
      </c>
      <c r="DM50" s="392">
        <f t="shared" si="1000"/>
        <v>1</v>
      </c>
      <c r="DN50" s="392">
        <f t="shared" si="1000"/>
        <v>1</v>
      </c>
      <c r="DO50" s="392">
        <f t="shared" si="1000"/>
        <v>1</v>
      </c>
      <c r="DP50" s="392">
        <f t="shared" si="1000"/>
        <v>1</v>
      </c>
      <c r="DQ50" s="392">
        <f t="shared" si="1000"/>
        <v>1</v>
      </c>
      <c r="DR50" s="392">
        <f t="shared" si="1000"/>
        <v>1</v>
      </c>
      <c r="DS50" s="392">
        <f t="shared" si="1000"/>
        <v>1</v>
      </c>
      <c r="DT50" s="392">
        <f t="shared" si="1000"/>
        <v>1</v>
      </c>
      <c r="DU50" s="392">
        <f t="shared" si="1000"/>
        <v>1</v>
      </c>
      <c r="DV50" s="392">
        <f t="shared" si="1000"/>
        <v>1</v>
      </c>
      <c r="DW50" s="392">
        <f t="shared" si="1000"/>
        <v>1</v>
      </c>
      <c r="DX50" s="392">
        <f t="shared" si="1000"/>
        <v>1</v>
      </c>
      <c r="DY50" s="392">
        <f t="shared" si="1000"/>
        <v>1</v>
      </c>
      <c r="DZ50" s="392">
        <f t="shared" si="1000"/>
        <v>1</v>
      </c>
      <c r="EA50" s="392">
        <f t="shared" si="1000"/>
        <v>1</v>
      </c>
      <c r="EB50" s="392">
        <f t="shared" si="1000"/>
        <v>1</v>
      </c>
      <c r="EC50" s="392">
        <f t="shared" si="1000"/>
        <v>1</v>
      </c>
      <c r="ED50" s="392">
        <f t="shared" si="1000"/>
        <v>1</v>
      </c>
      <c r="EE50" s="392">
        <f t="shared" si="1000"/>
        <v>1</v>
      </c>
      <c r="EF50" s="392">
        <f t="shared" ref="EF50:GQ50" si="1001">+EF45*(1-EF46)</f>
        <v>1</v>
      </c>
      <c r="EG50" s="392">
        <f t="shared" si="1001"/>
        <v>1</v>
      </c>
      <c r="EH50" s="392">
        <f t="shared" si="1001"/>
        <v>1</v>
      </c>
      <c r="EI50" s="392">
        <f t="shared" si="1001"/>
        <v>1</v>
      </c>
      <c r="EJ50" s="392">
        <f t="shared" si="1001"/>
        <v>1</v>
      </c>
      <c r="EK50" s="392">
        <f t="shared" si="1001"/>
        <v>1</v>
      </c>
      <c r="EL50" s="392">
        <f t="shared" si="1001"/>
        <v>1</v>
      </c>
      <c r="EM50" s="392">
        <f t="shared" si="1001"/>
        <v>1</v>
      </c>
      <c r="EN50" s="392">
        <f t="shared" si="1001"/>
        <v>1</v>
      </c>
      <c r="EO50" s="392">
        <f t="shared" si="1001"/>
        <v>1</v>
      </c>
      <c r="EP50" s="392">
        <f t="shared" si="1001"/>
        <v>1</v>
      </c>
      <c r="EQ50" s="392">
        <f t="shared" si="1001"/>
        <v>1</v>
      </c>
      <c r="ER50" s="392">
        <f t="shared" si="1001"/>
        <v>1</v>
      </c>
      <c r="ES50" s="392">
        <f t="shared" si="1001"/>
        <v>1</v>
      </c>
      <c r="ET50" s="392">
        <f t="shared" si="1001"/>
        <v>1</v>
      </c>
      <c r="EU50" s="392">
        <f t="shared" si="1001"/>
        <v>1</v>
      </c>
      <c r="EV50" s="392">
        <f t="shared" si="1001"/>
        <v>1</v>
      </c>
      <c r="EW50" s="392">
        <f t="shared" si="1001"/>
        <v>1</v>
      </c>
      <c r="EX50" s="392">
        <f t="shared" si="1001"/>
        <v>1</v>
      </c>
      <c r="EY50" s="392">
        <f t="shared" si="1001"/>
        <v>1</v>
      </c>
      <c r="EZ50" s="392">
        <f t="shared" si="1001"/>
        <v>1</v>
      </c>
      <c r="FA50" s="392">
        <f t="shared" si="1001"/>
        <v>1</v>
      </c>
      <c r="FB50" s="392">
        <f t="shared" si="1001"/>
        <v>1</v>
      </c>
      <c r="FC50" s="392">
        <f t="shared" si="1001"/>
        <v>1</v>
      </c>
      <c r="FD50" s="392">
        <f t="shared" si="1001"/>
        <v>1</v>
      </c>
      <c r="FE50" s="392">
        <f t="shared" si="1001"/>
        <v>1</v>
      </c>
      <c r="FF50" s="392">
        <f t="shared" si="1001"/>
        <v>1</v>
      </c>
      <c r="FG50" s="392">
        <f t="shared" si="1001"/>
        <v>1</v>
      </c>
      <c r="FH50" s="392">
        <f t="shared" si="1001"/>
        <v>1</v>
      </c>
      <c r="FI50" s="392">
        <f t="shared" si="1001"/>
        <v>1</v>
      </c>
      <c r="FJ50" s="392">
        <f t="shared" si="1001"/>
        <v>1</v>
      </c>
      <c r="FK50" s="392">
        <f t="shared" si="1001"/>
        <v>1</v>
      </c>
      <c r="FL50" s="392">
        <f t="shared" si="1001"/>
        <v>1</v>
      </c>
      <c r="FM50" s="392">
        <f t="shared" si="1001"/>
        <v>1</v>
      </c>
      <c r="FN50" s="392">
        <f t="shared" si="1001"/>
        <v>1</v>
      </c>
      <c r="FO50" s="392">
        <f t="shared" si="1001"/>
        <v>1</v>
      </c>
      <c r="FP50" s="392">
        <f t="shared" si="1001"/>
        <v>1</v>
      </c>
      <c r="FQ50" s="392">
        <f t="shared" si="1001"/>
        <v>1</v>
      </c>
      <c r="FR50" s="392">
        <f t="shared" si="1001"/>
        <v>1</v>
      </c>
      <c r="FS50" s="392">
        <f t="shared" si="1001"/>
        <v>1</v>
      </c>
      <c r="FT50" s="392">
        <f t="shared" si="1001"/>
        <v>1</v>
      </c>
      <c r="FU50" s="392">
        <f t="shared" si="1001"/>
        <v>1</v>
      </c>
      <c r="FV50" s="392">
        <f t="shared" si="1001"/>
        <v>1</v>
      </c>
      <c r="FW50" s="392">
        <f t="shared" si="1001"/>
        <v>1</v>
      </c>
      <c r="FX50" s="392">
        <f t="shared" si="1001"/>
        <v>1</v>
      </c>
      <c r="FY50" s="392">
        <f t="shared" si="1001"/>
        <v>1</v>
      </c>
      <c r="FZ50" s="392">
        <f t="shared" si="1001"/>
        <v>1</v>
      </c>
      <c r="GA50" s="392">
        <f t="shared" si="1001"/>
        <v>1</v>
      </c>
      <c r="GB50" s="392">
        <f t="shared" si="1001"/>
        <v>1</v>
      </c>
      <c r="GC50" s="392">
        <f t="shared" si="1001"/>
        <v>1</v>
      </c>
      <c r="GD50" s="392">
        <f t="shared" si="1001"/>
        <v>1</v>
      </c>
      <c r="GE50" s="392">
        <f t="shared" si="1001"/>
        <v>1</v>
      </c>
      <c r="GF50" s="392">
        <f t="shared" si="1001"/>
        <v>1</v>
      </c>
      <c r="GG50" s="392">
        <f t="shared" si="1001"/>
        <v>1</v>
      </c>
      <c r="GH50" s="392">
        <f t="shared" si="1001"/>
        <v>1</v>
      </c>
      <c r="GI50" s="392">
        <f t="shared" si="1001"/>
        <v>1</v>
      </c>
      <c r="GJ50" s="392">
        <f t="shared" si="1001"/>
        <v>1</v>
      </c>
      <c r="GK50" s="392">
        <f t="shared" si="1001"/>
        <v>1</v>
      </c>
      <c r="GL50" s="392">
        <f t="shared" si="1001"/>
        <v>1</v>
      </c>
      <c r="GM50" s="392">
        <f t="shared" si="1001"/>
        <v>1</v>
      </c>
      <c r="GN50" s="392">
        <f t="shared" si="1001"/>
        <v>1</v>
      </c>
      <c r="GO50" s="392">
        <f t="shared" si="1001"/>
        <v>1</v>
      </c>
      <c r="GP50" s="392">
        <f t="shared" si="1001"/>
        <v>1</v>
      </c>
      <c r="GQ50" s="392">
        <f t="shared" si="1001"/>
        <v>1</v>
      </c>
      <c r="GR50" s="392">
        <f t="shared" ref="GR50:JC50" si="1002">+GR45*(1-GR46)</f>
        <v>1</v>
      </c>
      <c r="GS50" s="392">
        <f t="shared" si="1002"/>
        <v>1</v>
      </c>
      <c r="GT50" s="392">
        <f t="shared" si="1002"/>
        <v>1</v>
      </c>
      <c r="GU50" s="392">
        <f t="shared" si="1002"/>
        <v>1</v>
      </c>
      <c r="GV50" s="392">
        <f t="shared" si="1002"/>
        <v>1</v>
      </c>
      <c r="GW50" s="392">
        <f t="shared" si="1002"/>
        <v>1</v>
      </c>
      <c r="GX50" s="392">
        <f t="shared" si="1002"/>
        <v>1</v>
      </c>
      <c r="GY50" s="392">
        <f t="shared" si="1002"/>
        <v>1</v>
      </c>
      <c r="GZ50" s="392">
        <f t="shared" si="1002"/>
        <v>1</v>
      </c>
      <c r="HA50" s="392">
        <f t="shared" si="1002"/>
        <v>1</v>
      </c>
      <c r="HB50" s="392">
        <f t="shared" si="1002"/>
        <v>1</v>
      </c>
      <c r="HC50" s="392">
        <f t="shared" si="1002"/>
        <v>1</v>
      </c>
      <c r="HD50" s="392">
        <f t="shared" si="1002"/>
        <v>1</v>
      </c>
      <c r="HE50" s="392">
        <f t="shared" si="1002"/>
        <v>1</v>
      </c>
      <c r="HF50" s="392">
        <f t="shared" si="1002"/>
        <v>1</v>
      </c>
      <c r="HG50" s="392">
        <f t="shared" si="1002"/>
        <v>1</v>
      </c>
      <c r="HH50" s="392">
        <f t="shared" si="1002"/>
        <v>1</v>
      </c>
      <c r="HI50" s="392">
        <f t="shared" si="1002"/>
        <v>1</v>
      </c>
      <c r="HJ50" s="392">
        <f t="shared" si="1002"/>
        <v>1</v>
      </c>
      <c r="HK50" s="392">
        <f t="shared" si="1002"/>
        <v>1</v>
      </c>
      <c r="HL50" s="392">
        <f t="shared" si="1002"/>
        <v>1</v>
      </c>
      <c r="HM50" s="392">
        <f t="shared" si="1002"/>
        <v>1</v>
      </c>
      <c r="HN50" s="392">
        <f t="shared" si="1002"/>
        <v>1</v>
      </c>
      <c r="HO50" s="392">
        <f t="shared" si="1002"/>
        <v>1</v>
      </c>
      <c r="HP50" s="392">
        <f t="shared" si="1002"/>
        <v>1</v>
      </c>
      <c r="HQ50" s="392">
        <f t="shared" si="1002"/>
        <v>1</v>
      </c>
      <c r="HR50" s="392">
        <f t="shared" si="1002"/>
        <v>1</v>
      </c>
      <c r="HS50" s="392">
        <f t="shared" si="1002"/>
        <v>1</v>
      </c>
      <c r="HT50" s="392">
        <f t="shared" si="1002"/>
        <v>1</v>
      </c>
      <c r="HU50" s="392">
        <f t="shared" si="1002"/>
        <v>1</v>
      </c>
      <c r="HV50" s="392">
        <f t="shared" si="1002"/>
        <v>1</v>
      </c>
      <c r="HW50" s="392">
        <f t="shared" si="1002"/>
        <v>1</v>
      </c>
      <c r="HX50" s="392">
        <f t="shared" si="1002"/>
        <v>1</v>
      </c>
      <c r="HY50" s="392">
        <f t="shared" si="1002"/>
        <v>1</v>
      </c>
      <c r="HZ50" s="392">
        <f t="shared" si="1002"/>
        <v>1</v>
      </c>
      <c r="IA50" s="392">
        <f t="shared" si="1002"/>
        <v>1</v>
      </c>
      <c r="IB50" s="392">
        <f t="shared" si="1002"/>
        <v>1</v>
      </c>
      <c r="IC50" s="392">
        <f t="shared" si="1002"/>
        <v>1</v>
      </c>
      <c r="ID50" s="392">
        <f t="shared" si="1002"/>
        <v>1</v>
      </c>
      <c r="IE50" s="392">
        <f t="shared" si="1002"/>
        <v>1</v>
      </c>
      <c r="IF50" s="392">
        <f t="shared" si="1002"/>
        <v>1</v>
      </c>
      <c r="IG50" s="392">
        <f t="shared" si="1002"/>
        <v>1</v>
      </c>
      <c r="IH50" s="392">
        <f t="shared" si="1002"/>
        <v>1</v>
      </c>
      <c r="II50" s="392">
        <f t="shared" si="1002"/>
        <v>1</v>
      </c>
      <c r="IJ50" s="392">
        <f t="shared" si="1002"/>
        <v>1</v>
      </c>
      <c r="IK50" s="392">
        <f t="shared" si="1002"/>
        <v>1</v>
      </c>
      <c r="IL50" s="392">
        <f t="shared" si="1002"/>
        <v>1</v>
      </c>
      <c r="IM50" s="392">
        <f t="shared" si="1002"/>
        <v>1</v>
      </c>
      <c r="IN50" s="392">
        <f t="shared" si="1002"/>
        <v>1</v>
      </c>
      <c r="IO50" s="392">
        <f t="shared" si="1002"/>
        <v>1</v>
      </c>
      <c r="IP50" s="392">
        <f t="shared" si="1002"/>
        <v>1</v>
      </c>
      <c r="IQ50" s="392">
        <f t="shared" si="1002"/>
        <v>1</v>
      </c>
      <c r="IR50" s="392">
        <f t="shared" si="1002"/>
        <v>1</v>
      </c>
      <c r="IS50" s="392">
        <f t="shared" si="1002"/>
        <v>1</v>
      </c>
      <c r="IT50" s="392">
        <f t="shared" si="1002"/>
        <v>1</v>
      </c>
      <c r="IU50" s="392">
        <f t="shared" si="1002"/>
        <v>1</v>
      </c>
      <c r="IV50" s="392">
        <f t="shared" si="1002"/>
        <v>1</v>
      </c>
      <c r="IW50" s="392">
        <f t="shared" si="1002"/>
        <v>1</v>
      </c>
      <c r="IX50" s="392">
        <f t="shared" si="1002"/>
        <v>1</v>
      </c>
      <c r="IY50" s="392">
        <f t="shared" si="1002"/>
        <v>1</v>
      </c>
      <c r="IZ50" s="392">
        <f t="shared" si="1002"/>
        <v>1</v>
      </c>
      <c r="JA50" s="392">
        <f t="shared" si="1002"/>
        <v>1</v>
      </c>
      <c r="JB50" s="392">
        <f t="shared" si="1002"/>
        <v>1</v>
      </c>
      <c r="JC50" s="392">
        <f t="shared" si="1002"/>
        <v>1</v>
      </c>
      <c r="JD50" s="392">
        <f t="shared" ref="JD50:JN50" si="1003">+JD45*(1-JD46)</f>
        <v>1</v>
      </c>
      <c r="JE50" s="392">
        <f t="shared" si="1003"/>
        <v>1</v>
      </c>
      <c r="JF50" s="392">
        <f t="shared" si="1003"/>
        <v>1</v>
      </c>
      <c r="JG50" s="392">
        <f t="shared" si="1003"/>
        <v>1</v>
      </c>
      <c r="JH50" s="392">
        <f t="shared" si="1003"/>
        <v>1</v>
      </c>
      <c r="JI50" s="392">
        <f t="shared" si="1003"/>
        <v>1</v>
      </c>
      <c r="JJ50" s="392">
        <f t="shared" si="1003"/>
        <v>1</v>
      </c>
      <c r="JK50" s="392">
        <f t="shared" si="1003"/>
        <v>1</v>
      </c>
      <c r="JL50" s="392">
        <f t="shared" si="1003"/>
        <v>1</v>
      </c>
      <c r="JM50" s="392">
        <f t="shared" si="1003"/>
        <v>1</v>
      </c>
      <c r="JN50" s="392">
        <f t="shared" si="1003"/>
        <v>1</v>
      </c>
    </row>
    <row r="51" spans="2:274" s="178" customFormat="1" x14ac:dyDescent="0.25">
      <c r="B51" s="2"/>
      <c r="C51" s="247"/>
      <c r="E51" s="297"/>
      <c r="F51" s="347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  <c r="AE51" s="304"/>
      <c r="AF51" s="304"/>
      <c r="AG51" s="304"/>
      <c r="AH51" s="304"/>
      <c r="AI51" s="304"/>
      <c r="AJ51" s="304"/>
      <c r="AK51" s="304"/>
      <c r="AL51" s="304"/>
      <c r="AM51" s="304"/>
      <c r="AN51" s="304"/>
      <c r="AO51" s="304"/>
      <c r="AP51" s="304"/>
      <c r="AQ51" s="304"/>
      <c r="AR51" s="304"/>
      <c r="AS51" s="304"/>
      <c r="AT51" s="304"/>
      <c r="AU51" s="304"/>
      <c r="AV51" s="304"/>
      <c r="AW51" s="304"/>
      <c r="AX51" s="304"/>
      <c r="AY51" s="304"/>
      <c r="AZ51" s="304"/>
      <c r="BA51" s="304"/>
      <c r="BB51" s="304"/>
      <c r="BC51" s="304"/>
      <c r="BD51" s="304"/>
      <c r="BE51" s="304"/>
      <c r="BF51" s="304"/>
      <c r="BG51" s="304"/>
      <c r="BH51" s="304"/>
      <c r="BI51" s="304"/>
      <c r="BJ51" s="304"/>
      <c r="BK51" s="304"/>
      <c r="BL51" s="304"/>
      <c r="BM51" s="304"/>
      <c r="BN51" s="304"/>
      <c r="BO51" s="304"/>
      <c r="BP51" s="304"/>
      <c r="BQ51" s="304"/>
      <c r="BR51" s="304"/>
      <c r="BS51" s="304"/>
      <c r="BT51" s="304"/>
      <c r="BU51" s="304"/>
      <c r="BV51" s="304"/>
      <c r="BW51" s="304"/>
      <c r="BX51" s="304"/>
      <c r="BY51" s="304"/>
      <c r="BZ51" s="304"/>
      <c r="CA51" s="304"/>
      <c r="CB51" s="304"/>
      <c r="CC51" s="304"/>
      <c r="CD51" s="304"/>
      <c r="CE51" s="304"/>
      <c r="CF51" s="304"/>
      <c r="CG51" s="304"/>
      <c r="CH51" s="304"/>
      <c r="CI51" s="304"/>
      <c r="CJ51" s="304"/>
      <c r="CK51" s="304"/>
      <c r="CL51" s="304"/>
      <c r="CM51" s="304"/>
      <c r="CN51" s="304"/>
      <c r="CO51" s="304"/>
      <c r="CP51" s="304"/>
      <c r="CQ51" s="304"/>
      <c r="CR51" s="304"/>
      <c r="CS51" s="304"/>
      <c r="CT51" s="304"/>
      <c r="CU51" s="304"/>
      <c r="CV51" s="304"/>
      <c r="CW51" s="304"/>
      <c r="CX51" s="304"/>
      <c r="CY51" s="304"/>
      <c r="CZ51" s="304"/>
      <c r="DA51" s="304"/>
      <c r="DB51" s="304"/>
      <c r="DC51" s="304"/>
      <c r="DD51" s="304"/>
      <c r="DE51" s="304"/>
      <c r="DF51" s="304"/>
      <c r="DG51" s="304"/>
      <c r="DH51" s="304"/>
      <c r="DI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4"/>
      <c r="DU51" s="304"/>
      <c r="DV51" s="304"/>
      <c r="DW51" s="304"/>
      <c r="DX51" s="304"/>
      <c r="DY51" s="304"/>
      <c r="DZ51" s="304"/>
      <c r="EA51" s="304"/>
      <c r="EB51" s="304"/>
      <c r="EC51" s="304"/>
      <c r="ED51" s="304"/>
      <c r="EE51" s="304"/>
      <c r="EF51" s="304"/>
      <c r="EG51" s="304"/>
      <c r="EH51" s="304"/>
      <c r="EI51" s="304"/>
      <c r="EJ51" s="304"/>
      <c r="EK51" s="304"/>
      <c r="EL51" s="304"/>
      <c r="EM51" s="304"/>
      <c r="EN51" s="304"/>
      <c r="EO51" s="304"/>
      <c r="EP51" s="304"/>
      <c r="EQ51" s="304"/>
      <c r="ER51" s="304"/>
      <c r="ES51" s="304"/>
      <c r="ET51" s="304"/>
      <c r="EU51" s="304"/>
      <c r="EV51" s="304"/>
      <c r="EW51" s="304"/>
      <c r="EX51" s="304"/>
      <c r="EY51" s="304"/>
      <c r="EZ51" s="304"/>
      <c r="FA51" s="304"/>
      <c r="FB51" s="304"/>
      <c r="FC51" s="304"/>
      <c r="FD51" s="304"/>
      <c r="FE51" s="304"/>
      <c r="FF51" s="304"/>
      <c r="FG51" s="304"/>
      <c r="FH51" s="304"/>
      <c r="FI51" s="304"/>
      <c r="FJ51" s="304"/>
      <c r="FK51" s="304"/>
      <c r="FL51" s="304"/>
      <c r="FM51" s="304"/>
      <c r="FN51" s="304"/>
      <c r="FO51" s="304"/>
      <c r="FP51" s="304"/>
      <c r="FQ51" s="304"/>
      <c r="FR51" s="304"/>
      <c r="FS51" s="304"/>
      <c r="FT51" s="304"/>
      <c r="FU51" s="304"/>
      <c r="FV51" s="304"/>
      <c r="FW51" s="304"/>
      <c r="FX51" s="304"/>
      <c r="FY51" s="304"/>
      <c r="FZ51" s="304"/>
      <c r="GA51" s="304"/>
      <c r="GB51" s="304"/>
      <c r="GC51" s="304"/>
      <c r="GD51" s="304"/>
      <c r="GE51" s="304"/>
      <c r="GF51" s="304"/>
      <c r="GG51" s="304"/>
      <c r="GH51" s="304"/>
      <c r="GI51" s="304"/>
      <c r="GJ51" s="304"/>
      <c r="GK51" s="304"/>
      <c r="GL51" s="304"/>
      <c r="GM51" s="304"/>
      <c r="GN51" s="304"/>
      <c r="GO51" s="304"/>
      <c r="GP51" s="304"/>
      <c r="GQ51" s="304"/>
      <c r="GR51" s="304"/>
      <c r="GS51" s="304"/>
      <c r="GT51" s="304"/>
      <c r="GU51" s="304"/>
      <c r="GV51" s="304"/>
      <c r="GW51" s="304"/>
      <c r="GX51" s="304"/>
      <c r="GY51" s="304"/>
      <c r="GZ51" s="304"/>
      <c r="HA51" s="304"/>
      <c r="HB51" s="304"/>
      <c r="HC51" s="304"/>
      <c r="HD51" s="304"/>
      <c r="HE51" s="304"/>
      <c r="HF51" s="304"/>
      <c r="HG51" s="304"/>
      <c r="HH51" s="304"/>
      <c r="HI51" s="304"/>
      <c r="HJ51" s="304"/>
      <c r="HK51" s="304"/>
      <c r="HL51" s="304"/>
      <c r="HM51" s="304"/>
      <c r="HN51" s="304"/>
      <c r="HO51" s="304"/>
      <c r="HP51" s="304"/>
      <c r="HQ51" s="304"/>
      <c r="HR51" s="304"/>
      <c r="HS51" s="304"/>
      <c r="HT51" s="304"/>
      <c r="HU51" s="304"/>
      <c r="HV51" s="304"/>
      <c r="HW51" s="304"/>
      <c r="HX51" s="304"/>
      <c r="HY51" s="304"/>
      <c r="HZ51" s="304"/>
      <c r="IA51" s="304"/>
      <c r="IB51" s="304"/>
      <c r="IC51" s="304"/>
      <c r="ID51" s="304"/>
      <c r="IE51" s="304"/>
      <c r="IF51" s="304"/>
      <c r="IG51" s="304"/>
      <c r="IH51" s="304"/>
      <c r="II51" s="304"/>
      <c r="IJ51" s="304"/>
      <c r="IK51" s="304"/>
      <c r="IL51" s="304"/>
      <c r="IM51" s="304"/>
      <c r="IN51" s="304"/>
      <c r="IO51" s="304"/>
      <c r="IP51" s="304"/>
      <c r="IQ51" s="304"/>
      <c r="IR51" s="304"/>
      <c r="IS51" s="304"/>
      <c r="IT51" s="304"/>
      <c r="IU51" s="304"/>
      <c r="IV51" s="304"/>
      <c r="IW51" s="304"/>
      <c r="IX51" s="304"/>
      <c r="IY51" s="304"/>
      <c r="IZ51" s="304"/>
      <c r="JA51" s="304"/>
      <c r="JB51" s="304"/>
      <c r="JC51" s="304"/>
      <c r="JD51" s="304"/>
      <c r="JE51" s="304"/>
      <c r="JF51" s="304"/>
      <c r="JG51" s="304"/>
      <c r="JH51" s="304"/>
      <c r="JI51" s="304"/>
      <c r="JJ51" s="304"/>
      <c r="JK51" s="304"/>
      <c r="JL51" s="304"/>
      <c r="JM51" s="304"/>
      <c r="JN51" s="304"/>
    </row>
    <row r="52" spans="2:274" s="178" customFormat="1" x14ac:dyDescent="0.25">
      <c r="B52" s="2"/>
      <c r="C52" s="247"/>
      <c r="E52" s="297"/>
      <c r="F52" s="347"/>
      <c r="G52" s="347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347"/>
      <c r="V52" s="347"/>
      <c r="W52" s="347"/>
      <c r="X52" s="347"/>
      <c r="Y52" s="347"/>
      <c r="Z52" s="347"/>
      <c r="AA52" s="347"/>
      <c r="AB52" s="347"/>
      <c r="AC52" s="347"/>
      <c r="AD52" s="347"/>
      <c r="AE52" s="347"/>
      <c r="AF52" s="347"/>
      <c r="AG52" s="347"/>
      <c r="AH52" s="347"/>
      <c r="AI52" s="347"/>
      <c r="AJ52" s="347"/>
      <c r="AK52" s="347"/>
      <c r="AL52" s="347"/>
      <c r="AM52" s="347"/>
      <c r="AN52" s="347"/>
      <c r="AO52" s="347"/>
      <c r="AP52" s="347"/>
      <c r="AQ52" s="347"/>
      <c r="AR52" s="347"/>
      <c r="AS52" s="347"/>
      <c r="AT52" s="347"/>
      <c r="AU52" s="347"/>
      <c r="AV52" s="347"/>
      <c r="AW52" s="347"/>
      <c r="AX52" s="347"/>
      <c r="AY52" s="347"/>
      <c r="AZ52" s="347"/>
      <c r="BA52" s="347"/>
      <c r="BB52" s="347"/>
      <c r="BC52" s="347"/>
      <c r="BD52" s="347"/>
      <c r="BE52" s="347"/>
      <c r="BF52" s="347"/>
      <c r="BG52" s="347"/>
      <c r="BH52" s="347"/>
      <c r="BI52" s="347"/>
      <c r="BJ52" s="347"/>
      <c r="BK52" s="347"/>
      <c r="BL52" s="347"/>
      <c r="BM52" s="347"/>
      <c r="BN52" s="347"/>
      <c r="BO52" s="347"/>
      <c r="BP52" s="347"/>
      <c r="BQ52" s="347"/>
      <c r="BR52" s="347"/>
      <c r="BS52" s="347"/>
      <c r="BT52" s="347"/>
      <c r="BU52" s="347"/>
      <c r="BV52" s="347"/>
      <c r="BW52" s="347"/>
      <c r="BX52" s="347"/>
      <c r="BY52" s="347"/>
      <c r="BZ52" s="347"/>
      <c r="CA52" s="347"/>
      <c r="CB52" s="347"/>
      <c r="CC52" s="347"/>
      <c r="CD52" s="347"/>
      <c r="CE52" s="347"/>
      <c r="CF52" s="347"/>
      <c r="CG52" s="347"/>
      <c r="CH52" s="347"/>
      <c r="CI52" s="347"/>
      <c r="CJ52" s="347"/>
      <c r="CK52" s="347"/>
      <c r="CL52" s="347"/>
      <c r="CM52" s="347"/>
      <c r="CN52" s="347"/>
      <c r="CO52" s="347"/>
      <c r="CP52" s="347"/>
      <c r="CQ52" s="347"/>
      <c r="CR52" s="347"/>
      <c r="CS52" s="347"/>
      <c r="CT52" s="347"/>
      <c r="CU52" s="347"/>
      <c r="CV52" s="347"/>
      <c r="CW52" s="347"/>
      <c r="CX52" s="347"/>
      <c r="CY52" s="347"/>
      <c r="CZ52" s="347"/>
      <c r="DA52" s="347"/>
      <c r="DB52" s="347"/>
      <c r="DC52" s="347"/>
      <c r="DD52" s="347"/>
      <c r="DE52" s="347"/>
      <c r="DF52" s="347"/>
      <c r="DG52" s="347"/>
      <c r="DH52" s="347"/>
      <c r="DI52" s="347"/>
      <c r="DJ52" s="347"/>
      <c r="DK52" s="347"/>
      <c r="DL52" s="347"/>
      <c r="DM52" s="347"/>
      <c r="DN52" s="347"/>
      <c r="DO52" s="347"/>
      <c r="DP52" s="347"/>
      <c r="DQ52" s="347"/>
      <c r="DR52" s="347"/>
      <c r="DS52" s="347"/>
      <c r="DT52" s="347"/>
      <c r="DU52" s="347"/>
      <c r="DV52" s="347"/>
      <c r="DW52" s="347"/>
      <c r="DX52" s="347"/>
      <c r="DY52" s="347"/>
      <c r="DZ52" s="347"/>
      <c r="EA52" s="347"/>
      <c r="EB52" s="347"/>
      <c r="EC52" s="347"/>
      <c r="ED52" s="347"/>
      <c r="EE52" s="347"/>
      <c r="EF52" s="347"/>
      <c r="EG52" s="347"/>
      <c r="EH52" s="347"/>
      <c r="EI52" s="347"/>
      <c r="EJ52" s="347"/>
      <c r="EK52" s="347"/>
      <c r="EL52" s="347"/>
      <c r="EM52" s="347"/>
      <c r="EN52" s="347"/>
      <c r="EO52" s="347"/>
      <c r="EP52" s="347"/>
      <c r="EQ52" s="347"/>
      <c r="ER52" s="347"/>
      <c r="ES52" s="347"/>
      <c r="ET52" s="347"/>
      <c r="EU52" s="347"/>
      <c r="EV52" s="347"/>
      <c r="EW52" s="347"/>
      <c r="EX52" s="347"/>
      <c r="EY52" s="347"/>
      <c r="EZ52" s="347"/>
      <c r="FA52" s="347"/>
      <c r="FB52" s="347"/>
      <c r="FC52" s="347"/>
      <c r="FD52" s="347"/>
      <c r="FE52" s="347"/>
      <c r="FF52" s="347"/>
      <c r="FG52" s="347"/>
      <c r="FH52" s="347"/>
      <c r="FI52" s="347"/>
      <c r="FJ52" s="347"/>
      <c r="FK52" s="347"/>
      <c r="FL52" s="347"/>
      <c r="FM52" s="347"/>
      <c r="FN52" s="347"/>
      <c r="FO52" s="347"/>
      <c r="FP52" s="347"/>
      <c r="FQ52" s="347"/>
      <c r="FR52" s="347"/>
      <c r="FS52" s="347"/>
      <c r="FT52" s="347"/>
      <c r="FU52" s="347"/>
      <c r="FV52" s="347"/>
      <c r="FW52" s="347"/>
      <c r="FX52" s="347"/>
      <c r="FY52" s="347"/>
      <c r="FZ52" s="347"/>
      <c r="GA52" s="347"/>
      <c r="GB52" s="347"/>
      <c r="GC52" s="347"/>
      <c r="GD52" s="347"/>
      <c r="GE52" s="347"/>
      <c r="GF52" s="347"/>
      <c r="GG52" s="347"/>
      <c r="GH52" s="347"/>
      <c r="GI52" s="347"/>
      <c r="GJ52" s="347"/>
      <c r="GK52" s="347"/>
      <c r="GL52" s="347"/>
      <c r="GM52" s="347"/>
      <c r="GN52" s="347"/>
      <c r="GO52" s="347"/>
      <c r="GP52" s="347"/>
      <c r="GQ52" s="347"/>
      <c r="GR52" s="347"/>
      <c r="GS52" s="347"/>
      <c r="GT52" s="347"/>
      <c r="GU52" s="347"/>
      <c r="GV52" s="347"/>
      <c r="GW52" s="347"/>
      <c r="GX52" s="347"/>
      <c r="GY52" s="347"/>
      <c r="GZ52" s="347"/>
      <c r="HA52" s="347"/>
      <c r="HB52" s="347"/>
      <c r="HC52" s="347"/>
      <c r="HD52" s="347"/>
      <c r="HE52" s="347"/>
      <c r="HF52" s="347"/>
      <c r="HG52" s="347"/>
      <c r="HH52" s="347"/>
      <c r="HI52" s="347"/>
      <c r="HJ52" s="347"/>
      <c r="HK52" s="347"/>
      <c r="HL52" s="347"/>
      <c r="HM52" s="347"/>
      <c r="HN52" s="347"/>
      <c r="HO52" s="347"/>
      <c r="HP52" s="347"/>
      <c r="HQ52" s="347"/>
      <c r="HR52" s="347"/>
      <c r="HS52" s="347"/>
      <c r="HT52" s="347"/>
      <c r="HU52" s="347"/>
      <c r="HV52" s="347"/>
      <c r="HW52" s="347"/>
      <c r="HX52" s="347"/>
      <c r="HY52" s="347"/>
      <c r="HZ52" s="347"/>
      <c r="IA52" s="347"/>
      <c r="IB52" s="347"/>
      <c r="IC52" s="347"/>
      <c r="ID52" s="347"/>
      <c r="IE52" s="347"/>
      <c r="IF52" s="347"/>
      <c r="IG52" s="347"/>
      <c r="IH52" s="347"/>
      <c r="II52" s="347"/>
      <c r="IJ52" s="347"/>
      <c r="IK52" s="347"/>
      <c r="IL52" s="347"/>
      <c r="IM52" s="347"/>
      <c r="IN52" s="347"/>
      <c r="IO52" s="347"/>
      <c r="IP52" s="347"/>
      <c r="IQ52" s="347"/>
      <c r="IR52" s="347"/>
      <c r="IS52" s="347"/>
      <c r="IT52" s="347"/>
      <c r="IU52" s="347"/>
      <c r="IV52" s="347"/>
      <c r="IW52" s="347"/>
      <c r="IX52" s="347"/>
      <c r="IY52" s="347"/>
      <c r="IZ52" s="347"/>
      <c r="JA52" s="347"/>
      <c r="JB52" s="347"/>
      <c r="JC52" s="347"/>
      <c r="JD52" s="347"/>
      <c r="JE52" s="347"/>
      <c r="JF52" s="347"/>
      <c r="JG52" s="347"/>
      <c r="JH52" s="347"/>
      <c r="JI52" s="347"/>
      <c r="JJ52" s="347"/>
      <c r="JK52" s="347"/>
      <c r="JL52" s="347"/>
      <c r="JM52" s="347"/>
      <c r="JN52" s="347"/>
    </row>
    <row r="53" spans="2:274" s="178" customFormat="1" x14ac:dyDescent="0.25">
      <c r="B53" s="2" t="s">
        <v>501</v>
      </c>
      <c r="C53" s="390">
        <f>+C41*(1+$C$18)^SUM(G46:JN46)</f>
        <v>59612.243545389327</v>
      </c>
      <c r="E53" s="297"/>
      <c r="F53" s="347"/>
      <c r="G53" s="347"/>
      <c r="H53" s="347"/>
      <c r="I53" s="347"/>
      <c r="J53" s="347"/>
      <c r="K53" s="347"/>
      <c r="L53" s="347"/>
      <c r="M53" s="347"/>
      <c r="N53" s="347"/>
      <c r="O53" s="347"/>
      <c r="P53" s="347"/>
      <c r="Q53" s="347"/>
      <c r="R53" s="347"/>
      <c r="S53" s="347"/>
      <c r="T53" s="347"/>
      <c r="U53" s="347"/>
      <c r="V53" s="347"/>
      <c r="W53" s="347"/>
      <c r="X53" s="347"/>
      <c r="Y53" s="347"/>
      <c r="Z53" s="347"/>
      <c r="AA53" s="347"/>
      <c r="AB53" s="347"/>
      <c r="AC53" s="347"/>
      <c r="AD53" s="347"/>
      <c r="AE53" s="347"/>
      <c r="AF53" s="347"/>
      <c r="AG53" s="347"/>
      <c r="AH53" s="347"/>
      <c r="AI53" s="347"/>
      <c r="AJ53" s="347"/>
      <c r="AK53" s="347"/>
      <c r="AL53" s="347"/>
      <c r="AM53" s="347"/>
      <c r="AN53" s="347"/>
      <c r="AO53" s="347"/>
      <c r="AP53" s="347"/>
      <c r="AQ53" s="347"/>
      <c r="AR53" s="347"/>
      <c r="AS53" s="347"/>
      <c r="AT53" s="347"/>
      <c r="AU53" s="347"/>
      <c r="AV53" s="347"/>
      <c r="AW53" s="347"/>
      <c r="AX53" s="347"/>
      <c r="AY53" s="347"/>
      <c r="AZ53" s="347"/>
      <c r="BA53" s="347"/>
      <c r="BB53" s="347"/>
      <c r="BC53" s="347"/>
      <c r="BD53" s="347"/>
      <c r="BE53" s="347"/>
      <c r="BF53" s="347"/>
      <c r="BG53" s="347"/>
      <c r="BH53" s="347"/>
      <c r="BI53" s="347"/>
      <c r="BJ53" s="347"/>
      <c r="BK53" s="347"/>
      <c r="BL53" s="347"/>
      <c r="BM53" s="347"/>
      <c r="BN53" s="347"/>
      <c r="BO53" s="347"/>
      <c r="BP53" s="347"/>
      <c r="BQ53" s="347"/>
      <c r="BR53" s="347"/>
      <c r="BS53" s="347"/>
      <c r="BT53" s="347"/>
      <c r="BU53" s="347"/>
      <c r="BV53" s="347"/>
      <c r="BW53" s="347"/>
      <c r="BX53" s="347"/>
      <c r="BY53" s="347"/>
      <c r="BZ53" s="347"/>
      <c r="CA53" s="347"/>
      <c r="CB53" s="347"/>
      <c r="CC53" s="347"/>
      <c r="CD53" s="347"/>
      <c r="CE53" s="347"/>
      <c r="CF53" s="347"/>
      <c r="CG53" s="347"/>
      <c r="CH53" s="347"/>
      <c r="CI53" s="347"/>
      <c r="CJ53" s="347"/>
      <c r="CK53" s="347"/>
      <c r="CL53" s="347"/>
      <c r="CM53" s="347"/>
      <c r="CN53" s="347"/>
      <c r="CO53" s="347"/>
      <c r="CP53" s="347"/>
      <c r="CQ53" s="347"/>
      <c r="CR53" s="347"/>
      <c r="CS53" s="347"/>
      <c r="CT53" s="347"/>
      <c r="CU53" s="347"/>
      <c r="CV53" s="347"/>
      <c r="CW53" s="347"/>
      <c r="CX53" s="347"/>
      <c r="CY53" s="347"/>
      <c r="CZ53" s="347"/>
      <c r="DA53" s="347"/>
      <c r="DB53" s="347"/>
      <c r="DC53" s="347"/>
      <c r="DD53" s="347"/>
      <c r="DE53" s="347"/>
      <c r="DF53" s="347"/>
      <c r="DG53" s="347"/>
      <c r="DH53" s="347"/>
      <c r="DI53" s="347"/>
      <c r="DJ53" s="347"/>
      <c r="DK53" s="347"/>
      <c r="DL53" s="347"/>
      <c r="DM53" s="347"/>
      <c r="DN53" s="347"/>
      <c r="DO53" s="347"/>
      <c r="DP53" s="347"/>
      <c r="DQ53" s="347"/>
      <c r="DR53" s="347"/>
      <c r="DS53" s="347"/>
      <c r="DT53" s="347"/>
      <c r="DU53" s="347"/>
      <c r="DV53" s="347"/>
      <c r="DW53" s="347"/>
      <c r="DX53" s="347"/>
      <c r="DY53" s="347"/>
      <c r="DZ53" s="347"/>
      <c r="EA53" s="347"/>
      <c r="EB53" s="347"/>
      <c r="EC53" s="347"/>
      <c r="ED53" s="347"/>
      <c r="EE53" s="347"/>
      <c r="EF53" s="347"/>
      <c r="EG53" s="347"/>
      <c r="EH53" s="347"/>
      <c r="EI53" s="347"/>
      <c r="EJ53" s="347"/>
      <c r="EK53" s="347"/>
      <c r="EL53" s="347"/>
      <c r="EM53" s="347"/>
      <c r="EN53" s="347"/>
      <c r="EO53" s="347"/>
      <c r="EP53" s="347"/>
      <c r="EQ53" s="347"/>
      <c r="ER53" s="347"/>
      <c r="ES53" s="347"/>
      <c r="ET53" s="347"/>
      <c r="EU53" s="347"/>
      <c r="EV53" s="347"/>
      <c r="EW53" s="347"/>
      <c r="EX53" s="347"/>
      <c r="EY53" s="347"/>
      <c r="EZ53" s="347"/>
      <c r="FA53" s="347"/>
      <c r="FB53" s="347"/>
      <c r="FC53" s="347"/>
      <c r="FD53" s="347"/>
      <c r="FE53" s="347"/>
      <c r="FF53" s="347"/>
      <c r="FG53" s="347"/>
      <c r="FH53" s="347"/>
      <c r="FI53" s="347"/>
      <c r="FJ53" s="347"/>
      <c r="FK53" s="347"/>
      <c r="FL53" s="347"/>
      <c r="FM53" s="347"/>
      <c r="FN53" s="347"/>
      <c r="FO53" s="347"/>
      <c r="FP53" s="347"/>
      <c r="FQ53" s="347"/>
      <c r="FR53" s="347"/>
      <c r="FS53" s="347"/>
      <c r="FT53" s="347"/>
      <c r="FU53" s="347"/>
      <c r="FV53" s="347"/>
      <c r="FW53" s="347"/>
      <c r="FX53" s="347"/>
      <c r="FY53" s="347"/>
      <c r="FZ53" s="347"/>
      <c r="GA53" s="347"/>
      <c r="GB53" s="347"/>
      <c r="GC53" s="347"/>
      <c r="GD53" s="347"/>
      <c r="GE53" s="347"/>
      <c r="GF53" s="347"/>
      <c r="GG53" s="347"/>
      <c r="GH53" s="347"/>
      <c r="GI53" s="347"/>
      <c r="GJ53" s="347"/>
      <c r="GK53" s="347"/>
      <c r="GL53" s="347"/>
      <c r="GM53" s="347"/>
      <c r="GN53" s="347"/>
      <c r="GO53" s="347"/>
      <c r="GP53" s="347"/>
      <c r="GQ53" s="347"/>
      <c r="GR53" s="347"/>
      <c r="GS53" s="347"/>
      <c r="GT53" s="347"/>
      <c r="GU53" s="347"/>
      <c r="GV53" s="347"/>
      <c r="GW53" s="347"/>
      <c r="GX53" s="347"/>
      <c r="GY53" s="347"/>
      <c r="GZ53" s="347"/>
      <c r="HA53" s="347"/>
      <c r="HB53" s="347"/>
      <c r="HC53" s="347"/>
      <c r="HD53" s="347"/>
      <c r="HE53" s="347"/>
      <c r="HF53" s="347"/>
      <c r="HG53" s="347"/>
      <c r="HH53" s="347"/>
      <c r="HI53" s="347"/>
      <c r="HJ53" s="347"/>
      <c r="HK53" s="347"/>
      <c r="HL53" s="347"/>
      <c r="HM53" s="347"/>
      <c r="HN53" s="347"/>
      <c r="HO53" s="347"/>
      <c r="HP53" s="347"/>
      <c r="HQ53" s="347"/>
      <c r="HR53" s="347"/>
      <c r="HS53" s="347"/>
      <c r="HT53" s="347"/>
      <c r="HU53" s="347"/>
      <c r="HV53" s="347"/>
      <c r="HW53" s="347"/>
      <c r="HX53" s="347"/>
      <c r="HY53" s="347"/>
      <c r="HZ53" s="347"/>
      <c r="IA53" s="347"/>
      <c r="IB53" s="347"/>
      <c r="IC53" s="347"/>
      <c r="ID53" s="347"/>
      <c r="IE53" s="347"/>
      <c r="IF53" s="347"/>
      <c r="IG53" s="347"/>
      <c r="IH53" s="347"/>
      <c r="II53" s="347"/>
      <c r="IJ53" s="347"/>
      <c r="IK53" s="347"/>
      <c r="IL53" s="347"/>
      <c r="IM53" s="347"/>
      <c r="IN53" s="347"/>
      <c r="IO53" s="347"/>
      <c r="IP53" s="347"/>
      <c r="IQ53" s="347"/>
      <c r="IR53" s="347"/>
      <c r="IS53" s="347"/>
      <c r="IT53" s="347"/>
      <c r="IU53" s="347"/>
      <c r="IV53" s="347"/>
      <c r="IW53" s="347"/>
      <c r="IX53" s="347"/>
      <c r="IY53" s="347"/>
      <c r="IZ53" s="347"/>
      <c r="JA53" s="347"/>
      <c r="JB53" s="347"/>
      <c r="JC53" s="347"/>
      <c r="JD53" s="347"/>
      <c r="JE53" s="347"/>
      <c r="JF53" s="347"/>
      <c r="JG53" s="347"/>
      <c r="JH53" s="347"/>
      <c r="JI53" s="347"/>
      <c r="JJ53" s="347"/>
      <c r="JK53" s="347"/>
      <c r="JL53" s="347"/>
      <c r="JM53" s="347"/>
      <c r="JN53" s="347"/>
    </row>
    <row r="54" spans="2:274" s="178" customFormat="1" x14ac:dyDescent="0.25">
      <c r="B54" s="2"/>
      <c r="C54" s="384"/>
      <c r="E54" s="297"/>
      <c r="F54" s="347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347"/>
      <c r="V54" s="347"/>
      <c r="W54" s="347"/>
      <c r="X54" s="347"/>
      <c r="Y54" s="347"/>
      <c r="Z54" s="347"/>
      <c r="AA54" s="347"/>
      <c r="AB54" s="347"/>
      <c r="AC54" s="347"/>
      <c r="AD54" s="347"/>
      <c r="AE54" s="347"/>
      <c r="AF54" s="347"/>
      <c r="AG54" s="347"/>
      <c r="AH54" s="347"/>
      <c r="AI54" s="347"/>
      <c r="AJ54" s="347"/>
      <c r="AK54" s="347"/>
      <c r="AL54" s="347"/>
      <c r="AM54" s="347"/>
      <c r="AN54" s="347"/>
      <c r="AO54" s="347"/>
      <c r="AP54" s="347"/>
      <c r="AQ54" s="347"/>
      <c r="AR54" s="347"/>
      <c r="AS54" s="347"/>
      <c r="AT54" s="347"/>
      <c r="AU54" s="347"/>
      <c r="AV54" s="347"/>
      <c r="AW54" s="347"/>
      <c r="AX54" s="347"/>
      <c r="AY54" s="347"/>
      <c r="AZ54" s="347"/>
      <c r="BA54" s="347"/>
      <c r="BB54" s="347"/>
      <c r="BC54" s="347"/>
      <c r="BD54" s="347"/>
      <c r="BE54" s="347"/>
      <c r="BF54" s="347"/>
      <c r="BG54" s="347"/>
      <c r="BH54" s="347"/>
      <c r="BI54" s="347"/>
      <c r="BJ54" s="347"/>
      <c r="BK54" s="347"/>
      <c r="BL54" s="347"/>
      <c r="BM54" s="347"/>
      <c r="BN54" s="347"/>
      <c r="BO54" s="347"/>
      <c r="BP54" s="347"/>
      <c r="BQ54" s="347"/>
      <c r="BR54" s="347"/>
      <c r="BS54" s="347"/>
      <c r="BT54" s="347"/>
      <c r="BU54" s="347"/>
      <c r="BV54" s="347"/>
      <c r="BW54" s="347"/>
      <c r="BX54" s="347"/>
      <c r="BY54" s="347"/>
      <c r="BZ54" s="347"/>
      <c r="CA54" s="347"/>
      <c r="CB54" s="347"/>
      <c r="CC54" s="347"/>
      <c r="CD54" s="347"/>
      <c r="CE54" s="347"/>
      <c r="CF54" s="347"/>
      <c r="CG54" s="347"/>
      <c r="CH54" s="347"/>
      <c r="CI54" s="347"/>
      <c r="CJ54" s="347"/>
      <c r="CK54" s="347"/>
      <c r="CL54" s="347"/>
      <c r="CM54" s="347"/>
      <c r="CN54" s="347"/>
      <c r="CO54" s="347"/>
      <c r="CP54" s="347"/>
      <c r="CQ54" s="347"/>
      <c r="CR54" s="347"/>
      <c r="CS54" s="347"/>
      <c r="CT54" s="347"/>
      <c r="CU54" s="347"/>
      <c r="CV54" s="347"/>
      <c r="CW54" s="347"/>
      <c r="CX54" s="347"/>
      <c r="CY54" s="347"/>
      <c r="CZ54" s="347"/>
      <c r="DA54" s="347"/>
      <c r="DB54" s="347"/>
      <c r="DC54" s="347"/>
      <c r="DD54" s="347"/>
      <c r="DE54" s="347"/>
      <c r="DF54" s="347"/>
      <c r="DG54" s="347"/>
      <c r="DH54" s="347"/>
      <c r="DI54" s="347"/>
      <c r="DJ54" s="347"/>
      <c r="DK54" s="347"/>
      <c r="DL54" s="347"/>
      <c r="DM54" s="347"/>
      <c r="DN54" s="347"/>
      <c r="DO54" s="347"/>
      <c r="DP54" s="347"/>
      <c r="DQ54" s="347"/>
      <c r="DR54" s="347"/>
      <c r="DS54" s="347"/>
      <c r="DT54" s="347"/>
      <c r="DU54" s="347"/>
      <c r="DV54" s="347"/>
      <c r="DW54" s="347"/>
      <c r="DX54" s="347"/>
      <c r="DY54" s="347"/>
      <c r="DZ54" s="347"/>
      <c r="EA54" s="347"/>
      <c r="EB54" s="347"/>
      <c r="EC54" s="347"/>
      <c r="ED54" s="347"/>
      <c r="EE54" s="347"/>
      <c r="EF54" s="347"/>
      <c r="EG54" s="347"/>
      <c r="EH54" s="347"/>
      <c r="EI54" s="347"/>
      <c r="EJ54" s="347"/>
      <c r="EK54" s="347"/>
      <c r="EL54" s="347"/>
      <c r="EM54" s="347"/>
      <c r="EN54" s="347"/>
      <c r="EO54" s="347"/>
      <c r="EP54" s="347"/>
      <c r="EQ54" s="347"/>
      <c r="ER54" s="347"/>
      <c r="ES54" s="347"/>
      <c r="ET54" s="347"/>
      <c r="EU54" s="347"/>
      <c r="EV54" s="347"/>
      <c r="EW54" s="347"/>
      <c r="EX54" s="347"/>
      <c r="EY54" s="347"/>
      <c r="EZ54" s="347"/>
      <c r="FA54" s="347"/>
      <c r="FB54" s="347"/>
      <c r="FC54" s="347"/>
      <c r="FD54" s="347"/>
      <c r="FE54" s="347"/>
      <c r="FF54" s="347"/>
      <c r="FG54" s="347"/>
      <c r="FH54" s="347"/>
      <c r="FI54" s="347"/>
      <c r="FJ54" s="347"/>
      <c r="FK54" s="347"/>
      <c r="FL54" s="347"/>
      <c r="FM54" s="347"/>
      <c r="FN54" s="347"/>
      <c r="FO54" s="347"/>
      <c r="FP54" s="347"/>
      <c r="FQ54" s="347"/>
      <c r="FR54" s="347"/>
      <c r="FS54" s="347"/>
      <c r="FT54" s="347"/>
      <c r="FU54" s="347"/>
      <c r="FV54" s="347"/>
      <c r="FW54" s="347"/>
      <c r="FX54" s="347"/>
      <c r="FY54" s="347"/>
      <c r="FZ54" s="347"/>
      <c r="GA54" s="347"/>
      <c r="GB54" s="347"/>
      <c r="GC54" s="347"/>
      <c r="GD54" s="347"/>
      <c r="GE54" s="347"/>
      <c r="GF54" s="347"/>
      <c r="GG54" s="347"/>
      <c r="GH54" s="347"/>
      <c r="GI54" s="347"/>
      <c r="GJ54" s="347"/>
      <c r="GK54" s="347"/>
      <c r="GL54" s="347"/>
      <c r="GM54" s="347"/>
      <c r="GN54" s="347"/>
      <c r="GO54" s="347"/>
      <c r="GP54" s="347"/>
      <c r="GQ54" s="347"/>
      <c r="GR54" s="347"/>
      <c r="GS54" s="347"/>
      <c r="GT54" s="347"/>
      <c r="GU54" s="347"/>
      <c r="GV54" s="347"/>
      <c r="GW54" s="347"/>
      <c r="GX54" s="347"/>
      <c r="GY54" s="347"/>
      <c r="GZ54" s="347"/>
      <c r="HA54" s="347"/>
      <c r="HB54" s="347"/>
      <c r="HC54" s="347"/>
      <c r="HD54" s="347"/>
      <c r="HE54" s="347"/>
      <c r="HF54" s="347"/>
      <c r="HG54" s="347"/>
      <c r="HH54" s="347"/>
      <c r="HI54" s="347"/>
      <c r="HJ54" s="347"/>
      <c r="HK54" s="347"/>
      <c r="HL54" s="347"/>
      <c r="HM54" s="347"/>
      <c r="HN54" s="347"/>
      <c r="HO54" s="347"/>
      <c r="HP54" s="347"/>
      <c r="HQ54" s="347"/>
      <c r="HR54" s="347"/>
      <c r="HS54" s="347"/>
      <c r="HT54" s="347"/>
      <c r="HU54" s="347"/>
      <c r="HV54" s="347"/>
      <c r="HW54" s="347"/>
      <c r="HX54" s="347"/>
      <c r="HY54" s="347"/>
      <c r="HZ54" s="347"/>
      <c r="IA54" s="347"/>
      <c r="IB54" s="347"/>
      <c r="IC54" s="347"/>
      <c r="ID54" s="347"/>
      <c r="IE54" s="347"/>
      <c r="IF54" s="347"/>
      <c r="IG54" s="347"/>
      <c r="IH54" s="347"/>
      <c r="II54" s="347"/>
      <c r="IJ54" s="347"/>
      <c r="IK54" s="347"/>
      <c r="IL54" s="347"/>
      <c r="IM54" s="347"/>
      <c r="IN54" s="347"/>
      <c r="IO54" s="347"/>
      <c r="IP54" s="347"/>
      <c r="IQ54" s="347"/>
      <c r="IR54" s="347"/>
      <c r="IS54" s="347"/>
      <c r="IT54" s="347"/>
      <c r="IU54" s="347"/>
      <c r="IV54" s="347"/>
      <c r="IW54" s="347"/>
      <c r="IX54" s="347"/>
      <c r="IY54" s="347"/>
      <c r="IZ54" s="347"/>
      <c r="JA54" s="347"/>
      <c r="JB54" s="347"/>
      <c r="JC54" s="347"/>
      <c r="JD54" s="347"/>
      <c r="JE54" s="347"/>
      <c r="JF54" s="347"/>
      <c r="JG54" s="347"/>
      <c r="JH54" s="347"/>
      <c r="JI54" s="347"/>
      <c r="JJ54" s="347"/>
      <c r="JK54" s="347"/>
      <c r="JL54" s="347"/>
      <c r="JM54" s="347"/>
      <c r="JN54" s="347"/>
    </row>
    <row r="55" spans="2:274" s="178" customFormat="1" x14ac:dyDescent="0.25">
      <c r="B55" s="2" t="s">
        <v>502</v>
      </c>
      <c r="C55" s="391">
        <f>+Fin!C74</f>
        <v>15</v>
      </c>
      <c r="E55" s="297"/>
      <c r="F55" s="347"/>
      <c r="G55" s="347"/>
      <c r="H55" s="347"/>
      <c r="I55" s="347"/>
      <c r="J55" s="347"/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347"/>
      <c r="AA55" s="347"/>
      <c r="AB55" s="347"/>
      <c r="AC55" s="347"/>
      <c r="AD55" s="347"/>
      <c r="AE55" s="347"/>
      <c r="AF55" s="347"/>
      <c r="AG55" s="347"/>
      <c r="AH55" s="347"/>
      <c r="AI55" s="347"/>
      <c r="AJ55" s="347"/>
      <c r="AK55" s="347"/>
      <c r="AL55" s="347"/>
      <c r="AM55" s="347"/>
      <c r="AN55" s="347"/>
      <c r="AO55" s="347"/>
      <c r="AP55" s="347"/>
      <c r="AQ55" s="347"/>
      <c r="AR55" s="347"/>
      <c r="AS55" s="347"/>
      <c r="AT55" s="347"/>
      <c r="AU55" s="347"/>
      <c r="AV55" s="347"/>
      <c r="AW55" s="347"/>
      <c r="AX55" s="347"/>
      <c r="AY55" s="347"/>
      <c r="AZ55" s="347"/>
      <c r="BA55" s="347"/>
      <c r="BB55" s="347"/>
      <c r="BC55" s="347"/>
      <c r="BD55" s="347"/>
      <c r="BE55" s="347"/>
      <c r="BF55" s="347"/>
      <c r="BG55" s="347"/>
      <c r="BH55" s="347"/>
      <c r="BI55" s="347"/>
      <c r="BJ55" s="347"/>
      <c r="BK55" s="347"/>
      <c r="BL55" s="347"/>
      <c r="BM55" s="347"/>
      <c r="BN55" s="347"/>
      <c r="BO55" s="347"/>
      <c r="BP55" s="347"/>
      <c r="BQ55" s="347"/>
      <c r="BR55" s="347"/>
      <c r="BS55" s="347"/>
      <c r="BT55" s="347"/>
      <c r="BU55" s="347"/>
      <c r="BV55" s="347"/>
      <c r="BW55" s="347"/>
      <c r="BX55" s="347"/>
      <c r="BY55" s="347"/>
      <c r="BZ55" s="347"/>
      <c r="CA55" s="347"/>
      <c r="CB55" s="347"/>
      <c r="CC55" s="347"/>
      <c r="CD55" s="347"/>
      <c r="CE55" s="347"/>
      <c r="CF55" s="347"/>
      <c r="CG55" s="347"/>
      <c r="CH55" s="347"/>
      <c r="CI55" s="347"/>
      <c r="CJ55" s="347"/>
      <c r="CK55" s="347"/>
      <c r="CL55" s="347"/>
      <c r="CM55" s="347"/>
      <c r="CN55" s="347"/>
      <c r="CO55" s="347"/>
      <c r="CP55" s="347"/>
      <c r="CQ55" s="347"/>
      <c r="CR55" s="347"/>
      <c r="CS55" s="347"/>
      <c r="CT55" s="347"/>
      <c r="CU55" s="347"/>
      <c r="CV55" s="347"/>
      <c r="CW55" s="347"/>
      <c r="CX55" s="347"/>
      <c r="CY55" s="347"/>
      <c r="CZ55" s="347"/>
      <c r="DA55" s="347"/>
      <c r="DB55" s="347"/>
      <c r="DC55" s="347"/>
      <c r="DD55" s="347"/>
      <c r="DE55" s="347"/>
      <c r="DF55" s="347"/>
      <c r="DG55" s="347"/>
      <c r="DH55" s="347"/>
      <c r="DI55" s="347"/>
      <c r="DJ55" s="347"/>
      <c r="DK55" s="347"/>
      <c r="DL55" s="347"/>
      <c r="DM55" s="347"/>
      <c r="DN55" s="347"/>
      <c r="DO55" s="347"/>
      <c r="DP55" s="347"/>
      <c r="DQ55" s="347"/>
      <c r="DR55" s="347"/>
      <c r="DS55" s="347"/>
      <c r="DT55" s="347"/>
      <c r="DU55" s="347"/>
      <c r="DV55" s="347"/>
      <c r="DW55" s="347"/>
      <c r="DX55" s="347"/>
      <c r="DY55" s="347"/>
      <c r="DZ55" s="347"/>
      <c r="EA55" s="347"/>
      <c r="EB55" s="347"/>
      <c r="EC55" s="347"/>
      <c r="ED55" s="347"/>
      <c r="EE55" s="347"/>
      <c r="EF55" s="347"/>
      <c r="EG55" s="347"/>
      <c r="EH55" s="347"/>
      <c r="EI55" s="347"/>
      <c r="EJ55" s="347"/>
      <c r="EK55" s="347"/>
      <c r="EL55" s="347"/>
      <c r="EM55" s="347"/>
      <c r="EN55" s="347"/>
      <c r="EO55" s="347"/>
      <c r="EP55" s="347"/>
      <c r="EQ55" s="347"/>
      <c r="ER55" s="347"/>
      <c r="ES55" s="347"/>
      <c r="ET55" s="347"/>
      <c r="EU55" s="347"/>
      <c r="EV55" s="347"/>
      <c r="EW55" s="347"/>
      <c r="EX55" s="347"/>
      <c r="EY55" s="347"/>
      <c r="EZ55" s="347"/>
      <c r="FA55" s="347"/>
      <c r="FB55" s="347"/>
      <c r="FC55" s="347"/>
      <c r="FD55" s="347"/>
      <c r="FE55" s="347"/>
      <c r="FF55" s="347"/>
      <c r="FG55" s="347"/>
      <c r="FH55" s="347"/>
      <c r="FI55" s="347"/>
      <c r="FJ55" s="347"/>
      <c r="FK55" s="347"/>
      <c r="FL55" s="347"/>
      <c r="FM55" s="347"/>
      <c r="FN55" s="347"/>
      <c r="FO55" s="347"/>
      <c r="FP55" s="347"/>
      <c r="FQ55" s="347"/>
      <c r="FR55" s="347"/>
      <c r="FS55" s="347"/>
      <c r="FT55" s="347"/>
      <c r="FU55" s="347"/>
      <c r="FV55" s="347"/>
      <c r="FW55" s="347"/>
      <c r="FX55" s="347"/>
      <c r="FY55" s="347"/>
      <c r="FZ55" s="347"/>
      <c r="GA55" s="347"/>
      <c r="GB55" s="347"/>
      <c r="GC55" s="347"/>
      <c r="GD55" s="347"/>
      <c r="GE55" s="347"/>
      <c r="GF55" s="347"/>
      <c r="GG55" s="347"/>
      <c r="GH55" s="347"/>
      <c r="GI55" s="347"/>
      <c r="GJ55" s="347"/>
      <c r="GK55" s="347"/>
      <c r="GL55" s="347"/>
      <c r="GM55" s="347"/>
      <c r="GN55" s="347"/>
      <c r="GO55" s="347"/>
      <c r="GP55" s="347"/>
      <c r="GQ55" s="347"/>
      <c r="GR55" s="347"/>
      <c r="GS55" s="347"/>
      <c r="GT55" s="347"/>
      <c r="GU55" s="347"/>
      <c r="GV55" s="347"/>
      <c r="GW55" s="347"/>
      <c r="GX55" s="347"/>
      <c r="GY55" s="347"/>
      <c r="GZ55" s="347"/>
      <c r="HA55" s="347"/>
      <c r="HB55" s="347"/>
      <c r="HC55" s="347"/>
      <c r="HD55" s="347"/>
      <c r="HE55" s="347"/>
      <c r="HF55" s="347"/>
      <c r="HG55" s="347"/>
      <c r="HH55" s="347"/>
      <c r="HI55" s="347"/>
      <c r="HJ55" s="347"/>
      <c r="HK55" s="347"/>
      <c r="HL55" s="347"/>
      <c r="HM55" s="347"/>
      <c r="HN55" s="347"/>
      <c r="HO55" s="347"/>
      <c r="HP55" s="347"/>
      <c r="HQ55" s="347"/>
      <c r="HR55" s="347"/>
      <c r="HS55" s="347"/>
      <c r="HT55" s="347"/>
      <c r="HU55" s="347"/>
      <c r="HV55" s="347"/>
      <c r="HW55" s="347"/>
      <c r="HX55" s="347"/>
      <c r="HY55" s="347"/>
      <c r="HZ55" s="347"/>
      <c r="IA55" s="347"/>
      <c r="IB55" s="347"/>
      <c r="IC55" s="347"/>
      <c r="ID55" s="347"/>
      <c r="IE55" s="347"/>
      <c r="IF55" s="347"/>
      <c r="IG55" s="347"/>
      <c r="IH55" s="347"/>
      <c r="II55" s="347"/>
      <c r="IJ55" s="347"/>
      <c r="IK55" s="347"/>
      <c r="IL55" s="347"/>
      <c r="IM55" s="347"/>
      <c r="IN55" s="347"/>
      <c r="IO55" s="347"/>
      <c r="IP55" s="347"/>
      <c r="IQ55" s="347"/>
      <c r="IR55" s="347"/>
      <c r="IS55" s="347"/>
      <c r="IT55" s="347"/>
      <c r="IU55" s="347"/>
      <c r="IV55" s="347"/>
      <c r="IW55" s="347"/>
      <c r="IX55" s="347"/>
      <c r="IY55" s="347"/>
      <c r="IZ55" s="347"/>
      <c r="JA55" s="347"/>
      <c r="JB55" s="347"/>
      <c r="JC55" s="347"/>
      <c r="JD55" s="347"/>
      <c r="JE55" s="347"/>
      <c r="JF55" s="347"/>
      <c r="JG55" s="347"/>
      <c r="JH55" s="347"/>
      <c r="JI55" s="347"/>
      <c r="JJ55" s="347"/>
      <c r="JK55" s="347"/>
      <c r="JL55" s="347"/>
      <c r="JM55" s="347"/>
      <c r="JN55" s="347"/>
    </row>
    <row r="56" spans="2:274" s="178" customFormat="1" x14ac:dyDescent="0.25">
      <c r="B56" s="2" t="s">
        <v>508</v>
      </c>
      <c r="C56" s="391">
        <f>+C55*12</f>
        <v>180</v>
      </c>
      <c r="E56" s="297">
        <f>+SUM(G56:JN56)</f>
        <v>180</v>
      </c>
      <c r="F56" s="347"/>
      <c r="G56" s="307">
        <f>+IF($C$56-SUM($G$50:G50)&gt;=0,G50,0)</f>
        <v>0</v>
      </c>
      <c r="H56" s="307">
        <f>+IF($C$56-SUM($G$50:H50)&gt;=0,H50,0)</f>
        <v>0</v>
      </c>
      <c r="I56" s="307">
        <f>+IF($C$56-SUM($G$50:I50)&gt;=0,I50,0)</f>
        <v>0</v>
      </c>
      <c r="J56" s="307">
        <f>+IF($C$56-SUM($G$50:J50)&gt;=0,J50,0)</f>
        <v>0</v>
      </c>
      <c r="K56" s="307">
        <f>+IF($C$56-SUM($G$50:K50)&gt;=0,K50,0)</f>
        <v>0</v>
      </c>
      <c r="L56" s="307">
        <f>+IF($C$56-SUM($G$50:L50)&gt;=0,L50,0)</f>
        <v>0</v>
      </c>
      <c r="M56" s="307">
        <f>+IF($C$56-SUM($G$50:M50)&gt;=0,M50,0)</f>
        <v>0</v>
      </c>
      <c r="N56" s="307">
        <f>+IF($C$56-SUM($G$50:N50)&gt;=0,N50,0)</f>
        <v>0</v>
      </c>
      <c r="O56" s="307">
        <f>+IF($C$56-SUM($G$50:O50)&gt;=0,O50,0)</f>
        <v>0</v>
      </c>
      <c r="P56" s="307">
        <f>+IF($C$56-SUM($G$50:P50)&gt;=0,P50,0)</f>
        <v>0</v>
      </c>
      <c r="Q56" s="307">
        <f>+IF($C$56-SUM($G$50:Q50)&gt;=0,Q50,0)</f>
        <v>0</v>
      </c>
      <c r="R56" s="307">
        <f>+IF($C$56-SUM($G$50:R50)&gt;=0,R50,0)</f>
        <v>0</v>
      </c>
      <c r="S56" s="307">
        <f>+IF($C$56-SUM($G$50:S50)&gt;=0,S50,0)</f>
        <v>0</v>
      </c>
      <c r="T56" s="307">
        <f>+IF($C$56-SUM($G$50:T50)&gt;=0,T50,0)</f>
        <v>0</v>
      </c>
      <c r="U56" s="307">
        <f>+IF($C$56-SUM($G$50:U50)&gt;=0,U50,0)</f>
        <v>0</v>
      </c>
      <c r="V56" s="307">
        <f>+IF($C$56-SUM($G$50:V50)&gt;=0,V50,0)</f>
        <v>0</v>
      </c>
      <c r="W56" s="307">
        <f>+IF($C$56-SUM($G$50:W50)&gt;=0,W50,0)</f>
        <v>0</v>
      </c>
      <c r="X56" s="307">
        <f>+IF($C$56-SUM($G$50:X50)&gt;=0,X50,0)</f>
        <v>0</v>
      </c>
      <c r="Y56" s="307">
        <f>+IF($C$56-SUM($G$50:Y50)&gt;=0,Y50,0)</f>
        <v>0</v>
      </c>
      <c r="Z56" s="307">
        <f>+IF($C$56-SUM($G$50:Z50)&gt;=0,Z50,0)</f>
        <v>0</v>
      </c>
      <c r="AA56" s="307">
        <f>+IF($C$56-SUM($G$50:AA50)&gt;=0,AA50,0)</f>
        <v>0</v>
      </c>
      <c r="AB56" s="307">
        <f>+IF($C$56-SUM($G$50:AB50)&gt;=0,AB50,0)</f>
        <v>0</v>
      </c>
      <c r="AC56" s="307">
        <f>+IF($C$56-SUM($G$50:AC50)&gt;=0,AC50,0)</f>
        <v>0</v>
      </c>
      <c r="AD56" s="307">
        <f>+IF($C$56-SUM($G$50:AD50)&gt;=0,AD50,0)</f>
        <v>0</v>
      </c>
      <c r="AE56" s="307">
        <f>+IF($C$56-SUM($G$50:AE50)&gt;=0,AE50,0)</f>
        <v>0</v>
      </c>
      <c r="AF56" s="307">
        <f>+IF($C$56-SUM($G$50:AF50)&gt;=0,AF50,0)</f>
        <v>0</v>
      </c>
      <c r="AG56" s="307">
        <f>+IF($C$56-SUM($G$50:AG50)&gt;=0,AG50,0)</f>
        <v>0</v>
      </c>
      <c r="AH56" s="307">
        <f>+IF($C$56-SUM($G$50:AH50)&gt;=0,AH50,0)</f>
        <v>0</v>
      </c>
      <c r="AI56" s="307">
        <f>+IF($C$56-SUM($G$50:AI50)&gt;=0,AI50,0)</f>
        <v>0</v>
      </c>
      <c r="AJ56" s="307">
        <f>+IF($C$56-SUM($G$50:AJ50)&gt;=0,AJ50,0)</f>
        <v>0</v>
      </c>
      <c r="AK56" s="307">
        <f>+IF($C$56-SUM($G$50:AK50)&gt;=0,AK50,0)</f>
        <v>0</v>
      </c>
      <c r="AL56" s="307">
        <f>+IF($C$56-SUM($G$50:AL50)&gt;=0,AL50,0)</f>
        <v>0</v>
      </c>
      <c r="AM56" s="307">
        <f>+IF($C$56-SUM($G$50:AM50)&gt;=0,AM50,0)</f>
        <v>0</v>
      </c>
      <c r="AN56" s="307">
        <f>+IF($C$56-SUM($G$50:AN50)&gt;=0,AN50,0)</f>
        <v>0</v>
      </c>
      <c r="AO56" s="307">
        <f>+IF($C$56-SUM($G$50:AO50)&gt;=0,AO50,0)</f>
        <v>0</v>
      </c>
      <c r="AP56" s="307">
        <f>+IF($C$56-SUM($G$50:AP50)&gt;=0,AP50,0)</f>
        <v>0</v>
      </c>
      <c r="AQ56" s="307">
        <f>+IF($C$56-SUM($G$50:AQ50)&gt;=0,AQ50,0)</f>
        <v>0</v>
      </c>
      <c r="AR56" s="307">
        <f>+IF($C$56-SUM($G$50:AR50)&gt;=0,AR50,0)</f>
        <v>0</v>
      </c>
      <c r="AS56" s="307">
        <f>+IF($C$56-SUM($G$50:AS50)&gt;=0,AS50,0)</f>
        <v>0</v>
      </c>
      <c r="AT56" s="307">
        <f>+IF($C$56-SUM($G$50:AT50)&gt;=0,AT50,0)</f>
        <v>0</v>
      </c>
      <c r="AU56" s="307">
        <f>+IF($C$56-SUM($G$50:AU50)&gt;=0,AU50,0)</f>
        <v>0</v>
      </c>
      <c r="AV56" s="307">
        <f>+IF($C$56-SUM($G$50:AV50)&gt;=0,AV50,0)</f>
        <v>0</v>
      </c>
      <c r="AW56" s="307">
        <f>+IF($C$56-SUM($G$50:AW50)&gt;=0,AW50,0)</f>
        <v>0</v>
      </c>
      <c r="AX56" s="307">
        <f>+IF($C$56-SUM($G$50:AX50)&gt;=0,AX50,0)</f>
        <v>0</v>
      </c>
      <c r="AY56" s="307">
        <f>+IF($C$56-SUM($G$50:AY50)&gt;=0,AY50,0)</f>
        <v>0</v>
      </c>
      <c r="AZ56" s="307">
        <f>+IF($C$56-SUM($G$50:AZ50)&gt;=0,AZ50,0)</f>
        <v>0</v>
      </c>
      <c r="BA56" s="307">
        <f>+IF($C$56-SUM($G$50:BA50)&gt;=0,BA50,0)</f>
        <v>0</v>
      </c>
      <c r="BB56" s="307">
        <f>+IF($C$56-SUM($G$50:BB50)&gt;=0,BB50,0)</f>
        <v>0</v>
      </c>
      <c r="BC56" s="307">
        <f>+IF($C$56-SUM($G$50:BC50)&gt;=0,BC50,0)</f>
        <v>0</v>
      </c>
      <c r="BD56" s="307">
        <f>+IF($C$56-SUM($G$50:BD50)&gt;=0,BD50,0)</f>
        <v>0</v>
      </c>
      <c r="BE56" s="307">
        <f>+IF($C$56-SUM($G$50:BE50)&gt;=0,BE50,0)</f>
        <v>0</v>
      </c>
      <c r="BF56" s="307">
        <f>+IF($C$56-SUM($G$50:BF50)&gt;=0,BF50,0)</f>
        <v>0</v>
      </c>
      <c r="BG56" s="307">
        <f>+IF($C$56-SUM($G$50:BG50)&gt;=0,BG50,0)</f>
        <v>0</v>
      </c>
      <c r="BH56" s="307">
        <f>+IF($C$56-SUM($G$50:BH50)&gt;=0,BH50,0)</f>
        <v>0</v>
      </c>
      <c r="BI56" s="307">
        <f>+IF($C$56-SUM($G$50:BI50)&gt;=0,BI50,0)</f>
        <v>0</v>
      </c>
      <c r="BJ56" s="307">
        <f>+IF($C$56-SUM($G$50:BJ50)&gt;=0,BJ50,0)</f>
        <v>0</v>
      </c>
      <c r="BK56" s="307">
        <f>+IF($C$56-SUM($G$50:BK50)&gt;=0,BK50,0)</f>
        <v>1</v>
      </c>
      <c r="BL56" s="307">
        <f>+IF($C$56-SUM($G$50:BL50)&gt;=0,BL50,0)</f>
        <v>1</v>
      </c>
      <c r="BM56" s="307">
        <f>+IF($C$56-SUM($G$50:BM50)&gt;=0,BM50,0)</f>
        <v>1</v>
      </c>
      <c r="BN56" s="307">
        <f>+IF($C$56-SUM($G$50:BN50)&gt;=0,BN50,0)</f>
        <v>1</v>
      </c>
      <c r="BO56" s="307">
        <f>+IF($C$56-SUM($G$50:BO50)&gt;=0,BO50,0)</f>
        <v>1</v>
      </c>
      <c r="BP56" s="307">
        <f>+IF($C$56-SUM($G$50:BP50)&gt;=0,BP50,0)</f>
        <v>1</v>
      </c>
      <c r="BQ56" s="307">
        <f>+IF($C$56-SUM($G$50:BQ50)&gt;=0,BQ50,0)</f>
        <v>1</v>
      </c>
      <c r="BR56" s="307">
        <f>+IF($C$56-SUM($G$50:BR50)&gt;=0,BR50,0)</f>
        <v>1</v>
      </c>
      <c r="BS56" s="307">
        <f>+IF($C$56-SUM($G$50:BS50)&gt;=0,BS50,0)</f>
        <v>1</v>
      </c>
      <c r="BT56" s="307">
        <f>+IF($C$56-SUM($G$50:BT50)&gt;=0,BT50,0)</f>
        <v>1</v>
      </c>
      <c r="BU56" s="307">
        <f>+IF($C$56-SUM($G$50:BU50)&gt;=0,BU50,0)</f>
        <v>1</v>
      </c>
      <c r="BV56" s="307">
        <f>+IF($C$56-SUM($G$50:BV50)&gt;=0,BV50,0)</f>
        <v>1</v>
      </c>
      <c r="BW56" s="307">
        <f>+IF($C$56-SUM($G$50:BW50)&gt;=0,BW50,0)</f>
        <v>1</v>
      </c>
      <c r="BX56" s="307">
        <f>+IF($C$56-SUM($G$50:BX50)&gt;=0,BX50,0)</f>
        <v>1</v>
      </c>
      <c r="BY56" s="307">
        <f>+IF($C$56-SUM($G$50:BY50)&gt;=0,BY50,0)</f>
        <v>1</v>
      </c>
      <c r="BZ56" s="307">
        <f>+IF($C$56-SUM($G$50:BZ50)&gt;=0,BZ50,0)</f>
        <v>1</v>
      </c>
      <c r="CA56" s="307">
        <f>+IF($C$56-SUM($G$50:CA50)&gt;=0,CA50,0)</f>
        <v>1</v>
      </c>
      <c r="CB56" s="307">
        <f>+IF($C$56-SUM($G$50:CB50)&gt;=0,CB50,0)</f>
        <v>1</v>
      </c>
      <c r="CC56" s="307">
        <f>+IF($C$56-SUM($G$50:CC50)&gt;=0,CC50,0)</f>
        <v>1</v>
      </c>
      <c r="CD56" s="307">
        <f>+IF($C$56-SUM($G$50:CD50)&gt;=0,CD50,0)</f>
        <v>1</v>
      </c>
      <c r="CE56" s="307">
        <f>+IF($C$56-SUM($G$50:CE50)&gt;=0,CE50,0)</f>
        <v>1</v>
      </c>
      <c r="CF56" s="307">
        <f>+IF($C$56-SUM($G$50:CF50)&gt;=0,CF50,0)</f>
        <v>1</v>
      </c>
      <c r="CG56" s="307">
        <f>+IF($C$56-SUM($G$50:CG50)&gt;=0,CG50,0)</f>
        <v>1</v>
      </c>
      <c r="CH56" s="307">
        <f>+IF($C$56-SUM($G$50:CH50)&gt;=0,CH50,0)</f>
        <v>1</v>
      </c>
      <c r="CI56" s="307">
        <f>+IF($C$56-SUM($G$50:CI50)&gt;=0,CI50,0)</f>
        <v>1</v>
      </c>
      <c r="CJ56" s="307">
        <f>+IF($C$56-SUM($G$50:CJ50)&gt;=0,CJ50,0)</f>
        <v>1</v>
      </c>
      <c r="CK56" s="307">
        <f>+IF($C$56-SUM($G$50:CK50)&gt;=0,CK50,0)</f>
        <v>1</v>
      </c>
      <c r="CL56" s="307">
        <f>+IF($C$56-SUM($G$50:CL50)&gt;=0,CL50,0)</f>
        <v>1</v>
      </c>
      <c r="CM56" s="307">
        <f>+IF($C$56-SUM($G$50:CM50)&gt;=0,CM50,0)</f>
        <v>1</v>
      </c>
      <c r="CN56" s="307">
        <f>+IF($C$56-SUM($G$50:CN50)&gt;=0,CN50,0)</f>
        <v>1</v>
      </c>
      <c r="CO56" s="307">
        <f>+IF($C$56-SUM($G$50:CO50)&gt;=0,CO50,0)</f>
        <v>1</v>
      </c>
      <c r="CP56" s="307">
        <f>+IF($C$56-SUM($G$50:CP50)&gt;=0,CP50,0)</f>
        <v>1</v>
      </c>
      <c r="CQ56" s="307">
        <f>+IF($C$56-SUM($G$50:CQ50)&gt;=0,CQ50,0)</f>
        <v>1</v>
      </c>
      <c r="CR56" s="307">
        <f>+IF($C$56-SUM($G$50:CR50)&gt;=0,CR50,0)</f>
        <v>1</v>
      </c>
      <c r="CS56" s="307">
        <f>+IF($C$56-SUM($G$50:CS50)&gt;=0,CS50,0)</f>
        <v>1</v>
      </c>
      <c r="CT56" s="307">
        <f>+IF($C$56-SUM($G$50:CT50)&gt;=0,CT50,0)</f>
        <v>1</v>
      </c>
      <c r="CU56" s="307">
        <f>+IF($C$56-SUM($G$50:CU50)&gt;=0,CU50,0)</f>
        <v>1</v>
      </c>
      <c r="CV56" s="307">
        <f>+IF($C$56-SUM($G$50:CV50)&gt;=0,CV50,0)</f>
        <v>1</v>
      </c>
      <c r="CW56" s="307">
        <f>+IF($C$56-SUM($G$50:CW50)&gt;=0,CW50,0)</f>
        <v>1</v>
      </c>
      <c r="CX56" s="307">
        <f>+IF($C$56-SUM($G$50:CX50)&gt;=0,CX50,0)</f>
        <v>1</v>
      </c>
      <c r="CY56" s="307">
        <f>+IF($C$56-SUM($G$50:CY50)&gt;=0,CY50,0)</f>
        <v>1</v>
      </c>
      <c r="CZ56" s="307">
        <f>+IF($C$56-SUM($G$50:CZ50)&gt;=0,CZ50,0)</f>
        <v>1</v>
      </c>
      <c r="DA56" s="307">
        <f>+IF($C$56-SUM($G$50:DA50)&gt;=0,DA50,0)</f>
        <v>1</v>
      </c>
      <c r="DB56" s="307">
        <f>+IF($C$56-SUM($G$50:DB50)&gt;=0,DB50,0)</f>
        <v>1</v>
      </c>
      <c r="DC56" s="307">
        <f>+IF($C$56-SUM($G$50:DC50)&gt;=0,DC50,0)</f>
        <v>1</v>
      </c>
      <c r="DD56" s="307">
        <f>+IF($C$56-SUM($G$50:DD50)&gt;=0,DD50,0)</f>
        <v>1</v>
      </c>
      <c r="DE56" s="307">
        <f>+IF($C$56-SUM($G$50:DE50)&gt;=0,DE50,0)</f>
        <v>1</v>
      </c>
      <c r="DF56" s="307">
        <f>+IF($C$56-SUM($G$50:DF50)&gt;=0,DF50,0)</f>
        <v>1</v>
      </c>
      <c r="DG56" s="307">
        <f>+IF($C$56-SUM($G$50:DG50)&gt;=0,DG50,0)</f>
        <v>1</v>
      </c>
      <c r="DH56" s="307">
        <f>+IF($C$56-SUM($G$50:DH50)&gt;=0,DH50,0)</f>
        <v>1</v>
      </c>
      <c r="DI56" s="307">
        <f>+IF($C$56-SUM($G$50:DI50)&gt;=0,DI50,0)</f>
        <v>1</v>
      </c>
      <c r="DJ56" s="307">
        <f>+IF($C$56-SUM($G$50:DJ50)&gt;=0,DJ50,0)</f>
        <v>1</v>
      </c>
      <c r="DK56" s="307">
        <f>+IF($C$56-SUM($G$50:DK50)&gt;=0,DK50,0)</f>
        <v>1</v>
      </c>
      <c r="DL56" s="307">
        <f>+IF($C$56-SUM($G$50:DL50)&gt;=0,DL50,0)</f>
        <v>1</v>
      </c>
      <c r="DM56" s="307">
        <f>+IF($C$56-SUM($G$50:DM50)&gt;=0,DM50,0)</f>
        <v>1</v>
      </c>
      <c r="DN56" s="307">
        <f>+IF($C$56-SUM($G$50:DN50)&gt;=0,DN50,0)</f>
        <v>1</v>
      </c>
      <c r="DO56" s="307">
        <f>+IF($C$56-SUM($G$50:DO50)&gt;=0,DO50,0)</f>
        <v>1</v>
      </c>
      <c r="DP56" s="307">
        <f>+IF($C$56-SUM($G$50:DP50)&gt;=0,DP50,0)</f>
        <v>1</v>
      </c>
      <c r="DQ56" s="307">
        <f>+IF($C$56-SUM($G$50:DQ50)&gt;=0,DQ50,0)</f>
        <v>1</v>
      </c>
      <c r="DR56" s="307">
        <f>+IF($C$56-SUM($G$50:DR50)&gt;=0,DR50,0)</f>
        <v>1</v>
      </c>
      <c r="DS56" s="307">
        <f>+IF($C$56-SUM($G$50:DS50)&gt;=0,DS50,0)</f>
        <v>1</v>
      </c>
      <c r="DT56" s="307">
        <f>+IF($C$56-SUM($G$50:DT50)&gt;=0,DT50,0)</f>
        <v>1</v>
      </c>
      <c r="DU56" s="307">
        <f>+IF($C$56-SUM($G$50:DU50)&gt;=0,DU50,0)</f>
        <v>1</v>
      </c>
      <c r="DV56" s="307">
        <f>+IF($C$56-SUM($G$50:DV50)&gt;=0,DV50,0)</f>
        <v>1</v>
      </c>
      <c r="DW56" s="307">
        <f>+IF($C$56-SUM($G$50:DW50)&gt;=0,DW50,0)</f>
        <v>1</v>
      </c>
      <c r="DX56" s="307">
        <f>+IF($C$56-SUM($G$50:DX50)&gt;=0,DX50,0)</f>
        <v>1</v>
      </c>
      <c r="DY56" s="307">
        <f>+IF($C$56-SUM($G$50:DY50)&gt;=0,DY50,0)</f>
        <v>1</v>
      </c>
      <c r="DZ56" s="307">
        <f>+IF($C$56-SUM($G$50:DZ50)&gt;=0,DZ50,0)</f>
        <v>1</v>
      </c>
      <c r="EA56" s="307">
        <f>+IF($C$56-SUM($G$50:EA50)&gt;=0,EA50,0)</f>
        <v>1</v>
      </c>
      <c r="EB56" s="307">
        <f>+IF($C$56-SUM($G$50:EB50)&gt;=0,EB50,0)</f>
        <v>1</v>
      </c>
      <c r="EC56" s="307">
        <f>+IF($C$56-SUM($G$50:EC50)&gt;=0,EC50,0)</f>
        <v>1</v>
      </c>
      <c r="ED56" s="307">
        <f>+IF($C$56-SUM($G$50:ED50)&gt;=0,ED50,0)</f>
        <v>1</v>
      </c>
      <c r="EE56" s="307">
        <f>+IF($C$56-SUM($G$50:EE50)&gt;=0,EE50,0)</f>
        <v>1</v>
      </c>
      <c r="EF56" s="307">
        <f>+IF($C$56-SUM($G$50:EF50)&gt;=0,EF50,0)</f>
        <v>1</v>
      </c>
      <c r="EG56" s="307">
        <f>+IF($C$56-SUM($G$50:EG50)&gt;=0,EG50,0)</f>
        <v>1</v>
      </c>
      <c r="EH56" s="307">
        <f>+IF($C$56-SUM($G$50:EH50)&gt;=0,EH50,0)</f>
        <v>1</v>
      </c>
      <c r="EI56" s="307">
        <f>+IF($C$56-SUM($G$50:EI50)&gt;=0,EI50,0)</f>
        <v>1</v>
      </c>
      <c r="EJ56" s="307">
        <f>+IF($C$56-SUM($G$50:EJ50)&gt;=0,EJ50,0)</f>
        <v>1</v>
      </c>
      <c r="EK56" s="307">
        <f>+IF($C$56-SUM($G$50:EK50)&gt;=0,EK50,0)</f>
        <v>1</v>
      </c>
      <c r="EL56" s="307">
        <f>+IF($C$56-SUM($G$50:EL50)&gt;=0,EL50,0)</f>
        <v>1</v>
      </c>
      <c r="EM56" s="307">
        <f>+IF($C$56-SUM($G$50:EM50)&gt;=0,EM50,0)</f>
        <v>1</v>
      </c>
      <c r="EN56" s="307">
        <f>+IF($C$56-SUM($G$50:EN50)&gt;=0,EN50,0)</f>
        <v>1</v>
      </c>
      <c r="EO56" s="307">
        <f>+IF($C$56-SUM($G$50:EO50)&gt;=0,EO50,0)</f>
        <v>1</v>
      </c>
      <c r="EP56" s="307">
        <f>+IF($C$56-SUM($G$50:EP50)&gt;=0,EP50,0)</f>
        <v>1</v>
      </c>
      <c r="EQ56" s="307">
        <f>+IF($C$56-SUM($G$50:EQ50)&gt;=0,EQ50,0)</f>
        <v>1</v>
      </c>
      <c r="ER56" s="307">
        <f>+IF($C$56-SUM($G$50:ER50)&gt;=0,ER50,0)</f>
        <v>1</v>
      </c>
      <c r="ES56" s="307">
        <f>+IF($C$56-SUM($G$50:ES50)&gt;=0,ES50,0)</f>
        <v>1</v>
      </c>
      <c r="ET56" s="307">
        <f>+IF($C$56-SUM($G$50:ET50)&gt;=0,ET50,0)</f>
        <v>1</v>
      </c>
      <c r="EU56" s="307">
        <f>+IF($C$56-SUM($G$50:EU50)&gt;=0,EU50,0)</f>
        <v>1</v>
      </c>
      <c r="EV56" s="307">
        <f>+IF($C$56-SUM($G$50:EV50)&gt;=0,EV50,0)</f>
        <v>1</v>
      </c>
      <c r="EW56" s="307">
        <f>+IF($C$56-SUM($G$50:EW50)&gt;=0,EW50,0)</f>
        <v>1</v>
      </c>
      <c r="EX56" s="307">
        <f>+IF($C$56-SUM($G$50:EX50)&gt;=0,EX50,0)</f>
        <v>1</v>
      </c>
      <c r="EY56" s="307">
        <f>+IF($C$56-SUM($G$50:EY50)&gt;=0,EY50,0)</f>
        <v>1</v>
      </c>
      <c r="EZ56" s="307">
        <f>+IF($C$56-SUM($G$50:EZ50)&gt;=0,EZ50,0)</f>
        <v>1</v>
      </c>
      <c r="FA56" s="307">
        <f>+IF($C$56-SUM($G$50:FA50)&gt;=0,FA50,0)</f>
        <v>1</v>
      </c>
      <c r="FB56" s="307">
        <f>+IF($C$56-SUM($G$50:FB50)&gt;=0,FB50,0)</f>
        <v>1</v>
      </c>
      <c r="FC56" s="307">
        <f>+IF($C$56-SUM($G$50:FC50)&gt;=0,FC50,0)</f>
        <v>1</v>
      </c>
      <c r="FD56" s="307">
        <f>+IF($C$56-SUM($G$50:FD50)&gt;=0,FD50,0)</f>
        <v>1</v>
      </c>
      <c r="FE56" s="307">
        <f>+IF($C$56-SUM($G$50:FE50)&gt;=0,FE50,0)</f>
        <v>1</v>
      </c>
      <c r="FF56" s="307">
        <f>+IF($C$56-SUM($G$50:FF50)&gt;=0,FF50,0)</f>
        <v>1</v>
      </c>
      <c r="FG56" s="307">
        <f>+IF($C$56-SUM($G$50:FG50)&gt;=0,FG50,0)</f>
        <v>1</v>
      </c>
      <c r="FH56" s="307">
        <f>+IF($C$56-SUM($G$50:FH50)&gt;=0,FH50,0)</f>
        <v>1</v>
      </c>
      <c r="FI56" s="307">
        <f>+IF($C$56-SUM($G$50:FI50)&gt;=0,FI50,0)</f>
        <v>1</v>
      </c>
      <c r="FJ56" s="307">
        <f>+IF($C$56-SUM($G$50:FJ50)&gt;=0,FJ50,0)</f>
        <v>1</v>
      </c>
      <c r="FK56" s="307">
        <f>+IF($C$56-SUM($G$50:FK50)&gt;=0,FK50,0)</f>
        <v>1</v>
      </c>
      <c r="FL56" s="307">
        <f>+IF($C$56-SUM($G$50:FL50)&gt;=0,FL50,0)</f>
        <v>1</v>
      </c>
      <c r="FM56" s="307">
        <f>+IF($C$56-SUM($G$50:FM50)&gt;=0,FM50,0)</f>
        <v>1</v>
      </c>
      <c r="FN56" s="307">
        <f>+IF($C$56-SUM($G$50:FN50)&gt;=0,FN50,0)</f>
        <v>1</v>
      </c>
      <c r="FO56" s="307">
        <f>+IF($C$56-SUM($G$50:FO50)&gt;=0,FO50,0)</f>
        <v>1</v>
      </c>
      <c r="FP56" s="307">
        <f>+IF($C$56-SUM($G$50:FP50)&gt;=0,FP50,0)</f>
        <v>1</v>
      </c>
      <c r="FQ56" s="307">
        <f>+IF($C$56-SUM($G$50:FQ50)&gt;=0,FQ50,0)</f>
        <v>1</v>
      </c>
      <c r="FR56" s="307">
        <f>+IF($C$56-SUM($G$50:FR50)&gt;=0,FR50,0)</f>
        <v>1</v>
      </c>
      <c r="FS56" s="307">
        <f>+IF($C$56-SUM($G$50:FS50)&gt;=0,FS50,0)</f>
        <v>1</v>
      </c>
      <c r="FT56" s="307">
        <f>+IF($C$56-SUM($G$50:FT50)&gt;=0,FT50,0)</f>
        <v>1</v>
      </c>
      <c r="FU56" s="307">
        <f>+IF($C$56-SUM($G$50:FU50)&gt;=0,FU50,0)</f>
        <v>1</v>
      </c>
      <c r="FV56" s="307">
        <f>+IF($C$56-SUM($G$50:FV50)&gt;=0,FV50,0)</f>
        <v>1</v>
      </c>
      <c r="FW56" s="307">
        <f>+IF($C$56-SUM($G$50:FW50)&gt;=0,FW50,0)</f>
        <v>1</v>
      </c>
      <c r="FX56" s="307">
        <f>+IF($C$56-SUM($G$50:FX50)&gt;=0,FX50,0)</f>
        <v>1</v>
      </c>
      <c r="FY56" s="307">
        <f>+IF($C$56-SUM($G$50:FY50)&gt;=0,FY50,0)</f>
        <v>1</v>
      </c>
      <c r="FZ56" s="307">
        <f>+IF($C$56-SUM($G$50:FZ50)&gt;=0,FZ50,0)</f>
        <v>1</v>
      </c>
      <c r="GA56" s="307">
        <f>+IF($C$56-SUM($G$50:GA50)&gt;=0,GA50,0)</f>
        <v>1</v>
      </c>
      <c r="GB56" s="307">
        <f>+IF($C$56-SUM($G$50:GB50)&gt;=0,GB50,0)</f>
        <v>1</v>
      </c>
      <c r="GC56" s="307">
        <f>+IF($C$56-SUM($G$50:GC50)&gt;=0,GC50,0)</f>
        <v>1</v>
      </c>
      <c r="GD56" s="307">
        <f>+IF($C$56-SUM($G$50:GD50)&gt;=0,GD50,0)</f>
        <v>1</v>
      </c>
      <c r="GE56" s="307">
        <f>+IF($C$56-SUM($G$50:GE50)&gt;=0,GE50,0)</f>
        <v>1</v>
      </c>
      <c r="GF56" s="307">
        <f>+IF($C$56-SUM($G$50:GF50)&gt;=0,GF50,0)</f>
        <v>1</v>
      </c>
      <c r="GG56" s="307">
        <f>+IF($C$56-SUM($G$50:GG50)&gt;=0,GG50,0)</f>
        <v>1</v>
      </c>
      <c r="GH56" s="307">
        <f>+IF($C$56-SUM($G$50:GH50)&gt;=0,GH50,0)</f>
        <v>1</v>
      </c>
      <c r="GI56" s="307">
        <f>+IF($C$56-SUM($G$50:GI50)&gt;=0,GI50,0)</f>
        <v>1</v>
      </c>
      <c r="GJ56" s="307">
        <f>+IF($C$56-SUM($G$50:GJ50)&gt;=0,GJ50,0)</f>
        <v>1</v>
      </c>
      <c r="GK56" s="307">
        <f>+IF($C$56-SUM($G$50:GK50)&gt;=0,GK50,0)</f>
        <v>1</v>
      </c>
      <c r="GL56" s="307">
        <f>+IF($C$56-SUM($G$50:GL50)&gt;=0,GL50,0)</f>
        <v>1</v>
      </c>
      <c r="GM56" s="307">
        <f>+IF($C$56-SUM($G$50:GM50)&gt;=0,GM50,0)</f>
        <v>1</v>
      </c>
      <c r="GN56" s="307">
        <f>+IF($C$56-SUM($G$50:GN50)&gt;=0,GN50,0)</f>
        <v>1</v>
      </c>
      <c r="GO56" s="307">
        <f>+IF($C$56-SUM($G$50:GO50)&gt;=0,GO50,0)</f>
        <v>1</v>
      </c>
      <c r="GP56" s="307">
        <f>+IF($C$56-SUM($G$50:GP50)&gt;=0,GP50,0)</f>
        <v>1</v>
      </c>
      <c r="GQ56" s="307">
        <f>+IF($C$56-SUM($G$50:GQ50)&gt;=0,GQ50,0)</f>
        <v>1</v>
      </c>
      <c r="GR56" s="307">
        <f>+IF($C$56-SUM($G$50:GR50)&gt;=0,GR50,0)</f>
        <v>1</v>
      </c>
      <c r="GS56" s="307">
        <f>+IF($C$56-SUM($G$50:GS50)&gt;=0,GS50,0)</f>
        <v>1</v>
      </c>
      <c r="GT56" s="307">
        <f>+IF($C$56-SUM($G$50:GT50)&gt;=0,GT50,0)</f>
        <v>1</v>
      </c>
      <c r="GU56" s="307">
        <f>+IF($C$56-SUM($G$50:GU50)&gt;=0,GU50,0)</f>
        <v>1</v>
      </c>
      <c r="GV56" s="307">
        <f>+IF($C$56-SUM($G$50:GV50)&gt;=0,GV50,0)</f>
        <v>1</v>
      </c>
      <c r="GW56" s="307">
        <f>+IF($C$56-SUM($G$50:GW50)&gt;=0,GW50,0)</f>
        <v>1</v>
      </c>
      <c r="GX56" s="307">
        <f>+IF($C$56-SUM($G$50:GX50)&gt;=0,GX50,0)</f>
        <v>1</v>
      </c>
      <c r="GY56" s="307">
        <f>+IF($C$56-SUM($G$50:GY50)&gt;=0,GY50,0)</f>
        <v>1</v>
      </c>
      <c r="GZ56" s="307">
        <f>+IF($C$56-SUM($G$50:GZ50)&gt;=0,GZ50,0)</f>
        <v>1</v>
      </c>
      <c r="HA56" s="307">
        <f>+IF($C$56-SUM($G$50:HA50)&gt;=0,HA50,0)</f>
        <v>1</v>
      </c>
      <c r="HB56" s="307">
        <f>+IF($C$56-SUM($G$50:HB50)&gt;=0,HB50,0)</f>
        <v>1</v>
      </c>
      <c r="HC56" s="307">
        <f>+IF($C$56-SUM($G$50:HC50)&gt;=0,HC50,0)</f>
        <v>1</v>
      </c>
      <c r="HD56" s="307">
        <f>+IF($C$56-SUM($G$50:HD50)&gt;=0,HD50,0)</f>
        <v>1</v>
      </c>
      <c r="HE56" s="307">
        <f>+IF($C$56-SUM($G$50:HE50)&gt;=0,HE50,0)</f>
        <v>1</v>
      </c>
      <c r="HF56" s="307">
        <f>+IF($C$56-SUM($G$50:HF50)&gt;=0,HF50,0)</f>
        <v>1</v>
      </c>
      <c r="HG56" s="307">
        <f>+IF($C$56-SUM($G$50:HG50)&gt;=0,HG50,0)</f>
        <v>1</v>
      </c>
      <c r="HH56" s="307">
        <f>+IF($C$56-SUM($G$50:HH50)&gt;=0,HH50,0)</f>
        <v>1</v>
      </c>
      <c r="HI56" s="307">
        <f>+IF($C$56-SUM($G$50:HI50)&gt;=0,HI50,0)</f>
        <v>1</v>
      </c>
      <c r="HJ56" s="307">
        <f>+IF($C$56-SUM($G$50:HJ50)&gt;=0,HJ50,0)</f>
        <v>1</v>
      </c>
      <c r="HK56" s="307">
        <f>+IF($C$56-SUM($G$50:HK50)&gt;=0,HK50,0)</f>
        <v>1</v>
      </c>
      <c r="HL56" s="307">
        <f>+IF($C$56-SUM($G$50:HL50)&gt;=0,HL50,0)</f>
        <v>1</v>
      </c>
      <c r="HM56" s="307">
        <f>+IF($C$56-SUM($G$50:HM50)&gt;=0,HM50,0)</f>
        <v>1</v>
      </c>
      <c r="HN56" s="307">
        <f>+IF($C$56-SUM($G$50:HN50)&gt;=0,HN50,0)</f>
        <v>1</v>
      </c>
      <c r="HO56" s="307">
        <f>+IF($C$56-SUM($G$50:HO50)&gt;=0,HO50,0)</f>
        <v>1</v>
      </c>
      <c r="HP56" s="307">
        <f>+IF($C$56-SUM($G$50:HP50)&gt;=0,HP50,0)</f>
        <v>1</v>
      </c>
      <c r="HQ56" s="307">
        <f>+IF($C$56-SUM($G$50:HQ50)&gt;=0,HQ50,0)</f>
        <v>1</v>
      </c>
      <c r="HR56" s="307">
        <f>+IF($C$56-SUM($G$50:HR50)&gt;=0,HR50,0)</f>
        <v>1</v>
      </c>
      <c r="HS56" s="307">
        <f>+IF($C$56-SUM($G$50:HS50)&gt;=0,HS50,0)</f>
        <v>1</v>
      </c>
      <c r="HT56" s="307">
        <f>+IF($C$56-SUM($G$50:HT50)&gt;=0,HT50,0)</f>
        <v>1</v>
      </c>
      <c r="HU56" s="307">
        <f>+IF($C$56-SUM($G$50:HU50)&gt;=0,HU50,0)</f>
        <v>1</v>
      </c>
      <c r="HV56" s="307">
        <f>+IF($C$56-SUM($G$50:HV50)&gt;=0,HV50,0)</f>
        <v>1</v>
      </c>
      <c r="HW56" s="307">
        <f>+IF($C$56-SUM($G$50:HW50)&gt;=0,HW50,0)</f>
        <v>1</v>
      </c>
      <c r="HX56" s="307">
        <f>+IF($C$56-SUM($G$50:HX50)&gt;=0,HX50,0)</f>
        <v>1</v>
      </c>
      <c r="HY56" s="307">
        <f>+IF($C$56-SUM($G$50:HY50)&gt;=0,HY50,0)</f>
        <v>1</v>
      </c>
      <c r="HZ56" s="307">
        <f>+IF($C$56-SUM($G$50:HZ50)&gt;=0,HZ50,0)</f>
        <v>1</v>
      </c>
      <c r="IA56" s="307">
        <f>+IF($C$56-SUM($G$50:IA50)&gt;=0,IA50,0)</f>
        <v>1</v>
      </c>
      <c r="IB56" s="307">
        <f>+IF($C$56-SUM($G$50:IB50)&gt;=0,IB50,0)</f>
        <v>1</v>
      </c>
      <c r="IC56" s="307">
        <f>+IF($C$56-SUM($G$50:IC50)&gt;=0,IC50,0)</f>
        <v>1</v>
      </c>
      <c r="ID56" s="307">
        <f>+IF($C$56-SUM($G$50:ID50)&gt;=0,ID50,0)</f>
        <v>1</v>
      </c>
      <c r="IE56" s="307">
        <f>+IF($C$56-SUM($G$50:IE50)&gt;=0,IE50,0)</f>
        <v>1</v>
      </c>
      <c r="IF56" s="307">
        <f>+IF($C$56-SUM($G$50:IF50)&gt;=0,IF50,0)</f>
        <v>1</v>
      </c>
      <c r="IG56" s="307">
        <f>+IF($C$56-SUM($G$50:IG50)&gt;=0,IG50,0)</f>
        <v>1</v>
      </c>
      <c r="IH56" s="307">
        <f>+IF($C$56-SUM($G$50:IH50)&gt;=0,IH50,0)</f>
        <v>1</v>
      </c>
      <c r="II56" s="307">
        <f>+IF($C$56-SUM($G$50:II50)&gt;=0,II50,0)</f>
        <v>0</v>
      </c>
      <c r="IJ56" s="307">
        <f>+IF($C$56-SUM($G$50:IJ50)&gt;=0,IJ50,0)</f>
        <v>0</v>
      </c>
      <c r="IK56" s="307">
        <f>+IF($C$56-SUM($G$50:IK50)&gt;=0,IK50,0)</f>
        <v>0</v>
      </c>
      <c r="IL56" s="307">
        <f>+IF($C$56-SUM($G$50:IL50)&gt;=0,IL50,0)</f>
        <v>0</v>
      </c>
      <c r="IM56" s="307">
        <f>+IF($C$56-SUM($G$50:IM50)&gt;=0,IM50,0)</f>
        <v>0</v>
      </c>
      <c r="IN56" s="307">
        <f>+IF($C$56-SUM($G$50:IN50)&gt;=0,IN50,0)</f>
        <v>0</v>
      </c>
      <c r="IO56" s="307">
        <f>+IF($C$56-SUM($G$50:IO50)&gt;=0,IO50,0)</f>
        <v>0</v>
      </c>
      <c r="IP56" s="307">
        <f>+IF($C$56-SUM($G$50:IP50)&gt;=0,IP50,0)</f>
        <v>0</v>
      </c>
      <c r="IQ56" s="307">
        <f>+IF($C$56-SUM($G$50:IQ50)&gt;=0,IQ50,0)</f>
        <v>0</v>
      </c>
      <c r="IR56" s="307">
        <f>+IF($C$56-SUM($G$50:IR50)&gt;=0,IR50,0)</f>
        <v>0</v>
      </c>
      <c r="IS56" s="307">
        <f>+IF($C$56-SUM($G$50:IS50)&gt;=0,IS50,0)</f>
        <v>0</v>
      </c>
      <c r="IT56" s="307">
        <f>+IF($C$56-SUM($G$50:IT50)&gt;=0,IT50,0)</f>
        <v>0</v>
      </c>
      <c r="IU56" s="307">
        <f>+IF($C$56-SUM($G$50:IU50)&gt;=0,IU50,0)</f>
        <v>0</v>
      </c>
      <c r="IV56" s="307">
        <f>+IF($C$56-SUM($G$50:IV50)&gt;=0,IV50,0)</f>
        <v>0</v>
      </c>
      <c r="IW56" s="307">
        <f>+IF($C$56-SUM($G$50:IW50)&gt;=0,IW50,0)</f>
        <v>0</v>
      </c>
      <c r="IX56" s="307">
        <f>+IF($C$56-SUM($G$50:IX50)&gt;=0,IX50,0)</f>
        <v>0</v>
      </c>
      <c r="IY56" s="307">
        <f>+IF($C$56-SUM($G$50:IY50)&gt;=0,IY50,0)</f>
        <v>0</v>
      </c>
      <c r="IZ56" s="307">
        <f>+IF($C$56-SUM($G$50:IZ50)&gt;=0,IZ50,0)</f>
        <v>0</v>
      </c>
      <c r="JA56" s="307">
        <f>+IF($C$56-SUM($G$50:JA50)&gt;=0,JA50,0)</f>
        <v>0</v>
      </c>
      <c r="JB56" s="307">
        <f>+IF($C$56-SUM($G$50:JB50)&gt;=0,JB50,0)</f>
        <v>0</v>
      </c>
      <c r="JC56" s="307">
        <f>+IF($C$56-SUM($G$50:JC50)&gt;=0,JC50,0)</f>
        <v>0</v>
      </c>
      <c r="JD56" s="307">
        <f>+IF($C$56-SUM($G$50:JD50)&gt;=0,JD50,0)</f>
        <v>0</v>
      </c>
      <c r="JE56" s="307">
        <f>+IF($C$56-SUM($G$50:JE50)&gt;=0,JE50,0)</f>
        <v>0</v>
      </c>
      <c r="JF56" s="307">
        <f>+IF($C$56-SUM($G$50:JF50)&gt;=0,JF50,0)</f>
        <v>0</v>
      </c>
      <c r="JG56" s="307">
        <f>+IF($C$56-SUM($G$50:JG50)&gt;=0,JG50,0)</f>
        <v>0</v>
      </c>
      <c r="JH56" s="307">
        <f>+IF($C$56-SUM($G$50:JH50)&gt;=0,JH50,0)</f>
        <v>0</v>
      </c>
      <c r="JI56" s="307">
        <f>+IF($C$56-SUM($G$50:JI50)&gt;=0,JI50,0)</f>
        <v>0</v>
      </c>
      <c r="JJ56" s="307">
        <f>+IF($C$56-SUM($G$50:JJ50)&gt;=0,JJ50,0)</f>
        <v>0</v>
      </c>
      <c r="JK56" s="307">
        <f>+IF($C$56-SUM($G$50:JK50)&gt;=0,JK50,0)</f>
        <v>0</v>
      </c>
      <c r="JL56" s="307">
        <f>+IF($C$56-SUM($G$50:JL50)&gt;=0,JL50,0)</f>
        <v>0</v>
      </c>
      <c r="JM56" s="307">
        <f>+IF($C$56-SUM($G$50:JM50)&gt;=0,JM50,0)</f>
        <v>0</v>
      </c>
      <c r="JN56" s="307">
        <f>+IF($C$56-SUM($G$50:JN50)&gt;=0,JN50,0)</f>
        <v>0</v>
      </c>
    </row>
    <row r="57" spans="2:274" s="178" customFormat="1" ht="13.5" thickBot="1" x14ac:dyDescent="0.3">
      <c r="B57" s="2"/>
      <c r="C57" s="247"/>
      <c r="E57" s="29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  <c r="AG57" s="347"/>
      <c r="AH57" s="347"/>
      <c r="AI57" s="347"/>
      <c r="AJ57" s="347"/>
      <c r="AK57" s="347"/>
      <c r="AL57" s="347"/>
      <c r="AM57" s="347"/>
      <c r="AN57" s="347"/>
      <c r="AO57" s="347"/>
      <c r="AP57" s="347"/>
      <c r="AQ57" s="347"/>
      <c r="AR57" s="347"/>
      <c r="AS57" s="347"/>
      <c r="AT57" s="347"/>
      <c r="AU57" s="347"/>
      <c r="AV57" s="347"/>
      <c r="AW57" s="347"/>
      <c r="AX57" s="347"/>
      <c r="AY57" s="347"/>
      <c r="AZ57" s="347"/>
      <c r="BA57" s="347"/>
      <c r="BB57" s="347"/>
      <c r="BC57" s="347"/>
      <c r="BD57" s="347"/>
      <c r="BE57" s="347"/>
      <c r="BF57" s="347"/>
      <c r="BG57" s="347"/>
      <c r="BH57" s="347"/>
      <c r="BI57" s="347"/>
      <c r="BJ57" s="347"/>
      <c r="BK57" s="347"/>
      <c r="BL57" s="347"/>
      <c r="BM57" s="347"/>
      <c r="BN57" s="347"/>
      <c r="BO57" s="347"/>
      <c r="BP57" s="347"/>
      <c r="BQ57" s="347"/>
      <c r="BR57" s="347"/>
      <c r="BS57" s="347"/>
      <c r="BT57" s="347"/>
      <c r="BU57" s="347"/>
      <c r="BV57" s="347"/>
      <c r="BW57" s="347"/>
      <c r="BX57" s="347"/>
      <c r="BY57" s="347"/>
      <c r="BZ57" s="347"/>
      <c r="CA57" s="347"/>
      <c r="CB57" s="347"/>
      <c r="CC57" s="347"/>
      <c r="CD57" s="347"/>
      <c r="CE57" s="347"/>
      <c r="CF57" s="347"/>
      <c r="CG57" s="347"/>
      <c r="CH57" s="347"/>
      <c r="CI57" s="347"/>
      <c r="CJ57" s="347"/>
      <c r="CK57" s="347"/>
      <c r="CL57" s="347"/>
      <c r="CM57" s="347"/>
      <c r="CN57" s="347"/>
      <c r="CO57" s="347"/>
      <c r="CP57" s="347"/>
      <c r="CQ57" s="347"/>
      <c r="CR57" s="347"/>
      <c r="CS57" s="347"/>
      <c r="CT57" s="347"/>
      <c r="CU57" s="347"/>
      <c r="CV57" s="347"/>
      <c r="CW57" s="347"/>
      <c r="CX57" s="347"/>
      <c r="CY57" s="347"/>
      <c r="CZ57" s="347"/>
      <c r="DA57" s="347"/>
      <c r="DB57" s="347"/>
      <c r="DC57" s="347"/>
      <c r="DD57" s="347"/>
      <c r="DE57" s="347"/>
      <c r="DF57" s="347"/>
      <c r="DG57" s="347"/>
      <c r="DH57" s="347"/>
      <c r="DI57" s="347"/>
      <c r="DJ57" s="347"/>
      <c r="DK57" s="347"/>
      <c r="DL57" s="347"/>
      <c r="DM57" s="347"/>
      <c r="DN57" s="347"/>
      <c r="DO57" s="347"/>
      <c r="DP57" s="347"/>
      <c r="DQ57" s="347"/>
      <c r="DR57" s="347"/>
      <c r="DS57" s="347"/>
      <c r="DT57" s="347"/>
      <c r="DU57" s="347"/>
      <c r="DV57" s="347"/>
      <c r="DW57" s="347"/>
      <c r="DX57" s="347"/>
      <c r="DY57" s="347"/>
      <c r="DZ57" s="347"/>
      <c r="EA57" s="347"/>
      <c r="EB57" s="347"/>
      <c r="EC57" s="347"/>
      <c r="ED57" s="347"/>
      <c r="EE57" s="347"/>
      <c r="EF57" s="347"/>
      <c r="EG57" s="347"/>
      <c r="EH57" s="347"/>
      <c r="EI57" s="347"/>
      <c r="EJ57" s="347"/>
      <c r="EK57" s="347"/>
      <c r="EL57" s="347"/>
      <c r="EM57" s="347"/>
      <c r="EN57" s="347"/>
      <c r="EO57" s="347"/>
      <c r="EP57" s="347"/>
      <c r="EQ57" s="347"/>
      <c r="ER57" s="347"/>
      <c r="ES57" s="347"/>
      <c r="ET57" s="347"/>
      <c r="EU57" s="347"/>
      <c r="EV57" s="347"/>
      <c r="EW57" s="347"/>
      <c r="EX57" s="347"/>
      <c r="EY57" s="347"/>
      <c r="EZ57" s="347"/>
      <c r="FA57" s="347"/>
      <c r="FB57" s="347"/>
      <c r="FC57" s="347"/>
      <c r="FD57" s="347"/>
      <c r="FE57" s="347"/>
      <c r="FF57" s="347"/>
      <c r="FG57" s="347"/>
      <c r="FH57" s="347"/>
      <c r="FI57" s="347"/>
      <c r="FJ57" s="347"/>
      <c r="FK57" s="347"/>
      <c r="FL57" s="347"/>
      <c r="FM57" s="347"/>
      <c r="FN57" s="347"/>
      <c r="FO57" s="347"/>
      <c r="FP57" s="347"/>
      <c r="FQ57" s="347"/>
      <c r="FR57" s="347"/>
      <c r="FS57" s="347"/>
      <c r="FT57" s="347"/>
      <c r="FU57" s="347"/>
      <c r="FV57" s="347"/>
      <c r="FW57" s="347"/>
      <c r="FX57" s="347"/>
      <c r="FY57" s="347"/>
      <c r="FZ57" s="347"/>
      <c r="GA57" s="347"/>
      <c r="GB57" s="347"/>
      <c r="GC57" s="347"/>
      <c r="GD57" s="347"/>
      <c r="GE57" s="347"/>
      <c r="GF57" s="347"/>
      <c r="GG57" s="347"/>
      <c r="GH57" s="347"/>
      <c r="GI57" s="347"/>
      <c r="GJ57" s="347"/>
      <c r="GK57" s="347"/>
      <c r="GL57" s="347"/>
      <c r="GM57" s="347"/>
      <c r="GN57" s="347"/>
      <c r="GO57" s="347"/>
      <c r="GP57" s="347"/>
      <c r="GQ57" s="347"/>
      <c r="GR57" s="347"/>
      <c r="GS57" s="347"/>
      <c r="GT57" s="347"/>
      <c r="GU57" s="347"/>
      <c r="GV57" s="347"/>
      <c r="GW57" s="347"/>
      <c r="GX57" s="347"/>
      <c r="GY57" s="347"/>
      <c r="GZ57" s="347"/>
      <c r="HA57" s="347"/>
      <c r="HB57" s="347"/>
      <c r="HC57" s="347"/>
      <c r="HD57" s="347"/>
      <c r="HE57" s="347"/>
      <c r="HF57" s="347"/>
      <c r="HG57" s="347"/>
      <c r="HH57" s="347"/>
      <c r="HI57" s="347"/>
      <c r="HJ57" s="347"/>
      <c r="HK57" s="347"/>
      <c r="HL57" s="347"/>
      <c r="HM57" s="347"/>
      <c r="HN57" s="347"/>
      <c r="HO57" s="347"/>
      <c r="HP57" s="347"/>
      <c r="HQ57" s="347"/>
      <c r="HR57" s="347"/>
      <c r="HS57" s="347"/>
      <c r="HT57" s="347"/>
      <c r="HU57" s="347"/>
      <c r="HV57" s="347"/>
      <c r="HW57" s="347"/>
      <c r="HX57" s="347"/>
      <c r="HY57" s="347"/>
      <c r="HZ57" s="347"/>
      <c r="IA57" s="347"/>
      <c r="IB57" s="347"/>
      <c r="IC57" s="347"/>
      <c r="ID57" s="347"/>
      <c r="IE57" s="347"/>
      <c r="IF57" s="347"/>
      <c r="IG57" s="347"/>
      <c r="IH57" s="347"/>
      <c r="II57" s="347"/>
      <c r="IJ57" s="347"/>
      <c r="IK57" s="347"/>
      <c r="IL57" s="347"/>
      <c r="IM57" s="347"/>
      <c r="IN57" s="347"/>
      <c r="IO57" s="347"/>
      <c r="IP57" s="347"/>
      <c r="IQ57" s="347"/>
      <c r="IR57" s="347"/>
      <c r="IS57" s="347"/>
      <c r="IT57" s="347"/>
      <c r="IU57" s="347"/>
      <c r="IV57" s="347"/>
      <c r="IW57" s="347"/>
      <c r="IX57" s="347"/>
      <c r="IY57" s="347"/>
      <c r="IZ57" s="347"/>
      <c r="JA57" s="347"/>
      <c r="JB57" s="347"/>
      <c r="JC57" s="347"/>
      <c r="JD57" s="347"/>
      <c r="JE57" s="347"/>
      <c r="JF57" s="347"/>
      <c r="JG57" s="347"/>
      <c r="JH57" s="347"/>
      <c r="JI57" s="347"/>
      <c r="JJ57" s="347"/>
      <c r="JK57" s="347"/>
      <c r="JL57" s="347"/>
      <c r="JM57" s="347"/>
      <c r="JN57" s="347"/>
    </row>
    <row r="58" spans="2:274" s="178" customFormat="1" ht="13.5" thickBot="1" x14ac:dyDescent="0.3">
      <c r="B58" s="2" t="s">
        <v>509</v>
      </c>
      <c r="C58" s="393">
        <f>+PMT(C18,C56,-C53)</f>
        <v>528.67098670761789</v>
      </c>
      <c r="E58" s="297">
        <f>+SUM(G58:JN58)</f>
        <v>95160.777607371085</v>
      </c>
      <c r="F58" s="347"/>
      <c r="G58" s="307">
        <f>+$C$58*G$56</f>
        <v>0</v>
      </c>
      <c r="H58" s="307">
        <f t="shared" ref="H58:BS58" si="1004">+$C$58*H$56</f>
        <v>0</v>
      </c>
      <c r="I58" s="307">
        <f t="shared" si="1004"/>
        <v>0</v>
      </c>
      <c r="J58" s="307">
        <f t="shared" si="1004"/>
        <v>0</v>
      </c>
      <c r="K58" s="307">
        <f t="shared" si="1004"/>
        <v>0</v>
      </c>
      <c r="L58" s="307">
        <f t="shared" si="1004"/>
        <v>0</v>
      </c>
      <c r="M58" s="307">
        <f t="shared" si="1004"/>
        <v>0</v>
      </c>
      <c r="N58" s="307">
        <f t="shared" si="1004"/>
        <v>0</v>
      </c>
      <c r="O58" s="307">
        <f t="shared" si="1004"/>
        <v>0</v>
      </c>
      <c r="P58" s="307">
        <f t="shared" si="1004"/>
        <v>0</v>
      </c>
      <c r="Q58" s="307">
        <f t="shared" si="1004"/>
        <v>0</v>
      </c>
      <c r="R58" s="307">
        <f t="shared" si="1004"/>
        <v>0</v>
      </c>
      <c r="S58" s="307">
        <f t="shared" si="1004"/>
        <v>0</v>
      </c>
      <c r="T58" s="307">
        <f t="shared" si="1004"/>
        <v>0</v>
      </c>
      <c r="U58" s="307">
        <f t="shared" si="1004"/>
        <v>0</v>
      </c>
      <c r="V58" s="307">
        <f t="shared" si="1004"/>
        <v>0</v>
      </c>
      <c r="W58" s="307">
        <f t="shared" si="1004"/>
        <v>0</v>
      </c>
      <c r="X58" s="307">
        <f t="shared" si="1004"/>
        <v>0</v>
      </c>
      <c r="Y58" s="307">
        <f t="shared" si="1004"/>
        <v>0</v>
      </c>
      <c r="Z58" s="307">
        <f t="shared" si="1004"/>
        <v>0</v>
      </c>
      <c r="AA58" s="307">
        <f t="shared" si="1004"/>
        <v>0</v>
      </c>
      <c r="AB58" s="307">
        <f t="shared" si="1004"/>
        <v>0</v>
      </c>
      <c r="AC58" s="307">
        <f t="shared" si="1004"/>
        <v>0</v>
      </c>
      <c r="AD58" s="307">
        <f t="shared" si="1004"/>
        <v>0</v>
      </c>
      <c r="AE58" s="307">
        <f t="shared" si="1004"/>
        <v>0</v>
      </c>
      <c r="AF58" s="307">
        <f t="shared" si="1004"/>
        <v>0</v>
      </c>
      <c r="AG58" s="307">
        <f t="shared" si="1004"/>
        <v>0</v>
      </c>
      <c r="AH58" s="307">
        <f t="shared" si="1004"/>
        <v>0</v>
      </c>
      <c r="AI58" s="307">
        <f t="shared" si="1004"/>
        <v>0</v>
      </c>
      <c r="AJ58" s="307">
        <f t="shared" si="1004"/>
        <v>0</v>
      </c>
      <c r="AK58" s="307">
        <f t="shared" si="1004"/>
        <v>0</v>
      </c>
      <c r="AL58" s="307">
        <f t="shared" si="1004"/>
        <v>0</v>
      </c>
      <c r="AM58" s="307">
        <f t="shared" si="1004"/>
        <v>0</v>
      </c>
      <c r="AN58" s="307">
        <f t="shared" si="1004"/>
        <v>0</v>
      </c>
      <c r="AO58" s="307">
        <f t="shared" si="1004"/>
        <v>0</v>
      </c>
      <c r="AP58" s="307">
        <f t="shared" si="1004"/>
        <v>0</v>
      </c>
      <c r="AQ58" s="307">
        <f t="shared" si="1004"/>
        <v>0</v>
      </c>
      <c r="AR58" s="307">
        <f t="shared" si="1004"/>
        <v>0</v>
      </c>
      <c r="AS58" s="307">
        <f t="shared" si="1004"/>
        <v>0</v>
      </c>
      <c r="AT58" s="307">
        <f t="shared" si="1004"/>
        <v>0</v>
      </c>
      <c r="AU58" s="307">
        <f t="shared" si="1004"/>
        <v>0</v>
      </c>
      <c r="AV58" s="307">
        <f t="shared" si="1004"/>
        <v>0</v>
      </c>
      <c r="AW58" s="307">
        <f t="shared" si="1004"/>
        <v>0</v>
      </c>
      <c r="AX58" s="307">
        <f t="shared" si="1004"/>
        <v>0</v>
      </c>
      <c r="AY58" s="307">
        <f t="shared" si="1004"/>
        <v>0</v>
      </c>
      <c r="AZ58" s="307">
        <f t="shared" si="1004"/>
        <v>0</v>
      </c>
      <c r="BA58" s="307">
        <f t="shared" si="1004"/>
        <v>0</v>
      </c>
      <c r="BB58" s="307">
        <f t="shared" si="1004"/>
        <v>0</v>
      </c>
      <c r="BC58" s="307">
        <f t="shared" si="1004"/>
        <v>0</v>
      </c>
      <c r="BD58" s="307">
        <f t="shared" si="1004"/>
        <v>0</v>
      </c>
      <c r="BE58" s="307">
        <f t="shared" si="1004"/>
        <v>0</v>
      </c>
      <c r="BF58" s="307">
        <f t="shared" si="1004"/>
        <v>0</v>
      </c>
      <c r="BG58" s="307">
        <f t="shared" si="1004"/>
        <v>0</v>
      </c>
      <c r="BH58" s="307">
        <f t="shared" si="1004"/>
        <v>0</v>
      </c>
      <c r="BI58" s="307">
        <f t="shared" si="1004"/>
        <v>0</v>
      </c>
      <c r="BJ58" s="307">
        <f t="shared" si="1004"/>
        <v>0</v>
      </c>
      <c r="BK58" s="307">
        <f t="shared" si="1004"/>
        <v>528.67098670761789</v>
      </c>
      <c r="BL58" s="307">
        <f t="shared" si="1004"/>
        <v>528.67098670761789</v>
      </c>
      <c r="BM58" s="307">
        <f t="shared" si="1004"/>
        <v>528.67098670761789</v>
      </c>
      <c r="BN58" s="307">
        <f t="shared" si="1004"/>
        <v>528.67098670761789</v>
      </c>
      <c r="BO58" s="307">
        <f t="shared" si="1004"/>
        <v>528.67098670761789</v>
      </c>
      <c r="BP58" s="307">
        <f t="shared" si="1004"/>
        <v>528.67098670761789</v>
      </c>
      <c r="BQ58" s="307">
        <f t="shared" si="1004"/>
        <v>528.67098670761789</v>
      </c>
      <c r="BR58" s="307">
        <f t="shared" si="1004"/>
        <v>528.67098670761789</v>
      </c>
      <c r="BS58" s="307">
        <f t="shared" si="1004"/>
        <v>528.67098670761789</v>
      </c>
      <c r="BT58" s="307">
        <f t="shared" ref="BT58:EE58" si="1005">+$C$58*BT$56</f>
        <v>528.67098670761789</v>
      </c>
      <c r="BU58" s="307">
        <f t="shared" si="1005"/>
        <v>528.67098670761789</v>
      </c>
      <c r="BV58" s="307">
        <f t="shared" si="1005"/>
        <v>528.67098670761789</v>
      </c>
      <c r="BW58" s="307">
        <f t="shared" si="1005"/>
        <v>528.67098670761789</v>
      </c>
      <c r="BX58" s="307">
        <f t="shared" si="1005"/>
        <v>528.67098670761789</v>
      </c>
      <c r="BY58" s="307">
        <f t="shared" si="1005"/>
        <v>528.67098670761789</v>
      </c>
      <c r="BZ58" s="307">
        <f t="shared" si="1005"/>
        <v>528.67098670761789</v>
      </c>
      <c r="CA58" s="307">
        <f t="shared" si="1005"/>
        <v>528.67098670761789</v>
      </c>
      <c r="CB58" s="307">
        <f t="shared" si="1005"/>
        <v>528.67098670761789</v>
      </c>
      <c r="CC58" s="307">
        <f t="shared" si="1005"/>
        <v>528.67098670761789</v>
      </c>
      <c r="CD58" s="307">
        <f t="shared" si="1005"/>
        <v>528.67098670761789</v>
      </c>
      <c r="CE58" s="307">
        <f t="shared" si="1005"/>
        <v>528.67098670761789</v>
      </c>
      <c r="CF58" s="307">
        <f t="shared" si="1005"/>
        <v>528.67098670761789</v>
      </c>
      <c r="CG58" s="307">
        <f t="shared" si="1005"/>
        <v>528.67098670761789</v>
      </c>
      <c r="CH58" s="307">
        <f t="shared" si="1005"/>
        <v>528.67098670761789</v>
      </c>
      <c r="CI58" s="307">
        <f t="shared" si="1005"/>
        <v>528.67098670761789</v>
      </c>
      <c r="CJ58" s="307">
        <f t="shared" si="1005"/>
        <v>528.67098670761789</v>
      </c>
      <c r="CK58" s="307">
        <f t="shared" si="1005"/>
        <v>528.67098670761789</v>
      </c>
      <c r="CL58" s="307">
        <f t="shared" si="1005"/>
        <v>528.67098670761789</v>
      </c>
      <c r="CM58" s="307">
        <f t="shared" si="1005"/>
        <v>528.67098670761789</v>
      </c>
      <c r="CN58" s="307">
        <f t="shared" si="1005"/>
        <v>528.67098670761789</v>
      </c>
      <c r="CO58" s="307">
        <f t="shared" si="1005"/>
        <v>528.67098670761789</v>
      </c>
      <c r="CP58" s="307">
        <f t="shared" si="1005"/>
        <v>528.67098670761789</v>
      </c>
      <c r="CQ58" s="307">
        <f t="shared" si="1005"/>
        <v>528.67098670761789</v>
      </c>
      <c r="CR58" s="307">
        <f t="shared" si="1005"/>
        <v>528.67098670761789</v>
      </c>
      <c r="CS58" s="307">
        <f t="shared" si="1005"/>
        <v>528.67098670761789</v>
      </c>
      <c r="CT58" s="307">
        <f t="shared" si="1005"/>
        <v>528.67098670761789</v>
      </c>
      <c r="CU58" s="307">
        <f t="shared" si="1005"/>
        <v>528.67098670761789</v>
      </c>
      <c r="CV58" s="307">
        <f t="shared" si="1005"/>
        <v>528.67098670761789</v>
      </c>
      <c r="CW58" s="307">
        <f t="shared" si="1005"/>
        <v>528.67098670761789</v>
      </c>
      <c r="CX58" s="307">
        <f t="shared" si="1005"/>
        <v>528.67098670761789</v>
      </c>
      <c r="CY58" s="307">
        <f t="shared" si="1005"/>
        <v>528.67098670761789</v>
      </c>
      <c r="CZ58" s="307">
        <f t="shared" si="1005"/>
        <v>528.67098670761789</v>
      </c>
      <c r="DA58" s="307">
        <f t="shared" si="1005"/>
        <v>528.67098670761789</v>
      </c>
      <c r="DB58" s="307">
        <f t="shared" si="1005"/>
        <v>528.67098670761789</v>
      </c>
      <c r="DC58" s="307">
        <f t="shared" si="1005"/>
        <v>528.67098670761789</v>
      </c>
      <c r="DD58" s="307">
        <f t="shared" si="1005"/>
        <v>528.67098670761789</v>
      </c>
      <c r="DE58" s="307">
        <f t="shared" si="1005"/>
        <v>528.67098670761789</v>
      </c>
      <c r="DF58" s="307">
        <f t="shared" si="1005"/>
        <v>528.67098670761789</v>
      </c>
      <c r="DG58" s="307">
        <f t="shared" si="1005"/>
        <v>528.67098670761789</v>
      </c>
      <c r="DH58" s="307">
        <f t="shared" si="1005"/>
        <v>528.67098670761789</v>
      </c>
      <c r="DI58" s="307">
        <f t="shared" si="1005"/>
        <v>528.67098670761789</v>
      </c>
      <c r="DJ58" s="307">
        <f t="shared" si="1005"/>
        <v>528.67098670761789</v>
      </c>
      <c r="DK58" s="307">
        <f t="shared" si="1005"/>
        <v>528.67098670761789</v>
      </c>
      <c r="DL58" s="307">
        <f t="shared" si="1005"/>
        <v>528.67098670761789</v>
      </c>
      <c r="DM58" s="307">
        <f t="shared" si="1005"/>
        <v>528.67098670761789</v>
      </c>
      <c r="DN58" s="307">
        <f t="shared" si="1005"/>
        <v>528.67098670761789</v>
      </c>
      <c r="DO58" s="307">
        <f t="shared" si="1005"/>
        <v>528.67098670761789</v>
      </c>
      <c r="DP58" s="307">
        <f t="shared" si="1005"/>
        <v>528.67098670761789</v>
      </c>
      <c r="DQ58" s="307">
        <f t="shared" si="1005"/>
        <v>528.67098670761789</v>
      </c>
      <c r="DR58" s="307">
        <f t="shared" si="1005"/>
        <v>528.67098670761789</v>
      </c>
      <c r="DS58" s="307">
        <f t="shared" si="1005"/>
        <v>528.67098670761789</v>
      </c>
      <c r="DT58" s="307">
        <f t="shared" si="1005"/>
        <v>528.67098670761789</v>
      </c>
      <c r="DU58" s="307">
        <f t="shared" si="1005"/>
        <v>528.67098670761789</v>
      </c>
      <c r="DV58" s="307">
        <f t="shared" si="1005"/>
        <v>528.67098670761789</v>
      </c>
      <c r="DW58" s="307">
        <f t="shared" si="1005"/>
        <v>528.67098670761789</v>
      </c>
      <c r="DX58" s="307">
        <f t="shared" si="1005"/>
        <v>528.67098670761789</v>
      </c>
      <c r="DY58" s="307">
        <f t="shared" si="1005"/>
        <v>528.67098670761789</v>
      </c>
      <c r="DZ58" s="307">
        <f t="shared" si="1005"/>
        <v>528.67098670761789</v>
      </c>
      <c r="EA58" s="307">
        <f t="shared" si="1005"/>
        <v>528.67098670761789</v>
      </c>
      <c r="EB58" s="307">
        <f t="shared" si="1005"/>
        <v>528.67098670761789</v>
      </c>
      <c r="EC58" s="307">
        <f t="shared" si="1005"/>
        <v>528.67098670761789</v>
      </c>
      <c r="ED58" s="307">
        <f t="shared" si="1005"/>
        <v>528.67098670761789</v>
      </c>
      <c r="EE58" s="307">
        <f t="shared" si="1005"/>
        <v>528.67098670761789</v>
      </c>
      <c r="EF58" s="307">
        <f t="shared" ref="EF58:GQ58" si="1006">+$C$58*EF$56</f>
        <v>528.67098670761789</v>
      </c>
      <c r="EG58" s="307">
        <f t="shared" si="1006"/>
        <v>528.67098670761789</v>
      </c>
      <c r="EH58" s="307">
        <f t="shared" si="1006"/>
        <v>528.67098670761789</v>
      </c>
      <c r="EI58" s="307">
        <f t="shared" si="1006"/>
        <v>528.67098670761789</v>
      </c>
      <c r="EJ58" s="307">
        <f t="shared" si="1006"/>
        <v>528.67098670761789</v>
      </c>
      <c r="EK58" s="307">
        <f t="shared" si="1006"/>
        <v>528.67098670761789</v>
      </c>
      <c r="EL58" s="307">
        <f t="shared" si="1006"/>
        <v>528.67098670761789</v>
      </c>
      <c r="EM58" s="307">
        <f t="shared" si="1006"/>
        <v>528.67098670761789</v>
      </c>
      <c r="EN58" s="307">
        <f t="shared" si="1006"/>
        <v>528.67098670761789</v>
      </c>
      <c r="EO58" s="307">
        <f t="shared" si="1006"/>
        <v>528.67098670761789</v>
      </c>
      <c r="EP58" s="307">
        <f t="shared" si="1006"/>
        <v>528.67098670761789</v>
      </c>
      <c r="EQ58" s="307">
        <f t="shared" si="1006"/>
        <v>528.67098670761789</v>
      </c>
      <c r="ER58" s="307">
        <f t="shared" si="1006"/>
        <v>528.67098670761789</v>
      </c>
      <c r="ES58" s="307">
        <f t="shared" si="1006"/>
        <v>528.67098670761789</v>
      </c>
      <c r="ET58" s="307">
        <f t="shared" si="1006"/>
        <v>528.67098670761789</v>
      </c>
      <c r="EU58" s="307">
        <f t="shared" si="1006"/>
        <v>528.67098670761789</v>
      </c>
      <c r="EV58" s="307">
        <f t="shared" si="1006"/>
        <v>528.67098670761789</v>
      </c>
      <c r="EW58" s="307">
        <f t="shared" si="1006"/>
        <v>528.67098670761789</v>
      </c>
      <c r="EX58" s="307">
        <f t="shared" si="1006"/>
        <v>528.67098670761789</v>
      </c>
      <c r="EY58" s="307">
        <f t="shared" si="1006"/>
        <v>528.67098670761789</v>
      </c>
      <c r="EZ58" s="307">
        <f t="shared" si="1006"/>
        <v>528.67098670761789</v>
      </c>
      <c r="FA58" s="307">
        <f t="shared" si="1006"/>
        <v>528.67098670761789</v>
      </c>
      <c r="FB58" s="307">
        <f t="shared" si="1006"/>
        <v>528.67098670761789</v>
      </c>
      <c r="FC58" s="307">
        <f t="shared" si="1006"/>
        <v>528.67098670761789</v>
      </c>
      <c r="FD58" s="307">
        <f t="shared" si="1006"/>
        <v>528.67098670761789</v>
      </c>
      <c r="FE58" s="307">
        <f t="shared" si="1006"/>
        <v>528.67098670761789</v>
      </c>
      <c r="FF58" s="307">
        <f t="shared" si="1006"/>
        <v>528.67098670761789</v>
      </c>
      <c r="FG58" s="307">
        <f t="shared" si="1006"/>
        <v>528.67098670761789</v>
      </c>
      <c r="FH58" s="307">
        <f t="shared" si="1006"/>
        <v>528.67098670761789</v>
      </c>
      <c r="FI58" s="307">
        <f t="shared" si="1006"/>
        <v>528.67098670761789</v>
      </c>
      <c r="FJ58" s="307">
        <f t="shared" si="1006"/>
        <v>528.67098670761789</v>
      </c>
      <c r="FK58" s="307">
        <f t="shared" si="1006"/>
        <v>528.67098670761789</v>
      </c>
      <c r="FL58" s="307">
        <f t="shared" si="1006"/>
        <v>528.67098670761789</v>
      </c>
      <c r="FM58" s="307">
        <f t="shared" si="1006"/>
        <v>528.67098670761789</v>
      </c>
      <c r="FN58" s="307">
        <f t="shared" si="1006"/>
        <v>528.67098670761789</v>
      </c>
      <c r="FO58" s="307">
        <f t="shared" si="1006"/>
        <v>528.67098670761789</v>
      </c>
      <c r="FP58" s="307">
        <f t="shared" si="1006"/>
        <v>528.67098670761789</v>
      </c>
      <c r="FQ58" s="307">
        <f t="shared" si="1006"/>
        <v>528.67098670761789</v>
      </c>
      <c r="FR58" s="307">
        <f t="shared" si="1006"/>
        <v>528.67098670761789</v>
      </c>
      <c r="FS58" s="307">
        <f t="shared" si="1006"/>
        <v>528.67098670761789</v>
      </c>
      <c r="FT58" s="307">
        <f t="shared" si="1006"/>
        <v>528.67098670761789</v>
      </c>
      <c r="FU58" s="307">
        <f t="shared" si="1006"/>
        <v>528.67098670761789</v>
      </c>
      <c r="FV58" s="307">
        <f t="shared" si="1006"/>
        <v>528.67098670761789</v>
      </c>
      <c r="FW58" s="307">
        <f t="shared" si="1006"/>
        <v>528.67098670761789</v>
      </c>
      <c r="FX58" s="307">
        <f t="shared" si="1006"/>
        <v>528.67098670761789</v>
      </c>
      <c r="FY58" s="307">
        <f t="shared" si="1006"/>
        <v>528.67098670761789</v>
      </c>
      <c r="FZ58" s="307">
        <f t="shared" si="1006"/>
        <v>528.67098670761789</v>
      </c>
      <c r="GA58" s="307">
        <f t="shared" si="1006"/>
        <v>528.67098670761789</v>
      </c>
      <c r="GB58" s="307">
        <f t="shared" si="1006"/>
        <v>528.67098670761789</v>
      </c>
      <c r="GC58" s="307">
        <f t="shared" si="1006"/>
        <v>528.67098670761789</v>
      </c>
      <c r="GD58" s="307">
        <f t="shared" si="1006"/>
        <v>528.67098670761789</v>
      </c>
      <c r="GE58" s="307">
        <f t="shared" si="1006"/>
        <v>528.67098670761789</v>
      </c>
      <c r="GF58" s="307">
        <f t="shared" si="1006"/>
        <v>528.67098670761789</v>
      </c>
      <c r="GG58" s="307">
        <f t="shared" si="1006"/>
        <v>528.67098670761789</v>
      </c>
      <c r="GH58" s="307">
        <f t="shared" si="1006"/>
        <v>528.67098670761789</v>
      </c>
      <c r="GI58" s="307">
        <f t="shared" si="1006"/>
        <v>528.67098670761789</v>
      </c>
      <c r="GJ58" s="307">
        <f t="shared" si="1006"/>
        <v>528.67098670761789</v>
      </c>
      <c r="GK58" s="307">
        <f t="shared" si="1006"/>
        <v>528.67098670761789</v>
      </c>
      <c r="GL58" s="307">
        <f t="shared" si="1006"/>
        <v>528.67098670761789</v>
      </c>
      <c r="GM58" s="307">
        <f t="shared" si="1006"/>
        <v>528.67098670761789</v>
      </c>
      <c r="GN58" s="307">
        <f t="shared" si="1006"/>
        <v>528.67098670761789</v>
      </c>
      <c r="GO58" s="307">
        <f t="shared" si="1006"/>
        <v>528.67098670761789</v>
      </c>
      <c r="GP58" s="307">
        <f t="shared" si="1006"/>
        <v>528.67098670761789</v>
      </c>
      <c r="GQ58" s="307">
        <f t="shared" si="1006"/>
        <v>528.67098670761789</v>
      </c>
      <c r="GR58" s="307">
        <f t="shared" ref="GR58:JC58" si="1007">+$C$58*GR$56</f>
        <v>528.67098670761789</v>
      </c>
      <c r="GS58" s="307">
        <f t="shared" si="1007"/>
        <v>528.67098670761789</v>
      </c>
      <c r="GT58" s="307">
        <f t="shared" si="1007"/>
        <v>528.67098670761789</v>
      </c>
      <c r="GU58" s="307">
        <f t="shared" si="1007"/>
        <v>528.67098670761789</v>
      </c>
      <c r="GV58" s="307">
        <f t="shared" si="1007"/>
        <v>528.67098670761789</v>
      </c>
      <c r="GW58" s="307">
        <f t="shared" si="1007"/>
        <v>528.67098670761789</v>
      </c>
      <c r="GX58" s="307">
        <f t="shared" si="1007"/>
        <v>528.67098670761789</v>
      </c>
      <c r="GY58" s="307">
        <f t="shared" si="1007"/>
        <v>528.67098670761789</v>
      </c>
      <c r="GZ58" s="307">
        <f t="shared" si="1007"/>
        <v>528.67098670761789</v>
      </c>
      <c r="HA58" s="307">
        <f t="shared" si="1007"/>
        <v>528.67098670761789</v>
      </c>
      <c r="HB58" s="307">
        <f t="shared" si="1007"/>
        <v>528.67098670761789</v>
      </c>
      <c r="HC58" s="307">
        <f t="shared" si="1007"/>
        <v>528.67098670761789</v>
      </c>
      <c r="HD58" s="307">
        <f t="shared" si="1007"/>
        <v>528.67098670761789</v>
      </c>
      <c r="HE58" s="307">
        <f t="shared" si="1007"/>
        <v>528.67098670761789</v>
      </c>
      <c r="HF58" s="307">
        <f t="shared" si="1007"/>
        <v>528.67098670761789</v>
      </c>
      <c r="HG58" s="307">
        <f t="shared" si="1007"/>
        <v>528.67098670761789</v>
      </c>
      <c r="HH58" s="307">
        <f t="shared" si="1007"/>
        <v>528.67098670761789</v>
      </c>
      <c r="HI58" s="307">
        <f t="shared" si="1007"/>
        <v>528.67098670761789</v>
      </c>
      <c r="HJ58" s="307">
        <f t="shared" si="1007"/>
        <v>528.67098670761789</v>
      </c>
      <c r="HK58" s="307">
        <f t="shared" si="1007"/>
        <v>528.67098670761789</v>
      </c>
      <c r="HL58" s="307">
        <f t="shared" si="1007"/>
        <v>528.67098670761789</v>
      </c>
      <c r="HM58" s="307">
        <f t="shared" si="1007"/>
        <v>528.67098670761789</v>
      </c>
      <c r="HN58" s="307">
        <f t="shared" si="1007"/>
        <v>528.67098670761789</v>
      </c>
      <c r="HO58" s="307">
        <f t="shared" si="1007"/>
        <v>528.67098670761789</v>
      </c>
      <c r="HP58" s="307">
        <f t="shared" si="1007"/>
        <v>528.67098670761789</v>
      </c>
      <c r="HQ58" s="307">
        <f t="shared" si="1007"/>
        <v>528.67098670761789</v>
      </c>
      <c r="HR58" s="307">
        <f t="shared" si="1007"/>
        <v>528.67098670761789</v>
      </c>
      <c r="HS58" s="307">
        <f t="shared" si="1007"/>
        <v>528.67098670761789</v>
      </c>
      <c r="HT58" s="307">
        <f t="shared" si="1007"/>
        <v>528.67098670761789</v>
      </c>
      <c r="HU58" s="307">
        <f t="shared" si="1007"/>
        <v>528.67098670761789</v>
      </c>
      <c r="HV58" s="307">
        <f t="shared" si="1007"/>
        <v>528.67098670761789</v>
      </c>
      <c r="HW58" s="307">
        <f t="shared" si="1007"/>
        <v>528.67098670761789</v>
      </c>
      <c r="HX58" s="307">
        <f t="shared" si="1007"/>
        <v>528.67098670761789</v>
      </c>
      <c r="HY58" s="307">
        <f t="shared" si="1007"/>
        <v>528.67098670761789</v>
      </c>
      <c r="HZ58" s="307">
        <f t="shared" si="1007"/>
        <v>528.67098670761789</v>
      </c>
      <c r="IA58" s="307">
        <f t="shared" si="1007"/>
        <v>528.67098670761789</v>
      </c>
      <c r="IB58" s="307">
        <f t="shared" si="1007"/>
        <v>528.67098670761789</v>
      </c>
      <c r="IC58" s="307">
        <f t="shared" si="1007"/>
        <v>528.67098670761789</v>
      </c>
      <c r="ID58" s="307">
        <f t="shared" si="1007"/>
        <v>528.67098670761789</v>
      </c>
      <c r="IE58" s="307">
        <f t="shared" si="1007"/>
        <v>528.67098670761789</v>
      </c>
      <c r="IF58" s="307">
        <f t="shared" si="1007"/>
        <v>528.67098670761789</v>
      </c>
      <c r="IG58" s="307">
        <f t="shared" si="1007"/>
        <v>528.67098670761789</v>
      </c>
      <c r="IH58" s="307">
        <f t="shared" si="1007"/>
        <v>528.67098670761789</v>
      </c>
      <c r="II58" s="307">
        <f t="shared" si="1007"/>
        <v>0</v>
      </c>
      <c r="IJ58" s="307">
        <f t="shared" si="1007"/>
        <v>0</v>
      </c>
      <c r="IK58" s="307">
        <f t="shared" si="1007"/>
        <v>0</v>
      </c>
      <c r="IL58" s="307">
        <f t="shared" si="1007"/>
        <v>0</v>
      </c>
      <c r="IM58" s="307">
        <f t="shared" si="1007"/>
        <v>0</v>
      </c>
      <c r="IN58" s="307">
        <f t="shared" si="1007"/>
        <v>0</v>
      </c>
      <c r="IO58" s="307">
        <f t="shared" si="1007"/>
        <v>0</v>
      </c>
      <c r="IP58" s="307">
        <f t="shared" si="1007"/>
        <v>0</v>
      </c>
      <c r="IQ58" s="307">
        <f t="shared" si="1007"/>
        <v>0</v>
      </c>
      <c r="IR58" s="307">
        <f t="shared" si="1007"/>
        <v>0</v>
      </c>
      <c r="IS58" s="307">
        <f t="shared" si="1007"/>
        <v>0</v>
      </c>
      <c r="IT58" s="307">
        <f t="shared" si="1007"/>
        <v>0</v>
      </c>
      <c r="IU58" s="307">
        <f t="shared" si="1007"/>
        <v>0</v>
      </c>
      <c r="IV58" s="307">
        <f t="shared" si="1007"/>
        <v>0</v>
      </c>
      <c r="IW58" s="307">
        <f t="shared" si="1007"/>
        <v>0</v>
      </c>
      <c r="IX58" s="307">
        <f t="shared" si="1007"/>
        <v>0</v>
      </c>
      <c r="IY58" s="307">
        <f t="shared" si="1007"/>
        <v>0</v>
      </c>
      <c r="IZ58" s="307">
        <f t="shared" si="1007"/>
        <v>0</v>
      </c>
      <c r="JA58" s="307">
        <f t="shared" si="1007"/>
        <v>0</v>
      </c>
      <c r="JB58" s="307">
        <f t="shared" si="1007"/>
        <v>0</v>
      </c>
      <c r="JC58" s="307">
        <f t="shared" si="1007"/>
        <v>0</v>
      </c>
      <c r="JD58" s="307">
        <f t="shared" ref="JD58:JN58" si="1008">+$C$58*JD$56</f>
        <v>0</v>
      </c>
      <c r="JE58" s="307">
        <f t="shared" si="1008"/>
        <v>0</v>
      </c>
      <c r="JF58" s="307">
        <f t="shared" si="1008"/>
        <v>0</v>
      </c>
      <c r="JG58" s="307">
        <f t="shared" si="1008"/>
        <v>0</v>
      </c>
      <c r="JH58" s="307">
        <f t="shared" si="1008"/>
        <v>0</v>
      </c>
      <c r="JI58" s="307">
        <f t="shared" si="1008"/>
        <v>0</v>
      </c>
      <c r="JJ58" s="307">
        <f t="shared" si="1008"/>
        <v>0</v>
      </c>
      <c r="JK58" s="307">
        <f t="shared" si="1008"/>
        <v>0</v>
      </c>
      <c r="JL58" s="307">
        <f t="shared" si="1008"/>
        <v>0</v>
      </c>
      <c r="JM58" s="307">
        <f t="shared" si="1008"/>
        <v>0</v>
      </c>
      <c r="JN58" s="307">
        <f t="shared" si="1008"/>
        <v>0</v>
      </c>
    </row>
    <row r="59" spans="2:274" s="178" customFormat="1" ht="13.5" thickBot="1" x14ac:dyDescent="0.3">
      <c r="B59" s="2" t="s">
        <v>503</v>
      </c>
      <c r="C59" s="393">
        <f>+C58*12</f>
        <v>6344.0518404914146</v>
      </c>
      <c r="E59" s="29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  <c r="AG59" s="347"/>
      <c r="AH59" s="347"/>
      <c r="AI59" s="347"/>
      <c r="AJ59" s="347"/>
      <c r="AK59" s="347"/>
      <c r="AL59" s="347"/>
      <c r="AM59" s="347"/>
      <c r="AN59" s="347"/>
      <c r="AO59" s="347"/>
      <c r="AP59" s="347"/>
      <c r="AQ59" s="347"/>
      <c r="AR59" s="347"/>
      <c r="AS59" s="347"/>
      <c r="AT59" s="347"/>
      <c r="AU59" s="347"/>
      <c r="AV59" s="347"/>
      <c r="AW59" s="347"/>
      <c r="AX59" s="347"/>
      <c r="AY59" s="347"/>
      <c r="AZ59" s="347"/>
      <c r="BA59" s="347"/>
      <c r="BB59" s="347"/>
      <c r="BC59" s="347"/>
      <c r="BD59" s="347"/>
      <c r="BE59" s="347"/>
      <c r="BF59" s="347"/>
      <c r="BG59" s="347"/>
      <c r="BH59" s="347"/>
      <c r="BI59" s="347"/>
      <c r="BJ59" s="347"/>
      <c r="BK59" s="347"/>
      <c r="BL59" s="347"/>
      <c r="BM59" s="347"/>
      <c r="BN59" s="347"/>
      <c r="BO59" s="347"/>
      <c r="BP59" s="347"/>
      <c r="BQ59" s="347"/>
      <c r="BR59" s="347"/>
      <c r="BS59" s="347"/>
      <c r="BT59" s="347"/>
      <c r="BU59" s="347"/>
      <c r="BV59" s="347"/>
      <c r="BW59" s="347"/>
      <c r="BX59" s="347"/>
      <c r="BY59" s="347"/>
      <c r="BZ59" s="347"/>
      <c r="CA59" s="347"/>
      <c r="CB59" s="347"/>
      <c r="CC59" s="347"/>
      <c r="CD59" s="347"/>
      <c r="CE59" s="347"/>
      <c r="CF59" s="347"/>
      <c r="CG59" s="347"/>
      <c r="CH59" s="347"/>
      <c r="CI59" s="347"/>
      <c r="CJ59" s="347"/>
      <c r="CK59" s="347"/>
      <c r="CL59" s="347"/>
      <c r="CM59" s="347"/>
      <c r="CN59" s="347"/>
      <c r="CO59" s="347"/>
      <c r="CP59" s="347"/>
      <c r="CQ59" s="347"/>
      <c r="CR59" s="347"/>
      <c r="CS59" s="347"/>
      <c r="CT59" s="347"/>
      <c r="CU59" s="347"/>
      <c r="CV59" s="347"/>
      <c r="CW59" s="347"/>
      <c r="CX59" s="347"/>
      <c r="CY59" s="347"/>
      <c r="CZ59" s="347"/>
      <c r="DA59" s="347"/>
      <c r="DB59" s="347"/>
      <c r="DC59" s="347"/>
      <c r="DD59" s="347"/>
      <c r="DE59" s="347"/>
      <c r="DF59" s="347"/>
      <c r="DG59" s="347"/>
      <c r="DH59" s="347"/>
      <c r="DI59" s="347"/>
      <c r="DJ59" s="347"/>
      <c r="DK59" s="347"/>
      <c r="DL59" s="347"/>
      <c r="DM59" s="347"/>
      <c r="DN59" s="347"/>
      <c r="DO59" s="347"/>
      <c r="DP59" s="347"/>
      <c r="DQ59" s="347"/>
      <c r="DR59" s="347"/>
      <c r="DS59" s="347"/>
      <c r="DT59" s="347"/>
      <c r="DU59" s="347"/>
      <c r="DV59" s="347"/>
      <c r="DW59" s="347"/>
      <c r="DX59" s="347"/>
      <c r="DY59" s="347"/>
      <c r="DZ59" s="347"/>
      <c r="EA59" s="347"/>
      <c r="EB59" s="347"/>
      <c r="EC59" s="347"/>
      <c r="ED59" s="347"/>
      <c r="EE59" s="347"/>
      <c r="EF59" s="347"/>
      <c r="EG59" s="347"/>
      <c r="EH59" s="347"/>
      <c r="EI59" s="347"/>
      <c r="EJ59" s="347"/>
      <c r="EK59" s="347"/>
      <c r="EL59" s="347"/>
      <c r="EM59" s="347"/>
      <c r="EN59" s="347"/>
      <c r="EO59" s="347"/>
      <c r="EP59" s="347"/>
      <c r="EQ59" s="347"/>
      <c r="ER59" s="347"/>
      <c r="ES59" s="347"/>
      <c r="ET59" s="347"/>
      <c r="EU59" s="347"/>
      <c r="EV59" s="347"/>
      <c r="EW59" s="347"/>
      <c r="EX59" s="347"/>
      <c r="EY59" s="347"/>
      <c r="EZ59" s="347"/>
      <c r="FA59" s="347"/>
      <c r="FB59" s="347"/>
      <c r="FC59" s="347"/>
      <c r="FD59" s="347"/>
      <c r="FE59" s="347"/>
      <c r="FF59" s="347"/>
      <c r="FG59" s="347"/>
      <c r="FH59" s="347"/>
      <c r="FI59" s="347"/>
      <c r="FJ59" s="347"/>
      <c r="FK59" s="347"/>
      <c r="FL59" s="347"/>
      <c r="FM59" s="347"/>
      <c r="FN59" s="347"/>
      <c r="FO59" s="347"/>
      <c r="FP59" s="347"/>
      <c r="FQ59" s="347"/>
      <c r="FR59" s="347"/>
      <c r="FS59" s="347"/>
      <c r="FT59" s="347"/>
      <c r="FU59" s="347"/>
      <c r="FV59" s="347"/>
      <c r="FW59" s="347"/>
      <c r="FX59" s="347"/>
      <c r="FY59" s="347"/>
      <c r="FZ59" s="347"/>
      <c r="GA59" s="347"/>
      <c r="GB59" s="347"/>
      <c r="GC59" s="347"/>
      <c r="GD59" s="347"/>
      <c r="GE59" s="347"/>
      <c r="GF59" s="347"/>
      <c r="GG59" s="347"/>
      <c r="GH59" s="347"/>
      <c r="GI59" s="347"/>
      <c r="GJ59" s="347"/>
      <c r="GK59" s="347"/>
      <c r="GL59" s="347"/>
      <c r="GM59" s="347"/>
      <c r="GN59" s="347"/>
      <c r="GO59" s="347"/>
      <c r="GP59" s="347"/>
      <c r="GQ59" s="347"/>
      <c r="GR59" s="347"/>
      <c r="GS59" s="347"/>
      <c r="GT59" s="347"/>
      <c r="GU59" s="347"/>
      <c r="GV59" s="347"/>
      <c r="GW59" s="347"/>
      <c r="GX59" s="347"/>
      <c r="GY59" s="347"/>
      <c r="GZ59" s="347"/>
      <c r="HA59" s="347"/>
      <c r="HB59" s="347"/>
      <c r="HC59" s="347"/>
      <c r="HD59" s="347"/>
      <c r="HE59" s="347"/>
      <c r="HF59" s="347"/>
      <c r="HG59" s="347"/>
      <c r="HH59" s="347"/>
      <c r="HI59" s="347"/>
      <c r="HJ59" s="347"/>
      <c r="HK59" s="347"/>
      <c r="HL59" s="347"/>
      <c r="HM59" s="347"/>
      <c r="HN59" s="347"/>
      <c r="HO59" s="347"/>
      <c r="HP59" s="347"/>
      <c r="HQ59" s="347"/>
      <c r="HR59" s="347"/>
      <c r="HS59" s="347"/>
      <c r="HT59" s="347"/>
      <c r="HU59" s="347"/>
      <c r="HV59" s="347"/>
      <c r="HW59" s="347"/>
      <c r="HX59" s="347"/>
      <c r="HY59" s="347"/>
      <c r="HZ59" s="347"/>
      <c r="IA59" s="347"/>
      <c r="IB59" s="347"/>
      <c r="IC59" s="347"/>
      <c r="ID59" s="347"/>
      <c r="IE59" s="347"/>
      <c r="IF59" s="347"/>
      <c r="IG59" s="347"/>
      <c r="IH59" s="347"/>
      <c r="II59" s="347"/>
      <c r="IJ59" s="347"/>
      <c r="IK59" s="347"/>
      <c r="IL59" s="347"/>
      <c r="IM59" s="347"/>
      <c r="IN59" s="347"/>
      <c r="IO59" s="347"/>
      <c r="IP59" s="347"/>
      <c r="IQ59" s="347"/>
      <c r="IR59" s="347"/>
      <c r="IS59" s="347"/>
      <c r="IT59" s="347"/>
      <c r="IU59" s="347"/>
      <c r="IV59" s="347"/>
      <c r="IW59" s="347"/>
      <c r="IX59" s="347"/>
      <c r="IY59" s="347"/>
      <c r="IZ59" s="347"/>
      <c r="JA59" s="347"/>
      <c r="JB59" s="347"/>
      <c r="JC59" s="347"/>
      <c r="JD59" s="347"/>
      <c r="JE59" s="347"/>
      <c r="JF59" s="347"/>
      <c r="JG59" s="347"/>
      <c r="JH59" s="347"/>
      <c r="JI59" s="347"/>
      <c r="JJ59" s="347"/>
      <c r="JK59" s="347"/>
      <c r="JL59" s="347"/>
      <c r="JM59" s="347"/>
      <c r="JN59" s="347"/>
    </row>
    <row r="60" spans="2:274" s="178" customFormat="1" x14ac:dyDescent="0.25">
      <c r="B60" s="2"/>
      <c r="C60" s="247"/>
      <c r="E60" s="29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  <c r="AA60" s="347"/>
      <c r="AB60" s="347"/>
      <c r="AC60" s="347"/>
      <c r="AD60" s="347"/>
      <c r="AE60" s="347"/>
      <c r="AF60" s="347"/>
      <c r="AG60" s="347"/>
      <c r="AH60" s="347"/>
      <c r="AI60" s="347"/>
      <c r="AJ60" s="347"/>
      <c r="AK60" s="347"/>
      <c r="AL60" s="347"/>
      <c r="AM60" s="347"/>
      <c r="AN60" s="347"/>
      <c r="AO60" s="347"/>
      <c r="AP60" s="347"/>
      <c r="AQ60" s="347"/>
      <c r="AR60" s="347"/>
      <c r="AS60" s="347"/>
      <c r="AT60" s="347"/>
      <c r="AU60" s="347"/>
      <c r="AV60" s="347"/>
      <c r="AW60" s="347"/>
      <c r="AX60" s="347"/>
      <c r="AY60" s="347"/>
      <c r="AZ60" s="347"/>
      <c r="BA60" s="347"/>
      <c r="BB60" s="347"/>
      <c r="BC60" s="347"/>
      <c r="BD60" s="347"/>
      <c r="BE60" s="347"/>
      <c r="BF60" s="347"/>
      <c r="BG60" s="347"/>
      <c r="BH60" s="347"/>
      <c r="BI60" s="347"/>
      <c r="BJ60" s="347"/>
      <c r="BK60" s="347"/>
      <c r="BL60" s="347"/>
      <c r="BM60" s="347"/>
      <c r="BN60" s="347"/>
      <c r="BO60" s="347"/>
      <c r="BP60" s="347"/>
      <c r="BQ60" s="347"/>
      <c r="BR60" s="347"/>
      <c r="BS60" s="347"/>
      <c r="BT60" s="347"/>
      <c r="BU60" s="347"/>
      <c r="BV60" s="347"/>
      <c r="BW60" s="347"/>
      <c r="BX60" s="347"/>
      <c r="BY60" s="347"/>
      <c r="BZ60" s="347"/>
      <c r="CA60" s="347"/>
      <c r="CB60" s="347"/>
      <c r="CC60" s="347"/>
      <c r="CD60" s="347"/>
      <c r="CE60" s="347"/>
      <c r="CF60" s="347"/>
      <c r="CG60" s="347"/>
      <c r="CH60" s="347"/>
      <c r="CI60" s="347"/>
      <c r="CJ60" s="347"/>
      <c r="CK60" s="347"/>
      <c r="CL60" s="347"/>
      <c r="CM60" s="347"/>
      <c r="CN60" s="347"/>
      <c r="CO60" s="347"/>
      <c r="CP60" s="347"/>
      <c r="CQ60" s="347"/>
      <c r="CR60" s="347"/>
      <c r="CS60" s="347"/>
      <c r="CT60" s="347"/>
      <c r="CU60" s="347"/>
      <c r="CV60" s="347"/>
      <c r="CW60" s="347"/>
      <c r="CX60" s="347"/>
      <c r="CY60" s="347"/>
      <c r="CZ60" s="347"/>
      <c r="DA60" s="347"/>
      <c r="DB60" s="347"/>
      <c r="DC60" s="347"/>
      <c r="DD60" s="347"/>
      <c r="DE60" s="347"/>
      <c r="DF60" s="347"/>
      <c r="DG60" s="347"/>
      <c r="DH60" s="347"/>
      <c r="DI60" s="347"/>
      <c r="DJ60" s="347"/>
      <c r="DK60" s="347"/>
      <c r="DL60" s="347"/>
      <c r="DM60" s="347"/>
      <c r="DN60" s="347"/>
      <c r="DO60" s="347"/>
      <c r="DP60" s="347"/>
      <c r="DQ60" s="347"/>
      <c r="DR60" s="347"/>
      <c r="DS60" s="347"/>
      <c r="DT60" s="347"/>
      <c r="DU60" s="347"/>
      <c r="DV60" s="347"/>
      <c r="DW60" s="347"/>
      <c r="DX60" s="347"/>
      <c r="DY60" s="347"/>
      <c r="DZ60" s="347"/>
      <c r="EA60" s="347"/>
      <c r="EB60" s="347"/>
      <c r="EC60" s="347"/>
      <c r="ED60" s="347"/>
      <c r="EE60" s="347"/>
      <c r="EF60" s="347"/>
      <c r="EG60" s="347"/>
      <c r="EH60" s="347"/>
      <c r="EI60" s="347"/>
      <c r="EJ60" s="347"/>
      <c r="EK60" s="347"/>
      <c r="EL60" s="347"/>
      <c r="EM60" s="347"/>
      <c r="EN60" s="347"/>
      <c r="EO60" s="347"/>
      <c r="EP60" s="347"/>
      <c r="EQ60" s="347"/>
      <c r="ER60" s="347"/>
      <c r="ES60" s="347"/>
      <c r="ET60" s="347"/>
      <c r="EU60" s="347"/>
      <c r="EV60" s="347"/>
      <c r="EW60" s="347"/>
      <c r="EX60" s="347"/>
      <c r="EY60" s="347"/>
      <c r="EZ60" s="347"/>
      <c r="FA60" s="347"/>
      <c r="FB60" s="347"/>
      <c r="FC60" s="347"/>
      <c r="FD60" s="347"/>
      <c r="FE60" s="347"/>
      <c r="FF60" s="347"/>
      <c r="FG60" s="347"/>
      <c r="FH60" s="347"/>
      <c r="FI60" s="347"/>
      <c r="FJ60" s="347"/>
      <c r="FK60" s="347"/>
      <c r="FL60" s="347"/>
      <c r="FM60" s="347"/>
      <c r="FN60" s="347"/>
      <c r="FO60" s="347"/>
      <c r="FP60" s="347"/>
      <c r="FQ60" s="347"/>
      <c r="FR60" s="347"/>
      <c r="FS60" s="347"/>
      <c r="FT60" s="347"/>
      <c r="FU60" s="347"/>
      <c r="FV60" s="347"/>
      <c r="FW60" s="347"/>
      <c r="FX60" s="347"/>
      <c r="FY60" s="347"/>
      <c r="FZ60" s="347"/>
      <c r="GA60" s="347"/>
      <c r="GB60" s="347"/>
      <c r="GC60" s="347"/>
      <c r="GD60" s="347"/>
      <c r="GE60" s="347"/>
      <c r="GF60" s="347"/>
      <c r="GG60" s="347"/>
      <c r="GH60" s="347"/>
      <c r="GI60" s="347"/>
      <c r="GJ60" s="347"/>
      <c r="GK60" s="347"/>
      <c r="GL60" s="347"/>
      <c r="GM60" s="347"/>
      <c r="GN60" s="347"/>
      <c r="GO60" s="347"/>
      <c r="GP60" s="347"/>
      <c r="GQ60" s="347"/>
      <c r="GR60" s="347"/>
      <c r="GS60" s="347"/>
      <c r="GT60" s="347"/>
      <c r="GU60" s="347"/>
      <c r="GV60" s="347"/>
      <c r="GW60" s="347"/>
      <c r="GX60" s="347"/>
      <c r="GY60" s="347"/>
      <c r="GZ60" s="347"/>
      <c r="HA60" s="347"/>
      <c r="HB60" s="347"/>
      <c r="HC60" s="347"/>
      <c r="HD60" s="347"/>
      <c r="HE60" s="347"/>
      <c r="HF60" s="347"/>
      <c r="HG60" s="347"/>
      <c r="HH60" s="347"/>
      <c r="HI60" s="347"/>
      <c r="HJ60" s="347"/>
      <c r="HK60" s="347"/>
      <c r="HL60" s="347"/>
      <c r="HM60" s="347"/>
      <c r="HN60" s="347"/>
      <c r="HO60" s="347"/>
      <c r="HP60" s="347"/>
      <c r="HQ60" s="347"/>
      <c r="HR60" s="347"/>
      <c r="HS60" s="347"/>
      <c r="HT60" s="347"/>
      <c r="HU60" s="347"/>
      <c r="HV60" s="347"/>
      <c r="HW60" s="347"/>
      <c r="HX60" s="347"/>
      <c r="HY60" s="347"/>
      <c r="HZ60" s="347"/>
      <c r="IA60" s="347"/>
      <c r="IB60" s="347"/>
      <c r="IC60" s="347"/>
      <c r="ID60" s="347"/>
      <c r="IE60" s="347"/>
      <c r="IF60" s="347"/>
      <c r="IG60" s="347"/>
      <c r="IH60" s="347"/>
      <c r="II60" s="347"/>
      <c r="IJ60" s="347"/>
      <c r="IK60" s="347"/>
      <c r="IL60" s="347"/>
      <c r="IM60" s="347"/>
      <c r="IN60" s="347"/>
      <c r="IO60" s="347"/>
      <c r="IP60" s="347"/>
      <c r="IQ60" s="347"/>
      <c r="IR60" s="347"/>
      <c r="IS60" s="347"/>
      <c r="IT60" s="347"/>
      <c r="IU60" s="347"/>
      <c r="IV60" s="347"/>
      <c r="IW60" s="347"/>
      <c r="IX60" s="347"/>
      <c r="IY60" s="347"/>
      <c r="IZ60" s="347"/>
      <c r="JA60" s="347"/>
      <c r="JB60" s="347"/>
      <c r="JC60" s="347"/>
      <c r="JD60" s="347"/>
      <c r="JE60" s="347"/>
      <c r="JF60" s="347"/>
      <c r="JG60" s="347"/>
      <c r="JH60" s="347"/>
      <c r="JI60" s="347"/>
      <c r="JJ60" s="347"/>
      <c r="JK60" s="347"/>
      <c r="JL60" s="347"/>
      <c r="JM60" s="347"/>
      <c r="JN60" s="347"/>
    </row>
    <row r="61" spans="2:274" s="178" customFormat="1" x14ac:dyDescent="0.25">
      <c r="B61" s="2" t="s">
        <v>67</v>
      </c>
      <c r="C61" s="247"/>
      <c r="E61" s="297"/>
      <c r="F61" s="307"/>
      <c r="G61" s="307">
        <f>+F65</f>
        <v>0</v>
      </c>
      <c r="H61" s="307">
        <f t="shared" ref="H61:BS61" si="1009">+G65</f>
        <v>0</v>
      </c>
      <c r="I61" s="307">
        <f t="shared" si="1009"/>
        <v>0</v>
      </c>
      <c r="J61" s="307">
        <f t="shared" si="1009"/>
        <v>0</v>
      </c>
      <c r="K61" s="307">
        <f t="shared" si="1009"/>
        <v>0</v>
      </c>
      <c r="L61" s="307">
        <f t="shared" si="1009"/>
        <v>0</v>
      </c>
      <c r="M61" s="307">
        <f t="shared" si="1009"/>
        <v>0</v>
      </c>
      <c r="N61" s="307">
        <f t="shared" si="1009"/>
        <v>0</v>
      </c>
      <c r="O61" s="307">
        <f t="shared" si="1009"/>
        <v>0</v>
      </c>
      <c r="P61" s="307">
        <f t="shared" si="1009"/>
        <v>0</v>
      </c>
      <c r="Q61" s="307">
        <f t="shared" si="1009"/>
        <v>0</v>
      </c>
      <c r="R61" s="307">
        <f t="shared" si="1009"/>
        <v>0</v>
      </c>
      <c r="S61" s="307">
        <f t="shared" si="1009"/>
        <v>0</v>
      </c>
      <c r="T61" s="307">
        <f t="shared" si="1009"/>
        <v>46778.209766795895</v>
      </c>
      <c r="U61" s="307">
        <f t="shared" si="1009"/>
        <v>47042.700565779902</v>
      </c>
      <c r="V61" s="307">
        <f t="shared" si="1009"/>
        <v>47308.686834194996</v>
      </c>
      <c r="W61" s="307">
        <f t="shared" si="1009"/>
        <v>47576.177027642763</v>
      </c>
      <c r="X61" s="307">
        <f t="shared" si="1009"/>
        <v>47845.179649533988</v>
      </c>
      <c r="Y61" s="307">
        <f t="shared" si="1009"/>
        <v>48115.70325135898</v>
      </c>
      <c r="Z61" s="307">
        <f t="shared" si="1009"/>
        <v>48387.75643295941</v>
      </c>
      <c r="AA61" s="307">
        <f t="shared" si="1009"/>
        <v>48661.347842801719</v>
      </c>
      <c r="AB61" s="307">
        <f t="shared" si="1009"/>
        <v>48936.486178252017</v>
      </c>
      <c r="AC61" s="307">
        <f t="shared" si="1009"/>
        <v>49213.180185852601</v>
      </c>
      <c r="AD61" s="307">
        <f t="shared" si="1009"/>
        <v>49491.438661599983</v>
      </c>
      <c r="AE61" s="307">
        <f t="shared" si="1009"/>
        <v>49771.270451224518</v>
      </c>
      <c r="AF61" s="307">
        <f t="shared" si="1009"/>
        <v>50052.684450471606</v>
      </c>
      <c r="AG61" s="307">
        <f t="shared" si="1009"/>
        <v>50335.68960538449</v>
      </c>
      <c r="AH61" s="307">
        <f t="shared" si="1009"/>
        <v>50620.294912588637</v>
      </c>
      <c r="AI61" s="307">
        <f t="shared" si="1009"/>
        <v>50906.509419577742</v>
      </c>
      <c r="AJ61" s="307">
        <f t="shared" si="1009"/>
        <v>51194.342225001354</v>
      </c>
      <c r="AK61" s="307">
        <f t="shared" si="1009"/>
        <v>51483.802478954094</v>
      </c>
      <c r="AL61" s="307">
        <f t="shared" si="1009"/>
        <v>51774.899383266558</v>
      </c>
      <c r="AM61" s="307">
        <f t="shared" si="1009"/>
        <v>52067.64219179783</v>
      </c>
      <c r="AN61" s="307">
        <f t="shared" si="1009"/>
        <v>52362.040210729654</v>
      </c>
      <c r="AO61" s="307">
        <f t="shared" si="1009"/>
        <v>52658.102798862281</v>
      </c>
      <c r="AP61" s="307">
        <f t="shared" si="1009"/>
        <v>52955.839367911984</v>
      </c>
      <c r="AQ61" s="307">
        <f t="shared" si="1009"/>
        <v>53255.25938281024</v>
      </c>
      <c r="AR61" s="307">
        <f t="shared" si="1009"/>
        <v>53556.372362004629</v>
      </c>
      <c r="AS61" s="307">
        <f t="shared" si="1009"/>
        <v>53859.187877761418</v>
      </c>
      <c r="AT61" s="307">
        <f t="shared" si="1009"/>
        <v>54163.715556469855</v>
      </c>
      <c r="AU61" s="307">
        <f t="shared" si="1009"/>
        <v>54469.965078948204</v>
      </c>
      <c r="AV61" s="307">
        <f t="shared" si="1009"/>
        <v>54777.946180751467</v>
      </c>
      <c r="AW61" s="307">
        <f t="shared" si="1009"/>
        <v>55087.668652480897</v>
      </c>
      <c r="AX61" s="307">
        <f t="shared" si="1009"/>
        <v>55399.142340095234</v>
      </c>
      <c r="AY61" s="307">
        <f t="shared" si="1009"/>
        <v>55712.377145223691</v>
      </c>
      <c r="AZ61" s="307">
        <f t="shared" si="1009"/>
        <v>56027.38302548074</v>
      </c>
      <c r="BA61" s="307">
        <f t="shared" si="1009"/>
        <v>56344.169994782649</v>
      </c>
      <c r="BB61" s="307">
        <f t="shared" si="1009"/>
        <v>56662.748123665828</v>
      </c>
      <c r="BC61" s="307">
        <f t="shared" si="1009"/>
        <v>56983.127539606961</v>
      </c>
      <c r="BD61" s="307">
        <f t="shared" si="1009"/>
        <v>57305.318427344959</v>
      </c>
      <c r="BE61" s="307">
        <f t="shared" si="1009"/>
        <v>57629.331029204724</v>
      </c>
      <c r="BF61" s="307">
        <f t="shared" si="1009"/>
        <v>57955.175645422751</v>
      </c>
      <c r="BG61" s="307">
        <f t="shared" si="1009"/>
        <v>58282.862634474579</v>
      </c>
      <c r="BH61" s="307">
        <f t="shared" si="1009"/>
        <v>58612.402413404066</v>
      </c>
      <c r="BI61" s="307">
        <f t="shared" si="1009"/>
        <v>58943.805458154558</v>
      </c>
      <c r="BJ61" s="307">
        <f t="shared" si="1009"/>
        <v>59277.082303901894</v>
      </c>
      <c r="BK61" s="307">
        <f t="shared" si="1009"/>
        <v>59612.243545389341</v>
      </c>
      <c r="BL61" s="307">
        <f t="shared" si="1009"/>
        <v>59420.628850556765</v>
      </c>
      <c r="BM61" s="307">
        <f t="shared" si="1009"/>
        <v>59227.930738381241</v>
      </c>
      <c r="BN61" s="307">
        <f t="shared" si="1009"/>
        <v>59034.143083063602</v>
      </c>
      <c r="BO61" s="307">
        <f t="shared" si="1009"/>
        <v>58839.259724168514</v>
      </c>
      <c r="BP61" s="307">
        <f t="shared" si="1009"/>
        <v>58643.274466428644</v>
      </c>
      <c r="BQ61" s="307">
        <f t="shared" si="1009"/>
        <v>58446.181079547721</v>
      </c>
      <c r="BR61" s="307">
        <f t="shared" si="1009"/>
        <v>58247.973298002478</v>
      </c>
      <c r="BS61" s="307">
        <f t="shared" si="1009"/>
        <v>58048.644820843467</v>
      </c>
      <c r="BT61" s="307">
        <f t="shared" ref="BT61:EE61" si="1010">+BS65</f>
        <v>57848.189311494745</v>
      </c>
      <c r="BU61" s="307">
        <f t="shared" si="1010"/>
        <v>57646.600397552465</v>
      </c>
      <c r="BV61" s="307">
        <f t="shared" si="1010"/>
        <v>57443.871670582266</v>
      </c>
      <c r="BW61" s="307">
        <f t="shared" si="1010"/>
        <v>57239.996685915568</v>
      </c>
      <c r="BX61" s="307">
        <f t="shared" si="1010"/>
        <v>57034.968962444713</v>
      </c>
      <c r="BY61" s="307">
        <f t="shared" si="1010"/>
        <v>56828.781982416906</v>
      </c>
      <c r="BZ61" s="307">
        <f t="shared" si="1010"/>
        <v>56621.429191227027</v>
      </c>
      <c r="CA61" s="307">
        <f t="shared" si="1010"/>
        <v>56412.90399720928</v>
      </c>
      <c r="CB61" s="307">
        <f t="shared" si="1010"/>
        <v>56203.199771427622</v>
      </c>
      <c r="CC61" s="307">
        <f t="shared" si="1010"/>
        <v>55992.30984746504</v>
      </c>
      <c r="CD61" s="307">
        <f t="shared" si="1010"/>
        <v>55780.227521211636</v>
      </c>
      <c r="CE61" s="307">
        <f t="shared" si="1010"/>
        <v>55566.946050651495</v>
      </c>
      <c r="CF61" s="307">
        <f t="shared" si="1010"/>
        <v>55352.458655648363</v>
      </c>
      <c r="CG61" s="307">
        <f t="shared" si="1010"/>
        <v>55136.758517730123</v>
      </c>
      <c r="CH61" s="307">
        <f t="shared" si="1010"/>
        <v>54919.838779872007</v>
      </c>
      <c r="CI61" s="307">
        <f t="shared" si="1010"/>
        <v>54701.692546278646</v>
      </c>
      <c r="CJ61" s="307">
        <f t="shared" si="1010"/>
        <v>54482.312882164828</v>
      </c>
      <c r="CK61" s="307">
        <f t="shared" si="1010"/>
        <v>54261.692813535075</v>
      </c>
      <c r="CL61" s="307">
        <f t="shared" si="1010"/>
        <v>54039.825326961909</v>
      </c>
      <c r="CM61" s="307">
        <f t="shared" si="1010"/>
        <v>53816.70336936292</v>
      </c>
      <c r="CN61" s="307">
        <f t="shared" si="1010"/>
        <v>53592.31984777654</v>
      </c>
      <c r="CO61" s="307">
        <f t="shared" si="1010"/>
        <v>53366.667629136573</v>
      </c>
      <c r="CP61" s="307">
        <f t="shared" si="1010"/>
        <v>53139.739540045426</v>
      </c>
      <c r="CQ61" s="307">
        <f t="shared" si="1010"/>
        <v>52911.528366546074</v>
      </c>
      <c r="CR61" s="307">
        <f t="shared" si="1010"/>
        <v>52682.026853892727</v>
      </c>
      <c r="CS61" s="307">
        <f t="shared" si="1010"/>
        <v>52451.227706320205</v>
      </c>
      <c r="CT61" s="307">
        <f t="shared" si="1010"/>
        <v>52219.12358681202</v>
      </c>
      <c r="CU61" s="307">
        <f t="shared" si="1010"/>
        <v>51985.707116867125</v>
      </c>
      <c r="CV61" s="307">
        <f t="shared" si="1010"/>
        <v>51750.970876265339</v>
      </c>
      <c r="CW61" s="307">
        <f t="shared" si="1010"/>
        <v>51514.907402831501</v>
      </c>
      <c r="CX61" s="307">
        <f t="shared" si="1010"/>
        <v>51277.509192198209</v>
      </c>
      <c r="CY61" s="307">
        <f t="shared" si="1010"/>
        <v>51038.768697567291</v>
      </c>
      <c r="CZ61" s="307">
        <f t="shared" si="1010"/>
        <v>50798.678329469869</v>
      </c>
      <c r="DA61" s="307">
        <f t="shared" si="1010"/>
        <v>50557.23045552511</v>
      </c>
      <c r="DB61" s="307">
        <f t="shared" si="1010"/>
        <v>50314.417400197584</v>
      </c>
      <c r="DC61" s="307">
        <f t="shared" si="1010"/>
        <v>50070.231444553276</v>
      </c>
      <c r="DD61" s="307">
        <f t="shared" si="1010"/>
        <v>49824.664826014196</v>
      </c>
      <c r="DE61" s="307">
        <f t="shared" si="1010"/>
        <v>49577.709738111596</v>
      </c>
      <c r="DF61" s="307">
        <f t="shared" si="1010"/>
        <v>49329.358330237839</v>
      </c>
      <c r="DG61" s="307">
        <f t="shared" si="1010"/>
        <v>49079.6027073968</v>
      </c>
      <c r="DH61" s="307">
        <f t="shared" si="1010"/>
        <v>48828.434929952891</v>
      </c>
      <c r="DI61" s="307">
        <f t="shared" si="1010"/>
        <v>48575.847013378683</v>
      </c>
      <c r="DJ61" s="307">
        <f t="shared" si="1010"/>
        <v>48321.830928001065</v>
      </c>
      <c r="DK61" s="307">
        <f t="shared" si="1010"/>
        <v>48066.378598745985</v>
      </c>
      <c r="DL61" s="307">
        <f t="shared" si="1010"/>
        <v>47809.481904881744</v>
      </c>
      <c r="DM61" s="307">
        <f t="shared" si="1010"/>
        <v>47551.132679760849</v>
      </c>
      <c r="DN61" s="307">
        <f t="shared" si="1010"/>
        <v>47291.322710560395</v>
      </c>
      <c r="DO61" s="307">
        <f t="shared" si="1010"/>
        <v>47030.043738020984</v>
      </c>
      <c r="DP61" s="307">
        <f t="shared" si="1010"/>
        <v>46767.287456184167</v>
      </c>
      <c r="DQ61" s="307">
        <f t="shared" si="1010"/>
        <v>46503.045512128389</v>
      </c>
      <c r="DR61" s="307">
        <f t="shared" si="1010"/>
        <v>46237.309505703466</v>
      </c>
      <c r="DS61" s="307">
        <f t="shared" si="1010"/>
        <v>45970.07098926355</v>
      </c>
      <c r="DT61" s="307">
        <f t="shared" si="1010"/>
        <v>45701.321467398571</v>
      </c>
      <c r="DU61" s="307">
        <f t="shared" si="1010"/>
        <v>45431.05239666417</v>
      </c>
      <c r="DV61" s="307">
        <f t="shared" si="1010"/>
        <v>45159.255185310118</v>
      </c>
      <c r="DW61" s="307">
        <f t="shared" si="1010"/>
        <v>44885.921193007176</v>
      </c>
      <c r="DX61" s="307">
        <f t="shared" si="1010"/>
        <v>44611.041730572433</v>
      </c>
      <c r="DY61" s="307">
        <f t="shared" si="1010"/>
        <v>44334.608059693077</v>
      </c>
      <c r="DZ61" s="307">
        <f t="shared" si="1010"/>
        <v>44056.611392648592</v>
      </c>
      <c r="EA61" s="307">
        <f t="shared" si="1010"/>
        <v>43777.042892031423</v>
      </c>
      <c r="EB61" s="307">
        <f t="shared" si="1010"/>
        <v>43495.89367046603</v>
      </c>
      <c r="EC61" s="307">
        <f t="shared" si="1010"/>
        <v>43213.154790326349</v>
      </c>
      <c r="ED61" s="307">
        <f t="shared" si="1010"/>
        <v>42928.817263451681</v>
      </c>
      <c r="EE61" s="307">
        <f t="shared" si="1010"/>
        <v>42642.872050860969</v>
      </c>
      <c r="EF61" s="307">
        <f t="shared" ref="EF61:GQ61" si="1011">+EE65</f>
        <v>42355.31006246544</v>
      </c>
      <c r="EG61" s="307">
        <f t="shared" si="1011"/>
        <v>42066.122156779631</v>
      </c>
      <c r="EH61" s="307">
        <f t="shared" si="1011"/>
        <v>41775.299140630792</v>
      </c>
      <c r="EI61" s="307">
        <f t="shared" si="1011"/>
        <v>41482.83176886665</v>
      </c>
      <c r="EJ61" s="307">
        <f t="shared" si="1011"/>
        <v>41188.710744061478</v>
      </c>
      <c r="EK61" s="307">
        <f t="shared" si="1011"/>
        <v>40892.926716220565</v>
      </c>
      <c r="EL61" s="307">
        <f t="shared" si="1011"/>
        <v>40595.470282482966</v>
      </c>
      <c r="EM61" s="307">
        <f t="shared" si="1011"/>
        <v>40296.331986822595</v>
      </c>
      <c r="EN61" s="307">
        <f t="shared" si="1011"/>
        <v>39995.502319747618</v>
      </c>
      <c r="EO61" s="307">
        <f t="shared" si="1011"/>
        <v>39692.97171799816</v>
      </c>
      <c r="EP61" s="307">
        <f t="shared" si="1011"/>
        <v>39388.730564242273</v>
      </c>
      <c r="EQ61" s="307">
        <f t="shared" si="1011"/>
        <v>39082.769186770216</v>
      </c>
      <c r="ER61" s="307">
        <f t="shared" si="1011"/>
        <v>38775.077859186997</v>
      </c>
      <c r="ES61" s="307">
        <f t="shared" si="1011"/>
        <v>38465.646800103183</v>
      </c>
      <c r="ET61" s="307">
        <f t="shared" si="1011"/>
        <v>38154.46617282393</v>
      </c>
      <c r="EU61" s="307">
        <f t="shared" si="1011"/>
        <v>37841.526085036297</v>
      </c>
      <c r="EV61" s="307">
        <f t="shared" si="1011"/>
        <v>37526.816588494767</v>
      </c>
      <c r="EW61" s="307">
        <f t="shared" si="1011"/>
        <v>37210.327678704991</v>
      </c>
      <c r="EX61" s="307">
        <f t="shared" si="1011"/>
        <v>36892.049294605764</v>
      </c>
      <c r="EY61" s="307">
        <f t="shared" si="1011"/>
        <v>36571.971318249169</v>
      </c>
      <c r="EZ61" s="307">
        <f t="shared" si="1011"/>
        <v>36250.083574478944</v>
      </c>
      <c r="FA61" s="307">
        <f t="shared" si="1011"/>
        <v>35926.375830607023</v>
      </c>
      <c r="FB61" s="307">
        <f t="shared" si="1011"/>
        <v>35600.837796088221</v>
      </c>
      <c r="FC61" s="307">
        <f t="shared" si="1011"/>
        <v>35273.459122193119</v>
      </c>
      <c r="FD61" s="307">
        <f t="shared" si="1011"/>
        <v>34944.229401679077</v>
      </c>
      <c r="FE61" s="307">
        <f t="shared" si="1011"/>
        <v>34613.138168459394</v>
      </c>
      <c r="FF61" s="307">
        <f t="shared" si="1011"/>
        <v>34280.17489727059</v>
      </c>
      <c r="FG61" s="307">
        <f t="shared" si="1011"/>
        <v>33945.329003337822</v>
      </c>
      <c r="FH61" s="307">
        <f t="shared" si="1011"/>
        <v>33608.589842038382</v>
      </c>
      <c r="FI61" s="307">
        <f t="shared" si="1011"/>
        <v>33269.946708563322</v>
      </c>
      <c r="FJ61" s="307">
        <f t="shared" si="1011"/>
        <v>32929.388837577149</v>
      </c>
      <c r="FK61" s="307">
        <f t="shared" si="1011"/>
        <v>32586.905402875593</v>
      </c>
      <c r="FL61" s="307">
        <f t="shared" si="1011"/>
        <v>32242.485517041456</v>
      </c>
      <c r="FM61" s="307">
        <f t="shared" si="1011"/>
        <v>31896.118231098499</v>
      </c>
      <c r="FN61" s="307">
        <f t="shared" si="1011"/>
        <v>31547.792534163378</v>
      </c>
      <c r="FO61" s="307">
        <f t="shared" si="1011"/>
        <v>31197.497353095619</v>
      </c>
      <c r="FP61" s="307">
        <f t="shared" si="1011"/>
        <v>30845.221552145595</v>
      </c>
      <c r="FQ61" s="307">
        <f t="shared" si="1011"/>
        <v>30490.953932600536</v>
      </c>
      <c r="FR61" s="307">
        <f t="shared" si="1011"/>
        <v>30134.683232428517</v>
      </c>
      <c r="FS61" s="307">
        <f t="shared" si="1011"/>
        <v>29776.398125920452</v>
      </c>
      <c r="FT61" s="307">
        <f t="shared" si="1011"/>
        <v>29416.087223330051</v>
      </c>
      <c r="FU61" s="307">
        <f t="shared" si="1011"/>
        <v>29053.739070511736</v>
      </c>
      <c r="FV61" s="307">
        <f t="shared" si="1011"/>
        <v>28689.342148556527</v>
      </c>
      <c r="FW61" s="307">
        <f t="shared" si="1011"/>
        <v>28322.884873425861</v>
      </c>
      <c r="FX61" s="307">
        <f t="shared" si="1011"/>
        <v>27954.355595583336</v>
      </c>
      <c r="FY61" s="307">
        <f t="shared" si="1011"/>
        <v>27583.742599624373</v>
      </c>
      <c r="FZ61" s="307">
        <f t="shared" si="1011"/>
        <v>27211.034103903796</v>
      </c>
      <c r="GA61" s="307">
        <f t="shared" si="1011"/>
        <v>26836.218260161295</v>
      </c>
      <c r="GB61" s="307">
        <f t="shared" si="1011"/>
        <v>26459.28315314477</v>
      </c>
      <c r="GC61" s="307">
        <f t="shared" si="1011"/>
        <v>26080.216800231556</v>
      </c>
      <c r="GD61" s="307">
        <f t="shared" si="1011"/>
        <v>25699.007151047495</v>
      </c>
      <c r="GE61" s="307">
        <f t="shared" si="1011"/>
        <v>25315.642087083866</v>
      </c>
      <c r="GF61" s="307">
        <f t="shared" si="1011"/>
        <v>24930.109421312136</v>
      </c>
      <c r="GG61" s="307">
        <f t="shared" si="1011"/>
        <v>24542.396897796538</v>
      </c>
      <c r="GH61" s="307">
        <f t="shared" si="1011"/>
        <v>24152.492191304467</v>
      </c>
      <c r="GI61" s="307">
        <f t="shared" si="1011"/>
        <v>23760.382906914656</v>
      </c>
      <c r="GJ61" s="307">
        <f t="shared" si="1011"/>
        <v>23366.056579623153</v>
      </c>
      <c r="GK61" s="307">
        <f t="shared" si="1011"/>
        <v>22969.500673947063</v>
      </c>
      <c r="GL61" s="307">
        <f t="shared" si="1011"/>
        <v>22570.702583526047</v>
      </c>
      <c r="GM61" s="307">
        <f t="shared" si="1011"/>
        <v>22169.649630721568</v>
      </c>
      <c r="GN61" s="307">
        <f t="shared" si="1011"/>
        <v>21766.329066213886</v>
      </c>
      <c r="GO61" s="307">
        <f t="shared" si="1011"/>
        <v>21360.728068596745</v>
      </c>
      <c r="GP61" s="307">
        <f t="shared" si="1011"/>
        <v>20952.833743969801</v>
      </c>
      <c r="GQ61" s="307">
        <f t="shared" si="1011"/>
        <v>20542.633125528719</v>
      </c>
      <c r="GR61" s="307">
        <f t="shared" ref="GR61:JC61" si="1012">+GQ65</f>
        <v>20130.113173152968</v>
      </c>
      <c r="GS61" s="307">
        <f t="shared" si="1012"/>
        <v>19715.260772991278</v>
      </c>
      <c r="GT61" s="307">
        <f t="shared" si="1012"/>
        <v>19298.062737044762</v>
      </c>
      <c r="GU61" s="307">
        <f t="shared" si="1012"/>
        <v>18878.505802747663</v>
      </c>
      <c r="GV61" s="307">
        <f t="shared" si="1012"/>
        <v>18456.576632545755</v>
      </c>
      <c r="GW61" s="307">
        <f t="shared" si="1012"/>
        <v>18032.261813472338</v>
      </c>
      <c r="GX61" s="307">
        <f t="shared" si="1012"/>
        <v>17605.547856721849</v>
      </c>
      <c r="GY61" s="307">
        <f t="shared" si="1012"/>
        <v>17176.421197221058</v>
      </c>
      <c r="GZ61" s="307">
        <f t="shared" si="1012"/>
        <v>16744.868193197839</v>
      </c>
      <c r="HA61" s="307">
        <f t="shared" si="1012"/>
        <v>16310.8751257475</v>
      </c>
      <c r="HB61" s="307">
        <f t="shared" si="1012"/>
        <v>15874.42819839667</v>
      </c>
      <c r="HC61" s="307">
        <f t="shared" si="1012"/>
        <v>15435.513536664714</v>
      </c>
      <c r="HD61" s="307">
        <f t="shared" si="1012"/>
        <v>14994.11718762266</v>
      </c>
      <c r="HE61" s="307">
        <f t="shared" si="1012"/>
        <v>14550.225119449653</v>
      </c>
      <c r="HF61" s="307">
        <f t="shared" si="1012"/>
        <v>14103.82322098688</v>
      </c>
      <c r="HG61" s="307">
        <f t="shared" si="1012"/>
        <v>13654.897301288984</v>
      </c>
      <c r="HH61" s="307">
        <f t="shared" si="1012"/>
        <v>13203.433089172942</v>
      </c>
      <c r="HI61" s="307">
        <f t="shared" si="1012"/>
        <v>12749.416232764386</v>
      </c>
      <c r="HJ61" s="307">
        <f t="shared" si="1012"/>
        <v>12292.832299041364</v>
      </c>
      <c r="HK61" s="307">
        <f t="shared" si="1012"/>
        <v>11833.666773375517</v>
      </c>
      <c r="HL61" s="307">
        <f t="shared" si="1012"/>
        <v>11371.90505907067</v>
      </c>
      <c r="HM61" s="307">
        <f t="shared" si="1012"/>
        <v>10907.532476898807</v>
      </c>
      <c r="HN61" s="307">
        <f t="shared" si="1012"/>
        <v>10440.534264633419</v>
      </c>
      <c r="HO61" s="307">
        <f t="shared" si="1012"/>
        <v>9970.8955765802257</v>
      </c>
      <c r="HP61" s="307">
        <f t="shared" si="1012"/>
        <v>9498.6014831052289</v>
      </c>
      <c r="HQ61" s="307">
        <f t="shared" si="1012"/>
        <v>9023.6369701601106</v>
      </c>
      <c r="HR61" s="307">
        <f t="shared" si="1012"/>
        <v>8545.9869388049428</v>
      </c>
      <c r="HS61" s="307">
        <f t="shared" si="1012"/>
        <v>8065.6362047281946</v>
      </c>
      <c r="HT61" s="307">
        <f t="shared" si="1012"/>
        <v>7582.5694977640296</v>
      </c>
      <c r="HU61" s="307">
        <f t="shared" si="1012"/>
        <v>7096.7714614068746</v>
      </c>
      <c r="HV61" s="307">
        <f t="shared" si="1012"/>
        <v>6608.2266523232393</v>
      </c>
      <c r="HW61" s="307">
        <f t="shared" si="1012"/>
        <v>6116.9195398607835</v>
      </c>
      <c r="HX61" s="307">
        <f t="shared" si="1012"/>
        <v>5622.8345055545988</v>
      </c>
      <c r="HY61" s="307">
        <f t="shared" si="1012"/>
        <v>5125.9558426307058</v>
      </c>
      <c r="HZ61" s="307">
        <f t="shared" si="1012"/>
        <v>4626.2677555067412</v>
      </c>
      <c r="IA61" s="307">
        <f t="shared" si="1012"/>
        <v>4123.7543592898237</v>
      </c>
      <c r="IB61" s="307">
        <f t="shared" si="1012"/>
        <v>3618.3996792715766</v>
      </c>
      <c r="IC61" s="307">
        <f t="shared" si="1012"/>
        <v>3110.187650420301</v>
      </c>
      <c r="ID61" s="307">
        <f t="shared" si="1012"/>
        <v>2599.1021168702719</v>
      </c>
      <c r="IE61" s="307">
        <f t="shared" si="1012"/>
        <v>2085.1268314081512</v>
      </c>
      <c r="IF61" s="307">
        <f t="shared" si="1012"/>
        <v>1568.2454549564948</v>
      </c>
      <c r="IG61" s="307">
        <f t="shared" si="1012"/>
        <v>1048.4415560543384</v>
      </c>
      <c r="IH61" s="307">
        <f t="shared" si="1012"/>
        <v>525.69861033484915</v>
      </c>
      <c r="II61" s="307">
        <f t="shared" si="1012"/>
        <v>2.1373125491663814E-11</v>
      </c>
      <c r="IJ61" s="307">
        <f t="shared" si="1012"/>
        <v>2.1373125491663814E-11</v>
      </c>
      <c r="IK61" s="307">
        <f t="shared" si="1012"/>
        <v>2.1373125491663814E-11</v>
      </c>
      <c r="IL61" s="307">
        <f t="shared" si="1012"/>
        <v>2.1373125491663814E-11</v>
      </c>
      <c r="IM61" s="307">
        <f t="shared" si="1012"/>
        <v>2.1373125491663814E-11</v>
      </c>
      <c r="IN61" s="307">
        <f t="shared" si="1012"/>
        <v>2.1373125491663814E-11</v>
      </c>
      <c r="IO61" s="307">
        <f t="shared" si="1012"/>
        <v>2.1373125491663814E-11</v>
      </c>
      <c r="IP61" s="307">
        <f t="shared" si="1012"/>
        <v>2.1373125491663814E-11</v>
      </c>
      <c r="IQ61" s="307">
        <f t="shared" si="1012"/>
        <v>2.1373125491663814E-11</v>
      </c>
      <c r="IR61" s="307">
        <f t="shared" si="1012"/>
        <v>2.1373125491663814E-11</v>
      </c>
      <c r="IS61" s="307">
        <f t="shared" si="1012"/>
        <v>2.1373125491663814E-11</v>
      </c>
      <c r="IT61" s="307">
        <f t="shared" si="1012"/>
        <v>2.1373125491663814E-11</v>
      </c>
      <c r="IU61" s="307">
        <f t="shared" si="1012"/>
        <v>2.1373125491663814E-11</v>
      </c>
      <c r="IV61" s="307">
        <f t="shared" si="1012"/>
        <v>2.1373125491663814E-11</v>
      </c>
      <c r="IW61" s="307">
        <f t="shared" si="1012"/>
        <v>2.1373125491663814E-11</v>
      </c>
      <c r="IX61" s="307">
        <f t="shared" si="1012"/>
        <v>2.1373125491663814E-11</v>
      </c>
      <c r="IY61" s="307">
        <f t="shared" si="1012"/>
        <v>2.1373125491663814E-11</v>
      </c>
      <c r="IZ61" s="307">
        <f t="shared" si="1012"/>
        <v>2.1373125491663814E-11</v>
      </c>
      <c r="JA61" s="307">
        <f t="shared" si="1012"/>
        <v>2.1373125491663814E-11</v>
      </c>
      <c r="JB61" s="307">
        <f t="shared" si="1012"/>
        <v>2.1373125491663814E-11</v>
      </c>
      <c r="JC61" s="307">
        <f t="shared" si="1012"/>
        <v>2.1373125491663814E-11</v>
      </c>
      <c r="JD61" s="307">
        <f t="shared" ref="JD61:JN61" si="1013">+JC65</f>
        <v>2.1373125491663814E-11</v>
      </c>
      <c r="JE61" s="307">
        <f t="shared" si="1013"/>
        <v>2.1373125491663814E-11</v>
      </c>
      <c r="JF61" s="307">
        <f t="shared" si="1013"/>
        <v>2.1373125491663814E-11</v>
      </c>
      <c r="JG61" s="307">
        <f t="shared" si="1013"/>
        <v>2.1373125491663814E-11</v>
      </c>
      <c r="JH61" s="307">
        <f t="shared" si="1013"/>
        <v>2.1373125491663814E-11</v>
      </c>
      <c r="JI61" s="307">
        <f t="shared" si="1013"/>
        <v>2.1373125491663814E-11</v>
      </c>
      <c r="JJ61" s="307">
        <f t="shared" si="1013"/>
        <v>2.1373125491663814E-11</v>
      </c>
      <c r="JK61" s="307">
        <f t="shared" si="1013"/>
        <v>2.1373125491663814E-11</v>
      </c>
      <c r="JL61" s="307">
        <f t="shared" si="1013"/>
        <v>2.1373125491663814E-11</v>
      </c>
      <c r="JM61" s="307">
        <f t="shared" si="1013"/>
        <v>2.1373125491663814E-11</v>
      </c>
      <c r="JN61" s="307">
        <f t="shared" si="1013"/>
        <v>2.1373125491663814E-11</v>
      </c>
    </row>
    <row r="62" spans="2:274" s="178" customFormat="1" x14ac:dyDescent="0.25">
      <c r="B62" s="227" t="s">
        <v>504</v>
      </c>
      <c r="C62" s="394"/>
      <c r="D62" s="395"/>
      <c r="E62" s="162">
        <f>+SUM(G62:JN62)</f>
        <v>46515.206029181791</v>
      </c>
      <c r="F62" s="396"/>
      <c r="G62" s="396">
        <f>+$C$41*(AND(G45=1,F45=0))</f>
        <v>0</v>
      </c>
      <c r="H62" s="396">
        <f t="shared" ref="H62:BS62" si="1014">+$C$41*(AND(H45=1,G45=0))</f>
        <v>0</v>
      </c>
      <c r="I62" s="396">
        <f t="shared" si="1014"/>
        <v>0</v>
      </c>
      <c r="J62" s="396">
        <f t="shared" si="1014"/>
        <v>0</v>
      </c>
      <c r="K62" s="396">
        <f t="shared" si="1014"/>
        <v>0</v>
      </c>
      <c r="L62" s="396">
        <f t="shared" si="1014"/>
        <v>0</v>
      </c>
      <c r="M62" s="396">
        <f t="shared" si="1014"/>
        <v>0</v>
      </c>
      <c r="N62" s="396">
        <f t="shared" si="1014"/>
        <v>0</v>
      </c>
      <c r="O62" s="396">
        <f t="shared" si="1014"/>
        <v>0</v>
      </c>
      <c r="P62" s="396">
        <f t="shared" si="1014"/>
        <v>0</v>
      </c>
      <c r="Q62" s="396">
        <f t="shared" si="1014"/>
        <v>0</v>
      </c>
      <c r="R62" s="396">
        <f t="shared" si="1014"/>
        <v>0</v>
      </c>
      <c r="S62" s="396">
        <f t="shared" si="1014"/>
        <v>46515.206029181791</v>
      </c>
      <c r="T62" s="396">
        <f t="shared" si="1014"/>
        <v>0</v>
      </c>
      <c r="U62" s="396">
        <f t="shared" si="1014"/>
        <v>0</v>
      </c>
      <c r="V62" s="396">
        <f t="shared" si="1014"/>
        <v>0</v>
      </c>
      <c r="W62" s="396">
        <f t="shared" si="1014"/>
        <v>0</v>
      </c>
      <c r="X62" s="396">
        <f t="shared" si="1014"/>
        <v>0</v>
      </c>
      <c r="Y62" s="396">
        <f t="shared" si="1014"/>
        <v>0</v>
      </c>
      <c r="Z62" s="396">
        <f t="shared" si="1014"/>
        <v>0</v>
      </c>
      <c r="AA62" s="396">
        <f t="shared" si="1014"/>
        <v>0</v>
      </c>
      <c r="AB62" s="396">
        <f t="shared" si="1014"/>
        <v>0</v>
      </c>
      <c r="AC62" s="396">
        <f t="shared" si="1014"/>
        <v>0</v>
      </c>
      <c r="AD62" s="396">
        <f t="shared" si="1014"/>
        <v>0</v>
      </c>
      <c r="AE62" s="396">
        <f t="shared" si="1014"/>
        <v>0</v>
      </c>
      <c r="AF62" s="396">
        <f t="shared" si="1014"/>
        <v>0</v>
      </c>
      <c r="AG62" s="396">
        <f t="shared" si="1014"/>
        <v>0</v>
      </c>
      <c r="AH62" s="396">
        <f t="shared" si="1014"/>
        <v>0</v>
      </c>
      <c r="AI62" s="396">
        <f t="shared" si="1014"/>
        <v>0</v>
      </c>
      <c r="AJ62" s="396">
        <f t="shared" si="1014"/>
        <v>0</v>
      </c>
      <c r="AK62" s="396">
        <f t="shared" si="1014"/>
        <v>0</v>
      </c>
      <c r="AL62" s="396">
        <f t="shared" si="1014"/>
        <v>0</v>
      </c>
      <c r="AM62" s="396">
        <f t="shared" si="1014"/>
        <v>0</v>
      </c>
      <c r="AN62" s="396">
        <f t="shared" si="1014"/>
        <v>0</v>
      </c>
      <c r="AO62" s="396">
        <f t="shared" si="1014"/>
        <v>0</v>
      </c>
      <c r="AP62" s="396">
        <f t="shared" si="1014"/>
        <v>0</v>
      </c>
      <c r="AQ62" s="396">
        <f t="shared" si="1014"/>
        <v>0</v>
      </c>
      <c r="AR62" s="396">
        <f t="shared" si="1014"/>
        <v>0</v>
      </c>
      <c r="AS62" s="396">
        <f t="shared" si="1014"/>
        <v>0</v>
      </c>
      <c r="AT62" s="396">
        <f t="shared" si="1014"/>
        <v>0</v>
      </c>
      <c r="AU62" s="396">
        <f t="shared" si="1014"/>
        <v>0</v>
      </c>
      <c r="AV62" s="396">
        <f t="shared" si="1014"/>
        <v>0</v>
      </c>
      <c r="AW62" s="396">
        <f t="shared" si="1014"/>
        <v>0</v>
      </c>
      <c r="AX62" s="396">
        <f t="shared" si="1014"/>
        <v>0</v>
      </c>
      <c r="AY62" s="396">
        <f t="shared" si="1014"/>
        <v>0</v>
      </c>
      <c r="AZ62" s="396">
        <f t="shared" si="1014"/>
        <v>0</v>
      </c>
      <c r="BA62" s="396">
        <f t="shared" si="1014"/>
        <v>0</v>
      </c>
      <c r="BB62" s="396">
        <f t="shared" si="1014"/>
        <v>0</v>
      </c>
      <c r="BC62" s="396">
        <f t="shared" si="1014"/>
        <v>0</v>
      </c>
      <c r="BD62" s="396">
        <f t="shared" si="1014"/>
        <v>0</v>
      </c>
      <c r="BE62" s="396">
        <f t="shared" si="1014"/>
        <v>0</v>
      </c>
      <c r="BF62" s="396">
        <f t="shared" si="1014"/>
        <v>0</v>
      </c>
      <c r="BG62" s="396">
        <f t="shared" si="1014"/>
        <v>0</v>
      </c>
      <c r="BH62" s="396">
        <f t="shared" si="1014"/>
        <v>0</v>
      </c>
      <c r="BI62" s="396">
        <f t="shared" si="1014"/>
        <v>0</v>
      </c>
      <c r="BJ62" s="396">
        <f t="shared" si="1014"/>
        <v>0</v>
      </c>
      <c r="BK62" s="396">
        <f t="shared" si="1014"/>
        <v>0</v>
      </c>
      <c r="BL62" s="396">
        <f t="shared" si="1014"/>
        <v>0</v>
      </c>
      <c r="BM62" s="396">
        <f t="shared" si="1014"/>
        <v>0</v>
      </c>
      <c r="BN62" s="396">
        <f t="shared" si="1014"/>
        <v>0</v>
      </c>
      <c r="BO62" s="396">
        <f t="shared" si="1014"/>
        <v>0</v>
      </c>
      <c r="BP62" s="396">
        <f t="shared" si="1014"/>
        <v>0</v>
      </c>
      <c r="BQ62" s="396">
        <f t="shared" si="1014"/>
        <v>0</v>
      </c>
      <c r="BR62" s="396">
        <f t="shared" si="1014"/>
        <v>0</v>
      </c>
      <c r="BS62" s="396">
        <f t="shared" si="1014"/>
        <v>0</v>
      </c>
      <c r="BT62" s="396">
        <f t="shared" ref="BT62:EE62" si="1015">+$C$41*(AND(BT45=1,BS45=0))</f>
        <v>0</v>
      </c>
      <c r="BU62" s="396">
        <f t="shared" si="1015"/>
        <v>0</v>
      </c>
      <c r="BV62" s="396">
        <f t="shared" si="1015"/>
        <v>0</v>
      </c>
      <c r="BW62" s="396">
        <f t="shared" si="1015"/>
        <v>0</v>
      </c>
      <c r="BX62" s="396">
        <f t="shared" si="1015"/>
        <v>0</v>
      </c>
      <c r="BY62" s="396">
        <f t="shared" si="1015"/>
        <v>0</v>
      </c>
      <c r="BZ62" s="396">
        <f t="shared" si="1015"/>
        <v>0</v>
      </c>
      <c r="CA62" s="396">
        <f t="shared" si="1015"/>
        <v>0</v>
      </c>
      <c r="CB62" s="396">
        <f t="shared" si="1015"/>
        <v>0</v>
      </c>
      <c r="CC62" s="396">
        <f t="shared" si="1015"/>
        <v>0</v>
      </c>
      <c r="CD62" s="396">
        <f t="shared" si="1015"/>
        <v>0</v>
      </c>
      <c r="CE62" s="396">
        <f t="shared" si="1015"/>
        <v>0</v>
      </c>
      <c r="CF62" s="396">
        <f t="shared" si="1015"/>
        <v>0</v>
      </c>
      <c r="CG62" s="396">
        <f t="shared" si="1015"/>
        <v>0</v>
      </c>
      <c r="CH62" s="396">
        <f t="shared" si="1015"/>
        <v>0</v>
      </c>
      <c r="CI62" s="396">
        <f t="shared" si="1015"/>
        <v>0</v>
      </c>
      <c r="CJ62" s="396">
        <f t="shared" si="1015"/>
        <v>0</v>
      </c>
      <c r="CK62" s="396">
        <f t="shared" si="1015"/>
        <v>0</v>
      </c>
      <c r="CL62" s="396">
        <f t="shared" si="1015"/>
        <v>0</v>
      </c>
      <c r="CM62" s="396">
        <f t="shared" si="1015"/>
        <v>0</v>
      </c>
      <c r="CN62" s="396">
        <f t="shared" si="1015"/>
        <v>0</v>
      </c>
      <c r="CO62" s="396">
        <f t="shared" si="1015"/>
        <v>0</v>
      </c>
      <c r="CP62" s="396">
        <f t="shared" si="1015"/>
        <v>0</v>
      </c>
      <c r="CQ62" s="396">
        <f t="shared" si="1015"/>
        <v>0</v>
      </c>
      <c r="CR62" s="396">
        <f t="shared" si="1015"/>
        <v>0</v>
      </c>
      <c r="CS62" s="396">
        <f t="shared" si="1015"/>
        <v>0</v>
      </c>
      <c r="CT62" s="396">
        <f t="shared" si="1015"/>
        <v>0</v>
      </c>
      <c r="CU62" s="396">
        <f t="shared" si="1015"/>
        <v>0</v>
      </c>
      <c r="CV62" s="396">
        <f t="shared" si="1015"/>
        <v>0</v>
      </c>
      <c r="CW62" s="396">
        <f t="shared" si="1015"/>
        <v>0</v>
      </c>
      <c r="CX62" s="396">
        <f t="shared" si="1015"/>
        <v>0</v>
      </c>
      <c r="CY62" s="396">
        <f t="shared" si="1015"/>
        <v>0</v>
      </c>
      <c r="CZ62" s="396">
        <f t="shared" si="1015"/>
        <v>0</v>
      </c>
      <c r="DA62" s="396">
        <f t="shared" si="1015"/>
        <v>0</v>
      </c>
      <c r="DB62" s="396">
        <f t="shared" si="1015"/>
        <v>0</v>
      </c>
      <c r="DC62" s="396">
        <f t="shared" si="1015"/>
        <v>0</v>
      </c>
      <c r="DD62" s="396">
        <f t="shared" si="1015"/>
        <v>0</v>
      </c>
      <c r="DE62" s="396">
        <f t="shared" si="1015"/>
        <v>0</v>
      </c>
      <c r="DF62" s="396">
        <f t="shared" si="1015"/>
        <v>0</v>
      </c>
      <c r="DG62" s="396">
        <f t="shared" si="1015"/>
        <v>0</v>
      </c>
      <c r="DH62" s="396">
        <f t="shared" si="1015"/>
        <v>0</v>
      </c>
      <c r="DI62" s="396">
        <f t="shared" si="1015"/>
        <v>0</v>
      </c>
      <c r="DJ62" s="396">
        <f t="shared" si="1015"/>
        <v>0</v>
      </c>
      <c r="DK62" s="396">
        <f t="shared" si="1015"/>
        <v>0</v>
      </c>
      <c r="DL62" s="396">
        <f t="shared" si="1015"/>
        <v>0</v>
      </c>
      <c r="DM62" s="396">
        <f t="shared" si="1015"/>
        <v>0</v>
      </c>
      <c r="DN62" s="396">
        <f t="shared" si="1015"/>
        <v>0</v>
      </c>
      <c r="DO62" s="396">
        <f t="shared" si="1015"/>
        <v>0</v>
      </c>
      <c r="DP62" s="396">
        <f t="shared" si="1015"/>
        <v>0</v>
      </c>
      <c r="DQ62" s="396">
        <f t="shared" si="1015"/>
        <v>0</v>
      </c>
      <c r="DR62" s="396">
        <f t="shared" si="1015"/>
        <v>0</v>
      </c>
      <c r="DS62" s="396">
        <f t="shared" si="1015"/>
        <v>0</v>
      </c>
      <c r="DT62" s="396">
        <f t="shared" si="1015"/>
        <v>0</v>
      </c>
      <c r="DU62" s="396">
        <f t="shared" si="1015"/>
        <v>0</v>
      </c>
      <c r="DV62" s="396">
        <f t="shared" si="1015"/>
        <v>0</v>
      </c>
      <c r="DW62" s="396">
        <f t="shared" si="1015"/>
        <v>0</v>
      </c>
      <c r="DX62" s="396">
        <f t="shared" si="1015"/>
        <v>0</v>
      </c>
      <c r="DY62" s="396">
        <f t="shared" si="1015"/>
        <v>0</v>
      </c>
      <c r="DZ62" s="396">
        <f t="shared" si="1015"/>
        <v>0</v>
      </c>
      <c r="EA62" s="396">
        <f t="shared" si="1015"/>
        <v>0</v>
      </c>
      <c r="EB62" s="396">
        <f t="shared" si="1015"/>
        <v>0</v>
      </c>
      <c r="EC62" s="396">
        <f t="shared" si="1015"/>
        <v>0</v>
      </c>
      <c r="ED62" s="396">
        <f t="shared" si="1015"/>
        <v>0</v>
      </c>
      <c r="EE62" s="396">
        <f t="shared" si="1015"/>
        <v>0</v>
      </c>
      <c r="EF62" s="396">
        <f t="shared" ref="EF62:GQ62" si="1016">+$C$41*(AND(EF45=1,EE45=0))</f>
        <v>0</v>
      </c>
      <c r="EG62" s="396">
        <f t="shared" si="1016"/>
        <v>0</v>
      </c>
      <c r="EH62" s="396">
        <f t="shared" si="1016"/>
        <v>0</v>
      </c>
      <c r="EI62" s="396">
        <f t="shared" si="1016"/>
        <v>0</v>
      </c>
      <c r="EJ62" s="396">
        <f t="shared" si="1016"/>
        <v>0</v>
      </c>
      <c r="EK62" s="396">
        <f t="shared" si="1016"/>
        <v>0</v>
      </c>
      <c r="EL62" s="396">
        <f t="shared" si="1016"/>
        <v>0</v>
      </c>
      <c r="EM62" s="396">
        <f t="shared" si="1016"/>
        <v>0</v>
      </c>
      <c r="EN62" s="396">
        <f t="shared" si="1016"/>
        <v>0</v>
      </c>
      <c r="EO62" s="396">
        <f t="shared" si="1016"/>
        <v>0</v>
      </c>
      <c r="EP62" s="396">
        <f t="shared" si="1016"/>
        <v>0</v>
      </c>
      <c r="EQ62" s="396">
        <f t="shared" si="1016"/>
        <v>0</v>
      </c>
      <c r="ER62" s="396">
        <f t="shared" si="1016"/>
        <v>0</v>
      </c>
      <c r="ES62" s="396">
        <f t="shared" si="1016"/>
        <v>0</v>
      </c>
      <c r="ET62" s="396">
        <f t="shared" si="1016"/>
        <v>0</v>
      </c>
      <c r="EU62" s="396">
        <f t="shared" si="1016"/>
        <v>0</v>
      </c>
      <c r="EV62" s="396">
        <f t="shared" si="1016"/>
        <v>0</v>
      </c>
      <c r="EW62" s="396">
        <f t="shared" si="1016"/>
        <v>0</v>
      </c>
      <c r="EX62" s="396">
        <f t="shared" si="1016"/>
        <v>0</v>
      </c>
      <c r="EY62" s="396">
        <f t="shared" si="1016"/>
        <v>0</v>
      </c>
      <c r="EZ62" s="396">
        <f t="shared" si="1016"/>
        <v>0</v>
      </c>
      <c r="FA62" s="396">
        <f t="shared" si="1016"/>
        <v>0</v>
      </c>
      <c r="FB62" s="396">
        <f t="shared" si="1016"/>
        <v>0</v>
      </c>
      <c r="FC62" s="396">
        <f t="shared" si="1016"/>
        <v>0</v>
      </c>
      <c r="FD62" s="396">
        <f t="shared" si="1016"/>
        <v>0</v>
      </c>
      <c r="FE62" s="396">
        <f t="shared" si="1016"/>
        <v>0</v>
      </c>
      <c r="FF62" s="396">
        <f t="shared" si="1016"/>
        <v>0</v>
      </c>
      <c r="FG62" s="396">
        <f t="shared" si="1016"/>
        <v>0</v>
      </c>
      <c r="FH62" s="396">
        <f t="shared" si="1016"/>
        <v>0</v>
      </c>
      <c r="FI62" s="396">
        <f t="shared" si="1016"/>
        <v>0</v>
      </c>
      <c r="FJ62" s="396">
        <f t="shared" si="1016"/>
        <v>0</v>
      </c>
      <c r="FK62" s="396">
        <f t="shared" si="1016"/>
        <v>0</v>
      </c>
      <c r="FL62" s="396">
        <f t="shared" si="1016"/>
        <v>0</v>
      </c>
      <c r="FM62" s="396">
        <f t="shared" si="1016"/>
        <v>0</v>
      </c>
      <c r="FN62" s="396">
        <f t="shared" si="1016"/>
        <v>0</v>
      </c>
      <c r="FO62" s="396">
        <f t="shared" si="1016"/>
        <v>0</v>
      </c>
      <c r="FP62" s="396">
        <f t="shared" si="1016"/>
        <v>0</v>
      </c>
      <c r="FQ62" s="396">
        <f t="shared" si="1016"/>
        <v>0</v>
      </c>
      <c r="FR62" s="396">
        <f t="shared" si="1016"/>
        <v>0</v>
      </c>
      <c r="FS62" s="396">
        <f t="shared" si="1016"/>
        <v>0</v>
      </c>
      <c r="FT62" s="396">
        <f t="shared" si="1016"/>
        <v>0</v>
      </c>
      <c r="FU62" s="396">
        <f t="shared" si="1016"/>
        <v>0</v>
      </c>
      <c r="FV62" s="396">
        <f t="shared" si="1016"/>
        <v>0</v>
      </c>
      <c r="FW62" s="396">
        <f t="shared" si="1016"/>
        <v>0</v>
      </c>
      <c r="FX62" s="396">
        <f t="shared" si="1016"/>
        <v>0</v>
      </c>
      <c r="FY62" s="396">
        <f t="shared" si="1016"/>
        <v>0</v>
      </c>
      <c r="FZ62" s="396">
        <f t="shared" si="1016"/>
        <v>0</v>
      </c>
      <c r="GA62" s="396">
        <f t="shared" si="1016"/>
        <v>0</v>
      </c>
      <c r="GB62" s="396">
        <f t="shared" si="1016"/>
        <v>0</v>
      </c>
      <c r="GC62" s="396">
        <f t="shared" si="1016"/>
        <v>0</v>
      </c>
      <c r="GD62" s="396">
        <f t="shared" si="1016"/>
        <v>0</v>
      </c>
      <c r="GE62" s="396">
        <f t="shared" si="1016"/>
        <v>0</v>
      </c>
      <c r="GF62" s="396">
        <f t="shared" si="1016"/>
        <v>0</v>
      </c>
      <c r="GG62" s="396">
        <f t="shared" si="1016"/>
        <v>0</v>
      </c>
      <c r="GH62" s="396">
        <f t="shared" si="1016"/>
        <v>0</v>
      </c>
      <c r="GI62" s="396">
        <f t="shared" si="1016"/>
        <v>0</v>
      </c>
      <c r="GJ62" s="396">
        <f t="shared" si="1016"/>
        <v>0</v>
      </c>
      <c r="GK62" s="396">
        <f t="shared" si="1016"/>
        <v>0</v>
      </c>
      <c r="GL62" s="396">
        <f t="shared" si="1016"/>
        <v>0</v>
      </c>
      <c r="GM62" s="396">
        <f t="shared" si="1016"/>
        <v>0</v>
      </c>
      <c r="GN62" s="396">
        <f t="shared" si="1016"/>
        <v>0</v>
      </c>
      <c r="GO62" s="396">
        <f t="shared" si="1016"/>
        <v>0</v>
      </c>
      <c r="GP62" s="396">
        <f t="shared" si="1016"/>
        <v>0</v>
      </c>
      <c r="GQ62" s="396">
        <f t="shared" si="1016"/>
        <v>0</v>
      </c>
      <c r="GR62" s="396">
        <f t="shared" ref="GR62:JC62" si="1017">+$C$41*(AND(GR45=1,GQ45=0))</f>
        <v>0</v>
      </c>
      <c r="GS62" s="396">
        <f t="shared" si="1017"/>
        <v>0</v>
      </c>
      <c r="GT62" s="396">
        <f t="shared" si="1017"/>
        <v>0</v>
      </c>
      <c r="GU62" s="396">
        <f t="shared" si="1017"/>
        <v>0</v>
      </c>
      <c r="GV62" s="396">
        <f t="shared" si="1017"/>
        <v>0</v>
      </c>
      <c r="GW62" s="396">
        <f t="shared" si="1017"/>
        <v>0</v>
      </c>
      <c r="GX62" s="396">
        <f t="shared" si="1017"/>
        <v>0</v>
      </c>
      <c r="GY62" s="396">
        <f t="shared" si="1017"/>
        <v>0</v>
      </c>
      <c r="GZ62" s="396">
        <f t="shared" si="1017"/>
        <v>0</v>
      </c>
      <c r="HA62" s="396">
        <f t="shared" si="1017"/>
        <v>0</v>
      </c>
      <c r="HB62" s="396">
        <f t="shared" si="1017"/>
        <v>0</v>
      </c>
      <c r="HC62" s="396">
        <f t="shared" si="1017"/>
        <v>0</v>
      </c>
      <c r="HD62" s="396">
        <f t="shared" si="1017"/>
        <v>0</v>
      </c>
      <c r="HE62" s="396">
        <f t="shared" si="1017"/>
        <v>0</v>
      </c>
      <c r="HF62" s="396">
        <f t="shared" si="1017"/>
        <v>0</v>
      </c>
      <c r="HG62" s="396">
        <f t="shared" si="1017"/>
        <v>0</v>
      </c>
      <c r="HH62" s="396">
        <f t="shared" si="1017"/>
        <v>0</v>
      </c>
      <c r="HI62" s="396">
        <f t="shared" si="1017"/>
        <v>0</v>
      </c>
      <c r="HJ62" s="396">
        <f t="shared" si="1017"/>
        <v>0</v>
      </c>
      <c r="HK62" s="396">
        <f t="shared" si="1017"/>
        <v>0</v>
      </c>
      <c r="HL62" s="396">
        <f t="shared" si="1017"/>
        <v>0</v>
      </c>
      <c r="HM62" s="396">
        <f t="shared" si="1017"/>
        <v>0</v>
      </c>
      <c r="HN62" s="396">
        <f t="shared" si="1017"/>
        <v>0</v>
      </c>
      <c r="HO62" s="396">
        <f t="shared" si="1017"/>
        <v>0</v>
      </c>
      <c r="HP62" s="396">
        <f t="shared" si="1017"/>
        <v>0</v>
      </c>
      <c r="HQ62" s="396">
        <f t="shared" si="1017"/>
        <v>0</v>
      </c>
      <c r="HR62" s="396">
        <f t="shared" si="1017"/>
        <v>0</v>
      </c>
      <c r="HS62" s="396">
        <f t="shared" si="1017"/>
        <v>0</v>
      </c>
      <c r="HT62" s="396">
        <f t="shared" si="1017"/>
        <v>0</v>
      </c>
      <c r="HU62" s="396">
        <f t="shared" si="1017"/>
        <v>0</v>
      </c>
      <c r="HV62" s="396">
        <f t="shared" si="1017"/>
        <v>0</v>
      </c>
      <c r="HW62" s="396">
        <f t="shared" si="1017"/>
        <v>0</v>
      </c>
      <c r="HX62" s="396">
        <f t="shared" si="1017"/>
        <v>0</v>
      </c>
      <c r="HY62" s="396">
        <f t="shared" si="1017"/>
        <v>0</v>
      </c>
      <c r="HZ62" s="396">
        <f t="shared" si="1017"/>
        <v>0</v>
      </c>
      <c r="IA62" s="396">
        <f t="shared" si="1017"/>
        <v>0</v>
      </c>
      <c r="IB62" s="396">
        <f t="shared" si="1017"/>
        <v>0</v>
      </c>
      <c r="IC62" s="396">
        <f t="shared" si="1017"/>
        <v>0</v>
      </c>
      <c r="ID62" s="396">
        <f t="shared" si="1017"/>
        <v>0</v>
      </c>
      <c r="IE62" s="396">
        <f t="shared" si="1017"/>
        <v>0</v>
      </c>
      <c r="IF62" s="396">
        <f t="shared" si="1017"/>
        <v>0</v>
      </c>
      <c r="IG62" s="396">
        <f t="shared" si="1017"/>
        <v>0</v>
      </c>
      <c r="IH62" s="396">
        <f t="shared" si="1017"/>
        <v>0</v>
      </c>
      <c r="II62" s="396">
        <f t="shared" si="1017"/>
        <v>0</v>
      </c>
      <c r="IJ62" s="396">
        <f t="shared" si="1017"/>
        <v>0</v>
      </c>
      <c r="IK62" s="396">
        <f t="shared" si="1017"/>
        <v>0</v>
      </c>
      <c r="IL62" s="396">
        <f t="shared" si="1017"/>
        <v>0</v>
      </c>
      <c r="IM62" s="396">
        <f t="shared" si="1017"/>
        <v>0</v>
      </c>
      <c r="IN62" s="396">
        <f t="shared" si="1017"/>
        <v>0</v>
      </c>
      <c r="IO62" s="396">
        <f t="shared" si="1017"/>
        <v>0</v>
      </c>
      <c r="IP62" s="396">
        <f t="shared" si="1017"/>
        <v>0</v>
      </c>
      <c r="IQ62" s="396">
        <f t="shared" si="1017"/>
        <v>0</v>
      </c>
      <c r="IR62" s="396">
        <f t="shared" si="1017"/>
        <v>0</v>
      </c>
      <c r="IS62" s="396">
        <f t="shared" si="1017"/>
        <v>0</v>
      </c>
      <c r="IT62" s="396">
        <f t="shared" si="1017"/>
        <v>0</v>
      </c>
      <c r="IU62" s="396">
        <f t="shared" si="1017"/>
        <v>0</v>
      </c>
      <c r="IV62" s="396">
        <f t="shared" si="1017"/>
        <v>0</v>
      </c>
      <c r="IW62" s="396">
        <f t="shared" si="1017"/>
        <v>0</v>
      </c>
      <c r="IX62" s="396">
        <f t="shared" si="1017"/>
        <v>0</v>
      </c>
      <c r="IY62" s="396">
        <f t="shared" si="1017"/>
        <v>0</v>
      </c>
      <c r="IZ62" s="396">
        <f t="shared" si="1017"/>
        <v>0</v>
      </c>
      <c r="JA62" s="396">
        <f t="shared" si="1017"/>
        <v>0</v>
      </c>
      <c r="JB62" s="396">
        <f t="shared" si="1017"/>
        <v>0</v>
      </c>
      <c r="JC62" s="396">
        <f t="shared" si="1017"/>
        <v>0</v>
      </c>
      <c r="JD62" s="396">
        <f t="shared" ref="JD62:JN62" si="1018">+$C$41*(AND(JD45=1,JC45=0))</f>
        <v>0</v>
      </c>
      <c r="JE62" s="396">
        <f t="shared" si="1018"/>
        <v>0</v>
      </c>
      <c r="JF62" s="396">
        <f t="shared" si="1018"/>
        <v>0</v>
      </c>
      <c r="JG62" s="396">
        <f t="shared" si="1018"/>
        <v>0</v>
      </c>
      <c r="JH62" s="396">
        <f t="shared" si="1018"/>
        <v>0</v>
      </c>
      <c r="JI62" s="396">
        <f t="shared" si="1018"/>
        <v>0</v>
      </c>
      <c r="JJ62" s="396">
        <f t="shared" si="1018"/>
        <v>0</v>
      </c>
      <c r="JK62" s="396">
        <f t="shared" si="1018"/>
        <v>0</v>
      </c>
      <c r="JL62" s="396">
        <f t="shared" si="1018"/>
        <v>0</v>
      </c>
      <c r="JM62" s="396">
        <f t="shared" si="1018"/>
        <v>0</v>
      </c>
      <c r="JN62" s="396">
        <f t="shared" si="1018"/>
        <v>0</v>
      </c>
    </row>
    <row r="63" spans="2:274" s="178" customFormat="1" x14ac:dyDescent="0.25">
      <c r="B63" s="228" t="s">
        <v>72</v>
      </c>
      <c r="C63" s="247"/>
      <c r="E63" s="297">
        <f t="shared" ref="E63:E64" si="1019">+SUM(G63:JN63)</f>
        <v>-59612.243545389298</v>
      </c>
      <c r="F63" s="307"/>
      <c r="G63" s="307">
        <f>-(G58-G69)*(G58&gt;0)</f>
        <v>0</v>
      </c>
      <c r="H63" s="307">
        <f t="shared" ref="H63:BS63" si="1020">-(H58-H69)*(H58&gt;0)</f>
        <v>0</v>
      </c>
      <c r="I63" s="307">
        <f t="shared" si="1020"/>
        <v>0</v>
      </c>
      <c r="J63" s="307">
        <f t="shared" si="1020"/>
        <v>0</v>
      </c>
      <c r="K63" s="307">
        <f t="shared" si="1020"/>
        <v>0</v>
      </c>
      <c r="L63" s="307">
        <f t="shared" si="1020"/>
        <v>0</v>
      </c>
      <c r="M63" s="307">
        <f t="shared" si="1020"/>
        <v>0</v>
      </c>
      <c r="N63" s="307">
        <f t="shared" si="1020"/>
        <v>0</v>
      </c>
      <c r="O63" s="307">
        <f t="shared" si="1020"/>
        <v>0</v>
      </c>
      <c r="P63" s="307">
        <f t="shared" si="1020"/>
        <v>0</v>
      </c>
      <c r="Q63" s="307">
        <f t="shared" si="1020"/>
        <v>0</v>
      </c>
      <c r="R63" s="307">
        <f t="shared" si="1020"/>
        <v>0</v>
      </c>
      <c r="S63" s="307">
        <f t="shared" si="1020"/>
        <v>0</v>
      </c>
      <c r="T63" s="307">
        <f t="shared" si="1020"/>
        <v>0</v>
      </c>
      <c r="U63" s="307">
        <f t="shared" si="1020"/>
        <v>0</v>
      </c>
      <c r="V63" s="307">
        <f t="shared" si="1020"/>
        <v>0</v>
      </c>
      <c r="W63" s="307">
        <f t="shared" si="1020"/>
        <v>0</v>
      </c>
      <c r="X63" s="307">
        <f t="shared" si="1020"/>
        <v>0</v>
      </c>
      <c r="Y63" s="307">
        <f t="shared" si="1020"/>
        <v>0</v>
      </c>
      <c r="Z63" s="307">
        <f t="shared" si="1020"/>
        <v>0</v>
      </c>
      <c r="AA63" s="307">
        <f t="shared" si="1020"/>
        <v>0</v>
      </c>
      <c r="AB63" s="307">
        <f t="shared" si="1020"/>
        <v>0</v>
      </c>
      <c r="AC63" s="307">
        <f t="shared" si="1020"/>
        <v>0</v>
      </c>
      <c r="AD63" s="307">
        <f t="shared" si="1020"/>
        <v>0</v>
      </c>
      <c r="AE63" s="307">
        <f t="shared" si="1020"/>
        <v>0</v>
      </c>
      <c r="AF63" s="307">
        <f t="shared" si="1020"/>
        <v>0</v>
      </c>
      <c r="AG63" s="307">
        <f t="shared" si="1020"/>
        <v>0</v>
      </c>
      <c r="AH63" s="307">
        <f t="shared" si="1020"/>
        <v>0</v>
      </c>
      <c r="AI63" s="307">
        <f t="shared" si="1020"/>
        <v>0</v>
      </c>
      <c r="AJ63" s="307">
        <f t="shared" si="1020"/>
        <v>0</v>
      </c>
      <c r="AK63" s="307">
        <f t="shared" si="1020"/>
        <v>0</v>
      </c>
      <c r="AL63" s="307">
        <f t="shared" si="1020"/>
        <v>0</v>
      </c>
      <c r="AM63" s="307">
        <f t="shared" si="1020"/>
        <v>0</v>
      </c>
      <c r="AN63" s="307">
        <f t="shared" si="1020"/>
        <v>0</v>
      </c>
      <c r="AO63" s="307">
        <f t="shared" si="1020"/>
        <v>0</v>
      </c>
      <c r="AP63" s="307">
        <f t="shared" si="1020"/>
        <v>0</v>
      </c>
      <c r="AQ63" s="307">
        <f t="shared" si="1020"/>
        <v>0</v>
      </c>
      <c r="AR63" s="307">
        <f t="shared" si="1020"/>
        <v>0</v>
      </c>
      <c r="AS63" s="307">
        <f t="shared" si="1020"/>
        <v>0</v>
      </c>
      <c r="AT63" s="307">
        <f t="shared" si="1020"/>
        <v>0</v>
      </c>
      <c r="AU63" s="307">
        <f t="shared" si="1020"/>
        <v>0</v>
      </c>
      <c r="AV63" s="307">
        <f t="shared" si="1020"/>
        <v>0</v>
      </c>
      <c r="AW63" s="307">
        <f t="shared" si="1020"/>
        <v>0</v>
      </c>
      <c r="AX63" s="307">
        <f t="shared" si="1020"/>
        <v>0</v>
      </c>
      <c r="AY63" s="307">
        <f t="shared" si="1020"/>
        <v>0</v>
      </c>
      <c r="AZ63" s="307">
        <f t="shared" si="1020"/>
        <v>0</v>
      </c>
      <c r="BA63" s="307">
        <f t="shared" si="1020"/>
        <v>0</v>
      </c>
      <c r="BB63" s="307">
        <f t="shared" si="1020"/>
        <v>0</v>
      </c>
      <c r="BC63" s="307">
        <f t="shared" si="1020"/>
        <v>0</v>
      </c>
      <c r="BD63" s="307">
        <f t="shared" si="1020"/>
        <v>0</v>
      </c>
      <c r="BE63" s="307">
        <f t="shared" si="1020"/>
        <v>0</v>
      </c>
      <c r="BF63" s="307">
        <f t="shared" si="1020"/>
        <v>0</v>
      </c>
      <c r="BG63" s="307">
        <f t="shared" si="1020"/>
        <v>0</v>
      </c>
      <c r="BH63" s="307">
        <f t="shared" si="1020"/>
        <v>0</v>
      </c>
      <c r="BI63" s="307">
        <f t="shared" si="1020"/>
        <v>0</v>
      </c>
      <c r="BJ63" s="307">
        <f t="shared" si="1020"/>
        <v>0</v>
      </c>
      <c r="BK63" s="307">
        <f t="shared" si="1020"/>
        <v>-191.61469483257491</v>
      </c>
      <c r="BL63" s="307">
        <f t="shared" si="1020"/>
        <v>-192.6981121755216</v>
      </c>
      <c r="BM63" s="307">
        <f t="shared" si="1020"/>
        <v>-193.78765531764054</v>
      </c>
      <c r="BN63" s="307">
        <f t="shared" si="1020"/>
        <v>-194.88335889509085</v>
      </c>
      <c r="BO63" s="307">
        <f t="shared" si="1020"/>
        <v>-195.98525773986955</v>
      </c>
      <c r="BP63" s="307">
        <f t="shared" si="1020"/>
        <v>-197.0933868809189</v>
      </c>
      <c r="BQ63" s="307">
        <f t="shared" si="1020"/>
        <v>-198.20778154523975</v>
      </c>
      <c r="BR63" s="307">
        <f t="shared" si="1020"/>
        <v>-199.32847715901164</v>
      </c>
      <c r="BS63" s="307">
        <f t="shared" si="1020"/>
        <v>-200.45550934871875</v>
      </c>
      <c r="BT63" s="307">
        <f t="shared" ref="BT63:EE63" si="1021">-(BT58-BT69)*(BT58&gt;0)</f>
        <v>-201.58891394228283</v>
      </c>
      <c r="BU63" s="307">
        <f t="shared" si="1021"/>
        <v>-202.72872697020159</v>
      </c>
      <c r="BV63" s="307">
        <f t="shared" si="1021"/>
        <v>-203.87498466669467</v>
      </c>
      <c r="BW63" s="307">
        <f t="shared" si="1021"/>
        <v>-205.02772347085522</v>
      </c>
      <c r="BX63" s="307">
        <f t="shared" si="1021"/>
        <v>-206.18698002780815</v>
      </c>
      <c r="BY63" s="307">
        <f t="shared" si="1021"/>
        <v>-207.3527911898754</v>
      </c>
      <c r="BZ63" s="307">
        <f t="shared" si="1021"/>
        <v>-208.52519401774725</v>
      </c>
      <c r="CA63" s="307">
        <f t="shared" si="1021"/>
        <v>-209.70422578166051</v>
      </c>
      <c r="CB63" s="307">
        <f t="shared" si="1021"/>
        <v>-210.88992396258328</v>
      </c>
      <c r="CC63" s="307">
        <f t="shared" si="1021"/>
        <v>-212.08232625340656</v>
      </c>
      <c r="CD63" s="307">
        <f t="shared" si="1021"/>
        <v>-213.2814705601424</v>
      </c>
      <c r="CE63" s="307">
        <f t="shared" si="1021"/>
        <v>-214.48739500312905</v>
      </c>
      <c r="CF63" s="307">
        <f t="shared" si="1021"/>
        <v>-215.70013791824255</v>
      </c>
      <c r="CG63" s="307">
        <f t="shared" si="1021"/>
        <v>-216.9197378581157</v>
      </c>
      <c r="CH63" s="307">
        <f t="shared" si="1021"/>
        <v>-218.14623359336332</v>
      </c>
      <c r="CI63" s="307">
        <f t="shared" si="1021"/>
        <v>-219.37966411381501</v>
      </c>
      <c r="CJ63" s="307">
        <f t="shared" si="1021"/>
        <v>-220.62006862975471</v>
      </c>
      <c r="CK63" s="307">
        <f t="shared" si="1021"/>
        <v>-221.86748657316662</v>
      </c>
      <c r="CL63" s="307">
        <f t="shared" si="1021"/>
        <v>-223.12195759898952</v>
      </c>
      <c r="CM63" s="307">
        <f t="shared" si="1021"/>
        <v>-224.38352158637667</v>
      </c>
      <c r="CN63" s="307">
        <f t="shared" si="1021"/>
        <v>-225.65221863996408</v>
      </c>
      <c r="CO63" s="307">
        <f t="shared" si="1021"/>
        <v>-226.92808909114501</v>
      </c>
      <c r="CP63" s="307">
        <f t="shared" si="1021"/>
        <v>-228.21117349935241</v>
      </c>
      <c r="CQ63" s="307">
        <f t="shared" si="1021"/>
        <v>-229.50151265334807</v>
      </c>
      <c r="CR63" s="307">
        <f t="shared" si="1021"/>
        <v>-230.79914757251953</v>
      </c>
      <c r="CS63" s="307">
        <f t="shared" si="1021"/>
        <v>-232.10411950818377</v>
      </c>
      <c r="CT63" s="307">
        <f t="shared" si="1021"/>
        <v>-233.41646994489878</v>
      </c>
      <c r="CU63" s="307">
        <f t="shared" si="1021"/>
        <v>-234.73624060178213</v>
      </c>
      <c r="CV63" s="307">
        <f t="shared" si="1021"/>
        <v>-236.06347343383754</v>
      </c>
      <c r="CW63" s="307">
        <f t="shared" si="1021"/>
        <v>-237.39821063328839</v>
      </c>
      <c r="CX63" s="307">
        <f t="shared" si="1021"/>
        <v>-238.74049463091887</v>
      </c>
      <c r="CY63" s="307">
        <f t="shared" si="1021"/>
        <v>-240.0903680974231</v>
      </c>
      <c r="CZ63" s="307">
        <f t="shared" si="1021"/>
        <v>-241.44787394476157</v>
      </c>
      <c r="DA63" s="307">
        <f t="shared" si="1021"/>
        <v>-242.81305532752515</v>
      </c>
      <c r="DB63" s="307">
        <f t="shared" si="1021"/>
        <v>-244.18595564430706</v>
      </c>
      <c r="DC63" s="307">
        <f t="shared" si="1021"/>
        <v>-245.56661853908247</v>
      </c>
      <c r="DD63" s="307">
        <f t="shared" si="1021"/>
        <v>-246.95508790259595</v>
      </c>
      <c r="DE63" s="307">
        <f t="shared" si="1021"/>
        <v>-248.35140787375667</v>
      </c>
      <c r="DF63" s="307">
        <f t="shared" si="1021"/>
        <v>-249.75562284104171</v>
      </c>
      <c r="DG63" s="307">
        <f t="shared" si="1021"/>
        <v>-251.16777744390686</v>
      </c>
      <c r="DH63" s="307">
        <f t="shared" si="1021"/>
        <v>-252.58791657420619</v>
      </c>
      <c r="DI63" s="307">
        <f t="shared" si="1021"/>
        <v>-254.01608537761854</v>
      </c>
      <c r="DJ63" s="307">
        <f t="shared" si="1021"/>
        <v>-255.45232925508316</v>
      </c>
      <c r="DK63" s="307">
        <f t="shared" si="1021"/>
        <v>-256.89669386424271</v>
      </c>
      <c r="DL63" s="307">
        <f t="shared" si="1021"/>
        <v>-258.34922512089486</v>
      </c>
      <c r="DM63" s="307">
        <f t="shared" si="1021"/>
        <v>-259.80996920045192</v>
      </c>
      <c r="DN63" s="307">
        <f t="shared" si="1021"/>
        <v>-261.27897253940858</v>
      </c>
      <c r="DO63" s="307">
        <f t="shared" si="1021"/>
        <v>-262.75628183681823</v>
      </c>
      <c r="DP63" s="307">
        <f t="shared" si="1021"/>
        <v>-264.24194405577765</v>
      </c>
      <c r="DQ63" s="307">
        <f t="shared" si="1021"/>
        <v>-265.73600642491965</v>
      </c>
      <c r="DR63" s="307">
        <f t="shared" si="1021"/>
        <v>-267.23851643991463</v>
      </c>
      <c r="DS63" s="307">
        <f t="shared" si="1021"/>
        <v>-268.74952186498041</v>
      </c>
      <c r="DT63" s="307">
        <f t="shared" si="1021"/>
        <v>-270.26907073440066</v>
      </c>
      <c r="DU63" s="307">
        <f t="shared" si="1021"/>
        <v>-271.79721135405185</v>
      </c>
      <c r="DV63" s="307">
        <f t="shared" si="1021"/>
        <v>-273.33399230293901</v>
      </c>
      <c r="DW63" s="307">
        <f t="shared" si="1021"/>
        <v>-274.87946243473971</v>
      </c>
      <c r="DX63" s="307">
        <f t="shared" si="1021"/>
        <v>-276.43367087935758</v>
      </c>
      <c r="DY63" s="307">
        <f t="shared" si="1021"/>
        <v>-277.99666704448362</v>
      </c>
      <c r="DZ63" s="307">
        <f t="shared" si="1021"/>
        <v>-279.56850061716722</v>
      </c>
      <c r="EA63" s="307">
        <f t="shared" si="1021"/>
        <v>-281.14922156539558</v>
      </c>
      <c r="EB63" s="307">
        <f t="shared" si="1021"/>
        <v>-282.73888013968212</v>
      </c>
      <c r="EC63" s="307">
        <f t="shared" si="1021"/>
        <v>-284.33752687466404</v>
      </c>
      <c r="ED63" s="307">
        <f t="shared" si="1021"/>
        <v>-285.94521259070871</v>
      </c>
      <c r="EE63" s="307">
        <f t="shared" si="1021"/>
        <v>-287.56198839552906</v>
      </c>
      <c r="EF63" s="307">
        <f t="shared" ref="EF63:GQ63" si="1022">-(EF58-EF69)*(EF58&gt;0)</f>
        <v>-289.18790568580874</v>
      </c>
      <c r="EG63" s="307">
        <f t="shared" si="1022"/>
        <v>-290.82301614883556</v>
      </c>
      <c r="EH63" s="307">
        <f t="shared" si="1022"/>
        <v>-292.46737176414479</v>
      </c>
      <c r="EI63" s="307">
        <f t="shared" si="1022"/>
        <v>-294.1210248051716</v>
      </c>
      <c r="EJ63" s="307">
        <f t="shared" si="1022"/>
        <v>-295.78402784091264</v>
      </c>
      <c r="EK63" s="307">
        <f t="shared" si="1022"/>
        <v>-297.45643373759748</v>
      </c>
      <c r="EL63" s="307">
        <f t="shared" si="1022"/>
        <v>-299.13829566036895</v>
      </c>
      <c r="EM63" s="307">
        <f t="shared" si="1022"/>
        <v>-300.82966707497332</v>
      </c>
      <c r="EN63" s="307">
        <f t="shared" si="1022"/>
        <v>-302.53060174945995</v>
      </c>
      <c r="EO63" s="307">
        <f t="shared" si="1022"/>
        <v>-304.24115375589059</v>
      </c>
      <c r="EP63" s="307">
        <f t="shared" si="1022"/>
        <v>-305.9613774720583</v>
      </c>
      <c r="EQ63" s="307">
        <f t="shared" si="1022"/>
        <v>-307.69132758321609</v>
      </c>
      <c r="ER63" s="307">
        <f t="shared" si="1022"/>
        <v>-309.4310590838154</v>
      </c>
      <c r="ES63" s="307">
        <f t="shared" si="1022"/>
        <v>-311.18062727925405</v>
      </c>
      <c r="ET63" s="307">
        <f t="shared" si="1022"/>
        <v>-312.94008778763492</v>
      </c>
      <c r="EU63" s="307">
        <f t="shared" si="1022"/>
        <v>-314.70949654153355</v>
      </c>
      <c r="EV63" s="307">
        <f t="shared" si="1022"/>
        <v>-316.48890978977647</v>
      </c>
      <c r="EW63" s="307">
        <f t="shared" si="1022"/>
        <v>-318.27838409922924</v>
      </c>
      <c r="EX63" s="307">
        <f t="shared" si="1022"/>
        <v>-320.07797635659472</v>
      </c>
      <c r="EY63" s="307">
        <f t="shared" si="1022"/>
        <v>-321.88774377022139</v>
      </c>
      <c r="EZ63" s="307">
        <f t="shared" si="1022"/>
        <v>-323.70774387192205</v>
      </c>
      <c r="FA63" s="307">
        <f t="shared" si="1022"/>
        <v>-325.53803451880287</v>
      </c>
      <c r="FB63" s="307">
        <f t="shared" si="1022"/>
        <v>-327.37867389510234</v>
      </c>
      <c r="FC63" s="307">
        <f t="shared" si="1022"/>
        <v>-329.22972051404122</v>
      </c>
      <c r="FD63" s="307">
        <f t="shared" si="1022"/>
        <v>-331.09123321968241</v>
      </c>
      <c r="FE63" s="307">
        <f t="shared" si="1022"/>
        <v>-332.96327118880174</v>
      </c>
      <c r="FF63" s="307">
        <f t="shared" si="1022"/>
        <v>-334.84589393276929</v>
      </c>
      <c r="FG63" s="307">
        <f t="shared" si="1022"/>
        <v>-336.73916129944087</v>
      </c>
      <c r="FH63" s="307">
        <f t="shared" si="1022"/>
        <v>-338.64313347506084</v>
      </c>
      <c r="FI63" s="307">
        <f t="shared" si="1022"/>
        <v>-340.55787098617532</v>
      </c>
      <c r="FJ63" s="307">
        <f t="shared" si="1022"/>
        <v>-342.48343470155635</v>
      </c>
      <c r="FK63" s="307">
        <f t="shared" si="1022"/>
        <v>-344.41988583413684</v>
      </c>
      <c r="FL63" s="307">
        <f t="shared" si="1022"/>
        <v>-346.36728594295658</v>
      </c>
      <c r="FM63" s="307">
        <f t="shared" si="1022"/>
        <v>-348.32569693511903</v>
      </c>
      <c r="FN63" s="307">
        <f t="shared" si="1022"/>
        <v>-350.29518106775947</v>
      </c>
      <c r="FO63" s="307">
        <f t="shared" si="1022"/>
        <v>-352.27580095002406</v>
      </c>
      <c r="FP63" s="307">
        <f t="shared" si="1022"/>
        <v>-354.26761954506014</v>
      </c>
      <c r="FQ63" s="307">
        <f t="shared" si="1022"/>
        <v>-356.27070017201788</v>
      </c>
      <c r="FR63" s="307">
        <f t="shared" si="1022"/>
        <v>-358.28510650806311</v>
      </c>
      <c r="FS63" s="307">
        <f t="shared" si="1022"/>
        <v>-360.31090259040172</v>
      </c>
      <c r="FT63" s="307">
        <f t="shared" si="1022"/>
        <v>-362.34815281831504</v>
      </c>
      <c r="FU63" s="307">
        <f t="shared" si="1022"/>
        <v>-364.39692195520757</v>
      </c>
      <c r="FV63" s="307">
        <f t="shared" si="1022"/>
        <v>-366.45727513066527</v>
      </c>
      <c r="FW63" s="307">
        <f t="shared" si="1022"/>
        <v>-368.52927784252643</v>
      </c>
      <c r="FX63" s="307">
        <f t="shared" si="1022"/>
        <v>-370.61299595896355</v>
      </c>
      <c r="FY63" s="307">
        <f t="shared" si="1022"/>
        <v>-372.70849572057739</v>
      </c>
      <c r="FZ63" s="307">
        <f t="shared" si="1022"/>
        <v>-374.81584374250264</v>
      </c>
      <c r="GA63" s="307">
        <f t="shared" si="1022"/>
        <v>-376.93510701652571</v>
      </c>
      <c r="GB63" s="307">
        <f t="shared" si="1022"/>
        <v>-379.0663529132143</v>
      </c>
      <c r="GC63" s="307">
        <f t="shared" si="1022"/>
        <v>-381.20964918405912</v>
      </c>
      <c r="GD63" s="307">
        <f t="shared" si="1022"/>
        <v>-383.36506396362756</v>
      </c>
      <c r="GE63" s="307">
        <f t="shared" si="1022"/>
        <v>-385.53266577172985</v>
      </c>
      <c r="GF63" s="307">
        <f t="shared" si="1022"/>
        <v>-387.71252351559713</v>
      </c>
      <c r="GG63" s="307">
        <f t="shared" si="1022"/>
        <v>-389.90470649207208</v>
      </c>
      <c r="GH63" s="307">
        <f t="shared" si="1022"/>
        <v>-392.10928438981182</v>
      </c>
      <c r="GI63" s="307">
        <f t="shared" si="1022"/>
        <v>-394.32632729150328</v>
      </c>
      <c r="GJ63" s="307">
        <f t="shared" si="1022"/>
        <v>-396.55590567609102</v>
      </c>
      <c r="GK63" s="307">
        <f t="shared" si="1022"/>
        <v>-398.79809042101778</v>
      </c>
      <c r="GL63" s="307">
        <f t="shared" si="1022"/>
        <v>-401.0529528044778</v>
      </c>
      <c r="GM63" s="307">
        <f t="shared" si="1022"/>
        <v>-403.32056450768249</v>
      </c>
      <c r="GN63" s="307">
        <f t="shared" si="1022"/>
        <v>-405.60099761713929</v>
      </c>
      <c r="GO63" s="307">
        <f t="shared" si="1022"/>
        <v>-407.89432462694322</v>
      </c>
      <c r="GP63" s="307">
        <f t="shared" si="1022"/>
        <v>-410.20061844108147</v>
      </c>
      <c r="GQ63" s="307">
        <f t="shared" si="1022"/>
        <v>-412.5199523757509</v>
      </c>
      <c r="GR63" s="307">
        <f t="shared" ref="GR63:JC63" si="1023">-(GR58-GR69)*(GR58&gt;0)</f>
        <v>-414.85240016168888</v>
      </c>
      <c r="GS63" s="307">
        <f t="shared" si="1023"/>
        <v>-417.19803594651711</v>
      </c>
      <c r="GT63" s="307">
        <f t="shared" si="1023"/>
        <v>-419.55693429709868</v>
      </c>
      <c r="GU63" s="307">
        <f t="shared" si="1023"/>
        <v>-421.92917020190851</v>
      </c>
      <c r="GV63" s="307">
        <f t="shared" si="1023"/>
        <v>-424.31481907341731</v>
      </c>
      <c r="GW63" s="307">
        <f t="shared" si="1023"/>
        <v>-426.71395675048899</v>
      </c>
      <c r="GX63" s="307">
        <f t="shared" si="1023"/>
        <v>-429.12665950079122</v>
      </c>
      <c r="GY63" s="307">
        <f t="shared" si="1023"/>
        <v>-431.5530040232203</v>
      </c>
      <c r="GZ63" s="307">
        <f t="shared" si="1023"/>
        <v>-433.99306745033903</v>
      </c>
      <c r="HA63" s="307">
        <f t="shared" si="1023"/>
        <v>-436.44692735082924</v>
      </c>
      <c r="HB63" s="307">
        <f t="shared" si="1023"/>
        <v>-438.91466173195715</v>
      </c>
      <c r="HC63" s="307">
        <f t="shared" si="1023"/>
        <v>-441.39634904205343</v>
      </c>
      <c r="HD63" s="307">
        <f t="shared" si="1023"/>
        <v>-443.89206817300709</v>
      </c>
      <c r="HE63" s="307">
        <f t="shared" si="1023"/>
        <v>-446.40189846277326</v>
      </c>
      <c r="HF63" s="307">
        <f t="shared" si="1023"/>
        <v>-448.92591969789555</v>
      </c>
      <c r="HG63" s="307">
        <f t="shared" si="1023"/>
        <v>-451.46421211604206</v>
      </c>
      <c r="HH63" s="307">
        <f t="shared" si="1023"/>
        <v>-454.01685640855652</v>
      </c>
      <c r="HI63" s="307">
        <f t="shared" si="1023"/>
        <v>-456.58393372302322</v>
      </c>
      <c r="HJ63" s="307">
        <f t="shared" si="1023"/>
        <v>-459.16552566584659</v>
      </c>
      <c r="HK63" s="307">
        <f t="shared" si="1023"/>
        <v>-461.76171430484567</v>
      </c>
      <c r="HL63" s="307">
        <f t="shared" si="1023"/>
        <v>-464.37258217186275</v>
      </c>
      <c r="HM63" s="307">
        <f t="shared" si="1023"/>
        <v>-466.99821226538728</v>
      </c>
      <c r="HN63" s="307">
        <f t="shared" si="1023"/>
        <v>-469.63868805319413</v>
      </c>
      <c r="HO63" s="307">
        <f t="shared" si="1023"/>
        <v>-472.29409347499717</v>
      </c>
      <c r="HP63" s="307">
        <f t="shared" si="1023"/>
        <v>-474.96451294511758</v>
      </c>
      <c r="HQ63" s="307">
        <f t="shared" si="1023"/>
        <v>-477.65003135516741</v>
      </c>
      <c r="HR63" s="307">
        <f t="shared" si="1023"/>
        <v>-480.35073407674821</v>
      </c>
      <c r="HS63" s="307">
        <f t="shared" si="1023"/>
        <v>-483.06670696416501</v>
      </c>
      <c r="HT63" s="307">
        <f t="shared" si="1023"/>
        <v>-485.79803635715547</v>
      </c>
      <c r="HU63" s="307">
        <f t="shared" si="1023"/>
        <v>-488.54480908363485</v>
      </c>
      <c r="HV63" s="307">
        <f t="shared" si="1023"/>
        <v>-491.30711246245585</v>
      </c>
      <c r="HW63" s="307">
        <f t="shared" si="1023"/>
        <v>-494.08503430618487</v>
      </c>
      <c r="HX63" s="307">
        <f t="shared" si="1023"/>
        <v>-496.87866292389316</v>
      </c>
      <c r="HY63" s="307">
        <f t="shared" si="1023"/>
        <v>-499.68808712396435</v>
      </c>
      <c r="HZ63" s="307">
        <f t="shared" si="1023"/>
        <v>-502.51339621691767</v>
      </c>
      <c r="IA63" s="307">
        <f t="shared" si="1023"/>
        <v>-505.35468001824694</v>
      </c>
      <c r="IB63" s="307">
        <f t="shared" si="1023"/>
        <v>-508.21202885127576</v>
      </c>
      <c r="IC63" s="307">
        <f t="shared" si="1023"/>
        <v>-511.08553355002908</v>
      </c>
      <c r="ID63" s="307">
        <f t="shared" si="1023"/>
        <v>-513.97528546212061</v>
      </c>
      <c r="IE63" s="307">
        <f t="shared" si="1023"/>
        <v>-516.88137645165648</v>
      </c>
      <c r="IF63" s="307">
        <f t="shared" si="1023"/>
        <v>-519.80389890215633</v>
      </c>
      <c r="IG63" s="307">
        <f t="shared" si="1023"/>
        <v>-522.74294571948928</v>
      </c>
      <c r="IH63" s="307">
        <f t="shared" si="1023"/>
        <v>-525.69861033482778</v>
      </c>
      <c r="II63" s="307">
        <f t="shared" si="1023"/>
        <v>0</v>
      </c>
      <c r="IJ63" s="307">
        <f t="shared" si="1023"/>
        <v>0</v>
      </c>
      <c r="IK63" s="307">
        <f t="shared" si="1023"/>
        <v>0</v>
      </c>
      <c r="IL63" s="307">
        <f t="shared" si="1023"/>
        <v>0</v>
      </c>
      <c r="IM63" s="307">
        <f t="shared" si="1023"/>
        <v>0</v>
      </c>
      <c r="IN63" s="307">
        <f t="shared" si="1023"/>
        <v>0</v>
      </c>
      <c r="IO63" s="307">
        <f t="shared" si="1023"/>
        <v>0</v>
      </c>
      <c r="IP63" s="307">
        <f t="shared" si="1023"/>
        <v>0</v>
      </c>
      <c r="IQ63" s="307">
        <f t="shared" si="1023"/>
        <v>0</v>
      </c>
      <c r="IR63" s="307">
        <f t="shared" si="1023"/>
        <v>0</v>
      </c>
      <c r="IS63" s="307">
        <f t="shared" si="1023"/>
        <v>0</v>
      </c>
      <c r="IT63" s="307">
        <f t="shared" si="1023"/>
        <v>0</v>
      </c>
      <c r="IU63" s="307">
        <f t="shared" si="1023"/>
        <v>0</v>
      </c>
      <c r="IV63" s="307">
        <f t="shared" si="1023"/>
        <v>0</v>
      </c>
      <c r="IW63" s="307">
        <f t="shared" si="1023"/>
        <v>0</v>
      </c>
      <c r="IX63" s="307">
        <f t="shared" si="1023"/>
        <v>0</v>
      </c>
      <c r="IY63" s="307">
        <f t="shared" si="1023"/>
        <v>0</v>
      </c>
      <c r="IZ63" s="307">
        <f t="shared" si="1023"/>
        <v>0</v>
      </c>
      <c r="JA63" s="307">
        <f t="shared" si="1023"/>
        <v>0</v>
      </c>
      <c r="JB63" s="307">
        <f t="shared" si="1023"/>
        <v>0</v>
      </c>
      <c r="JC63" s="307">
        <f t="shared" si="1023"/>
        <v>0</v>
      </c>
      <c r="JD63" s="307">
        <f t="shared" ref="JD63:JN63" si="1024">-(JD58-JD69)*(JD58&gt;0)</f>
        <v>0</v>
      </c>
      <c r="JE63" s="307">
        <f t="shared" si="1024"/>
        <v>0</v>
      </c>
      <c r="JF63" s="307">
        <f t="shared" si="1024"/>
        <v>0</v>
      </c>
      <c r="JG63" s="307">
        <f t="shared" si="1024"/>
        <v>0</v>
      </c>
      <c r="JH63" s="307">
        <f t="shared" si="1024"/>
        <v>0</v>
      </c>
      <c r="JI63" s="307">
        <f t="shared" si="1024"/>
        <v>0</v>
      </c>
      <c r="JJ63" s="307">
        <f t="shared" si="1024"/>
        <v>0</v>
      </c>
      <c r="JK63" s="307">
        <f t="shared" si="1024"/>
        <v>0</v>
      </c>
      <c r="JL63" s="307">
        <f t="shared" si="1024"/>
        <v>0</v>
      </c>
      <c r="JM63" s="307">
        <f t="shared" si="1024"/>
        <v>0</v>
      </c>
      <c r="JN63" s="307">
        <f t="shared" si="1024"/>
        <v>0</v>
      </c>
    </row>
    <row r="64" spans="2:274" s="178" customFormat="1" x14ac:dyDescent="0.25">
      <c r="B64" s="228" t="s">
        <v>505</v>
      </c>
      <c r="C64" s="247"/>
      <c r="E64" s="297">
        <f t="shared" si="1019"/>
        <v>13097.037516207536</v>
      </c>
      <c r="F64" s="307"/>
      <c r="G64" s="307">
        <f>+G69*G46</f>
        <v>0</v>
      </c>
      <c r="H64" s="307">
        <f t="shared" ref="H64:BS64" si="1025">+H69*H46</f>
        <v>0</v>
      </c>
      <c r="I64" s="307">
        <f t="shared" si="1025"/>
        <v>0</v>
      </c>
      <c r="J64" s="307">
        <f t="shared" si="1025"/>
        <v>0</v>
      </c>
      <c r="K64" s="307">
        <f t="shared" si="1025"/>
        <v>0</v>
      </c>
      <c r="L64" s="307">
        <f t="shared" si="1025"/>
        <v>0</v>
      </c>
      <c r="M64" s="307">
        <f t="shared" si="1025"/>
        <v>0</v>
      </c>
      <c r="N64" s="307">
        <f t="shared" si="1025"/>
        <v>0</v>
      </c>
      <c r="O64" s="307">
        <f t="shared" si="1025"/>
        <v>0</v>
      </c>
      <c r="P64" s="307">
        <f t="shared" si="1025"/>
        <v>0</v>
      </c>
      <c r="Q64" s="307">
        <f t="shared" si="1025"/>
        <v>0</v>
      </c>
      <c r="R64" s="307">
        <f t="shared" si="1025"/>
        <v>0</v>
      </c>
      <c r="S64" s="307">
        <f t="shared" si="1025"/>
        <v>263.00373761410418</v>
      </c>
      <c r="T64" s="307">
        <f t="shared" si="1025"/>
        <v>264.49079898400532</v>
      </c>
      <c r="U64" s="307">
        <f t="shared" si="1025"/>
        <v>265.9862684150919</v>
      </c>
      <c r="V64" s="307">
        <f t="shared" si="1025"/>
        <v>267.49019344776423</v>
      </c>
      <c r="W64" s="307">
        <f t="shared" si="1025"/>
        <v>269.0026218912231</v>
      </c>
      <c r="X64" s="307">
        <f t="shared" si="1025"/>
        <v>270.52360182498927</v>
      </c>
      <c r="Y64" s="307">
        <f t="shared" si="1025"/>
        <v>272.05318160043231</v>
      </c>
      <c r="Z64" s="307">
        <f t="shared" si="1025"/>
        <v>273.59140984230731</v>
      </c>
      <c r="AA64" s="307">
        <f t="shared" si="1025"/>
        <v>275.13833545030093</v>
      </c>
      <c r="AB64" s="307">
        <f t="shared" si="1025"/>
        <v>276.69400760058556</v>
      </c>
      <c r="AC64" s="307">
        <f t="shared" si="1025"/>
        <v>278.2584757473831</v>
      </c>
      <c r="AD64" s="307">
        <f t="shared" si="1025"/>
        <v>279.83178962453655</v>
      </c>
      <c r="AE64" s="307">
        <f t="shared" si="1025"/>
        <v>281.41399924709151</v>
      </c>
      <c r="AF64" s="307">
        <f t="shared" si="1025"/>
        <v>283.0051549128857</v>
      </c>
      <c r="AG64" s="307">
        <f t="shared" si="1025"/>
        <v>284.60530720414829</v>
      </c>
      <c r="AH64" s="307">
        <f t="shared" si="1025"/>
        <v>286.21450698910769</v>
      </c>
      <c r="AI64" s="307">
        <f t="shared" si="1025"/>
        <v>287.83280542360859</v>
      </c>
      <c r="AJ64" s="307">
        <f t="shared" si="1025"/>
        <v>289.46025395273847</v>
      </c>
      <c r="AK64" s="307">
        <f t="shared" si="1025"/>
        <v>291.09690431246247</v>
      </c>
      <c r="AL64" s="307">
        <f t="shared" si="1025"/>
        <v>292.74280853126879</v>
      </c>
      <c r="AM64" s="307">
        <f t="shared" si="1025"/>
        <v>294.39801893182192</v>
      </c>
      <c r="AN64" s="307">
        <f t="shared" si="1025"/>
        <v>296.06258813262656</v>
      </c>
      <c r="AO64" s="307">
        <f t="shared" si="1025"/>
        <v>297.73656904969988</v>
      </c>
      <c r="AP64" s="307">
        <f t="shared" si="1025"/>
        <v>299.42001489825418</v>
      </c>
      <c r="AQ64" s="307">
        <f t="shared" si="1025"/>
        <v>301.11297919438795</v>
      </c>
      <c r="AR64" s="307">
        <f t="shared" si="1025"/>
        <v>302.81551575678776</v>
      </c>
      <c r="AS64" s="307">
        <f t="shared" si="1025"/>
        <v>304.52767870843877</v>
      </c>
      <c r="AT64" s="307">
        <f t="shared" si="1025"/>
        <v>306.24952247834528</v>
      </c>
      <c r="AU64" s="307">
        <f t="shared" si="1025"/>
        <v>307.98110180326131</v>
      </c>
      <c r="AV64" s="307">
        <f t="shared" si="1025"/>
        <v>309.72247172943025</v>
      </c>
      <c r="AW64" s="307">
        <f t="shared" si="1025"/>
        <v>311.47368761433495</v>
      </c>
      <c r="AX64" s="307">
        <f t="shared" si="1025"/>
        <v>313.23480512845765</v>
      </c>
      <c r="AY64" s="307">
        <f t="shared" si="1025"/>
        <v>315.00588025704951</v>
      </c>
      <c r="AZ64" s="307">
        <f t="shared" si="1025"/>
        <v>316.78696930191046</v>
      </c>
      <c r="BA64" s="307">
        <f t="shared" si="1025"/>
        <v>318.57812888317892</v>
      </c>
      <c r="BB64" s="307">
        <f t="shared" si="1025"/>
        <v>320.37941594113198</v>
      </c>
      <c r="BC64" s="307">
        <f t="shared" si="1025"/>
        <v>322.19088773799513</v>
      </c>
      <c r="BD64" s="307">
        <f t="shared" si="1025"/>
        <v>324.01260185976292</v>
      </c>
      <c r="BE64" s="307">
        <f t="shared" si="1025"/>
        <v>325.8446162180295</v>
      </c>
      <c r="BF64" s="307">
        <f t="shared" si="1025"/>
        <v>327.68698905182953</v>
      </c>
      <c r="BG64" s="307">
        <f t="shared" si="1025"/>
        <v>329.53977892948961</v>
      </c>
      <c r="BH64" s="307">
        <f t="shared" si="1025"/>
        <v>331.40304475049032</v>
      </c>
      <c r="BI64" s="307">
        <f t="shared" si="1025"/>
        <v>333.27684574733843</v>
      </c>
      <c r="BJ64" s="307">
        <f t="shared" si="1025"/>
        <v>335.16124148744967</v>
      </c>
      <c r="BK64" s="307">
        <f t="shared" si="1025"/>
        <v>0</v>
      </c>
      <c r="BL64" s="307">
        <f t="shared" si="1025"/>
        <v>0</v>
      </c>
      <c r="BM64" s="307">
        <f t="shared" si="1025"/>
        <v>0</v>
      </c>
      <c r="BN64" s="307">
        <f t="shared" si="1025"/>
        <v>0</v>
      </c>
      <c r="BO64" s="307">
        <f t="shared" si="1025"/>
        <v>0</v>
      </c>
      <c r="BP64" s="307">
        <f t="shared" si="1025"/>
        <v>0</v>
      </c>
      <c r="BQ64" s="307">
        <f t="shared" si="1025"/>
        <v>0</v>
      </c>
      <c r="BR64" s="307">
        <f t="shared" si="1025"/>
        <v>0</v>
      </c>
      <c r="BS64" s="307">
        <f t="shared" si="1025"/>
        <v>0</v>
      </c>
      <c r="BT64" s="307">
        <f t="shared" ref="BT64:EE64" si="1026">+BT69*BT46</f>
        <v>0</v>
      </c>
      <c r="BU64" s="307">
        <f t="shared" si="1026"/>
        <v>0</v>
      </c>
      <c r="BV64" s="307">
        <f t="shared" si="1026"/>
        <v>0</v>
      </c>
      <c r="BW64" s="307">
        <f t="shared" si="1026"/>
        <v>0</v>
      </c>
      <c r="BX64" s="307">
        <f t="shared" si="1026"/>
        <v>0</v>
      </c>
      <c r="BY64" s="307">
        <f t="shared" si="1026"/>
        <v>0</v>
      </c>
      <c r="BZ64" s="307">
        <f t="shared" si="1026"/>
        <v>0</v>
      </c>
      <c r="CA64" s="307">
        <f t="shared" si="1026"/>
        <v>0</v>
      </c>
      <c r="CB64" s="307">
        <f t="shared" si="1026"/>
        <v>0</v>
      </c>
      <c r="CC64" s="307">
        <f t="shared" si="1026"/>
        <v>0</v>
      </c>
      <c r="CD64" s="307">
        <f t="shared" si="1026"/>
        <v>0</v>
      </c>
      <c r="CE64" s="307">
        <f t="shared" si="1026"/>
        <v>0</v>
      </c>
      <c r="CF64" s="307">
        <f t="shared" si="1026"/>
        <v>0</v>
      </c>
      <c r="CG64" s="307">
        <f t="shared" si="1026"/>
        <v>0</v>
      </c>
      <c r="CH64" s="307">
        <f t="shared" si="1026"/>
        <v>0</v>
      </c>
      <c r="CI64" s="307">
        <f t="shared" si="1026"/>
        <v>0</v>
      </c>
      <c r="CJ64" s="307">
        <f t="shared" si="1026"/>
        <v>0</v>
      </c>
      <c r="CK64" s="307">
        <f t="shared" si="1026"/>
        <v>0</v>
      </c>
      <c r="CL64" s="307">
        <f t="shared" si="1026"/>
        <v>0</v>
      </c>
      <c r="CM64" s="307">
        <f t="shared" si="1026"/>
        <v>0</v>
      </c>
      <c r="CN64" s="307">
        <f t="shared" si="1026"/>
        <v>0</v>
      </c>
      <c r="CO64" s="307">
        <f t="shared" si="1026"/>
        <v>0</v>
      </c>
      <c r="CP64" s="307">
        <f t="shared" si="1026"/>
        <v>0</v>
      </c>
      <c r="CQ64" s="307">
        <f t="shared" si="1026"/>
        <v>0</v>
      </c>
      <c r="CR64" s="307">
        <f t="shared" si="1026"/>
        <v>0</v>
      </c>
      <c r="CS64" s="307">
        <f t="shared" si="1026"/>
        <v>0</v>
      </c>
      <c r="CT64" s="307">
        <f t="shared" si="1026"/>
        <v>0</v>
      </c>
      <c r="CU64" s="307">
        <f t="shared" si="1026"/>
        <v>0</v>
      </c>
      <c r="CV64" s="307">
        <f t="shared" si="1026"/>
        <v>0</v>
      </c>
      <c r="CW64" s="307">
        <f t="shared" si="1026"/>
        <v>0</v>
      </c>
      <c r="CX64" s="307">
        <f t="shared" si="1026"/>
        <v>0</v>
      </c>
      <c r="CY64" s="307">
        <f t="shared" si="1026"/>
        <v>0</v>
      </c>
      <c r="CZ64" s="307">
        <f t="shared" si="1026"/>
        <v>0</v>
      </c>
      <c r="DA64" s="307">
        <f t="shared" si="1026"/>
        <v>0</v>
      </c>
      <c r="DB64" s="307">
        <f t="shared" si="1026"/>
        <v>0</v>
      </c>
      <c r="DC64" s="307">
        <f t="shared" si="1026"/>
        <v>0</v>
      </c>
      <c r="DD64" s="307">
        <f t="shared" si="1026"/>
        <v>0</v>
      </c>
      <c r="DE64" s="307">
        <f t="shared" si="1026"/>
        <v>0</v>
      </c>
      <c r="DF64" s="307">
        <f t="shared" si="1026"/>
        <v>0</v>
      </c>
      <c r="DG64" s="307">
        <f t="shared" si="1026"/>
        <v>0</v>
      </c>
      <c r="DH64" s="307">
        <f t="shared" si="1026"/>
        <v>0</v>
      </c>
      <c r="DI64" s="307">
        <f t="shared" si="1026"/>
        <v>0</v>
      </c>
      <c r="DJ64" s="307">
        <f t="shared" si="1026"/>
        <v>0</v>
      </c>
      <c r="DK64" s="307">
        <f t="shared" si="1026"/>
        <v>0</v>
      </c>
      <c r="DL64" s="307">
        <f t="shared" si="1026"/>
        <v>0</v>
      </c>
      <c r="DM64" s="307">
        <f t="shared" si="1026"/>
        <v>0</v>
      </c>
      <c r="DN64" s="307">
        <f t="shared" si="1026"/>
        <v>0</v>
      </c>
      <c r="DO64" s="307">
        <f t="shared" si="1026"/>
        <v>0</v>
      </c>
      <c r="DP64" s="307">
        <f t="shared" si="1026"/>
        <v>0</v>
      </c>
      <c r="DQ64" s="307">
        <f t="shared" si="1026"/>
        <v>0</v>
      </c>
      <c r="DR64" s="307">
        <f t="shared" si="1026"/>
        <v>0</v>
      </c>
      <c r="DS64" s="307">
        <f t="shared" si="1026"/>
        <v>0</v>
      </c>
      <c r="DT64" s="307">
        <f t="shared" si="1026"/>
        <v>0</v>
      </c>
      <c r="DU64" s="307">
        <f t="shared" si="1026"/>
        <v>0</v>
      </c>
      <c r="DV64" s="307">
        <f t="shared" si="1026"/>
        <v>0</v>
      </c>
      <c r="DW64" s="307">
        <f t="shared" si="1026"/>
        <v>0</v>
      </c>
      <c r="DX64" s="307">
        <f t="shared" si="1026"/>
        <v>0</v>
      </c>
      <c r="DY64" s="307">
        <f t="shared" si="1026"/>
        <v>0</v>
      </c>
      <c r="DZ64" s="307">
        <f t="shared" si="1026"/>
        <v>0</v>
      </c>
      <c r="EA64" s="307">
        <f t="shared" si="1026"/>
        <v>0</v>
      </c>
      <c r="EB64" s="307">
        <f t="shared" si="1026"/>
        <v>0</v>
      </c>
      <c r="EC64" s="307">
        <f t="shared" si="1026"/>
        <v>0</v>
      </c>
      <c r="ED64" s="307">
        <f t="shared" si="1026"/>
        <v>0</v>
      </c>
      <c r="EE64" s="307">
        <f t="shared" si="1026"/>
        <v>0</v>
      </c>
      <c r="EF64" s="307">
        <f t="shared" ref="EF64:GQ64" si="1027">+EF69*EF46</f>
        <v>0</v>
      </c>
      <c r="EG64" s="307">
        <f t="shared" si="1027"/>
        <v>0</v>
      </c>
      <c r="EH64" s="307">
        <f t="shared" si="1027"/>
        <v>0</v>
      </c>
      <c r="EI64" s="307">
        <f t="shared" si="1027"/>
        <v>0</v>
      </c>
      <c r="EJ64" s="307">
        <f t="shared" si="1027"/>
        <v>0</v>
      </c>
      <c r="EK64" s="307">
        <f t="shared" si="1027"/>
        <v>0</v>
      </c>
      <c r="EL64" s="307">
        <f t="shared" si="1027"/>
        <v>0</v>
      </c>
      <c r="EM64" s="307">
        <f t="shared" si="1027"/>
        <v>0</v>
      </c>
      <c r="EN64" s="307">
        <f t="shared" si="1027"/>
        <v>0</v>
      </c>
      <c r="EO64" s="307">
        <f t="shared" si="1027"/>
        <v>0</v>
      </c>
      <c r="EP64" s="307">
        <f t="shared" si="1027"/>
        <v>0</v>
      </c>
      <c r="EQ64" s="307">
        <f t="shared" si="1027"/>
        <v>0</v>
      </c>
      <c r="ER64" s="307">
        <f t="shared" si="1027"/>
        <v>0</v>
      </c>
      <c r="ES64" s="307">
        <f t="shared" si="1027"/>
        <v>0</v>
      </c>
      <c r="ET64" s="307">
        <f t="shared" si="1027"/>
        <v>0</v>
      </c>
      <c r="EU64" s="307">
        <f t="shared" si="1027"/>
        <v>0</v>
      </c>
      <c r="EV64" s="307">
        <f t="shared" si="1027"/>
        <v>0</v>
      </c>
      <c r="EW64" s="307">
        <f t="shared" si="1027"/>
        <v>0</v>
      </c>
      <c r="EX64" s="307">
        <f t="shared" si="1027"/>
        <v>0</v>
      </c>
      <c r="EY64" s="307">
        <f t="shared" si="1027"/>
        <v>0</v>
      </c>
      <c r="EZ64" s="307">
        <f t="shared" si="1027"/>
        <v>0</v>
      </c>
      <c r="FA64" s="307">
        <f t="shared" si="1027"/>
        <v>0</v>
      </c>
      <c r="FB64" s="307">
        <f t="shared" si="1027"/>
        <v>0</v>
      </c>
      <c r="FC64" s="307">
        <f t="shared" si="1027"/>
        <v>0</v>
      </c>
      <c r="FD64" s="307">
        <f t="shared" si="1027"/>
        <v>0</v>
      </c>
      <c r="FE64" s="307">
        <f t="shared" si="1027"/>
        <v>0</v>
      </c>
      <c r="FF64" s="307">
        <f t="shared" si="1027"/>
        <v>0</v>
      </c>
      <c r="FG64" s="307">
        <f t="shared" si="1027"/>
        <v>0</v>
      </c>
      <c r="FH64" s="307">
        <f t="shared" si="1027"/>
        <v>0</v>
      </c>
      <c r="FI64" s="307">
        <f t="shared" si="1027"/>
        <v>0</v>
      </c>
      <c r="FJ64" s="307">
        <f t="shared" si="1027"/>
        <v>0</v>
      </c>
      <c r="FK64" s="307">
        <f t="shared" si="1027"/>
        <v>0</v>
      </c>
      <c r="FL64" s="307">
        <f t="shared" si="1027"/>
        <v>0</v>
      </c>
      <c r="FM64" s="307">
        <f t="shared" si="1027"/>
        <v>0</v>
      </c>
      <c r="FN64" s="307">
        <f t="shared" si="1027"/>
        <v>0</v>
      </c>
      <c r="FO64" s="307">
        <f t="shared" si="1027"/>
        <v>0</v>
      </c>
      <c r="FP64" s="307">
        <f t="shared" si="1027"/>
        <v>0</v>
      </c>
      <c r="FQ64" s="307">
        <f t="shared" si="1027"/>
        <v>0</v>
      </c>
      <c r="FR64" s="307">
        <f t="shared" si="1027"/>
        <v>0</v>
      </c>
      <c r="FS64" s="307">
        <f t="shared" si="1027"/>
        <v>0</v>
      </c>
      <c r="FT64" s="307">
        <f t="shared" si="1027"/>
        <v>0</v>
      </c>
      <c r="FU64" s="307">
        <f t="shared" si="1027"/>
        <v>0</v>
      </c>
      <c r="FV64" s="307">
        <f t="shared" si="1027"/>
        <v>0</v>
      </c>
      <c r="FW64" s="307">
        <f t="shared" si="1027"/>
        <v>0</v>
      </c>
      <c r="FX64" s="307">
        <f t="shared" si="1027"/>
        <v>0</v>
      </c>
      <c r="FY64" s="307">
        <f t="shared" si="1027"/>
        <v>0</v>
      </c>
      <c r="FZ64" s="307">
        <f t="shared" si="1027"/>
        <v>0</v>
      </c>
      <c r="GA64" s="307">
        <f t="shared" si="1027"/>
        <v>0</v>
      </c>
      <c r="GB64" s="307">
        <f t="shared" si="1027"/>
        <v>0</v>
      </c>
      <c r="GC64" s="307">
        <f t="shared" si="1027"/>
        <v>0</v>
      </c>
      <c r="GD64" s="307">
        <f t="shared" si="1027"/>
        <v>0</v>
      </c>
      <c r="GE64" s="307">
        <f t="shared" si="1027"/>
        <v>0</v>
      </c>
      <c r="GF64" s="307">
        <f t="shared" si="1027"/>
        <v>0</v>
      </c>
      <c r="GG64" s="307">
        <f t="shared" si="1027"/>
        <v>0</v>
      </c>
      <c r="GH64" s="307">
        <f t="shared" si="1027"/>
        <v>0</v>
      </c>
      <c r="GI64" s="307">
        <f t="shared" si="1027"/>
        <v>0</v>
      </c>
      <c r="GJ64" s="307">
        <f t="shared" si="1027"/>
        <v>0</v>
      </c>
      <c r="GK64" s="307">
        <f t="shared" si="1027"/>
        <v>0</v>
      </c>
      <c r="GL64" s="307">
        <f t="shared" si="1027"/>
        <v>0</v>
      </c>
      <c r="GM64" s="307">
        <f t="shared" si="1027"/>
        <v>0</v>
      </c>
      <c r="GN64" s="307">
        <f t="shared" si="1027"/>
        <v>0</v>
      </c>
      <c r="GO64" s="307">
        <f t="shared" si="1027"/>
        <v>0</v>
      </c>
      <c r="GP64" s="307">
        <f t="shared" si="1027"/>
        <v>0</v>
      </c>
      <c r="GQ64" s="307">
        <f t="shared" si="1027"/>
        <v>0</v>
      </c>
      <c r="GR64" s="307">
        <f t="shared" ref="GR64:JC64" si="1028">+GR69*GR46</f>
        <v>0</v>
      </c>
      <c r="GS64" s="307">
        <f t="shared" si="1028"/>
        <v>0</v>
      </c>
      <c r="GT64" s="307">
        <f t="shared" si="1028"/>
        <v>0</v>
      </c>
      <c r="GU64" s="307">
        <f t="shared" si="1028"/>
        <v>0</v>
      </c>
      <c r="GV64" s="307">
        <f t="shared" si="1028"/>
        <v>0</v>
      </c>
      <c r="GW64" s="307">
        <f t="shared" si="1028"/>
        <v>0</v>
      </c>
      <c r="GX64" s="307">
        <f t="shared" si="1028"/>
        <v>0</v>
      </c>
      <c r="GY64" s="307">
        <f t="shared" si="1028"/>
        <v>0</v>
      </c>
      <c r="GZ64" s="307">
        <f t="shared" si="1028"/>
        <v>0</v>
      </c>
      <c r="HA64" s="307">
        <f t="shared" si="1028"/>
        <v>0</v>
      </c>
      <c r="HB64" s="307">
        <f t="shared" si="1028"/>
        <v>0</v>
      </c>
      <c r="HC64" s="307">
        <f t="shared" si="1028"/>
        <v>0</v>
      </c>
      <c r="HD64" s="307">
        <f t="shared" si="1028"/>
        <v>0</v>
      </c>
      <c r="HE64" s="307">
        <f t="shared" si="1028"/>
        <v>0</v>
      </c>
      <c r="HF64" s="307">
        <f t="shared" si="1028"/>
        <v>0</v>
      </c>
      <c r="HG64" s="307">
        <f t="shared" si="1028"/>
        <v>0</v>
      </c>
      <c r="HH64" s="307">
        <f t="shared" si="1028"/>
        <v>0</v>
      </c>
      <c r="HI64" s="307">
        <f t="shared" si="1028"/>
        <v>0</v>
      </c>
      <c r="HJ64" s="307">
        <f t="shared" si="1028"/>
        <v>0</v>
      </c>
      <c r="HK64" s="307">
        <f t="shared" si="1028"/>
        <v>0</v>
      </c>
      <c r="HL64" s="307">
        <f t="shared" si="1028"/>
        <v>0</v>
      </c>
      <c r="HM64" s="307">
        <f t="shared" si="1028"/>
        <v>0</v>
      </c>
      <c r="HN64" s="307">
        <f t="shared" si="1028"/>
        <v>0</v>
      </c>
      <c r="HO64" s="307">
        <f t="shared" si="1028"/>
        <v>0</v>
      </c>
      <c r="HP64" s="307">
        <f t="shared" si="1028"/>
        <v>0</v>
      </c>
      <c r="HQ64" s="307">
        <f t="shared" si="1028"/>
        <v>0</v>
      </c>
      <c r="HR64" s="307">
        <f t="shared" si="1028"/>
        <v>0</v>
      </c>
      <c r="HS64" s="307">
        <f t="shared" si="1028"/>
        <v>0</v>
      </c>
      <c r="HT64" s="307">
        <f t="shared" si="1028"/>
        <v>0</v>
      </c>
      <c r="HU64" s="307">
        <f t="shared" si="1028"/>
        <v>0</v>
      </c>
      <c r="HV64" s="307">
        <f t="shared" si="1028"/>
        <v>0</v>
      </c>
      <c r="HW64" s="307">
        <f t="shared" si="1028"/>
        <v>0</v>
      </c>
      <c r="HX64" s="307">
        <f t="shared" si="1028"/>
        <v>0</v>
      </c>
      <c r="HY64" s="307">
        <f t="shared" si="1028"/>
        <v>0</v>
      </c>
      <c r="HZ64" s="307">
        <f t="shared" si="1028"/>
        <v>0</v>
      </c>
      <c r="IA64" s="307">
        <f t="shared" si="1028"/>
        <v>0</v>
      </c>
      <c r="IB64" s="307">
        <f t="shared" si="1028"/>
        <v>0</v>
      </c>
      <c r="IC64" s="307">
        <f t="shared" si="1028"/>
        <v>0</v>
      </c>
      <c r="ID64" s="307">
        <f t="shared" si="1028"/>
        <v>0</v>
      </c>
      <c r="IE64" s="307">
        <f t="shared" si="1028"/>
        <v>0</v>
      </c>
      <c r="IF64" s="307">
        <f t="shared" si="1028"/>
        <v>0</v>
      </c>
      <c r="IG64" s="307">
        <f t="shared" si="1028"/>
        <v>0</v>
      </c>
      <c r="IH64" s="307">
        <f t="shared" si="1028"/>
        <v>0</v>
      </c>
      <c r="II64" s="307">
        <f t="shared" si="1028"/>
        <v>0</v>
      </c>
      <c r="IJ64" s="307">
        <f t="shared" si="1028"/>
        <v>0</v>
      </c>
      <c r="IK64" s="307">
        <f t="shared" si="1028"/>
        <v>0</v>
      </c>
      <c r="IL64" s="307">
        <f t="shared" si="1028"/>
        <v>0</v>
      </c>
      <c r="IM64" s="307">
        <f t="shared" si="1028"/>
        <v>0</v>
      </c>
      <c r="IN64" s="307">
        <f t="shared" si="1028"/>
        <v>0</v>
      </c>
      <c r="IO64" s="307">
        <f t="shared" si="1028"/>
        <v>0</v>
      </c>
      <c r="IP64" s="307">
        <f t="shared" si="1028"/>
        <v>0</v>
      </c>
      <c r="IQ64" s="307">
        <f t="shared" si="1028"/>
        <v>0</v>
      </c>
      <c r="IR64" s="307">
        <f t="shared" si="1028"/>
        <v>0</v>
      </c>
      <c r="IS64" s="307">
        <f t="shared" si="1028"/>
        <v>0</v>
      </c>
      <c r="IT64" s="307">
        <f t="shared" si="1028"/>
        <v>0</v>
      </c>
      <c r="IU64" s="307">
        <f t="shared" si="1028"/>
        <v>0</v>
      </c>
      <c r="IV64" s="307">
        <f t="shared" si="1028"/>
        <v>0</v>
      </c>
      <c r="IW64" s="307">
        <f t="shared" si="1028"/>
        <v>0</v>
      </c>
      <c r="IX64" s="307">
        <f t="shared" si="1028"/>
        <v>0</v>
      </c>
      <c r="IY64" s="307">
        <f t="shared" si="1028"/>
        <v>0</v>
      </c>
      <c r="IZ64" s="307">
        <f t="shared" si="1028"/>
        <v>0</v>
      </c>
      <c r="JA64" s="307">
        <f t="shared" si="1028"/>
        <v>0</v>
      </c>
      <c r="JB64" s="307">
        <f t="shared" si="1028"/>
        <v>0</v>
      </c>
      <c r="JC64" s="307">
        <f t="shared" si="1028"/>
        <v>0</v>
      </c>
      <c r="JD64" s="307">
        <f t="shared" ref="JD64:JN64" si="1029">+JD69*JD46</f>
        <v>0</v>
      </c>
      <c r="JE64" s="307">
        <f t="shared" si="1029"/>
        <v>0</v>
      </c>
      <c r="JF64" s="307">
        <f t="shared" si="1029"/>
        <v>0</v>
      </c>
      <c r="JG64" s="307">
        <f t="shared" si="1029"/>
        <v>0</v>
      </c>
      <c r="JH64" s="307">
        <f t="shared" si="1029"/>
        <v>0</v>
      </c>
      <c r="JI64" s="307">
        <f t="shared" si="1029"/>
        <v>0</v>
      </c>
      <c r="JJ64" s="307">
        <f t="shared" si="1029"/>
        <v>0</v>
      </c>
      <c r="JK64" s="307">
        <f t="shared" si="1029"/>
        <v>0</v>
      </c>
      <c r="JL64" s="307">
        <f t="shared" si="1029"/>
        <v>0</v>
      </c>
      <c r="JM64" s="307">
        <f t="shared" si="1029"/>
        <v>0</v>
      </c>
      <c r="JN64" s="307">
        <f t="shared" si="1029"/>
        <v>0</v>
      </c>
    </row>
    <row r="65" spans="2:274" s="178" customFormat="1" x14ac:dyDescent="0.25">
      <c r="B65" s="172" t="s">
        <v>61</v>
      </c>
      <c r="C65" s="394"/>
      <c r="D65" s="395"/>
      <c r="E65" s="162"/>
      <c r="F65" s="396"/>
      <c r="G65" s="396">
        <f>+SUM(G61:G64)</f>
        <v>0</v>
      </c>
      <c r="H65" s="396">
        <f t="shared" ref="H65:BS65" si="1030">+SUM(H61:H64)</f>
        <v>0</v>
      </c>
      <c r="I65" s="396">
        <f t="shared" si="1030"/>
        <v>0</v>
      </c>
      <c r="J65" s="396">
        <f t="shared" si="1030"/>
        <v>0</v>
      </c>
      <c r="K65" s="396">
        <f t="shared" si="1030"/>
        <v>0</v>
      </c>
      <c r="L65" s="396">
        <f t="shared" si="1030"/>
        <v>0</v>
      </c>
      <c r="M65" s="396">
        <f t="shared" si="1030"/>
        <v>0</v>
      </c>
      <c r="N65" s="396">
        <f t="shared" si="1030"/>
        <v>0</v>
      </c>
      <c r="O65" s="396">
        <f t="shared" si="1030"/>
        <v>0</v>
      </c>
      <c r="P65" s="396">
        <f t="shared" si="1030"/>
        <v>0</v>
      </c>
      <c r="Q65" s="396">
        <f t="shared" si="1030"/>
        <v>0</v>
      </c>
      <c r="R65" s="396">
        <f t="shared" si="1030"/>
        <v>0</v>
      </c>
      <c r="S65" s="396">
        <f t="shared" si="1030"/>
        <v>46778.209766795895</v>
      </c>
      <c r="T65" s="396">
        <f t="shared" si="1030"/>
        <v>47042.700565779902</v>
      </c>
      <c r="U65" s="396">
        <f t="shared" si="1030"/>
        <v>47308.686834194996</v>
      </c>
      <c r="V65" s="396">
        <f t="shared" si="1030"/>
        <v>47576.177027642763</v>
      </c>
      <c r="W65" s="396">
        <f t="shared" si="1030"/>
        <v>47845.179649533988</v>
      </c>
      <c r="X65" s="396">
        <f t="shared" si="1030"/>
        <v>48115.70325135898</v>
      </c>
      <c r="Y65" s="396">
        <f t="shared" si="1030"/>
        <v>48387.75643295941</v>
      </c>
      <c r="Z65" s="396">
        <f t="shared" si="1030"/>
        <v>48661.347842801719</v>
      </c>
      <c r="AA65" s="396">
        <f t="shared" si="1030"/>
        <v>48936.486178252017</v>
      </c>
      <c r="AB65" s="396">
        <f t="shared" si="1030"/>
        <v>49213.180185852601</v>
      </c>
      <c r="AC65" s="396">
        <f t="shared" si="1030"/>
        <v>49491.438661599983</v>
      </c>
      <c r="AD65" s="396">
        <f t="shared" si="1030"/>
        <v>49771.270451224518</v>
      </c>
      <c r="AE65" s="396">
        <f t="shared" si="1030"/>
        <v>50052.684450471606</v>
      </c>
      <c r="AF65" s="396">
        <f t="shared" si="1030"/>
        <v>50335.68960538449</v>
      </c>
      <c r="AG65" s="396">
        <f t="shared" si="1030"/>
        <v>50620.294912588637</v>
      </c>
      <c r="AH65" s="396">
        <f t="shared" si="1030"/>
        <v>50906.509419577742</v>
      </c>
      <c r="AI65" s="396">
        <f t="shared" si="1030"/>
        <v>51194.342225001354</v>
      </c>
      <c r="AJ65" s="396">
        <f t="shared" si="1030"/>
        <v>51483.802478954094</v>
      </c>
      <c r="AK65" s="396">
        <f t="shared" si="1030"/>
        <v>51774.899383266558</v>
      </c>
      <c r="AL65" s="396">
        <f t="shared" si="1030"/>
        <v>52067.64219179783</v>
      </c>
      <c r="AM65" s="396">
        <f t="shared" si="1030"/>
        <v>52362.040210729654</v>
      </c>
      <c r="AN65" s="396">
        <f t="shared" si="1030"/>
        <v>52658.102798862281</v>
      </c>
      <c r="AO65" s="396">
        <f t="shared" si="1030"/>
        <v>52955.839367911984</v>
      </c>
      <c r="AP65" s="396">
        <f t="shared" si="1030"/>
        <v>53255.25938281024</v>
      </c>
      <c r="AQ65" s="396">
        <f t="shared" si="1030"/>
        <v>53556.372362004629</v>
      </c>
      <c r="AR65" s="396">
        <f t="shared" si="1030"/>
        <v>53859.187877761418</v>
      </c>
      <c r="AS65" s="396">
        <f t="shared" si="1030"/>
        <v>54163.715556469855</v>
      </c>
      <c r="AT65" s="396">
        <f t="shared" si="1030"/>
        <v>54469.965078948204</v>
      </c>
      <c r="AU65" s="396">
        <f t="shared" si="1030"/>
        <v>54777.946180751467</v>
      </c>
      <c r="AV65" s="396">
        <f t="shared" si="1030"/>
        <v>55087.668652480897</v>
      </c>
      <c r="AW65" s="396">
        <f t="shared" si="1030"/>
        <v>55399.142340095234</v>
      </c>
      <c r="AX65" s="396">
        <f t="shared" si="1030"/>
        <v>55712.377145223691</v>
      </c>
      <c r="AY65" s="396">
        <f t="shared" si="1030"/>
        <v>56027.38302548074</v>
      </c>
      <c r="AZ65" s="396">
        <f t="shared" si="1030"/>
        <v>56344.169994782649</v>
      </c>
      <c r="BA65" s="396">
        <f t="shared" si="1030"/>
        <v>56662.748123665828</v>
      </c>
      <c r="BB65" s="396">
        <f t="shared" si="1030"/>
        <v>56983.127539606961</v>
      </c>
      <c r="BC65" s="396">
        <f t="shared" si="1030"/>
        <v>57305.318427344959</v>
      </c>
      <c r="BD65" s="396">
        <f t="shared" si="1030"/>
        <v>57629.331029204724</v>
      </c>
      <c r="BE65" s="396">
        <f t="shared" si="1030"/>
        <v>57955.175645422751</v>
      </c>
      <c r="BF65" s="396">
        <f t="shared" si="1030"/>
        <v>58282.862634474579</v>
      </c>
      <c r="BG65" s="396">
        <f t="shared" si="1030"/>
        <v>58612.402413404066</v>
      </c>
      <c r="BH65" s="396">
        <f t="shared" si="1030"/>
        <v>58943.805458154558</v>
      </c>
      <c r="BI65" s="396">
        <f t="shared" si="1030"/>
        <v>59277.082303901894</v>
      </c>
      <c r="BJ65" s="396">
        <f t="shared" si="1030"/>
        <v>59612.243545389341</v>
      </c>
      <c r="BK65" s="396">
        <f t="shared" si="1030"/>
        <v>59420.628850556765</v>
      </c>
      <c r="BL65" s="396">
        <f t="shared" si="1030"/>
        <v>59227.930738381241</v>
      </c>
      <c r="BM65" s="396">
        <f t="shared" si="1030"/>
        <v>59034.143083063602</v>
      </c>
      <c r="BN65" s="396">
        <f t="shared" si="1030"/>
        <v>58839.259724168514</v>
      </c>
      <c r="BO65" s="396">
        <f t="shared" si="1030"/>
        <v>58643.274466428644</v>
      </c>
      <c r="BP65" s="396">
        <f t="shared" si="1030"/>
        <v>58446.181079547721</v>
      </c>
      <c r="BQ65" s="396">
        <f t="shared" si="1030"/>
        <v>58247.973298002478</v>
      </c>
      <c r="BR65" s="396">
        <f t="shared" si="1030"/>
        <v>58048.644820843467</v>
      </c>
      <c r="BS65" s="396">
        <f t="shared" si="1030"/>
        <v>57848.189311494745</v>
      </c>
      <c r="BT65" s="396">
        <f t="shared" ref="BT65:EE65" si="1031">+SUM(BT61:BT64)</f>
        <v>57646.600397552465</v>
      </c>
      <c r="BU65" s="396">
        <f t="shared" si="1031"/>
        <v>57443.871670582266</v>
      </c>
      <c r="BV65" s="396">
        <f t="shared" si="1031"/>
        <v>57239.996685915568</v>
      </c>
      <c r="BW65" s="396">
        <f t="shared" si="1031"/>
        <v>57034.968962444713</v>
      </c>
      <c r="BX65" s="396">
        <f t="shared" si="1031"/>
        <v>56828.781982416906</v>
      </c>
      <c r="BY65" s="396">
        <f t="shared" si="1031"/>
        <v>56621.429191227027</v>
      </c>
      <c r="BZ65" s="396">
        <f t="shared" si="1031"/>
        <v>56412.90399720928</v>
      </c>
      <c r="CA65" s="396">
        <f t="shared" si="1031"/>
        <v>56203.199771427622</v>
      </c>
      <c r="CB65" s="396">
        <f t="shared" si="1031"/>
        <v>55992.30984746504</v>
      </c>
      <c r="CC65" s="396">
        <f t="shared" si="1031"/>
        <v>55780.227521211636</v>
      </c>
      <c r="CD65" s="396">
        <f t="shared" si="1031"/>
        <v>55566.946050651495</v>
      </c>
      <c r="CE65" s="396">
        <f t="shared" si="1031"/>
        <v>55352.458655648363</v>
      </c>
      <c r="CF65" s="396">
        <f t="shared" si="1031"/>
        <v>55136.758517730123</v>
      </c>
      <c r="CG65" s="396">
        <f t="shared" si="1031"/>
        <v>54919.838779872007</v>
      </c>
      <c r="CH65" s="396">
        <f t="shared" si="1031"/>
        <v>54701.692546278646</v>
      </c>
      <c r="CI65" s="396">
        <f t="shared" si="1031"/>
        <v>54482.312882164828</v>
      </c>
      <c r="CJ65" s="396">
        <f t="shared" si="1031"/>
        <v>54261.692813535075</v>
      </c>
      <c r="CK65" s="396">
        <f t="shared" si="1031"/>
        <v>54039.825326961909</v>
      </c>
      <c r="CL65" s="396">
        <f t="shared" si="1031"/>
        <v>53816.70336936292</v>
      </c>
      <c r="CM65" s="396">
        <f t="shared" si="1031"/>
        <v>53592.31984777654</v>
      </c>
      <c r="CN65" s="396">
        <f t="shared" si="1031"/>
        <v>53366.667629136573</v>
      </c>
      <c r="CO65" s="396">
        <f t="shared" si="1031"/>
        <v>53139.739540045426</v>
      </c>
      <c r="CP65" s="396">
        <f t="shared" si="1031"/>
        <v>52911.528366546074</v>
      </c>
      <c r="CQ65" s="396">
        <f t="shared" si="1031"/>
        <v>52682.026853892727</v>
      </c>
      <c r="CR65" s="396">
        <f t="shared" si="1031"/>
        <v>52451.227706320205</v>
      </c>
      <c r="CS65" s="396">
        <f t="shared" si="1031"/>
        <v>52219.12358681202</v>
      </c>
      <c r="CT65" s="396">
        <f t="shared" si="1031"/>
        <v>51985.707116867125</v>
      </c>
      <c r="CU65" s="396">
        <f t="shared" si="1031"/>
        <v>51750.970876265339</v>
      </c>
      <c r="CV65" s="396">
        <f t="shared" si="1031"/>
        <v>51514.907402831501</v>
      </c>
      <c r="CW65" s="396">
        <f t="shared" si="1031"/>
        <v>51277.509192198209</v>
      </c>
      <c r="CX65" s="396">
        <f t="shared" si="1031"/>
        <v>51038.768697567291</v>
      </c>
      <c r="CY65" s="396">
        <f t="shared" si="1031"/>
        <v>50798.678329469869</v>
      </c>
      <c r="CZ65" s="396">
        <f t="shared" si="1031"/>
        <v>50557.23045552511</v>
      </c>
      <c r="DA65" s="396">
        <f t="shared" si="1031"/>
        <v>50314.417400197584</v>
      </c>
      <c r="DB65" s="396">
        <f t="shared" si="1031"/>
        <v>50070.231444553276</v>
      </c>
      <c r="DC65" s="396">
        <f t="shared" si="1031"/>
        <v>49824.664826014196</v>
      </c>
      <c r="DD65" s="396">
        <f t="shared" si="1031"/>
        <v>49577.709738111596</v>
      </c>
      <c r="DE65" s="396">
        <f t="shared" si="1031"/>
        <v>49329.358330237839</v>
      </c>
      <c r="DF65" s="396">
        <f t="shared" si="1031"/>
        <v>49079.6027073968</v>
      </c>
      <c r="DG65" s="396">
        <f t="shared" si="1031"/>
        <v>48828.434929952891</v>
      </c>
      <c r="DH65" s="396">
        <f t="shared" si="1031"/>
        <v>48575.847013378683</v>
      </c>
      <c r="DI65" s="396">
        <f t="shared" si="1031"/>
        <v>48321.830928001065</v>
      </c>
      <c r="DJ65" s="396">
        <f t="shared" si="1031"/>
        <v>48066.378598745985</v>
      </c>
      <c r="DK65" s="396">
        <f t="shared" si="1031"/>
        <v>47809.481904881744</v>
      </c>
      <c r="DL65" s="396">
        <f t="shared" si="1031"/>
        <v>47551.132679760849</v>
      </c>
      <c r="DM65" s="396">
        <f t="shared" si="1031"/>
        <v>47291.322710560395</v>
      </c>
      <c r="DN65" s="396">
        <f t="shared" si="1031"/>
        <v>47030.043738020984</v>
      </c>
      <c r="DO65" s="396">
        <f t="shared" si="1031"/>
        <v>46767.287456184167</v>
      </c>
      <c r="DP65" s="396">
        <f t="shared" si="1031"/>
        <v>46503.045512128389</v>
      </c>
      <c r="DQ65" s="396">
        <f t="shared" si="1031"/>
        <v>46237.309505703466</v>
      </c>
      <c r="DR65" s="396">
        <f t="shared" si="1031"/>
        <v>45970.07098926355</v>
      </c>
      <c r="DS65" s="396">
        <f t="shared" si="1031"/>
        <v>45701.321467398571</v>
      </c>
      <c r="DT65" s="396">
        <f t="shared" si="1031"/>
        <v>45431.05239666417</v>
      </c>
      <c r="DU65" s="396">
        <f t="shared" si="1031"/>
        <v>45159.255185310118</v>
      </c>
      <c r="DV65" s="396">
        <f t="shared" si="1031"/>
        <v>44885.921193007176</v>
      </c>
      <c r="DW65" s="396">
        <f t="shared" si="1031"/>
        <v>44611.041730572433</v>
      </c>
      <c r="DX65" s="396">
        <f t="shared" si="1031"/>
        <v>44334.608059693077</v>
      </c>
      <c r="DY65" s="396">
        <f t="shared" si="1031"/>
        <v>44056.611392648592</v>
      </c>
      <c r="DZ65" s="396">
        <f t="shared" si="1031"/>
        <v>43777.042892031423</v>
      </c>
      <c r="EA65" s="396">
        <f t="shared" si="1031"/>
        <v>43495.89367046603</v>
      </c>
      <c r="EB65" s="396">
        <f t="shared" si="1031"/>
        <v>43213.154790326349</v>
      </c>
      <c r="EC65" s="396">
        <f t="shared" si="1031"/>
        <v>42928.817263451681</v>
      </c>
      <c r="ED65" s="396">
        <f t="shared" si="1031"/>
        <v>42642.872050860969</v>
      </c>
      <c r="EE65" s="396">
        <f t="shared" si="1031"/>
        <v>42355.31006246544</v>
      </c>
      <c r="EF65" s="396">
        <f t="shared" ref="EF65:GQ65" si="1032">+SUM(EF61:EF64)</f>
        <v>42066.122156779631</v>
      </c>
      <c r="EG65" s="396">
        <f t="shared" si="1032"/>
        <v>41775.299140630792</v>
      </c>
      <c r="EH65" s="396">
        <f t="shared" si="1032"/>
        <v>41482.83176886665</v>
      </c>
      <c r="EI65" s="396">
        <f t="shared" si="1032"/>
        <v>41188.710744061478</v>
      </c>
      <c r="EJ65" s="396">
        <f t="shared" si="1032"/>
        <v>40892.926716220565</v>
      </c>
      <c r="EK65" s="396">
        <f t="shared" si="1032"/>
        <v>40595.470282482966</v>
      </c>
      <c r="EL65" s="396">
        <f t="shared" si="1032"/>
        <v>40296.331986822595</v>
      </c>
      <c r="EM65" s="396">
        <f t="shared" si="1032"/>
        <v>39995.502319747618</v>
      </c>
      <c r="EN65" s="396">
        <f t="shared" si="1032"/>
        <v>39692.97171799816</v>
      </c>
      <c r="EO65" s="396">
        <f t="shared" si="1032"/>
        <v>39388.730564242273</v>
      </c>
      <c r="EP65" s="396">
        <f t="shared" si="1032"/>
        <v>39082.769186770216</v>
      </c>
      <c r="EQ65" s="396">
        <f t="shared" si="1032"/>
        <v>38775.077859186997</v>
      </c>
      <c r="ER65" s="396">
        <f t="shared" si="1032"/>
        <v>38465.646800103183</v>
      </c>
      <c r="ES65" s="396">
        <f t="shared" si="1032"/>
        <v>38154.46617282393</v>
      </c>
      <c r="ET65" s="396">
        <f t="shared" si="1032"/>
        <v>37841.526085036297</v>
      </c>
      <c r="EU65" s="396">
        <f t="shared" si="1032"/>
        <v>37526.816588494767</v>
      </c>
      <c r="EV65" s="396">
        <f t="shared" si="1032"/>
        <v>37210.327678704991</v>
      </c>
      <c r="EW65" s="396">
        <f t="shared" si="1032"/>
        <v>36892.049294605764</v>
      </c>
      <c r="EX65" s="396">
        <f t="shared" si="1032"/>
        <v>36571.971318249169</v>
      </c>
      <c r="EY65" s="396">
        <f t="shared" si="1032"/>
        <v>36250.083574478944</v>
      </c>
      <c r="EZ65" s="396">
        <f t="shared" si="1032"/>
        <v>35926.375830607023</v>
      </c>
      <c r="FA65" s="396">
        <f t="shared" si="1032"/>
        <v>35600.837796088221</v>
      </c>
      <c r="FB65" s="396">
        <f t="shared" si="1032"/>
        <v>35273.459122193119</v>
      </c>
      <c r="FC65" s="396">
        <f t="shared" si="1032"/>
        <v>34944.229401679077</v>
      </c>
      <c r="FD65" s="396">
        <f t="shared" si="1032"/>
        <v>34613.138168459394</v>
      </c>
      <c r="FE65" s="396">
        <f t="shared" si="1032"/>
        <v>34280.17489727059</v>
      </c>
      <c r="FF65" s="396">
        <f t="shared" si="1032"/>
        <v>33945.329003337822</v>
      </c>
      <c r="FG65" s="396">
        <f t="shared" si="1032"/>
        <v>33608.589842038382</v>
      </c>
      <c r="FH65" s="396">
        <f t="shared" si="1032"/>
        <v>33269.946708563322</v>
      </c>
      <c r="FI65" s="396">
        <f t="shared" si="1032"/>
        <v>32929.388837577149</v>
      </c>
      <c r="FJ65" s="396">
        <f t="shared" si="1032"/>
        <v>32586.905402875593</v>
      </c>
      <c r="FK65" s="396">
        <f t="shared" si="1032"/>
        <v>32242.485517041456</v>
      </c>
      <c r="FL65" s="396">
        <f t="shared" si="1032"/>
        <v>31896.118231098499</v>
      </c>
      <c r="FM65" s="396">
        <f t="shared" si="1032"/>
        <v>31547.792534163378</v>
      </c>
      <c r="FN65" s="396">
        <f t="shared" si="1032"/>
        <v>31197.497353095619</v>
      </c>
      <c r="FO65" s="396">
        <f t="shared" si="1032"/>
        <v>30845.221552145595</v>
      </c>
      <c r="FP65" s="396">
        <f t="shared" si="1032"/>
        <v>30490.953932600536</v>
      </c>
      <c r="FQ65" s="396">
        <f t="shared" si="1032"/>
        <v>30134.683232428517</v>
      </c>
      <c r="FR65" s="396">
        <f t="shared" si="1032"/>
        <v>29776.398125920452</v>
      </c>
      <c r="FS65" s="396">
        <f t="shared" si="1032"/>
        <v>29416.087223330051</v>
      </c>
      <c r="FT65" s="396">
        <f t="shared" si="1032"/>
        <v>29053.739070511736</v>
      </c>
      <c r="FU65" s="396">
        <f t="shared" si="1032"/>
        <v>28689.342148556527</v>
      </c>
      <c r="FV65" s="396">
        <f t="shared" si="1032"/>
        <v>28322.884873425861</v>
      </c>
      <c r="FW65" s="396">
        <f t="shared" si="1032"/>
        <v>27954.355595583336</v>
      </c>
      <c r="FX65" s="396">
        <f t="shared" si="1032"/>
        <v>27583.742599624373</v>
      </c>
      <c r="FY65" s="396">
        <f t="shared" si="1032"/>
        <v>27211.034103903796</v>
      </c>
      <c r="FZ65" s="396">
        <f t="shared" si="1032"/>
        <v>26836.218260161295</v>
      </c>
      <c r="GA65" s="396">
        <f t="shared" si="1032"/>
        <v>26459.28315314477</v>
      </c>
      <c r="GB65" s="396">
        <f t="shared" si="1032"/>
        <v>26080.216800231556</v>
      </c>
      <c r="GC65" s="396">
        <f t="shared" si="1032"/>
        <v>25699.007151047495</v>
      </c>
      <c r="GD65" s="396">
        <f t="shared" si="1032"/>
        <v>25315.642087083866</v>
      </c>
      <c r="GE65" s="396">
        <f t="shared" si="1032"/>
        <v>24930.109421312136</v>
      </c>
      <c r="GF65" s="396">
        <f t="shared" si="1032"/>
        <v>24542.396897796538</v>
      </c>
      <c r="GG65" s="396">
        <f t="shared" si="1032"/>
        <v>24152.492191304467</v>
      </c>
      <c r="GH65" s="396">
        <f t="shared" si="1032"/>
        <v>23760.382906914656</v>
      </c>
      <c r="GI65" s="396">
        <f t="shared" si="1032"/>
        <v>23366.056579623153</v>
      </c>
      <c r="GJ65" s="396">
        <f t="shared" si="1032"/>
        <v>22969.500673947063</v>
      </c>
      <c r="GK65" s="396">
        <f t="shared" si="1032"/>
        <v>22570.702583526047</v>
      </c>
      <c r="GL65" s="396">
        <f t="shared" si="1032"/>
        <v>22169.649630721568</v>
      </c>
      <c r="GM65" s="396">
        <f t="shared" si="1032"/>
        <v>21766.329066213886</v>
      </c>
      <c r="GN65" s="396">
        <f t="shared" si="1032"/>
        <v>21360.728068596745</v>
      </c>
      <c r="GO65" s="396">
        <f t="shared" si="1032"/>
        <v>20952.833743969801</v>
      </c>
      <c r="GP65" s="396">
        <f t="shared" si="1032"/>
        <v>20542.633125528719</v>
      </c>
      <c r="GQ65" s="396">
        <f t="shared" si="1032"/>
        <v>20130.113173152968</v>
      </c>
      <c r="GR65" s="396">
        <f t="shared" ref="GR65:JC65" si="1033">+SUM(GR61:GR64)</f>
        <v>19715.260772991278</v>
      </c>
      <c r="GS65" s="396">
        <f t="shared" si="1033"/>
        <v>19298.062737044762</v>
      </c>
      <c r="GT65" s="396">
        <f t="shared" si="1033"/>
        <v>18878.505802747663</v>
      </c>
      <c r="GU65" s="396">
        <f t="shared" si="1033"/>
        <v>18456.576632545755</v>
      </c>
      <c r="GV65" s="396">
        <f t="shared" si="1033"/>
        <v>18032.261813472338</v>
      </c>
      <c r="GW65" s="396">
        <f t="shared" si="1033"/>
        <v>17605.547856721849</v>
      </c>
      <c r="GX65" s="396">
        <f t="shared" si="1033"/>
        <v>17176.421197221058</v>
      </c>
      <c r="GY65" s="396">
        <f t="shared" si="1033"/>
        <v>16744.868193197839</v>
      </c>
      <c r="GZ65" s="396">
        <f t="shared" si="1033"/>
        <v>16310.8751257475</v>
      </c>
      <c r="HA65" s="396">
        <f t="shared" si="1033"/>
        <v>15874.42819839667</v>
      </c>
      <c r="HB65" s="396">
        <f t="shared" si="1033"/>
        <v>15435.513536664714</v>
      </c>
      <c r="HC65" s="396">
        <f t="shared" si="1033"/>
        <v>14994.11718762266</v>
      </c>
      <c r="HD65" s="396">
        <f t="shared" si="1033"/>
        <v>14550.225119449653</v>
      </c>
      <c r="HE65" s="396">
        <f t="shared" si="1033"/>
        <v>14103.82322098688</v>
      </c>
      <c r="HF65" s="396">
        <f t="shared" si="1033"/>
        <v>13654.897301288984</v>
      </c>
      <c r="HG65" s="396">
        <f t="shared" si="1033"/>
        <v>13203.433089172942</v>
      </c>
      <c r="HH65" s="396">
        <f t="shared" si="1033"/>
        <v>12749.416232764386</v>
      </c>
      <c r="HI65" s="396">
        <f t="shared" si="1033"/>
        <v>12292.832299041364</v>
      </c>
      <c r="HJ65" s="396">
        <f t="shared" si="1033"/>
        <v>11833.666773375517</v>
      </c>
      <c r="HK65" s="396">
        <f t="shared" si="1033"/>
        <v>11371.90505907067</v>
      </c>
      <c r="HL65" s="396">
        <f t="shared" si="1033"/>
        <v>10907.532476898807</v>
      </c>
      <c r="HM65" s="396">
        <f t="shared" si="1033"/>
        <v>10440.534264633419</v>
      </c>
      <c r="HN65" s="396">
        <f t="shared" si="1033"/>
        <v>9970.8955765802257</v>
      </c>
      <c r="HO65" s="396">
        <f t="shared" si="1033"/>
        <v>9498.6014831052289</v>
      </c>
      <c r="HP65" s="396">
        <f t="shared" si="1033"/>
        <v>9023.6369701601106</v>
      </c>
      <c r="HQ65" s="396">
        <f t="shared" si="1033"/>
        <v>8545.9869388049428</v>
      </c>
      <c r="HR65" s="396">
        <f t="shared" si="1033"/>
        <v>8065.6362047281946</v>
      </c>
      <c r="HS65" s="396">
        <f t="shared" si="1033"/>
        <v>7582.5694977640296</v>
      </c>
      <c r="HT65" s="396">
        <f t="shared" si="1033"/>
        <v>7096.7714614068746</v>
      </c>
      <c r="HU65" s="396">
        <f t="shared" si="1033"/>
        <v>6608.2266523232393</v>
      </c>
      <c r="HV65" s="396">
        <f t="shared" si="1033"/>
        <v>6116.9195398607835</v>
      </c>
      <c r="HW65" s="396">
        <f t="shared" si="1033"/>
        <v>5622.8345055545988</v>
      </c>
      <c r="HX65" s="396">
        <f t="shared" si="1033"/>
        <v>5125.9558426307058</v>
      </c>
      <c r="HY65" s="396">
        <f t="shared" si="1033"/>
        <v>4626.2677555067412</v>
      </c>
      <c r="HZ65" s="396">
        <f t="shared" si="1033"/>
        <v>4123.7543592898237</v>
      </c>
      <c r="IA65" s="396">
        <f t="shared" si="1033"/>
        <v>3618.3996792715766</v>
      </c>
      <c r="IB65" s="396">
        <f t="shared" si="1033"/>
        <v>3110.187650420301</v>
      </c>
      <c r="IC65" s="396">
        <f t="shared" si="1033"/>
        <v>2599.1021168702719</v>
      </c>
      <c r="ID65" s="396">
        <f t="shared" si="1033"/>
        <v>2085.1268314081512</v>
      </c>
      <c r="IE65" s="396">
        <f t="shared" si="1033"/>
        <v>1568.2454549564948</v>
      </c>
      <c r="IF65" s="396">
        <f t="shared" si="1033"/>
        <v>1048.4415560543384</v>
      </c>
      <c r="IG65" s="396">
        <f t="shared" si="1033"/>
        <v>525.69861033484915</v>
      </c>
      <c r="IH65" s="396">
        <f t="shared" si="1033"/>
        <v>2.1373125491663814E-11</v>
      </c>
      <c r="II65" s="396">
        <f t="shared" si="1033"/>
        <v>2.1373125491663814E-11</v>
      </c>
      <c r="IJ65" s="396">
        <f t="shared" si="1033"/>
        <v>2.1373125491663814E-11</v>
      </c>
      <c r="IK65" s="396">
        <f t="shared" si="1033"/>
        <v>2.1373125491663814E-11</v>
      </c>
      <c r="IL65" s="396">
        <f t="shared" si="1033"/>
        <v>2.1373125491663814E-11</v>
      </c>
      <c r="IM65" s="396">
        <f t="shared" si="1033"/>
        <v>2.1373125491663814E-11</v>
      </c>
      <c r="IN65" s="396">
        <f t="shared" si="1033"/>
        <v>2.1373125491663814E-11</v>
      </c>
      <c r="IO65" s="396">
        <f t="shared" si="1033"/>
        <v>2.1373125491663814E-11</v>
      </c>
      <c r="IP65" s="396">
        <f t="shared" si="1033"/>
        <v>2.1373125491663814E-11</v>
      </c>
      <c r="IQ65" s="396">
        <f t="shared" si="1033"/>
        <v>2.1373125491663814E-11</v>
      </c>
      <c r="IR65" s="396">
        <f t="shared" si="1033"/>
        <v>2.1373125491663814E-11</v>
      </c>
      <c r="IS65" s="396">
        <f t="shared" si="1033"/>
        <v>2.1373125491663814E-11</v>
      </c>
      <c r="IT65" s="396">
        <f t="shared" si="1033"/>
        <v>2.1373125491663814E-11</v>
      </c>
      <c r="IU65" s="396">
        <f t="shared" si="1033"/>
        <v>2.1373125491663814E-11</v>
      </c>
      <c r="IV65" s="396">
        <f t="shared" si="1033"/>
        <v>2.1373125491663814E-11</v>
      </c>
      <c r="IW65" s="396">
        <f t="shared" si="1033"/>
        <v>2.1373125491663814E-11</v>
      </c>
      <c r="IX65" s="396">
        <f t="shared" si="1033"/>
        <v>2.1373125491663814E-11</v>
      </c>
      <c r="IY65" s="396">
        <f t="shared" si="1033"/>
        <v>2.1373125491663814E-11</v>
      </c>
      <c r="IZ65" s="396">
        <f t="shared" si="1033"/>
        <v>2.1373125491663814E-11</v>
      </c>
      <c r="JA65" s="396">
        <f t="shared" si="1033"/>
        <v>2.1373125491663814E-11</v>
      </c>
      <c r="JB65" s="396">
        <f t="shared" si="1033"/>
        <v>2.1373125491663814E-11</v>
      </c>
      <c r="JC65" s="396">
        <f t="shared" si="1033"/>
        <v>2.1373125491663814E-11</v>
      </c>
      <c r="JD65" s="396">
        <f t="shared" ref="JD65:JN65" si="1034">+SUM(JD61:JD64)</f>
        <v>2.1373125491663814E-11</v>
      </c>
      <c r="JE65" s="396">
        <f t="shared" si="1034"/>
        <v>2.1373125491663814E-11</v>
      </c>
      <c r="JF65" s="396">
        <f t="shared" si="1034"/>
        <v>2.1373125491663814E-11</v>
      </c>
      <c r="JG65" s="396">
        <f t="shared" si="1034"/>
        <v>2.1373125491663814E-11</v>
      </c>
      <c r="JH65" s="396">
        <f t="shared" si="1034"/>
        <v>2.1373125491663814E-11</v>
      </c>
      <c r="JI65" s="396">
        <f t="shared" si="1034"/>
        <v>2.1373125491663814E-11</v>
      </c>
      <c r="JJ65" s="396">
        <f t="shared" si="1034"/>
        <v>2.1373125491663814E-11</v>
      </c>
      <c r="JK65" s="396">
        <f t="shared" si="1034"/>
        <v>2.1373125491663814E-11</v>
      </c>
      <c r="JL65" s="396">
        <f t="shared" si="1034"/>
        <v>2.1373125491663814E-11</v>
      </c>
      <c r="JM65" s="396">
        <f t="shared" si="1034"/>
        <v>2.1373125491663814E-11</v>
      </c>
      <c r="JN65" s="396">
        <f t="shared" si="1034"/>
        <v>2.1373125491663814E-11</v>
      </c>
    </row>
    <row r="66" spans="2:274" s="178" customFormat="1" x14ac:dyDescent="0.25">
      <c r="B66" s="2"/>
      <c r="C66" s="247"/>
      <c r="E66" s="29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  <c r="AA66" s="347"/>
      <c r="AB66" s="347"/>
      <c r="AC66" s="347"/>
      <c r="AD66" s="347"/>
      <c r="AE66" s="347"/>
      <c r="AF66" s="347"/>
      <c r="AG66" s="347"/>
      <c r="AH66" s="347"/>
      <c r="AI66" s="347"/>
      <c r="AJ66" s="347"/>
      <c r="AK66" s="347"/>
      <c r="AL66" s="347"/>
      <c r="AM66" s="347"/>
      <c r="AN66" s="347"/>
      <c r="AO66" s="347"/>
      <c r="AP66" s="347"/>
      <c r="AQ66" s="347"/>
      <c r="AR66" s="347"/>
      <c r="AS66" s="347"/>
      <c r="AT66" s="347"/>
      <c r="AU66" s="347"/>
      <c r="AV66" s="347"/>
      <c r="AW66" s="347"/>
      <c r="AX66" s="347"/>
      <c r="AY66" s="347"/>
      <c r="AZ66" s="347"/>
      <c r="BA66" s="347"/>
      <c r="BB66" s="347"/>
      <c r="BC66" s="347"/>
      <c r="BD66" s="347"/>
      <c r="BE66" s="347"/>
      <c r="BF66" s="347"/>
      <c r="BG66" s="347"/>
      <c r="BH66" s="347"/>
      <c r="BI66" s="347"/>
      <c r="BJ66" s="347"/>
      <c r="BK66" s="347"/>
      <c r="BL66" s="347"/>
      <c r="BM66" s="347"/>
      <c r="BN66" s="347"/>
      <c r="BO66" s="347"/>
      <c r="BP66" s="347"/>
      <c r="BQ66" s="347"/>
      <c r="BR66" s="347"/>
      <c r="BS66" s="347"/>
      <c r="BT66" s="347"/>
      <c r="BU66" s="347"/>
      <c r="BV66" s="347"/>
      <c r="BW66" s="347"/>
      <c r="BX66" s="347"/>
      <c r="BY66" s="347"/>
      <c r="BZ66" s="347"/>
      <c r="CA66" s="347"/>
      <c r="CB66" s="347"/>
      <c r="CC66" s="347"/>
      <c r="CD66" s="347"/>
      <c r="CE66" s="347"/>
      <c r="CF66" s="347"/>
      <c r="CG66" s="347"/>
      <c r="CH66" s="347"/>
      <c r="CI66" s="347"/>
      <c r="CJ66" s="347"/>
      <c r="CK66" s="347"/>
      <c r="CL66" s="347"/>
      <c r="CM66" s="347"/>
      <c r="CN66" s="347"/>
      <c r="CO66" s="347"/>
      <c r="CP66" s="347"/>
      <c r="CQ66" s="347"/>
      <c r="CR66" s="347"/>
      <c r="CS66" s="347"/>
      <c r="CT66" s="347"/>
      <c r="CU66" s="347"/>
      <c r="CV66" s="347"/>
      <c r="CW66" s="347"/>
      <c r="CX66" s="347"/>
      <c r="CY66" s="347"/>
      <c r="CZ66" s="347"/>
      <c r="DA66" s="347"/>
      <c r="DB66" s="347"/>
      <c r="DC66" s="347"/>
      <c r="DD66" s="347"/>
      <c r="DE66" s="347"/>
      <c r="DF66" s="347"/>
      <c r="DG66" s="347"/>
      <c r="DH66" s="347"/>
      <c r="DI66" s="347"/>
      <c r="DJ66" s="347"/>
      <c r="DK66" s="347"/>
      <c r="DL66" s="347"/>
      <c r="DM66" s="347"/>
      <c r="DN66" s="347"/>
      <c r="DO66" s="347"/>
      <c r="DP66" s="347"/>
      <c r="DQ66" s="347"/>
      <c r="DR66" s="347"/>
      <c r="DS66" s="347"/>
      <c r="DT66" s="347"/>
      <c r="DU66" s="347"/>
      <c r="DV66" s="347"/>
      <c r="DW66" s="347"/>
      <c r="DX66" s="347"/>
      <c r="DY66" s="347"/>
      <c r="DZ66" s="347"/>
      <c r="EA66" s="347"/>
      <c r="EB66" s="347"/>
      <c r="EC66" s="347"/>
      <c r="ED66" s="347"/>
      <c r="EE66" s="347"/>
      <c r="EF66" s="347"/>
      <c r="EG66" s="347"/>
      <c r="EH66" s="347"/>
      <c r="EI66" s="347"/>
      <c r="EJ66" s="347"/>
      <c r="EK66" s="347"/>
      <c r="EL66" s="347"/>
      <c r="EM66" s="347"/>
      <c r="EN66" s="347"/>
      <c r="EO66" s="347"/>
      <c r="EP66" s="347"/>
      <c r="EQ66" s="347"/>
      <c r="ER66" s="347"/>
      <c r="ES66" s="347"/>
      <c r="ET66" s="347"/>
      <c r="EU66" s="347"/>
      <c r="EV66" s="347"/>
      <c r="EW66" s="347"/>
      <c r="EX66" s="347"/>
      <c r="EY66" s="347"/>
      <c r="EZ66" s="347"/>
      <c r="FA66" s="347"/>
      <c r="FB66" s="347"/>
      <c r="FC66" s="347"/>
      <c r="FD66" s="347"/>
      <c r="FE66" s="347"/>
      <c r="FF66" s="347"/>
      <c r="FG66" s="347"/>
      <c r="FH66" s="347"/>
      <c r="FI66" s="347"/>
      <c r="FJ66" s="347"/>
      <c r="FK66" s="347"/>
      <c r="FL66" s="347"/>
      <c r="FM66" s="347"/>
      <c r="FN66" s="347"/>
      <c r="FO66" s="347"/>
      <c r="FP66" s="347"/>
      <c r="FQ66" s="347"/>
      <c r="FR66" s="347"/>
      <c r="FS66" s="347"/>
      <c r="FT66" s="347"/>
      <c r="FU66" s="347"/>
      <c r="FV66" s="347"/>
      <c r="FW66" s="347"/>
      <c r="FX66" s="347"/>
      <c r="FY66" s="347"/>
      <c r="FZ66" s="347"/>
      <c r="GA66" s="347"/>
      <c r="GB66" s="347"/>
      <c r="GC66" s="347"/>
      <c r="GD66" s="347"/>
      <c r="GE66" s="347"/>
      <c r="GF66" s="347"/>
      <c r="GG66" s="347"/>
      <c r="GH66" s="347"/>
      <c r="GI66" s="347"/>
      <c r="GJ66" s="347"/>
      <c r="GK66" s="347"/>
      <c r="GL66" s="347"/>
      <c r="GM66" s="347"/>
      <c r="GN66" s="347"/>
      <c r="GO66" s="347"/>
      <c r="GP66" s="347"/>
      <c r="GQ66" s="347"/>
      <c r="GR66" s="347"/>
      <c r="GS66" s="347"/>
      <c r="GT66" s="347"/>
      <c r="GU66" s="347"/>
      <c r="GV66" s="347"/>
      <c r="GW66" s="347"/>
      <c r="GX66" s="347"/>
      <c r="GY66" s="347"/>
      <c r="GZ66" s="347"/>
      <c r="HA66" s="347"/>
      <c r="HB66" s="347"/>
      <c r="HC66" s="347"/>
      <c r="HD66" s="347"/>
      <c r="HE66" s="347"/>
      <c r="HF66" s="347"/>
      <c r="HG66" s="347"/>
      <c r="HH66" s="347"/>
      <c r="HI66" s="347"/>
      <c r="HJ66" s="347"/>
      <c r="HK66" s="347"/>
      <c r="HL66" s="347"/>
      <c r="HM66" s="347"/>
      <c r="HN66" s="347"/>
      <c r="HO66" s="347"/>
      <c r="HP66" s="347"/>
      <c r="HQ66" s="347"/>
      <c r="HR66" s="347"/>
      <c r="HS66" s="347"/>
      <c r="HT66" s="347"/>
      <c r="HU66" s="347"/>
      <c r="HV66" s="347"/>
      <c r="HW66" s="347"/>
      <c r="HX66" s="347"/>
      <c r="HY66" s="347"/>
      <c r="HZ66" s="347"/>
      <c r="IA66" s="347"/>
      <c r="IB66" s="347"/>
      <c r="IC66" s="347"/>
      <c r="ID66" s="347"/>
      <c r="IE66" s="347"/>
      <c r="IF66" s="347"/>
      <c r="IG66" s="347"/>
      <c r="IH66" s="347"/>
      <c r="II66" s="347"/>
      <c r="IJ66" s="347"/>
      <c r="IK66" s="347"/>
      <c r="IL66" s="347"/>
      <c r="IM66" s="347"/>
      <c r="IN66" s="347"/>
      <c r="IO66" s="347"/>
      <c r="IP66" s="347"/>
      <c r="IQ66" s="347"/>
      <c r="IR66" s="347"/>
      <c r="IS66" s="347"/>
      <c r="IT66" s="347"/>
      <c r="IU66" s="347"/>
      <c r="IV66" s="347"/>
      <c r="IW66" s="347"/>
      <c r="IX66" s="347"/>
      <c r="IY66" s="347"/>
      <c r="IZ66" s="347"/>
      <c r="JA66" s="347"/>
      <c r="JB66" s="347"/>
      <c r="JC66" s="347"/>
      <c r="JD66" s="347"/>
      <c r="JE66" s="347"/>
      <c r="JF66" s="347"/>
      <c r="JG66" s="347"/>
      <c r="JH66" s="347"/>
      <c r="JI66" s="347"/>
      <c r="JJ66" s="347"/>
      <c r="JK66" s="347"/>
      <c r="JL66" s="347"/>
      <c r="JM66" s="347"/>
      <c r="JN66" s="347"/>
    </row>
    <row r="67" spans="2:274" s="178" customFormat="1" x14ac:dyDescent="0.25">
      <c r="B67" s="294" t="s">
        <v>521</v>
      </c>
      <c r="C67" s="295" t="str">
        <f>+IF(ROUND(SUM(E62:E64),0)=0,"Ok","Error")</f>
        <v>Ok</v>
      </c>
      <c r="E67" s="297"/>
      <c r="F67" s="347"/>
      <c r="G67" s="347"/>
      <c r="H67" s="347"/>
      <c r="I67" s="347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347"/>
      <c r="V67" s="347"/>
      <c r="W67" s="347"/>
      <c r="X67" s="347"/>
      <c r="Y67" s="347"/>
      <c r="Z67" s="347"/>
      <c r="AA67" s="347"/>
      <c r="AB67" s="347"/>
      <c r="AC67" s="347"/>
      <c r="AD67" s="347"/>
      <c r="AE67" s="347"/>
      <c r="AF67" s="347"/>
      <c r="AG67" s="347"/>
      <c r="AH67" s="347"/>
      <c r="AI67" s="347"/>
      <c r="AJ67" s="347"/>
      <c r="AK67" s="347"/>
      <c r="AL67" s="347"/>
      <c r="AM67" s="347"/>
      <c r="AN67" s="347"/>
      <c r="AO67" s="347"/>
      <c r="AP67" s="347"/>
      <c r="AQ67" s="347"/>
      <c r="AR67" s="347"/>
      <c r="AS67" s="347"/>
      <c r="AT67" s="347"/>
      <c r="AU67" s="347"/>
      <c r="AV67" s="347"/>
      <c r="AW67" s="347"/>
      <c r="AX67" s="347"/>
      <c r="AY67" s="347"/>
      <c r="AZ67" s="347"/>
      <c r="BA67" s="347"/>
      <c r="BB67" s="347"/>
      <c r="BC67" s="347"/>
      <c r="BD67" s="347"/>
      <c r="BE67" s="347"/>
      <c r="BF67" s="347"/>
      <c r="BG67" s="347"/>
      <c r="BH67" s="347"/>
      <c r="BI67" s="347"/>
      <c r="BJ67" s="347"/>
      <c r="BK67" s="347"/>
      <c r="BL67" s="347"/>
      <c r="BM67" s="347"/>
      <c r="BN67" s="347"/>
      <c r="BO67" s="347"/>
      <c r="BP67" s="347"/>
      <c r="BQ67" s="347"/>
      <c r="BR67" s="347"/>
      <c r="BS67" s="347"/>
      <c r="BT67" s="347"/>
      <c r="BU67" s="347"/>
      <c r="BV67" s="347"/>
      <c r="BW67" s="347"/>
      <c r="BX67" s="347"/>
      <c r="BY67" s="347"/>
      <c r="BZ67" s="347"/>
      <c r="CA67" s="347"/>
      <c r="CB67" s="347"/>
      <c r="CC67" s="347"/>
      <c r="CD67" s="347"/>
      <c r="CE67" s="347"/>
      <c r="CF67" s="347"/>
      <c r="CG67" s="347"/>
      <c r="CH67" s="347"/>
      <c r="CI67" s="347"/>
      <c r="CJ67" s="347"/>
      <c r="CK67" s="347"/>
      <c r="CL67" s="347"/>
      <c r="CM67" s="347"/>
      <c r="CN67" s="347"/>
      <c r="CO67" s="347"/>
      <c r="CP67" s="347"/>
      <c r="CQ67" s="347"/>
      <c r="CR67" s="347"/>
      <c r="CS67" s="347"/>
      <c r="CT67" s="347"/>
      <c r="CU67" s="347"/>
      <c r="CV67" s="347"/>
      <c r="CW67" s="347"/>
      <c r="CX67" s="347"/>
      <c r="CY67" s="347"/>
      <c r="CZ67" s="347"/>
      <c r="DA67" s="347"/>
      <c r="DB67" s="347"/>
      <c r="DC67" s="347"/>
      <c r="DD67" s="347"/>
      <c r="DE67" s="347"/>
      <c r="DF67" s="347"/>
      <c r="DG67" s="347"/>
      <c r="DH67" s="347"/>
      <c r="DI67" s="347"/>
      <c r="DJ67" s="347"/>
      <c r="DK67" s="347"/>
      <c r="DL67" s="347"/>
      <c r="DM67" s="347"/>
      <c r="DN67" s="347"/>
      <c r="DO67" s="347"/>
      <c r="DP67" s="347"/>
      <c r="DQ67" s="347"/>
      <c r="DR67" s="347"/>
      <c r="DS67" s="347"/>
      <c r="DT67" s="347"/>
      <c r="DU67" s="347"/>
      <c r="DV67" s="347"/>
      <c r="DW67" s="347"/>
      <c r="DX67" s="347"/>
      <c r="DY67" s="347"/>
      <c r="DZ67" s="347"/>
      <c r="EA67" s="347"/>
      <c r="EB67" s="347"/>
      <c r="EC67" s="347"/>
      <c r="ED67" s="347"/>
      <c r="EE67" s="347"/>
      <c r="EF67" s="347"/>
      <c r="EG67" s="347"/>
      <c r="EH67" s="347"/>
      <c r="EI67" s="347"/>
      <c r="EJ67" s="347"/>
      <c r="EK67" s="347"/>
      <c r="EL67" s="347"/>
      <c r="EM67" s="347"/>
      <c r="EN67" s="347"/>
      <c r="EO67" s="347"/>
      <c r="EP67" s="347"/>
      <c r="EQ67" s="347"/>
      <c r="ER67" s="347"/>
      <c r="ES67" s="347"/>
      <c r="ET67" s="347"/>
      <c r="EU67" s="347"/>
      <c r="EV67" s="347"/>
      <c r="EW67" s="347"/>
      <c r="EX67" s="347"/>
      <c r="EY67" s="347"/>
      <c r="EZ67" s="347"/>
      <c r="FA67" s="347"/>
      <c r="FB67" s="347"/>
      <c r="FC67" s="347"/>
      <c r="FD67" s="347"/>
      <c r="FE67" s="347"/>
      <c r="FF67" s="347"/>
      <c r="FG67" s="347"/>
      <c r="FH67" s="347"/>
      <c r="FI67" s="347"/>
      <c r="FJ67" s="347"/>
      <c r="FK67" s="347"/>
      <c r="FL67" s="347"/>
      <c r="FM67" s="347"/>
      <c r="FN67" s="347"/>
      <c r="FO67" s="347"/>
      <c r="FP67" s="347"/>
      <c r="FQ67" s="347"/>
      <c r="FR67" s="347"/>
      <c r="FS67" s="347"/>
      <c r="FT67" s="347"/>
      <c r="FU67" s="347"/>
      <c r="FV67" s="347"/>
      <c r="FW67" s="347"/>
      <c r="FX67" s="347"/>
      <c r="FY67" s="347"/>
      <c r="FZ67" s="347"/>
      <c r="GA67" s="347"/>
      <c r="GB67" s="347"/>
      <c r="GC67" s="347"/>
      <c r="GD67" s="347"/>
      <c r="GE67" s="347"/>
      <c r="GF67" s="347"/>
      <c r="GG67" s="347"/>
      <c r="GH67" s="347"/>
      <c r="GI67" s="347"/>
      <c r="GJ67" s="347"/>
      <c r="GK67" s="347"/>
      <c r="GL67" s="347"/>
      <c r="GM67" s="347"/>
      <c r="GN67" s="347"/>
      <c r="GO67" s="347"/>
      <c r="GP67" s="347"/>
      <c r="GQ67" s="347"/>
      <c r="GR67" s="347"/>
      <c r="GS67" s="347"/>
      <c r="GT67" s="347"/>
      <c r="GU67" s="347"/>
      <c r="GV67" s="347"/>
      <c r="GW67" s="347"/>
      <c r="GX67" s="347"/>
      <c r="GY67" s="347"/>
      <c r="GZ67" s="347"/>
      <c r="HA67" s="347"/>
      <c r="HB67" s="347"/>
      <c r="HC67" s="347"/>
      <c r="HD67" s="347"/>
      <c r="HE67" s="347"/>
      <c r="HF67" s="347"/>
      <c r="HG67" s="347"/>
      <c r="HH67" s="347"/>
      <c r="HI67" s="347"/>
      <c r="HJ67" s="347"/>
      <c r="HK67" s="347"/>
      <c r="HL67" s="347"/>
      <c r="HM67" s="347"/>
      <c r="HN67" s="347"/>
      <c r="HO67" s="347"/>
      <c r="HP67" s="347"/>
      <c r="HQ67" s="347"/>
      <c r="HR67" s="347"/>
      <c r="HS67" s="347"/>
      <c r="HT67" s="347"/>
      <c r="HU67" s="347"/>
      <c r="HV67" s="347"/>
      <c r="HW67" s="347"/>
      <c r="HX67" s="347"/>
      <c r="HY67" s="347"/>
      <c r="HZ67" s="347"/>
      <c r="IA67" s="347"/>
      <c r="IB67" s="347"/>
      <c r="IC67" s="347"/>
      <c r="ID67" s="347"/>
      <c r="IE67" s="347"/>
      <c r="IF67" s="347"/>
      <c r="IG67" s="347"/>
      <c r="IH67" s="347"/>
      <c r="II67" s="347"/>
      <c r="IJ67" s="347"/>
      <c r="IK67" s="347"/>
      <c r="IL67" s="347"/>
      <c r="IM67" s="347"/>
      <c r="IN67" s="347"/>
      <c r="IO67" s="347"/>
      <c r="IP67" s="347"/>
      <c r="IQ67" s="347"/>
      <c r="IR67" s="347"/>
      <c r="IS67" s="347"/>
      <c r="IT67" s="347"/>
      <c r="IU67" s="347"/>
      <c r="IV67" s="347"/>
      <c r="IW67" s="347"/>
      <c r="IX67" s="347"/>
      <c r="IY67" s="347"/>
      <c r="IZ67" s="347"/>
      <c r="JA67" s="347"/>
      <c r="JB67" s="347"/>
      <c r="JC67" s="347"/>
      <c r="JD67" s="347"/>
      <c r="JE67" s="347"/>
      <c r="JF67" s="347"/>
      <c r="JG67" s="347"/>
      <c r="JH67" s="347"/>
      <c r="JI67" s="347"/>
      <c r="JJ67" s="347"/>
      <c r="JK67" s="347"/>
      <c r="JL67" s="347"/>
      <c r="JM67" s="347"/>
      <c r="JN67" s="347"/>
    </row>
    <row r="68" spans="2:274" s="178" customFormat="1" x14ac:dyDescent="0.25">
      <c r="B68" s="2"/>
      <c r="C68" s="247"/>
      <c r="E68" s="297"/>
      <c r="F68" s="347"/>
      <c r="G68" s="347"/>
      <c r="H68" s="347"/>
      <c r="I68" s="347"/>
      <c r="J68" s="347"/>
      <c r="K68" s="347"/>
      <c r="L68" s="347"/>
      <c r="M68" s="347"/>
      <c r="N68" s="347"/>
      <c r="O68" s="347"/>
      <c r="P68" s="347"/>
      <c r="Q68" s="347"/>
      <c r="R68" s="347"/>
      <c r="S68" s="347"/>
      <c r="T68" s="347"/>
      <c r="U68" s="347"/>
      <c r="V68" s="347"/>
      <c r="W68" s="347"/>
      <c r="X68" s="347"/>
      <c r="Y68" s="347"/>
      <c r="Z68" s="347"/>
      <c r="AA68" s="347"/>
      <c r="AB68" s="347"/>
      <c r="AC68" s="347"/>
      <c r="AD68" s="347"/>
      <c r="AE68" s="347"/>
      <c r="AF68" s="347"/>
      <c r="AG68" s="347"/>
      <c r="AH68" s="347"/>
      <c r="AI68" s="347"/>
      <c r="AJ68" s="347"/>
      <c r="AK68" s="347"/>
      <c r="AL68" s="347"/>
      <c r="AM68" s="347"/>
      <c r="AN68" s="347"/>
      <c r="AO68" s="347"/>
      <c r="AP68" s="347"/>
      <c r="AQ68" s="347"/>
      <c r="AR68" s="347"/>
      <c r="AS68" s="347"/>
      <c r="AT68" s="347"/>
      <c r="AU68" s="347"/>
      <c r="AV68" s="347"/>
      <c r="AW68" s="347"/>
      <c r="AX68" s="347"/>
      <c r="AY68" s="347"/>
      <c r="AZ68" s="347"/>
      <c r="BA68" s="347"/>
      <c r="BB68" s="347"/>
      <c r="BC68" s="347"/>
      <c r="BD68" s="347"/>
      <c r="BE68" s="347"/>
      <c r="BF68" s="347"/>
      <c r="BG68" s="347"/>
      <c r="BH68" s="347"/>
      <c r="BI68" s="347"/>
      <c r="BJ68" s="347"/>
      <c r="BK68" s="347"/>
      <c r="BL68" s="347"/>
      <c r="BM68" s="347"/>
      <c r="BN68" s="347"/>
      <c r="BO68" s="347"/>
      <c r="BP68" s="347"/>
      <c r="BQ68" s="347"/>
      <c r="BR68" s="347"/>
      <c r="BS68" s="347"/>
      <c r="BT68" s="347"/>
      <c r="BU68" s="347"/>
      <c r="BV68" s="347"/>
      <c r="BW68" s="347"/>
      <c r="BX68" s="347"/>
      <c r="BY68" s="347"/>
      <c r="BZ68" s="347"/>
      <c r="CA68" s="347"/>
      <c r="CB68" s="347"/>
      <c r="CC68" s="347"/>
      <c r="CD68" s="347"/>
      <c r="CE68" s="347"/>
      <c r="CF68" s="347"/>
      <c r="CG68" s="347"/>
      <c r="CH68" s="347"/>
      <c r="CI68" s="347"/>
      <c r="CJ68" s="347"/>
      <c r="CK68" s="347"/>
      <c r="CL68" s="347"/>
      <c r="CM68" s="347"/>
      <c r="CN68" s="347"/>
      <c r="CO68" s="347"/>
      <c r="CP68" s="347"/>
      <c r="CQ68" s="347"/>
      <c r="CR68" s="347"/>
      <c r="CS68" s="347"/>
      <c r="CT68" s="347"/>
      <c r="CU68" s="347"/>
      <c r="CV68" s="347"/>
      <c r="CW68" s="347"/>
      <c r="CX68" s="347"/>
      <c r="CY68" s="347"/>
      <c r="CZ68" s="347"/>
      <c r="DA68" s="347"/>
      <c r="DB68" s="347"/>
      <c r="DC68" s="347"/>
      <c r="DD68" s="347"/>
      <c r="DE68" s="347"/>
      <c r="DF68" s="347"/>
      <c r="DG68" s="347"/>
      <c r="DH68" s="347"/>
      <c r="DI68" s="347"/>
      <c r="DJ68" s="347"/>
      <c r="DK68" s="347"/>
      <c r="DL68" s="347"/>
      <c r="DM68" s="347"/>
      <c r="DN68" s="347"/>
      <c r="DO68" s="347"/>
      <c r="DP68" s="347"/>
      <c r="DQ68" s="347"/>
      <c r="DR68" s="347"/>
      <c r="DS68" s="347"/>
      <c r="DT68" s="347"/>
      <c r="DU68" s="347"/>
      <c r="DV68" s="347"/>
      <c r="DW68" s="347"/>
      <c r="DX68" s="347"/>
      <c r="DY68" s="347"/>
      <c r="DZ68" s="347"/>
      <c r="EA68" s="347"/>
      <c r="EB68" s="347"/>
      <c r="EC68" s="347"/>
      <c r="ED68" s="347"/>
      <c r="EE68" s="347"/>
      <c r="EF68" s="347"/>
      <c r="EG68" s="347"/>
      <c r="EH68" s="347"/>
      <c r="EI68" s="347"/>
      <c r="EJ68" s="347"/>
      <c r="EK68" s="347"/>
      <c r="EL68" s="347"/>
      <c r="EM68" s="347"/>
      <c r="EN68" s="347"/>
      <c r="EO68" s="347"/>
      <c r="EP68" s="347"/>
      <c r="EQ68" s="347"/>
      <c r="ER68" s="347"/>
      <c r="ES68" s="347"/>
      <c r="ET68" s="347"/>
      <c r="EU68" s="347"/>
      <c r="EV68" s="347"/>
      <c r="EW68" s="347"/>
      <c r="EX68" s="347"/>
      <c r="EY68" s="347"/>
      <c r="EZ68" s="347"/>
      <c r="FA68" s="347"/>
      <c r="FB68" s="347"/>
      <c r="FC68" s="347"/>
      <c r="FD68" s="347"/>
      <c r="FE68" s="347"/>
      <c r="FF68" s="347"/>
      <c r="FG68" s="347"/>
      <c r="FH68" s="347"/>
      <c r="FI68" s="347"/>
      <c r="FJ68" s="347"/>
      <c r="FK68" s="347"/>
      <c r="FL68" s="347"/>
      <c r="FM68" s="347"/>
      <c r="FN68" s="347"/>
      <c r="FO68" s="347"/>
      <c r="FP68" s="347"/>
      <c r="FQ68" s="347"/>
      <c r="FR68" s="347"/>
      <c r="FS68" s="347"/>
      <c r="FT68" s="347"/>
      <c r="FU68" s="347"/>
      <c r="FV68" s="347"/>
      <c r="FW68" s="347"/>
      <c r="FX68" s="347"/>
      <c r="FY68" s="347"/>
      <c r="FZ68" s="347"/>
      <c r="GA68" s="347"/>
      <c r="GB68" s="347"/>
      <c r="GC68" s="347"/>
      <c r="GD68" s="347"/>
      <c r="GE68" s="347"/>
      <c r="GF68" s="347"/>
      <c r="GG68" s="347"/>
      <c r="GH68" s="347"/>
      <c r="GI68" s="347"/>
      <c r="GJ68" s="347"/>
      <c r="GK68" s="347"/>
      <c r="GL68" s="347"/>
      <c r="GM68" s="347"/>
      <c r="GN68" s="347"/>
      <c r="GO68" s="347"/>
      <c r="GP68" s="347"/>
      <c r="GQ68" s="347"/>
      <c r="GR68" s="347"/>
      <c r="GS68" s="347"/>
      <c r="GT68" s="347"/>
      <c r="GU68" s="347"/>
      <c r="GV68" s="347"/>
      <c r="GW68" s="347"/>
      <c r="GX68" s="347"/>
      <c r="GY68" s="347"/>
      <c r="GZ68" s="347"/>
      <c r="HA68" s="347"/>
      <c r="HB68" s="347"/>
      <c r="HC68" s="347"/>
      <c r="HD68" s="347"/>
      <c r="HE68" s="347"/>
      <c r="HF68" s="347"/>
      <c r="HG68" s="347"/>
      <c r="HH68" s="347"/>
      <c r="HI68" s="347"/>
      <c r="HJ68" s="347"/>
      <c r="HK68" s="347"/>
      <c r="HL68" s="347"/>
      <c r="HM68" s="347"/>
      <c r="HN68" s="347"/>
      <c r="HO68" s="347"/>
      <c r="HP68" s="347"/>
      <c r="HQ68" s="347"/>
      <c r="HR68" s="347"/>
      <c r="HS68" s="347"/>
      <c r="HT68" s="347"/>
      <c r="HU68" s="347"/>
      <c r="HV68" s="347"/>
      <c r="HW68" s="347"/>
      <c r="HX68" s="347"/>
      <c r="HY68" s="347"/>
      <c r="HZ68" s="347"/>
      <c r="IA68" s="347"/>
      <c r="IB68" s="347"/>
      <c r="IC68" s="347"/>
      <c r="ID68" s="347"/>
      <c r="IE68" s="347"/>
      <c r="IF68" s="347"/>
      <c r="IG68" s="347"/>
      <c r="IH68" s="347"/>
      <c r="II68" s="347"/>
      <c r="IJ68" s="347"/>
      <c r="IK68" s="347"/>
      <c r="IL68" s="347"/>
      <c r="IM68" s="347"/>
      <c r="IN68" s="347"/>
      <c r="IO68" s="347"/>
      <c r="IP68" s="347"/>
      <c r="IQ68" s="347"/>
      <c r="IR68" s="347"/>
      <c r="IS68" s="347"/>
      <c r="IT68" s="347"/>
      <c r="IU68" s="347"/>
      <c r="IV68" s="347"/>
      <c r="IW68" s="347"/>
      <c r="IX68" s="347"/>
      <c r="IY68" s="347"/>
      <c r="IZ68" s="347"/>
      <c r="JA68" s="347"/>
      <c r="JB68" s="347"/>
      <c r="JC68" s="347"/>
      <c r="JD68" s="347"/>
      <c r="JE68" s="347"/>
      <c r="JF68" s="347"/>
      <c r="JG68" s="347"/>
      <c r="JH68" s="347"/>
      <c r="JI68" s="347"/>
      <c r="JJ68" s="347"/>
      <c r="JK68" s="347"/>
      <c r="JL68" s="347"/>
      <c r="JM68" s="347"/>
      <c r="JN68" s="347"/>
    </row>
    <row r="69" spans="2:274" x14ac:dyDescent="0.2">
      <c r="B69" s="22" t="s">
        <v>332</v>
      </c>
      <c r="E69" s="297">
        <f t="shared" ref="E69" si="1035">+SUM(G69:JN69)</f>
        <v>48645.571578189418</v>
      </c>
      <c r="G69" s="22">
        <f>+(G61+G62)*$C$18</f>
        <v>0</v>
      </c>
      <c r="H69" s="22">
        <f t="shared" ref="H69:BS69" si="1036">+(H61+H62)*$C$18</f>
        <v>0</v>
      </c>
      <c r="I69" s="22">
        <f t="shared" si="1036"/>
        <v>0</v>
      </c>
      <c r="J69" s="22">
        <f t="shared" si="1036"/>
        <v>0</v>
      </c>
      <c r="K69" s="22">
        <f t="shared" si="1036"/>
        <v>0</v>
      </c>
      <c r="L69" s="22">
        <f t="shared" si="1036"/>
        <v>0</v>
      </c>
      <c r="M69" s="22">
        <f t="shared" si="1036"/>
        <v>0</v>
      </c>
      <c r="N69" s="22">
        <f t="shared" si="1036"/>
        <v>0</v>
      </c>
      <c r="O69" s="22">
        <f t="shared" si="1036"/>
        <v>0</v>
      </c>
      <c r="P69" s="22">
        <f t="shared" si="1036"/>
        <v>0</v>
      </c>
      <c r="Q69" s="22">
        <f t="shared" si="1036"/>
        <v>0</v>
      </c>
      <c r="R69" s="22">
        <f t="shared" si="1036"/>
        <v>0</v>
      </c>
      <c r="S69" s="22">
        <f t="shared" si="1036"/>
        <v>263.00373761410418</v>
      </c>
      <c r="T69" s="22">
        <f t="shared" si="1036"/>
        <v>264.49079898400532</v>
      </c>
      <c r="U69" s="22">
        <f t="shared" si="1036"/>
        <v>265.9862684150919</v>
      </c>
      <c r="V69" s="22">
        <f t="shared" si="1036"/>
        <v>267.49019344776423</v>
      </c>
      <c r="W69" s="22">
        <f t="shared" si="1036"/>
        <v>269.0026218912231</v>
      </c>
      <c r="X69" s="22">
        <f t="shared" si="1036"/>
        <v>270.52360182498927</v>
      </c>
      <c r="Y69" s="22">
        <f t="shared" si="1036"/>
        <v>272.05318160043231</v>
      </c>
      <c r="Z69" s="22">
        <f t="shared" si="1036"/>
        <v>273.59140984230731</v>
      </c>
      <c r="AA69" s="22">
        <f t="shared" si="1036"/>
        <v>275.13833545030093</v>
      </c>
      <c r="AB69" s="22">
        <f t="shared" si="1036"/>
        <v>276.69400760058556</v>
      </c>
      <c r="AC69" s="22">
        <f t="shared" si="1036"/>
        <v>278.2584757473831</v>
      </c>
      <c r="AD69" s="22">
        <f t="shared" si="1036"/>
        <v>279.83178962453655</v>
      </c>
      <c r="AE69" s="22">
        <f t="shared" si="1036"/>
        <v>281.41399924709151</v>
      </c>
      <c r="AF69" s="22">
        <f t="shared" si="1036"/>
        <v>283.0051549128857</v>
      </c>
      <c r="AG69" s="22">
        <f t="shared" si="1036"/>
        <v>284.60530720414829</v>
      </c>
      <c r="AH69" s="22">
        <f t="shared" si="1036"/>
        <v>286.21450698910769</v>
      </c>
      <c r="AI69" s="22">
        <f t="shared" si="1036"/>
        <v>287.83280542360859</v>
      </c>
      <c r="AJ69" s="22">
        <f t="shared" si="1036"/>
        <v>289.46025395273847</v>
      </c>
      <c r="AK69" s="22">
        <f t="shared" si="1036"/>
        <v>291.09690431246247</v>
      </c>
      <c r="AL69" s="22">
        <f t="shared" si="1036"/>
        <v>292.74280853126879</v>
      </c>
      <c r="AM69" s="22">
        <f t="shared" si="1036"/>
        <v>294.39801893182192</v>
      </c>
      <c r="AN69" s="22">
        <f t="shared" si="1036"/>
        <v>296.06258813262656</v>
      </c>
      <c r="AO69" s="22">
        <f t="shared" si="1036"/>
        <v>297.73656904969988</v>
      </c>
      <c r="AP69" s="22">
        <f t="shared" si="1036"/>
        <v>299.42001489825418</v>
      </c>
      <c r="AQ69" s="22">
        <f t="shared" si="1036"/>
        <v>301.11297919438795</v>
      </c>
      <c r="AR69" s="22">
        <f t="shared" si="1036"/>
        <v>302.81551575678776</v>
      </c>
      <c r="AS69" s="22">
        <f t="shared" si="1036"/>
        <v>304.52767870843877</v>
      </c>
      <c r="AT69" s="22">
        <f t="shared" si="1036"/>
        <v>306.24952247834528</v>
      </c>
      <c r="AU69" s="22">
        <f t="shared" si="1036"/>
        <v>307.98110180326131</v>
      </c>
      <c r="AV69" s="22">
        <f t="shared" si="1036"/>
        <v>309.72247172943025</v>
      </c>
      <c r="AW69" s="22">
        <f t="shared" si="1036"/>
        <v>311.47368761433495</v>
      </c>
      <c r="AX69" s="22">
        <f t="shared" si="1036"/>
        <v>313.23480512845765</v>
      </c>
      <c r="AY69" s="22">
        <f t="shared" si="1036"/>
        <v>315.00588025704951</v>
      </c>
      <c r="AZ69" s="22">
        <f t="shared" si="1036"/>
        <v>316.78696930191046</v>
      </c>
      <c r="BA69" s="22">
        <f t="shared" si="1036"/>
        <v>318.57812888317892</v>
      </c>
      <c r="BB69" s="22">
        <f t="shared" si="1036"/>
        <v>320.37941594113198</v>
      </c>
      <c r="BC69" s="22">
        <f t="shared" si="1036"/>
        <v>322.19088773799513</v>
      </c>
      <c r="BD69" s="22">
        <f t="shared" si="1036"/>
        <v>324.01260185976292</v>
      </c>
      <c r="BE69" s="22">
        <f t="shared" si="1036"/>
        <v>325.8446162180295</v>
      </c>
      <c r="BF69" s="22">
        <f t="shared" si="1036"/>
        <v>327.68698905182953</v>
      </c>
      <c r="BG69" s="22">
        <f t="shared" si="1036"/>
        <v>329.53977892948961</v>
      </c>
      <c r="BH69" s="22">
        <f t="shared" si="1036"/>
        <v>331.40304475049032</v>
      </c>
      <c r="BI69" s="22">
        <f t="shared" si="1036"/>
        <v>333.27684574733843</v>
      </c>
      <c r="BJ69" s="22">
        <f t="shared" si="1036"/>
        <v>335.16124148744967</v>
      </c>
      <c r="BK69" s="22">
        <f t="shared" si="1036"/>
        <v>337.05629187504297</v>
      </c>
      <c r="BL69" s="22">
        <f t="shared" si="1036"/>
        <v>335.97287453209628</v>
      </c>
      <c r="BM69" s="22">
        <f t="shared" si="1036"/>
        <v>334.88333138997734</v>
      </c>
      <c r="BN69" s="22">
        <f t="shared" si="1036"/>
        <v>333.78762781252703</v>
      </c>
      <c r="BO69" s="22">
        <f t="shared" si="1036"/>
        <v>332.68572896774833</v>
      </c>
      <c r="BP69" s="22">
        <f t="shared" si="1036"/>
        <v>331.57759982669899</v>
      </c>
      <c r="BQ69" s="22">
        <f t="shared" si="1036"/>
        <v>330.46320516237813</v>
      </c>
      <c r="BR69" s="22">
        <f t="shared" si="1036"/>
        <v>329.34250954860624</v>
      </c>
      <c r="BS69" s="22">
        <f t="shared" si="1036"/>
        <v>328.21547735889914</v>
      </c>
      <c r="BT69" s="22">
        <f t="shared" ref="BT69:EE69" si="1037">+(BT61+BT62)*$C$18</f>
        <v>327.08207276533506</v>
      </c>
      <c r="BU69" s="22">
        <f t="shared" si="1037"/>
        <v>325.94225973741629</v>
      </c>
      <c r="BV69" s="22">
        <f t="shared" si="1037"/>
        <v>324.79600204092321</v>
      </c>
      <c r="BW69" s="22">
        <f t="shared" si="1037"/>
        <v>323.64326323676266</v>
      </c>
      <c r="BX69" s="22">
        <f t="shared" si="1037"/>
        <v>322.48400667980974</v>
      </c>
      <c r="BY69" s="22">
        <f t="shared" si="1037"/>
        <v>321.31819551774248</v>
      </c>
      <c r="BZ69" s="22">
        <f t="shared" si="1037"/>
        <v>320.14579268987063</v>
      </c>
      <c r="CA69" s="22">
        <f t="shared" si="1037"/>
        <v>318.96676092595737</v>
      </c>
      <c r="CB69" s="22">
        <f t="shared" si="1037"/>
        <v>317.7810627450346</v>
      </c>
      <c r="CC69" s="22">
        <f t="shared" si="1037"/>
        <v>316.58866045421132</v>
      </c>
      <c r="CD69" s="22">
        <f t="shared" si="1037"/>
        <v>315.38951614747549</v>
      </c>
      <c r="CE69" s="22">
        <f t="shared" si="1037"/>
        <v>314.18359170448883</v>
      </c>
      <c r="CF69" s="22">
        <f t="shared" si="1037"/>
        <v>312.97084878937534</v>
      </c>
      <c r="CG69" s="22">
        <f t="shared" si="1037"/>
        <v>311.75124884950219</v>
      </c>
      <c r="CH69" s="22">
        <f t="shared" si="1037"/>
        <v>310.52475311425457</v>
      </c>
      <c r="CI69" s="22">
        <f t="shared" si="1037"/>
        <v>309.29132259380287</v>
      </c>
      <c r="CJ69" s="22">
        <f t="shared" si="1037"/>
        <v>308.05091807786317</v>
      </c>
      <c r="CK69" s="22">
        <f t="shared" si="1037"/>
        <v>306.80350013445127</v>
      </c>
      <c r="CL69" s="22">
        <f t="shared" si="1037"/>
        <v>305.54902910862836</v>
      </c>
      <c r="CM69" s="22">
        <f t="shared" si="1037"/>
        <v>304.28746512124121</v>
      </c>
      <c r="CN69" s="22">
        <f t="shared" si="1037"/>
        <v>303.01876806765381</v>
      </c>
      <c r="CO69" s="22">
        <f t="shared" si="1037"/>
        <v>301.74289761647287</v>
      </c>
      <c r="CP69" s="22">
        <f t="shared" si="1037"/>
        <v>300.45981320826547</v>
      </c>
      <c r="CQ69" s="22">
        <f t="shared" si="1037"/>
        <v>299.16947405426981</v>
      </c>
      <c r="CR69" s="22">
        <f t="shared" si="1037"/>
        <v>297.87183913509836</v>
      </c>
      <c r="CS69" s="22">
        <f t="shared" si="1037"/>
        <v>296.56686719943411</v>
      </c>
      <c r="CT69" s="22">
        <f t="shared" si="1037"/>
        <v>295.25451676271911</v>
      </c>
      <c r="CU69" s="22">
        <f t="shared" si="1037"/>
        <v>293.93474610583576</v>
      </c>
      <c r="CV69" s="22">
        <f t="shared" si="1037"/>
        <v>292.60751327378034</v>
      </c>
      <c r="CW69" s="22">
        <f t="shared" si="1037"/>
        <v>291.2727760743295</v>
      </c>
      <c r="CX69" s="22">
        <f t="shared" si="1037"/>
        <v>289.93049207669901</v>
      </c>
      <c r="CY69" s="22">
        <f t="shared" si="1037"/>
        <v>288.58061861019479</v>
      </c>
      <c r="CZ69" s="22">
        <f t="shared" si="1037"/>
        <v>287.22311276285632</v>
      </c>
      <c r="DA69" s="22">
        <f t="shared" si="1037"/>
        <v>285.85793138009274</v>
      </c>
      <c r="DB69" s="22">
        <f t="shared" si="1037"/>
        <v>284.48503106331083</v>
      </c>
      <c r="DC69" s="22">
        <f t="shared" si="1037"/>
        <v>283.10436816853542</v>
      </c>
      <c r="DD69" s="22">
        <f t="shared" si="1037"/>
        <v>281.71589880502194</v>
      </c>
      <c r="DE69" s="22">
        <f t="shared" si="1037"/>
        <v>280.31957883386121</v>
      </c>
      <c r="DF69" s="22">
        <f t="shared" si="1037"/>
        <v>278.91536386657617</v>
      </c>
      <c r="DG69" s="22">
        <f t="shared" si="1037"/>
        <v>277.50320926371103</v>
      </c>
      <c r="DH69" s="22">
        <f t="shared" si="1037"/>
        <v>276.0830701334117</v>
      </c>
      <c r="DI69" s="22">
        <f t="shared" si="1037"/>
        <v>274.65490132999935</v>
      </c>
      <c r="DJ69" s="22">
        <f t="shared" si="1037"/>
        <v>273.21865745253473</v>
      </c>
      <c r="DK69" s="22">
        <f t="shared" si="1037"/>
        <v>271.77429284337518</v>
      </c>
      <c r="DL69" s="22">
        <f t="shared" si="1037"/>
        <v>270.32176158672303</v>
      </c>
      <c r="DM69" s="22">
        <f t="shared" si="1037"/>
        <v>268.86101750716597</v>
      </c>
      <c r="DN69" s="22">
        <f t="shared" si="1037"/>
        <v>267.3920141682093</v>
      </c>
      <c r="DO69" s="22">
        <f t="shared" si="1037"/>
        <v>265.91470487079965</v>
      </c>
      <c r="DP69" s="22">
        <f t="shared" si="1037"/>
        <v>264.42904265184023</v>
      </c>
      <c r="DQ69" s="22">
        <f t="shared" si="1037"/>
        <v>262.93498028269823</v>
      </c>
      <c r="DR69" s="22">
        <f t="shared" si="1037"/>
        <v>261.43247026770325</v>
      </c>
      <c r="DS69" s="22">
        <f t="shared" si="1037"/>
        <v>259.92146484263748</v>
      </c>
      <c r="DT69" s="22">
        <f t="shared" si="1037"/>
        <v>258.40191597321723</v>
      </c>
      <c r="DU69" s="22">
        <f t="shared" si="1037"/>
        <v>256.87377535356603</v>
      </c>
      <c r="DV69" s="22">
        <f t="shared" si="1037"/>
        <v>255.3369944046789</v>
      </c>
      <c r="DW69" s="22">
        <f t="shared" si="1037"/>
        <v>253.79152427287815</v>
      </c>
      <c r="DX69" s="22">
        <f t="shared" si="1037"/>
        <v>252.23731582826031</v>
      </c>
      <c r="DY69" s="22">
        <f t="shared" si="1037"/>
        <v>250.6743196631343</v>
      </c>
      <c r="DZ69" s="22">
        <f t="shared" si="1037"/>
        <v>249.10248609045067</v>
      </c>
      <c r="EA69" s="22">
        <f t="shared" si="1037"/>
        <v>247.52176514222231</v>
      </c>
      <c r="EB69" s="22">
        <f t="shared" si="1037"/>
        <v>245.93210656793576</v>
      </c>
      <c r="EC69" s="22">
        <f t="shared" si="1037"/>
        <v>244.33345983295385</v>
      </c>
      <c r="ED69" s="22">
        <f t="shared" si="1037"/>
        <v>242.72577411690921</v>
      </c>
      <c r="EE69" s="22">
        <f t="shared" si="1037"/>
        <v>241.10899831208883</v>
      </c>
      <c r="EF69" s="22">
        <f t="shared" ref="EF69:GQ69" si="1038">+(EF61+EF62)*$C$18</f>
        <v>239.48308102180914</v>
      </c>
      <c r="EG69" s="22">
        <f t="shared" si="1038"/>
        <v>237.84797055878235</v>
      </c>
      <c r="EH69" s="22">
        <f t="shared" si="1038"/>
        <v>236.2036149434731</v>
      </c>
      <c r="EI69" s="22">
        <f t="shared" si="1038"/>
        <v>234.54996190244631</v>
      </c>
      <c r="EJ69" s="22">
        <f t="shared" si="1038"/>
        <v>232.88695886670524</v>
      </c>
      <c r="EK69" s="22">
        <f t="shared" si="1038"/>
        <v>231.21455297002041</v>
      </c>
      <c r="EL69" s="22">
        <f t="shared" si="1038"/>
        <v>229.53269104724893</v>
      </c>
      <c r="EM69" s="22">
        <f t="shared" si="1038"/>
        <v>227.84131963264457</v>
      </c>
      <c r="EN69" s="22">
        <f t="shared" si="1038"/>
        <v>226.14038495815794</v>
      </c>
      <c r="EO69" s="22">
        <f t="shared" si="1038"/>
        <v>224.42983295172729</v>
      </c>
      <c r="EP69" s="22">
        <f t="shared" si="1038"/>
        <v>222.70960923555958</v>
      </c>
      <c r="EQ69" s="22">
        <f t="shared" si="1038"/>
        <v>220.97965912440179</v>
      </c>
      <c r="ER69" s="22">
        <f t="shared" si="1038"/>
        <v>219.23992762380252</v>
      </c>
      <c r="ES69" s="22">
        <f t="shared" si="1038"/>
        <v>217.49035942836383</v>
      </c>
      <c r="ET69" s="22">
        <f t="shared" si="1038"/>
        <v>215.73089891998296</v>
      </c>
      <c r="EU69" s="22">
        <f t="shared" si="1038"/>
        <v>213.96149016608433</v>
      </c>
      <c r="EV69" s="22">
        <f t="shared" si="1038"/>
        <v>212.18207691784139</v>
      </c>
      <c r="EW69" s="22">
        <f t="shared" si="1038"/>
        <v>210.39260260838861</v>
      </c>
      <c r="EX69" s="22">
        <f t="shared" si="1038"/>
        <v>208.59301035102317</v>
      </c>
      <c r="EY69" s="22">
        <f t="shared" si="1038"/>
        <v>206.78324293739652</v>
      </c>
      <c r="EZ69" s="22">
        <f t="shared" si="1038"/>
        <v>204.96324283569581</v>
      </c>
      <c r="FA69" s="22">
        <f t="shared" si="1038"/>
        <v>203.13295218881501</v>
      </c>
      <c r="FB69" s="22">
        <f t="shared" si="1038"/>
        <v>201.29231281251555</v>
      </c>
      <c r="FC69" s="22">
        <f t="shared" si="1038"/>
        <v>199.44126619357669</v>
      </c>
      <c r="FD69" s="22">
        <f t="shared" si="1038"/>
        <v>197.57975348793551</v>
      </c>
      <c r="FE69" s="22">
        <f t="shared" si="1038"/>
        <v>195.70771551881612</v>
      </c>
      <c r="FF69" s="22">
        <f t="shared" si="1038"/>
        <v>193.82509277484857</v>
      </c>
      <c r="FG69" s="22">
        <f t="shared" si="1038"/>
        <v>191.93182540817702</v>
      </c>
      <c r="FH69" s="22">
        <f t="shared" si="1038"/>
        <v>190.02785323255705</v>
      </c>
      <c r="FI69" s="22">
        <f t="shared" si="1038"/>
        <v>188.11311572144257</v>
      </c>
      <c r="FJ69" s="22">
        <f t="shared" si="1038"/>
        <v>186.18755200606154</v>
      </c>
      <c r="FK69" s="22">
        <f t="shared" si="1038"/>
        <v>184.25110087348102</v>
      </c>
      <c r="FL69" s="22">
        <f t="shared" si="1038"/>
        <v>182.3037007646613</v>
      </c>
      <c r="FM69" s="22">
        <f t="shared" si="1038"/>
        <v>180.34528977249883</v>
      </c>
      <c r="FN69" s="22">
        <f t="shared" si="1038"/>
        <v>178.37580563985841</v>
      </c>
      <c r="FO69" s="22">
        <f t="shared" si="1038"/>
        <v>176.39518575759385</v>
      </c>
      <c r="FP69" s="22">
        <f t="shared" si="1038"/>
        <v>174.40336716255774</v>
      </c>
      <c r="FQ69" s="22">
        <f t="shared" si="1038"/>
        <v>172.4002865356</v>
      </c>
      <c r="FR69" s="22">
        <f t="shared" si="1038"/>
        <v>170.38588019955475</v>
      </c>
      <c r="FS69" s="22">
        <f t="shared" si="1038"/>
        <v>168.36008411721616</v>
      </c>
      <c r="FT69" s="22">
        <f t="shared" si="1038"/>
        <v>166.32283388930281</v>
      </c>
      <c r="FU69" s="22">
        <f t="shared" si="1038"/>
        <v>164.27406475241031</v>
      </c>
      <c r="FV69" s="22">
        <f t="shared" si="1038"/>
        <v>162.21371157695259</v>
      </c>
      <c r="FW69" s="22">
        <f t="shared" si="1038"/>
        <v>160.14170886509143</v>
      </c>
      <c r="FX69" s="22">
        <f t="shared" si="1038"/>
        <v>158.05799074865433</v>
      </c>
      <c r="FY69" s="22">
        <f t="shared" si="1038"/>
        <v>155.9624909870405</v>
      </c>
      <c r="FZ69" s="22">
        <f t="shared" si="1038"/>
        <v>153.85514296511525</v>
      </c>
      <c r="GA69" s="22">
        <f t="shared" si="1038"/>
        <v>151.73587969109218</v>
      </c>
      <c r="GB69" s="22">
        <f t="shared" si="1038"/>
        <v>149.60463379440358</v>
      </c>
      <c r="GC69" s="22">
        <f t="shared" si="1038"/>
        <v>147.46133752355877</v>
      </c>
      <c r="GD69" s="22">
        <f t="shared" si="1038"/>
        <v>145.30592274399035</v>
      </c>
      <c r="GE69" s="22">
        <f t="shared" si="1038"/>
        <v>143.13832093588806</v>
      </c>
      <c r="GF69" s="22">
        <f t="shared" si="1038"/>
        <v>140.95846319202079</v>
      </c>
      <c r="GG69" s="22">
        <f t="shared" si="1038"/>
        <v>138.76628021554581</v>
      </c>
      <c r="GH69" s="22">
        <f t="shared" si="1038"/>
        <v>136.56170231780604</v>
      </c>
      <c r="GI69" s="22">
        <f t="shared" si="1038"/>
        <v>134.34465941611461</v>
      </c>
      <c r="GJ69" s="22">
        <f t="shared" si="1038"/>
        <v>132.1150810315269</v>
      </c>
      <c r="GK69" s="22">
        <f t="shared" si="1038"/>
        <v>129.87289628660011</v>
      </c>
      <c r="GL69" s="22">
        <f t="shared" si="1038"/>
        <v>127.61803390314009</v>
      </c>
      <c r="GM69" s="22">
        <f t="shared" si="1038"/>
        <v>125.35042219993538</v>
      </c>
      <c r="GN69" s="22">
        <f t="shared" si="1038"/>
        <v>123.06998909047859</v>
      </c>
      <c r="GO69" s="22">
        <f t="shared" si="1038"/>
        <v>120.77666208067465</v>
      </c>
      <c r="GP69" s="22">
        <f t="shared" si="1038"/>
        <v>118.47036826653643</v>
      </c>
      <c r="GQ69" s="22">
        <f t="shared" si="1038"/>
        <v>116.151034331867</v>
      </c>
      <c r="GR69" s="22">
        <f t="shared" ref="GR69:JC69" si="1039">+(GR61+GR62)*$C$18</f>
        <v>113.81858654592899</v>
      </c>
      <c r="GS69" s="22">
        <f t="shared" si="1039"/>
        <v>111.47295076110076</v>
      </c>
      <c r="GT69" s="22">
        <f t="shared" si="1039"/>
        <v>109.11405241051924</v>
      </c>
      <c r="GU69" s="22">
        <f t="shared" si="1039"/>
        <v>106.74181650570939</v>
      </c>
      <c r="GV69" s="22">
        <f t="shared" si="1039"/>
        <v>104.35616763420055</v>
      </c>
      <c r="GW69" s="22">
        <f t="shared" si="1039"/>
        <v>101.95702995712888</v>
      </c>
      <c r="GX69" s="22">
        <f t="shared" si="1039"/>
        <v>99.544327206826651</v>
      </c>
      <c r="GY69" s="22">
        <f t="shared" si="1039"/>
        <v>97.117982684397617</v>
      </c>
      <c r="GZ69" s="22">
        <f t="shared" si="1039"/>
        <v>94.677919257278845</v>
      </c>
      <c r="HA69" s="22">
        <f t="shared" si="1039"/>
        <v>92.224059356788644</v>
      </c>
      <c r="HB69" s="22">
        <f t="shared" si="1039"/>
        <v>89.756324975660746</v>
      </c>
      <c r="HC69" s="22">
        <f t="shared" si="1039"/>
        <v>87.274637665564455</v>
      </c>
      <c r="HD69" s="22">
        <f t="shared" si="1039"/>
        <v>84.778918534610796</v>
      </c>
      <c r="HE69" s="22">
        <f t="shared" si="1039"/>
        <v>82.26908824484461</v>
      </c>
      <c r="HF69" s="22">
        <f t="shared" si="1039"/>
        <v>79.745067009722362</v>
      </c>
      <c r="HG69" s="22">
        <f t="shared" si="1039"/>
        <v>77.206774591575822</v>
      </c>
      <c r="HH69" s="22">
        <f t="shared" si="1039"/>
        <v>74.654130299061364</v>
      </c>
      <c r="HI69" s="22">
        <f t="shared" si="1039"/>
        <v>72.087052984594678</v>
      </c>
      <c r="HJ69" s="22">
        <f t="shared" si="1039"/>
        <v>69.505461041771298</v>
      </c>
      <c r="HK69" s="22">
        <f t="shared" si="1039"/>
        <v>66.909272402772231</v>
      </c>
      <c r="HL69" s="22">
        <f t="shared" si="1039"/>
        <v>64.298404535755125</v>
      </c>
      <c r="HM69" s="22">
        <f t="shared" si="1039"/>
        <v>61.672774442230612</v>
      </c>
      <c r="HN69" s="22">
        <f t="shared" si="1039"/>
        <v>59.032298654423762</v>
      </c>
      <c r="HO69" s="22">
        <f t="shared" si="1039"/>
        <v>56.376893232620731</v>
      </c>
      <c r="HP69" s="22">
        <f t="shared" si="1039"/>
        <v>53.706473762500323</v>
      </c>
      <c r="HQ69" s="22">
        <f t="shared" si="1039"/>
        <v>51.020955352450493</v>
      </c>
      <c r="HR69" s="22">
        <f t="shared" si="1039"/>
        <v>48.320252630869682</v>
      </c>
      <c r="HS69" s="22">
        <f t="shared" si="1039"/>
        <v>45.604279743452899</v>
      </c>
      <c r="HT69" s="22">
        <f t="shared" si="1039"/>
        <v>42.872950350462411</v>
      </c>
      <c r="HU69" s="22">
        <f t="shared" si="1039"/>
        <v>40.126177623983061</v>
      </c>
      <c r="HV69" s="22">
        <f t="shared" si="1039"/>
        <v>37.363874245162037</v>
      </c>
      <c r="HW69" s="22">
        <f t="shared" si="1039"/>
        <v>34.58595240143304</v>
      </c>
      <c r="HX69" s="22">
        <f t="shared" si="1039"/>
        <v>31.792323783724747</v>
      </c>
      <c r="HY69" s="22">
        <f t="shared" si="1039"/>
        <v>28.98289958365352</v>
      </c>
      <c r="HZ69" s="22">
        <f t="shared" si="1039"/>
        <v>26.157590490700191</v>
      </c>
      <c r="IA69" s="22">
        <f t="shared" si="1039"/>
        <v>23.316306689370947</v>
      </c>
      <c r="IB69" s="22">
        <f t="shared" si="1039"/>
        <v>20.458957856342106</v>
      </c>
      <c r="IC69" s="22">
        <f t="shared" si="1039"/>
        <v>17.585453157588791</v>
      </c>
      <c r="ID69" s="22">
        <f t="shared" si="1039"/>
        <v>14.695701245497331</v>
      </c>
      <c r="IE69" s="22">
        <f t="shared" si="1039"/>
        <v>11.789610255961373</v>
      </c>
      <c r="IF69" s="22">
        <f t="shared" si="1039"/>
        <v>8.8670878054615496</v>
      </c>
      <c r="IG69" s="22">
        <f t="shared" si="1039"/>
        <v>5.9280409881286458</v>
      </c>
      <c r="IH69" s="22">
        <f t="shared" si="1039"/>
        <v>2.9723763727901495</v>
      </c>
      <c r="II69" s="22">
        <f t="shared" si="1039"/>
        <v>1.2084675891312503E-13</v>
      </c>
      <c r="IJ69" s="22">
        <f t="shared" si="1039"/>
        <v>1.2084675891312503E-13</v>
      </c>
      <c r="IK69" s="22">
        <f t="shared" si="1039"/>
        <v>1.2084675891312503E-13</v>
      </c>
      <c r="IL69" s="22">
        <f t="shared" si="1039"/>
        <v>1.2084675891312503E-13</v>
      </c>
      <c r="IM69" s="22">
        <f t="shared" si="1039"/>
        <v>1.2084675891312503E-13</v>
      </c>
      <c r="IN69" s="22">
        <f t="shared" si="1039"/>
        <v>1.2084675891312503E-13</v>
      </c>
      <c r="IO69" s="22">
        <f t="shared" si="1039"/>
        <v>1.2084675891312503E-13</v>
      </c>
      <c r="IP69" s="22">
        <f t="shared" si="1039"/>
        <v>1.2084675891312503E-13</v>
      </c>
      <c r="IQ69" s="22">
        <f t="shared" si="1039"/>
        <v>1.2084675891312503E-13</v>
      </c>
      <c r="IR69" s="22">
        <f t="shared" si="1039"/>
        <v>1.2084675891312503E-13</v>
      </c>
      <c r="IS69" s="22">
        <f t="shared" si="1039"/>
        <v>1.2084675891312503E-13</v>
      </c>
      <c r="IT69" s="22">
        <f t="shared" si="1039"/>
        <v>1.2084675891312503E-13</v>
      </c>
      <c r="IU69" s="22">
        <f t="shared" si="1039"/>
        <v>1.2084675891312503E-13</v>
      </c>
      <c r="IV69" s="22">
        <f t="shared" si="1039"/>
        <v>1.2084675891312503E-13</v>
      </c>
      <c r="IW69" s="22">
        <f t="shared" si="1039"/>
        <v>1.2084675891312503E-13</v>
      </c>
      <c r="IX69" s="22">
        <f t="shared" si="1039"/>
        <v>1.2084675891312503E-13</v>
      </c>
      <c r="IY69" s="22">
        <f t="shared" si="1039"/>
        <v>1.2084675891312503E-13</v>
      </c>
      <c r="IZ69" s="22">
        <f t="shared" si="1039"/>
        <v>1.2084675891312503E-13</v>
      </c>
      <c r="JA69" s="22">
        <f t="shared" si="1039"/>
        <v>1.2084675891312503E-13</v>
      </c>
      <c r="JB69" s="22">
        <f t="shared" si="1039"/>
        <v>1.2084675891312503E-13</v>
      </c>
      <c r="JC69" s="22">
        <f t="shared" si="1039"/>
        <v>1.2084675891312503E-13</v>
      </c>
      <c r="JD69" s="22">
        <f t="shared" ref="JD69:JN69" si="1040">+(JD61+JD62)*$C$18</f>
        <v>1.2084675891312503E-13</v>
      </c>
      <c r="JE69" s="22">
        <f t="shared" si="1040"/>
        <v>1.2084675891312503E-13</v>
      </c>
      <c r="JF69" s="22">
        <f t="shared" si="1040"/>
        <v>1.2084675891312503E-13</v>
      </c>
      <c r="JG69" s="22">
        <f t="shared" si="1040"/>
        <v>1.2084675891312503E-13</v>
      </c>
      <c r="JH69" s="22">
        <f t="shared" si="1040"/>
        <v>1.2084675891312503E-13</v>
      </c>
      <c r="JI69" s="22">
        <f t="shared" si="1040"/>
        <v>1.2084675891312503E-13</v>
      </c>
      <c r="JJ69" s="22">
        <f t="shared" si="1040"/>
        <v>1.2084675891312503E-13</v>
      </c>
      <c r="JK69" s="22">
        <f t="shared" si="1040"/>
        <v>1.2084675891312503E-13</v>
      </c>
      <c r="JL69" s="22">
        <f t="shared" si="1040"/>
        <v>1.2084675891312503E-13</v>
      </c>
      <c r="JM69" s="22">
        <f t="shared" si="1040"/>
        <v>1.2084675891312503E-13</v>
      </c>
      <c r="JN69" s="22">
        <f t="shared" si="1040"/>
        <v>1.2084675891312503E-13</v>
      </c>
    </row>
    <row r="71" spans="2:274" x14ac:dyDescent="0.2">
      <c r="B71" s="235" t="s">
        <v>400</v>
      </c>
      <c r="C71" s="379"/>
      <c r="D71" s="380"/>
      <c r="E71" s="380"/>
      <c r="F71" s="380"/>
      <c r="G71" s="380"/>
      <c r="H71" s="380"/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  <c r="AA71" s="380"/>
      <c r="AB71" s="380"/>
      <c r="AC71" s="380"/>
      <c r="AD71" s="380"/>
      <c r="AE71" s="380"/>
      <c r="AF71" s="380"/>
      <c r="AG71" s="380"/>
      <c r="AH71" s="380"/>
      <c r="AI71" s="380"/>
      <c r="AJ71" s="380"/>
      <c r="AK71" s="380"/>
      <c r="AL71" s="380"/>
      <c r="AM71" s="380"/>
      <c r="AN71" s="380"/>
      <c r="AO71" s="380"/>
      <c r="AP71" s="380"/>
      <c r="AQ71" s="380"/>
      <c r="AR71" s="380"/>
      <c r="AS71" s="380"/>
      <c r="AT71" s="380"/>
      <c r="AU71" s="380"/>
      <c r="AV71" s="380"/>
      <c r="AW71" s="380"/>
      <c r="AX71" s="380"/>
      <c r="AY71" s="380"/>
      <c r="AZ71" s="380"/>
      <c r="BA71" s="380"/>
      <c r="BB71" s="380"/>
      <c r="BC71" s="380"/>
      <c r="BD71" s="380"/>
      <c r="BE71" s="380"/>
      <c r="BF71" s="380"/>
      <c r="BG71" s="380"/>
      <c r="BH71" s="380"/>
      <c r="BI71" s="380"/>
      <c r="BJ71" s="380"/>
      <c r="BK71" s="380"/>
      <c r="BL71" s="380"/>
      <c r="BM71" s="380"/>
      <c r="BN71" s="380"/>
      <c r="BO71" s="380"/>
      <c r="BP71" s="380"/>
      <c r="BQ71" s="380"/>
      <c r="BR71" s="380"/>
      <c r="BS71" s="380"/>
      <c r="BT71" s="380"/>
      <c r="BU71" s="380"/>
      <c r="BV71" s="380"/>
      <c r="BW71" s="380"/>
      <c r="BX71" s="380"/>
      <c r="BY71" s="380"/>
      <c r="BZ71" s="380"/>
      <c r="CA71" s="380"/>
      <c r="CB71" s="380"/>
      <c r="CC71" s="380"/>
      <c r="CD71" s="380"/>
      <c r="CE71" s="380"/>
      <c r="CF71" s="380"/>
      <c r="CG71" s="380"/>
      <c r="CH71" s="380"/>
      <c r="CI71" s="380"/>
      <c r="CJ71" s="380"/>
      <c r="CK71" s="380"/>
      <c r="CL71" s="380"/>
      <c r="CM71" s="380"/>
      <c r="CN71" s="380"/>
      <c r="CO71" s="380"/>
      <c r="CP71" s="380"/>
      <c r="CQ71" s="380"/>
      <c r="CR71" s="380"/>
      <c r="CS71" s="380"/>
      <c r="CT71" s="380"/>
      <c r="CU71" s="380"/>
      <c r="CV71" s="380"/>
      <c r="CW71" s="380"/>
      <c r="CX71" s="380"/>
      <c r="CY71" s="380"/>
      <c r="CZ71" s="380"/>
      <c r="DA71" s="380"/>
      <c r="DB71" s="380"/>
      <c r="DC71" s="380"/>
      <c r="DD71" s="380"/>
      <c r="DE71" s="380"/>
      <c r="DF71" s="380"/>
      <c r="DG71" s="380"/>
      <c r="DH71" s="380"/>
      <c r="DI71" s="380"/>
      <c r="DJ71" s="380"/>
      <c r="DK71" s="380"/>
      <c r="DL71" s="380"/>
      <c r="DM71" s="380"/>
      <c r="DN71" s="380"/>
      <c r="DO71" s="380"/>
      <c r="DP71" s="380"/>
      <c r="DQ71" s="380"/>
      <c r="DR71" s="380"/>
      <c r="DS71" s="380"/>
      <c r="DT71" s="380"/>
      <c r="DU71" s="380"/>
      <c r="DV71" s="380"/>
      <c r="DW71" s="380"/>
      <c r="DX71" s="380"/>
      <c r="DY71" s="380"/>
      <c r="DZ71" s="380"/>
      <c r="EA71" s="380"/>
      <c r="EB71" s="380"/>
      <c r="EC71" s="380"/>
      <c r="ED71" s="380"/>
      <c r="EE71" s="380"/>
      <c r="EF71" s="380"/>
      <c r="EG71" s="380"/>
      <c r="EH71" s="380"/>
      <c r="EI71" s="380"/>
      <c r="EJ71" s="380"/>
      <c r="EK71" s="380"/>
      <c r="EL71" s="380"/>
      <c r="EM71" s="380"/>
      <c r="EN71" s="380"/>
      <c r="EO71" s="380"/>
      <c r="EP71" s="380"/>
      <c r="EQ71" s="380"/>
      <c r="ER71" s="380"/>
      <c r="ES71" s="380"/>
      <c r="ET71" s="380"/>
      <c r="EU71" s="380"/>
      <c r="EV71" s="380"/>
      <c r="EW71" s="380"/>
      <c r="EX71" s="380"/>
      <c r="EY71" s="380"/>
      <c r="EZ71" s="380"/>
      <c r="FA71" s="380"/>
      <c r="FB71" s="380"/>
      <c r="FC71" s="380"/>
      <c r="FD71" s="380"/>
      <c r="FE71" s="380"/>
      <c r="FF71" s="380"/>
      <c r="FG71" s="380"/>
      <c r="FH71" s="380"/>
      <c r="FI71" s="380"/>
      <c r="FJ71" s="380"/>
      <c r="FK71" s="380"/>
      <c r="FL71" s="380"/>
      <c r="FM71" s="380"/>
      <c r="FN71" s="380"/>
      <c r="FO71" s="380"/>
      <c r="FP71" s="380"/>
      <c r="FQ71" s="380"/>
      <c r="FR71" s="380"/>
      <c r="FS71" s="380"/>
      <c r="FT71" s="380"/>
      <c r="FU71" s="380"/>
      <c r="FV71" s="380"/>
      <c r="FW71" s="380"/>
      <c r="FX71" s="380"/>
      <c r="FY71" s="380"/>
      <c r="FZ71" s="380"/>
      <c r="GA71" s="380"/>
      <c r="GB71" s="380"/>
      <c r="GC71" s="380"/>
      <c r="GD71" s="380"/>
      <c r="GE71" s="380"/>
      <c r="GF71" s="380"/>
      <c r="GG71" s="380"/>
      <c r="GH71" s="380"/>
      <c r="GI71" s="380"/>
      <c r="GJ71" s="380"/>
      <c r="GK71" s="380"/>
      <c r="GL71" s="380"/>
      <c r="GM71" s="380"/>
      <c r="GN71" s="380"/>
      <c r="GO71" s="380"/>
      <c r="GP71" s="380"/>
      <c r="GQ71" s="380"/>
      <c r="GR71" s="380"/>
      <c r="GS71" s="380"/>
      <c r="GT71" s="380"/>
      <c r="GU71" s="380"/>
      <c r="GV71" s="380"/>
      <c r="GW71" s="380"/>
      <c r="GX71" s="380"/>
      <c r="GY71" s="380"/>
      <c r="GZ71" s="380"/>
      <c r="HA71" s="380"/>
      <c r="HB71" s="380"/>
      <c r="HC71" s="380"/>
      <c r="HD71" s="380"/>
      <c r="HE71" s="380"/>
      <c r="HF71" s="380"/>
      <c r="HG71" s="380"/>
      <c r="HH71" s="380"/>
      <c r="HI71" s="380"/>
      <c r="HJ71" s="380"/>
      <c r="HK71" s="380"/>
      <c r="HL71" s="380"/>
      <c r="HM71" s="380"/>
      <c r="HN71" s="380"/>
      <c r="HO71" s="380"/>
      <c r="HP71" s="380"/>
      <c r="HQ71" s="380"/>
      <c r="HR71" s="380"/>
      <c r="HS71" s="380"/>
      <c r="HT71" s="380"/>
      <c r="HU71" s="380"/>
      <c r="HV71" s="380"/>
      <c r="HW71" s="380"/>
      <c r="HX71" s="380"/>
      <c r="HY71" s="380"/>
      <c r="HZ71" s="380"/>
      <c r="IA71" s="380"/>
      <c r="IB71" s="380"/>
      <c r="IC71" s="380"/>
      <c r="ID71" s="380"/>
      <c r="IE71" s="380"/>
      <c r="IF71" s="380"/>
      <c r="IG71" s="380"/>
      <c r="IH71" s="380"/>
      <c r="II71" s="380"/>
      <c r="IJ71" s="380"/>
      <c r="IK71" s="380"/>
      <c r="IL71" s="380"/>
      <c r="IM71" s="380"/>
      <c r="IN71" s="380"/>
      <c r="IO71" s="380"/>
      <c r="IP71" s="380"/>
      <c r="IQ71" s="380"/>
      <c r="IR71" s="380"/>
      <c r="IS71" s="380"/>
      <c r="IT71" s="380"/>
      <c r="IU71" s="380"/>
      <c r="IV71" s="380"/>
      <c r="IW71" s="380"/>
      <c r="IX71" s="380"/>
      <c r="IY71" s="380"/>
      <c r="IZ71" s="380"/>
      <c r="JA71" s="380"/>
      <c r="JB71" s="380"/>
      <c r="JC71" s="380"/>
      <c r="JD71" s="380"/>
      <c r="JE71" s="380"/>
      <c r="JF71" s="380"/>
      <c r="JG71" s="380"/>
      <c r="JH71" s="380"/>
      <c r="JI71" s="380"/>
      <c r="JJ71" s="380"/>
      <c r="JK71" s="380"/>
      <c r="JL71" s="380"/>
      <c r="JM71" s="380"/>
      <c r="JN71" s="380"/>
    </row>
    <row r="72" spans="2:274" x14ac:dyDescent="0.2">
      <c r="B72" s="2"/>
      <c r="C72" s="247"/>
      <c r="D72" s="178"/>
      <c r="E72" s="297"/>
      <c r="F72" s="347"/>
      <c r="G72" s="347"/>
      <c r="H72" s="347"/>
      <c r="I72" s="347"/>
      <c r="J72" s="347"/>
      <c r="K72" s="347"/>
      <c r="L72" s="347"/>
      <c r="M72" s="347"/>
      <c r="N72" s="347"/>
      <c r="O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  <c r="Z72" s="347"/>
      <c r="AA72" s="347"/>
      <c r="AB72" s="347"/>
      <c r="AC72" s="347"/>
      <c r="AD72" s="347"/>
      <c r="AE72" s="347"/>
      <c r="AF72" s="347"/>
      <c r="AG72" s="347"/>
      <c r="AH72" s="347"/>
      <c r="AI72" s="347"/>
      <c r="AJ72" s="347"/>
      <c r="AK72" s="347"/>
      <c r="AL72" s="347"/>
      <c r="AM72" s="347"/>
      <c r="AN72" s="347"/>
      <c r="AO72" s="347"/>
      <c r="AP72" s="347"/>
      <c r="AQ72" s="347"/>
      <c r="AR72" s="347"/>
      <c r="AS72" s="347"/>
      <c r="AT72" s="347"/>
      <c r="AU72" s="347"/>
      <c r="AV72" s="347"/>
      <c r="AW72" s="347"/>
      <c r="AX72" s="347"/>
      <c r="AY72" s="347"/>
      <c r="AZ72" s="347"/>
      <c r="BA72" s="347"/>
      <c r="BB72" s="347"/>
      <c r="BC72" s="347"/>
      <c r="BD72" s="347"/>
      <c r="BE72" s="347"/>
      <c r="BF72" s="347"/>
      <c r="BG72" s="347"/>
      <c r="BH72" s="347"/>
      <c r="BI72" s="347"/>
      <c r="BJ72" s="347"/>
      <c r="BK72" s="347"/>
      <c r="BL72" s="347"/>
      <c r="BM72" s="347"/>
      <c r="BN72" s="347"/>
      <c r="BO72" s="347"/>
      <c r="BP72" s="347"/>
      <c r="BQ72" s="347"/>
      <c r="BR72" s="347"/>
      <c r="BS72" s="347"/>
      <c r="BT72" s="347"/>
      <c r="BU72" s="347"/>
      <c r="BV72" s="347"/>
      <c r="BW72" s="347"/>
      <c r="BX72" s="347"/>
      <c r="BY72" s="347"/>
      <c r="BZ72" s="347"/>
      <c r="CA72" s="347"/>
      <c r="CB72" s="347"/>
      <c r="CC72" s="347"/>
      <c r="CD72" s="347"/>
      <c r="CE72" s="347"/>
      <c r="CF72" s="347"/>
      <c r="CG72" s="347"/>
      <c r="CH72" s="347"/>
      <c r="CI72" s="347"/>
      <c r="CJ72" s="347"/>
      <c r="CK72" s="347"/>
      <c r="CL72" s="347"/>
      <c r="CM72" s="347"/>
      <c r="CN72" s="347"/>
      <c r="CO72" s="347"/>
      <c r="CP72" s="347"/>
      <c r="CQ72" s="347"/>
      <c r="CR72" s="347"/>
      <c r="CS72" s="347"/>
      <c r="CT72" s="347"/>
      <c r="CU72" s="347"/>
      <c r="CV72" s="347"/>
      <c r="CW72" s="347"/>
      <c r="CX72" s="347"/>
      <c r="CY72" s="347"/>
      <c r="CZ72" s="347"/>
      <c r="DA72" s="347"/>
      <c r="DB72" s="347"/>
      <c r="DC72" s="347"/>
      <c r="DD72" s="347"/>
      <c r="DE72" s="347"/>
      <c r="DF72" s="347"/>
      <c r="DG72" s="347"/>
      <c r="DH72" s="347"/>
      <c r="DI72" s="347"/>
      <c r="DJ72" s="347"/>
      <c r="DK72" s="347"/>
      <c r="DL72" s="347"/>
      <c r="DM72" s="347"/>
      <c r="DN72" s="347"/>
      <c r="DO72" s="347"/>
      <c r="DP72" s="347"/>
      <c r="DQ72" s="347"/>
      <c r="DR72" s="347"/>
      <c r="DS72" s="347"/>
      <c r="DT72" s="347"/>
      <c r="DU72" s="347"/>
      <c r="DV72" s="347"/>
      <c r="DW72" s="347"/>
      <c r="DX72" s="347"/>
      <c r="DY72" s="347"/>
      <c r="DZ72" s="347"/>
      <c r="EA72" s="347"/>
      <c r="EB72" s="347"/>
      <c r="EC72" s="347"/>
      <c r="ED72" s="347"/>
      <c r="EE72" s="347"/>
      <c r="EF72" s="347"/>
      <c r="EG72" s="347"/>
      <c r="EH72" s="347"/>
      <c r="EI72" s="347"/>
      <c r="EJ72" s="347"/>
      <c r="EK72" s="347"/>
      <c r="EL72" s="347"/>
      <c r="EM72" s="347"/>
      <c r="EN72" s="347"/>
      <c r="EO72" s="347"/>
      <c r="EP72" s="347"/>
      <c r="EQ72" s="347"/>
      <c r="ER72" s="347"/>
      <c r="ES72" s="347"/>
      <c r="ET72" s="347"/>
      <c r="EU72" s="347"/>
      <c r="EV72" s="347"/>
      <c r="EW72" s="347"/>
      <c r="EX72" s="347"/>
      <c r="EY72" s="347"/>
      <c r="EZ72" s="347"/>
      <c r="FA72" s="347"/>
      <c r="FB72" s="347"/>
      <c r="FC72" s="347"/>
      <c r="FD72" s="347"/>
      <c r="FE72" s="347"/>
      <c r="FF72" s="347"/>
      <c r="FG72" s="347"/>
      <c r="FH72" s="347"/>
      <c r="FI72" s="347"/>
      <c r="FJ72" s="347"/>
      <c r="FK72" s="347"/>
      <c r="FL72" s="347"/>
      <c r="FM72" s="347"/>
      <c r="FN72" s="347"/>
      <c r="FO72" s="347"/>
      <c r="FP72" s="347"/>
      <c r="FQ72" s="347"/>
      <c r="FR72" s="347"/>
      <c r="FS72" s="347"/>
      <c r="FT72" s="347"/>
      <c r="FU72" s="347"/>
      <c r="FV72" s="347"/>
      <c r="FW72" s="347"/>
      <c r="FX72" s="347"/>
      <c r="FY72" s="347"/>
      <c r="FZ72" s="347"/>
      <c r="GA72" s="347"/>
      <c r="GB72" s="347"/>
      <c r="GC72" s="347"/>
      <c r="GD72" s="347"/>
      <c r="GE72" s="347"/>
      <c r="GF72" s="347"/>
      <c r="GG72" s="347"/>
      <c r="GH72" s="347"/>
      <c r="GI72" s="347"/>
      <c r="GJ72" s="347"/>
      <c r="GK72" s="347"/>
      <c r="GL72" s="347"/>
      <c r="GM72" s="347"/>
      <c r="GN72" s="347"/>
      <c r="GO72" s="347"/>
      <c r="GP72" s="347"/>
      <c r="GQ72" s="347"/>
      <c r="GR72" s="347"/>
      <c r="GS72" s="347"/>
      <c r="GT72" s="347"/>
      <c r="GU72" s="347"/>
      <c r="GV72" s="347"/>
      <c r="GW72" s="347"/>
      <c r="GX72" s="347"/>
      <c r="GY72" s="347"/>
      <c r="GZ72" s="347"/>
      <c r="HA72" s="347"/>
      <c r="HB72" s="347"/>
      <c r="HC72" s="347"/>
      <c r="HD72" s="347"/>
      <c r="HE72" s="347"/>
      <c r="HF72" s="347"/>
      <c r="HG72" s="347"/>
      <c r="HH72" s="347"/>
      <c r="HI72" s="347"/>
      <c r="HJ72" s="347"/>
      <c r="HK72" s="347"/>
      <c r="HL72" s="347"/>
      <c r="HM72" s="347"/>
      <c r="HN72" s="347"/>
      <c r="HO72" s="347"/>
      <c r="HP72" s="347"/>
      <c r="HQ72" s="347"/>
      <c r="HR72" s="347"/>
      <c r="HS72" s="347"/>
      <c r="HT72" s="347"/>
      <c r="HU72" s="347"/>
      <c r="HV72" s="347"/>
      <c r="HW72" s="347"/>
      <c r="HX72" s="347"/>
      <c r="HY72" s="347"/>
      <c r="HZ72" s="347"/>
      <c r="IA72" s="347"/>
      <c r="IB72" s="347"/>
      <c r="IC72" s="347"/>
      <c r="ID72" s="347"/>
      <c r="IE72" s="347"/>
      <c r="IF72" s="347"/>
      <c r="IG72" s="347"/>
      <c r="IH72" s="347"/>
      <c r="II72" s="347"/>
      <c r="IJ72" s="347"/>
      <c r="IK72" s="347"/>
      <c r="IL72" s="347"/>
      <c r="IM72" s="347"/>
      <c r="IN72" s="347"/>
      <c r="IO72" s="347"/>
      <c r="IP72" s="347"/>
      <c r="IQ72" s="347"/>
      <c r="IR72" s="347"/>
      <c r="IS72" s="347"/>
      <c r="IT72" s="347"/>
      <c r="IU72" s="347"/>
      <c r="IV72" s="347"/>
      <c r="IW72" s="347"/>
      <c r="IX72" s="347"/>
      <c r="IY72" s="347"/>
      <c r="IZ72" s="347"/>
      <c r="JA72" s="347"/>
      <c r="JB72" s="347"/>
      <c r="JC72" s="347"/>
      <c r="JD72" s="347"/>
      <c r="JE72" s="347"/>
      <c r="JF72" s="347"/>
      <c r="JG72" s="347"/>
      <c r="JH72" s="347"/>
      <c r="JI72" s="347"/>
      <c r="JJ72" s="347"/>
      <c r="JK72" s="347"/>
      <c r="JL72" s="347"/>
      <c r="JM72" s="347"/>
      <c r="JN72" s="347"/>
    </row>
    <row r="73" spans="2:274" x14ac:dyDescent="0.2">
      <c r="B73" s="2" t="s">
        <v>510</v>
      </c>
      <c r="C73" s="385">
        <f>+C12</f>
        <v>103237.90276348345</v>
      </c>
      <c r="D73" s="178"/>
      <c r="E73" s="297"/>
      <c r="F73" s="347"/>
      <c r="G73" s="347"/>
      <c r="H73" s="347"/>
      <c r="I73" s="347"/>
      <c r="J73" s="347"/>
      <c r="K73" s="347"/>
      <c r="L73" s="347"/>
      <c r="M73" s="347"/>
      <c r="N73" s="347"/>
      <c r="O73" s="347"/>
      <c r="P73" s="347"/>
      <c r="Q73" s="347"/>
      <c r="R73" s="347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7"/>
      <c r="AM73" s="347"/>
      <c r="AN73" s="347"/>
      <c r="AO73" s="347"/>
      <c r="AP73" s="347"/>
      <c r="AQ73" s="347"/>
      <c r="AR73" s="347"/>
      <c r="AS73" s="347"/>
      <c r="AT73" s="347"/>
      <c r="AU73" s="347"/>
      <c r="AV73" s="347"/>
      <c r="AW73" s="347"/>
      <c r="AX73" s="347"/>
      <c r="AY73" s="347"/>
      <c r="AZ73" s="347"/>
      <c r="BA73" s="347"/>
      <c r="BB73" s="347"/>
      <c r="BC73" s="347"/>
      <c r="BD73" s="347"/>
      <c r="BE73" s="347"/>
      <c r="BF73" s="347"/>
      <c r="BG73" s="347"/>
      <c r="BH73" s="347"/>
      <c r="BI73" s="347"/>
      <c r="BJ73" s="347"/>
      <c r="BK73" s="347"/>
      <c r="BL73" s="347"/>
      <c r="BM73" s="347"/>
      <c r="BN73" s="347"/>
      <c r="BO73" s="347"/>
      <c r="BP73" s="347"/>
      <c r="BQ73" s="347"/>
      <c r="BR73" s="347"/>
      <c r="BS73" s="347"/>
      <c r="BT73" s="347"/>
      <c r="BU73" s="347"/>
      <c r="BV73" s="347"/>
      <c r="BW73" s="347"/>
      <c r="BX73" s="347"/>
      <c r="BY73" s="347"/>
      <c r="BZ73" s="347"/>
      <c r="CA73" s="347"/>
      <c r="CB73" s="347"/>
      <c r="CC73" s="347"/>
      <c r="CD73" s="347"/>
      <c r="CE73" s="347"/>
      <c r="CF73" s="347"/>
      <c r="CG73" s="347"/>
      <c r="CH73" s="347"/>
      <c r="CI73" s="347"/>
      <c r="CJ73" s="347"/>
      <c r="CK73" s="347"/>
      <c r="CL73" s="347"/>
      <c r="CM73" s="347"/>
      <c r="CN73" s="347"/>
      <c r="CO73" s="347"/>
      <c r="CP73" s="347"/>
      <c r="CQ73" s="347"/>
      <c r="CR73" s="347"/>
      <c r="CS73" s="347"/>
      <c r="CT73" s="347"/>
      <c r="CU73" s="347"/>
      <c r="CV73" s="347"/>
      <c r="CW73" s="347"/>
      <c r="CX73" s="347"/>
      <c r="CY73" s="347"/>
      <c r="CZ73" s="347"/>
      <c r="DA73" s="347"/>
      <c r="DB73" s="347"/>
      <c r="DC73" s="347"/>
      <c r="DD73" s="347"/>
      <c r="DE73" s="347"/>
      <c r="DF73" s="347"/>
      <c r="DG73" s="347"/>
      <c r="DH73" s="347"/>
      <c r="DI73" s="347"/>
      <c r="DJ73" s="347"/>
      <c r="DK73" s="347"/>
      <c r="DL73" s="347"/>
      <c r="DM73" s="347"/>
      <c r="DN73" s="347"/>
      <c r="DO73" s="347"/>
      <c r="DP73" s="347"/>
      <c r="DQ73" s="347"/>
      <c r="DR73" s="347"/>
      <c r="DS73" s="347"/>
      <c r="DT73" s="347"/>
      <c r="DU73" s="347"/>
      <c r="DV73" s="347"/>
      <c r="DW73" s="347"/>
      <c r="DX73" s="347"/>
      <c r="DY73" s="347"/>
      <c r="DZ73" s="347"/>
      <c r="EA73" s="347"/>
      <c r="EB73" s="347"/>
      <c r="EC73" s="347"/>
      <c r="ED73" s="347"/>
      <c r="EE73" s="347"/>
      <c r="EF73" s="347"/>
      <c r="EG73" s="347"/>
      <c r="EH73" s="347"/>
      <c r="EI73" s="347"/>
      <c r="EJ73" s="347"/>
      <c r="EK73" s="347"/>
      <c r="EL73" s="347"/>
      <c r="EM73" s="347"/>
      <c r="EN73" s="347"/>
      <c r="EO73" s="347"/>
      <c r="EP73" s="347"/>
      <c r="EQ73" s="347"/>
      <c r="ER73" s="347"/>
      <c r="ES73" s="347"/>
      <c r="ET73" s="347"/>
      <c r="EU73" s="347"/>
      <c r="EV73" s="347"/>
      <c r="EW73" s="347"/>
      <c r="EX73" s="347"/>
      <c r="EY73" s="347"/>
      <c r="EZ73" s="347"/>
      <c r="FA73" s="347"/>
      <c r="FB73" s="347"/>
      <c r="FC73" s="347"/>
      <c r="FD73" s="347"/>
      <c r="FE73" s="347"/>
      <c r="FF73" s="347"/>
      <c r="FG73" s="347"/>
      <c r="FH73" s="347"/>
      <c r="FI73" s="347"/>
      <c r="FJ73" s="347"/>
      <c r="FK73" s="347"/>
      <c r="FL73" s="347"/>
      <c r="FM73" s="347"/>
      <c r="FN73" s="347"/>
      <c r="FO73" s="347"/>
      <c r="FP73" s="347"/>
      <c r="FQ73" s="347"/>
      <c r="FR73" s="347"/>
      <c r="FS73" s="347"/>
      <c r="FT73" s="347"/>
      <c r="FU73" s="347"/>
      <c r="FV73" s="347"/>
      <c r="FW73" s="347"/>
      <c r="FX73" s="347"/>
      <c r="FY73" s="347"/>
      <c r="FZ73" s="347"/>
      <c r="GA73" s="347"/>
      <c r="GB73" s="347"/>
      <c r="GC73" s="347"/>
      <c r="GD73" s="347"/>
      <c r="GE73" s="347"/>
      <c r="GF73" s="347"/>
      <c r="GG73" s="347"/>
      <c r="GH73" s="347"/>
      <c r="GI73" s="347"/>
      <c r="GJ73" s="347"/>
      <c r="GK73" s="347"/>
      <c r="GL73" s="347"/>
      <c r="GM73" s="347"/>
      <c r="GN73" s="347"/>
      <c r="GO73" s="347"/>
      <c r="GP73" s="347"/>
      <c r="GQ73" s="347"/>
      <c r="GR73" s="347"/>
      <c r="GS73" s="347"/>
      <c r="GT73" s="347"/>
      <c r="GU73" s="347"/>
      <c r="GV73" s="347"/>
      <c r="GW73" s="347"/>
      <c r="GX73" s="347"/>
      <c r="GY73" s="347"/>
      <c r="GZ73" s="347"/>
      <c r="HA73" s="347"/>
      <c r="HB73" s="347"/>
      <c r="HC73" s="347"/>
      <c r="HD73" s="347"/>
      <c r="HE73" s="347"/>
      <c r="HF73" s="347"/>
      <c r="HG73" s="347"/>
      <c r="HH73" s="347"/>
      <c r="HI73" s="347"/>
      <c r="HJ73" s="347"/>
      <c r="HK73" s="347"/>
      <c r="HL73" s="347"/>
      <c r="HM73" s="347"/>
      <c r="HN73" s="347"/>
      <c r="HO73" s="347"/>
      <c r="HP73" s="347"/>
      <c r="HQ73" s="347"/>
      <c r="HR73" s="347"/>
      <c r="HS73" s="347"/>
      <c r="HT73" s="347"/>
      <c r="HU73" s="347"/>
      <c r="HV73" s="347"/>
      <c r="HW73" s="347"/>
      <c r="HX73" s="347"/>
      <c r="HY73" s="347"/>
      <c r="HZ73" s="347"/>
      <c r="IA73" s="347"/>
      <c r="IB73" s="347"/>
      <c r="IC73" s="347"/>
      <c r="ID73" s="347"/>
      <c r="IE73" s="347"/>
      <c r="IF73" s="347"/>
      <c r="IG73" s="347"/>
      <c r="IH73" s="347"/>
      <c r="II73" s="347"/>
      <c r="IJ73" s="347"/>
      <c r="IK73" s="347"/>
      <c r="IL73" s="347"/>
      <c r="IM73" s="347"/>
      <c r="IN73" s="347"/>
      <c r="IO73" s="347"/>
      <c r="IP73" s="347"/>
      <c r="IQ73" s="347"/>
      <c r="IR73" s="347"/>
      <c r="IS73" s="347"/>
      <c r="IT73" s="347"/>
      <c r="IU73" s="347"/>
      <c r="IV73" s="347"/>
      <c r="IW73" s="347"/>
      <c r="IX73" s="347"/>
      <c r="IY73" s="347"/>
      <c r="IZ73" s="347"/>
      <c r="JA73" s="347"/>
      <c r="JB73" s="347"/>
      <c r="JC73" s="347"/>
      <c r="JD73" s="347"/>
      <c r="JE73" s="347"/>
      <c r="JF73" s="347"/>
      <c r="JG73" s="347"/>
      <c r="JH73" s="347"/>
      <c r="JI73" s="347"/>
      <c r="JJ73" s="347"/>
      <c r="JK73" s="347"/>
      <c r="JL73" s="347"/>
      <c r="JM73" s="347"/>
      <c r="JN73" s="347"/>
    </row>
    <row r="74" spans="2:274" x14ac:dyDescent="0.2">
      <c r="B74" s="2"/>
      <c r="C74" s="247"/>
      <c r="D74" s="178"/>
      <c r="E74" s="29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7"/>
      <c r="AF74" s="347"/>
      <c r="AG74" s="347"/>
      <c r="AH74" s="347"/>
      <c r="AI74" s="347"/>
      <c r="AJ74" s="347"/>
      <c r="AK74" s="347"/>
      <c r="AL74" s="347"/>
      <c r="AM74" s="347"/>
      <c r="AN74" s="347"/>
      <c r="AO74" s="347"/>
      <c r="AP74" s="347"/>
      <c r="AQ74" s="347"/>
      <c r="AR74" s="347"/>
      <c r="AS74" s="347"/>
      <c r="AT74" s="347"/>
      <c r="AU74" s="347"/>
      <c r="AV74" s="347"/>
      <c r="AW74" s="347"/>
      <c r="AX74" s="347"/>
      <c r="AY74" s="347"/>
      <c r="AZ74" s="347"/>
      <c r="BA74" s="347"/>
      <c r="BB74" s="347"/>
      <c r="BC74" s="347"/>
      <c r="BD74" s="347"/>
      <c r="BE74" s="347"/>
      <c r="BF74" s="347"/>
      <c r="BG74" s="347"/>
      <c r="BH74" s="347"/>
      <c r="BI74" s="347"/>
      <c r="BJ74" s="347"/>
      <c r="BK74" s="347"/>
      <c r="BL74" s="347"/>
      <c r="BM74" s="347"/>
      <c r="BN74" s="347"/>
      <c r="BO74" s="347"/>
      <c r="BP74" s="347"/>
      <c r="BQ74" s="347"/>
      <c r="BR74" s="347"/>
      <c r="BS74" s="347"/>
      <c r="BT74" s="347"/>
      <c r="BU74" s="347"/>
      <c r="BV74" s="347"/>
      <c r="BW74" s="347"/>
      <c r="BX74" s="347"/>
      <c r="BY74" s="347"/>
      <c r="BZ74" s="347"/>
      <c r="CA74" s="347"/>
      <c r="CB74" s="347"/>
      <c r="CC74" s="347"/>
      <c r="CD74" s="347"/>
      <c r="CE74" s="347"/>
      <c r="CF74" s="347"/>
      <c r="CG74" s="347"/>
      <c r="CH74" s="347"/>
      <c r="CI74" s="347"/>
      <c r="CJ74" s="347"/>
      <c r="CK74" s="347"/>
      <c r="CL74" s="347"/>
      <c r="CM74" s="347"/>
      <c r="CN74" s="347"/>
      <c r="CO74" s="347"/>
      <c r="CP74" s="347"/>
      <c r="CQ74" s="347"/>
      <c r="CR74" s="347"/>
      <c r="CS74" s="347"/>
      <c r="CT74" s="347"/>
      <c r="CU74" s="347"/>
      <c r="CV74" s="347"/>
      <c r="CW74" s="347"/>
      <c r="CX74" s="347"/>
      <c r="CY74" s="347"/>
      <c r="CZ74" s="347"/>
      <c r="DA74" s="347"/>
      <c r="DB74" s="347"/>
      <c r="DC74" s="347"/>
      <c r="DD74" s="347"/>
      <c r="DE74" s="347"/>
      <c r="DF74" s="347"/>
      <c r="DG74" s="347"/>
      <c r="DH74" s="347"/>
      <c r="DI74" s="347"/>
      <c r="DJ74" s="347"/>
      <c r="DK74" s="347"/>
      <c r="DL74" s="347"/>
      <c r="DM74" s="347"/>
      <c r="DN74" s="347"/>
      <c r="DO74" s="347"/>
      <c r="DP74" s="347"/>
      <c r="DQ74" s="347"/>
      <c r="DR74" s="347"/>
      <c r="DS74" s="347"/>
      <c r="DT74" s="347"/>
      <c r="DU74" s="347"/>
      <c r="DV74" s="347"/>
      <c r="DW74" s="347"/>
      <c r="DX74" s="347"/>
      <c r="DY74" s="347"/>
      <c r="DZ74" s="347"/>
      <c r="EA74" s="347"/>
      <c r="EB74" s="347"/>
      <c r="EC74" s="347"/>
      <c r="ED74" s="347"/>
      <c r="EE74" s="347"/>
      <c r="EF74" s="347"/>
      <c r="EG74" s="347"/>
      <c r="EH74" s="347"/>
      <c r="EI74" s="347"/>
      <c r="EJ74" s="347"/>
      <c r="EK74" s="347"/>
      <c r="EL74" s="347"/>
      <c r="EM74" s="347"/>
      <c r="EN74" s="347"/>
      <c r="EO74" s="347"/>
      <c r="EP74" s="347"/>
      <c r="EQ74" s="347"/>
      <c r="ER74" s="347"/>
      <c r="ES74" s="347"/>
      <c r="ET74" s="347"/>
      <c r="EU74" s="347"/>
      <c r="EV74" s="347"/>
      <c r="EW74" s="347"/>
      <c r="EX74" s="347"/>
      <c r="EY74" s="347"/>
      <c r="EZ74" s="347"/>
      <c r="FA74" s="347"/>
      <c r="FB74" s="347"/>
      <c r="FC74" s="347"/>
      <c r="FD74" s="347"/>
      <c r="FE74" s="347"/>
      <c r="FF74" s="347"/>
      <c r="FG74" s="347"/>
      <c r="FH74" s="347"/>
      <c r="FI74" s="347"/>
      <c r="FJ74" s="347"/>
      <c r="FK74" s="347"/>
      <c r="FL74" s="347"/>
      <c r="FM74" s="347"/>
      <c r="FN74" s="347"/>
      <c r="FO74" s="347"/>
      <c r="FP74" s="347"/>
      <c r="FQ74" s="347"/>
      <c r="FR74" s="347"/>
      <c r="FS74" s="347"/>
      <c r="FT74" s="347"/>
      <c r="FU74" s="347"/>
      <c r="FV74" s="347"/>
      <c r="FW74" s="347"/>
      <c r="FX74" s="347"/>
      <c r="FY74" s="347"/>
      <c r="FZ74" s="347"/>
      <c r="GA74" s="347"/>
      <c r="GB74" s="347"/>
      <c r="GC74" s="347"/>
      <c r="GD74" s="347"/>
      <c r="GE74" s="347"/>
      <c r="GF74" s="347"/>
      <c r="GG74" s="347"/>
      <c r="GH74" s="347"/>
      <c r="GI74" s="347"/>
      <c r="GJ74" s="347"/>
      <c r="GK74" s="347"/>
      <c r="GL74" s="347"/>
      <c r="GM74" s="347"/>
      <c r="GN74" s="347"/>
      <c r="GO74" s="347"/>
      <c r="GP74" s="347"/>
      <c r="GQ74" s="347"/>
      <c r="GR74" s="347"/>
      <c r="GS74" s="347"/>
      <c r="GT74" s="347"/>
      <c r="GU74" s="347"/>
      <c r="GV74" s="347"/>
      <c r="GW74" s="347"/>
      <c r="GX74" s="347"/>
      <c r="GY74" s="347"/>
      <c r="GZ74" s="347"/>
      <c r="HA74" s="347"/>
      <c r="HB74" s="347"/>
      <c r="HC74" s="347"/>
      <c r="HD74" s="347"/>
      <c r="HE74" s="347"/>
      <c r="HF74" s="347"/>
      <c r="HG74" s="347"/>
      <c r="HH74" s="347"/>
      <c r="HI74" s="347"/>
      <c r="HJ74" s="347"/>
      <c r="HK74" s="347"/>
      <c r="HL74" s="347"/>
      <c r="HM74" s="347"/>
      <c r="HN74" s="347"/>
      <c r="HO74" s="347"/>
      <c r="HP74" s="347"/>
      <c r="HQ74" s="347"/>
      <c r="HR74" s="347"/>
      <c r="HS74" s="347"/>
      <c r="HT74" s="347"/>
      <c r="HU74" s="347"/>
      <c r="HV74" s="347"/>
      <c r="HW74" s="347"/>
      <c r="HX74" s="347"/>
      <c r="HY74" s="347"/>
      <c r="HZ74" s="347"/>
      <c r="IA74" s="347"/>
      <c r="IB74" s="347"/>
      <c r="IC74" s="347"/>
      <c r="ID74" s="347"/>
      <c r="IE74" s="347"/>
      <c r="IF74" s="347"/>
      <c r="IG74" s="347"/>
      <c r="IH74" s="347"/>
      <c r="II74" s="347"/>
      <c r="IJ74" s="347"/>
      <c r="IK74" s="347"/>
      <c r="IL74" s="347"/>
      <c r="IM74" s="347"/>
      <c r="IN74" s="347"/>
      <c r="IO74" s="347"/>
      <c r="IP74" s="347"/>
      <c r="IQ74" s="347"/>
      <c r="IR74" s="347"/>
      <c r="IS74" s="347"/>
      <c r="IT74" s="347"/>
      <c r="IU74" s="347"/>
      <c r="IV74" s="347"/>
      <c r="IW74" s="347"/>
      <c r="IX74" s="347"/>
      <c r="IY74" s="347"/>
      <c r="IZ74" s="347"/>
      <c r="JA74" s="347"/>
      <c r="JB74" s="347"/>
      <c r="JC74" s="347"/>
      <c r="JD74" s="347"/>
      <c r="JE74" s="347"/>
      <c r="JF74" s="347"/>
      <c r="JG74" s="347"/>
      <c r="JH74" s="347"/>
      <c r="JI74" s="347"/>
      <c r="JJ74" s="347"/>
      <c r="JK74" s="347"/>
      <c r="JL74" s="347"/>
      <c r="JM74" s="347"/>
      <c r="JN74" s="347"/>
    </row>
    <row r="75" spans="2:274" x14ac:dyDescent="0.2">
      <c r="B75" s="2" t="str">
        <f>+Flags!$B$38</f>
        <v>Fecha Inicio de Financiación</v>
      </c>
      <c r="C75" s="388">
        <f>+Flags!$D$38</f>
        <v>45292</v>
      </c>
      <c r="D75" s="178"/>
      <c r="E75" s="297"/>
      <c r="F75" s="3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7"/>
      <c r="AM75" s="347"/>
      <c r="AN75" s="347"/>
      <c r="AO75" s="347"/>
      <c r="AP75" s="347"/>
      <c r="AQ75" s="347"/>
      <c r="AR75" s="347"/>
      <c r="AS75" s="347"/>
      <c r="AT75" s="347"/>
      <c r="AU75" s="347"/>
      <c r="AV75" s="347"/>
      <c r="AW75" s="347"/>
      <c r="AX75" s="347"/>
      <c r="AY75" s="347"/>
      <c r="AZ75" s="347"/>
      <c r="BA75" s="347"/>
      <c r="BB75" s="347"/>
      <c r="BC75" s="347"/>
      <c r="BD75" s="347"/>
      <c r="BE75" s="347"/>
      <c r="BF75" s="347"/>
      <c r="BG75" s="347"/>
      <c r="BH75" s="347"/>
      <c r="BI75" s="347"/>
      <c r="BJ75" s="347"/>
      <c r="BK75" s="347"/>
      <c r="BL75" s="347"/>
      <c r="BM75" s="347"/>
      <c r="BN75" s="347"/>
      <c r="BO75" s="347"/>
      <c r="BP75" s="347"/>
      <c r="BQ75" s="347"/>
      <c r="BR75" s="347"/>
      <c r="BS75" s="347"/>
      <c r="BT75" s="347"/>
      <c r="BU75" s="347"/>
      <c r="BV75" s="347"/>
      <c r="BW75" s="347"/>
      <c r="BX75" s="347"/>
      <c r="BY75" s="347"/>
      <c r="BZ75" s="347"/>
      <c r="CA75" s="347"/>
      <c r="CB75" s="347"/>
      <c r="CC75" s="347"/>
      <c r="CD75" s="347"/>
      <c r="CE75" s="347"/>
      <c r="CF75" s="347"/>
      <c r="CG75" s="347"/>
      <c r="CH75" s="347"/>
      <c r="CI75" s="347"/>
      <c r="CJ75" s="347"/>
      <c r="CK75" s="347"/>
      <c r="CL75" s="347"/>
      <c r="CM75" s="347"/>
      <c r="CN75" s="347"/>
      <c r="CO75" s="347"/>
      <c r="CP75" s="347"/>
      <c r="CQ75" s="347"/>
      <c r="CR75" s="347"/>
      <c r="CS75" s="347"/>
      <c r="CT75" s="347"/>
      <c r="CU75" s="347"/>
      <c r="CV75" s="347"/>
      <c r="CW75" s="347"/>
      <c r="CX75" s="347"/>
      <c r="CY75" s="347"/>
      <c r="CZ75" s="347"/>
      <c r="DA75" s="347"/>
      <c r="DB75" s="347"/>
      <c r="DC75" s="347"/>
      <c r="DD75" s="347"/>
      <c r="DE75" s="347"/>
      <c r="DF75" s="347"/>
      <c r="DG75" s="347"/>
      <c r="DH75" s="347"/>
      <c r="DI75" s="347"/>
      <c r="DJ75" s="347"/>
      <c r="DK75" s="347"/>
      <c r="DL75" s="347"/>
      <c r="DM75" s="347"/>
      <c r="DN75" s="347"/>
      <c r="DO75" s="347"/>
      <c r="DP75" s="347"/>
      <c r="DQ75" s="347"/>
      <c r="DR75" s="347"/>
      <c r="DS75" s="347"/>
      <c r="DT75" s="347"/>
      <c r="DU75" s="347"/>
      <c r="DV75" s="347"/>
      <c r="DW75" s="347"/>
      <c r="DX75" s="347"/>
      <c r="DY75" s="347"/>
      <c r="DZ75" s="347"/>
      <c r="EA75" s="347"/>
      <c r="EB75" s="347"/>
      <c r="EC75" s="347"/>
      <c r="ED75" s="347"/>
      <c r="EE75" s="347"/>
      <c r="EF75" s="347"/>
      <c r="EG75" s="347"/>
      <c r="EH75" s="347"/>
      <c r="EI75" s="347"/>
      <c r="EJ75" s="347"/>
      <c r="EK75" s="347"/>
      <c r="EL75" s="347"/>
      <c r="EM75" s="347"/>
      <c r="EN75" s="347"/>
      <c r="EO75" s="347"/>
      <c r="EP75" s="347"/>
      <c r="EQ75" s="347"/>
      <c r="ER75" s="347"/>
      <c r="ES75" s="347"/>
      <c r="ET75" s="347"/>
      <c r="EU75" s="347"/>
      <c r="EV75" s="347"/>
      <c r="EW75" s="347"/>
      <c r="EX75" s="347"/>
      <c r="EY75" s="347"/>
      <c r="EZ75" s="347"/>
      <c r="FA75" s="347"/>
      <c r="FB75" s="347"/>
      <c r="FC75" s="347"/>
      <c r="FD75" s="347"/>
      <c r="FE75" s="347"/>
      <c r="FF75" s="347"/>
      <c r="FG75" s="347"/>
      <c r="FH75" s="347"/>
      <c r="FI75" s="347"/>
      <c r="FJ75" s="347"/>
      <c r="FK75" s="347"/>
      <c r="FL75" s="347"/>
      <c r="FM75" s="347"/>
      <c r="FN75" s="347"/>
      <c r="FO75" s="347"/>
      <c r="FP75" s="347"/>
      <c r="FQ75" s="347"/>
      <c r="FR75" s="347"/>
      <c r="FS75" s="347"/>
      <c r="FT75" s="347"/>
      <c r="FU75" s="347"/>
      <c r="FV75" s="347"/>
      <c r="FW75" s="347"/>
      <c r="FX75" s="347"/>
      <c r="FY75" s="347"/>
      <c r="FZ75" s="347"/>
      <c r="GA75" s="347"/>
      <c r="GB75" s="347"/>
      <c r="GC75" s="347"/>
      <c r="GD75" s="347"/>
      <c r="GE75" s="347"/>
      <c r="GF75" s="347"/>
      <c r="GG75" s="347"/>
      <c r="GH75" s="347"/>
      <c r="GI75" s="347"/>
      <c r="GJ75" s="347"/>
      <c r="GK75" s="347"/>
      <c r="GL75" s="347"/>
      <c r="GM75" s="347"/>
      <c r="GN75" s="347"/>
      <c r="GO75" s="347"/>
      <c r="GP75" s="347"/>
      <c r="GQ75" s="347"/>
      <c r="GR75" s="347"/>
      <c r="GS75" s="347"/>
      <c r="GT75" s="347"/>
      <c r="GU75" s="347"/>
      <c r="GV75" s="347"/>
      <c r="GW75" s="347"/>
      <c r="GX75" s="347"/>
      <c r="GY75" s="347"/>
      <c r="GZ75" s="347"/>
      <c r="HA75" s="347"/>
      <c r="HB75" s="347"/>
      <c r="HC75" s="347"/>
      <c r="HD75" s="347"/>
      <c r="HE75" s="347"/>
      <c r="HF75" s="347"/>
      <c r="HG75" s="347"/>
      <c r="HH75" s="347"/>
      <c r="HI75" s="347"/>
      <c r="HJ75" s="347"/>
      <c r="HK75" s="347"/>
      <c r="HL75" s="347"/>
      <c r="HM75" s="347"/>
      <c r="HN75" s="347"/>
      <c r="HO75" s="347"/>
      <c r="HP75" s="347"/>
      <c r="HQ75" s="347"/>
      <c r="HR75" s="347"/>
      <c r="HS75" s="347"/>
      <c r="HT75" s="347"/>
      <c r="HU75" s="347"/>
      <c r="HV75" s="347"/>
      <c r="HW75" s="347"/>
      <c r="HX75" s="347"/>
      <c r="HY75" s="347"/>
      <c r="HZ75" s="347"/>
      <c r="IA75" s="347"/>
      <c r="IB75" s="347"/>
      <c r="IC75" s="347"/>
      <c r="ID75" s="347"/>
      <c r="IE75" s="347"/>
      <c r="IF75" s="347"/>
      <c r="IG75" s="347"/>
      <c r="IH75" s="347"/>
      <c r="II75" s="347"/>
      <c r="IJ75" s="347"/>
      <c r="IK75" s="347"/>
      <c r="IL75" s="347"/>
      <c r="IM75" s="347"/>
      <c r="IN75" s="347"/>
      <c r="IO75" s="347"/>
      <c r="IP75" s="347"/>
      <c r="IQ75" s="347"/>
      <c r="IR75" s="347"/>
      <c r="IS75" s="347"/>
      <c r="IT75" s="347"/>
      <c r="IU75" s="347"/>
      <c r="IV75" s="347"/>
      <c r="IW75" s="347"/>
      <c r="IX75" s="347"/>
      <c r="IY75" s="347"/>
      <c r="IZ75" s="347"/>
      <c r="JA75" s="347"/>
      <c r="JB75" s="347"/>
      <c r="JC75" s="347"/>
      <c r="JD75" s="347"/>
      <c r="JE75" s="347"/>
      <c r="JF75" s="347"/>
      <c r="JG75" s="347"/>
      <c r="JH75" s="347"/>
      <c r="JI75" s="347"/>
      <c r="JJ75" s="347"/>
      <c r="JK75" s="347"/>
      <c r="JL75" s="347"/>
      <c r="JM75" s="347"/>
      <c r="JN75" s="347"/>
    </row>
    <row r="76" spans="2:274" x14ac:dyDescent="0.2">
      <c r="B76" s="2" t="str">
        <f>+Flags!B81</f>
        <v>Fecha Final de Construcción Tramo 2A</v>
      </c>
      <c r="C76" s="388">
        <f>+Flags!D81</f>
        <v>46112</v>
      </c>
      <c r="D76" s="178"/>
      <c r="E76" s="29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7"/>
      <c r="AA76" s="347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7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7"/>
      <c r="AY76" s="347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7"/>
      <c r="BK76" s="347"/>
      <c r="BL76" s="347"/>
      <c r="BM76" s="347"/>
      <c r="BN76" s="347"/>
      <c r="BO76" s="347"/>
      <c r="BP76" s="347"/>
      <c r="BQ76" s="347"/>
      <c r="BR76" s="347"/>
      <c r="BS76" s="347"/>
      <c r="BT76" s="347"/>
      <c r="BU76" s="347"/>
      <c r="BV76" s="347"/>
      <c r="BW76" s="347"/>
      <c r="BX76" s="347"/>
      <c r="BY76" s="347"/>
      <c r="BZ76" s="347"/>
      <c r="CA76" s="347"/>
      <c r="CB76" s="347"/>
      <c r="CC76" s="347"/>
      <c r="CD76" s="347"/>
      <c r="CE76" s="347"/>
      <c r="CF76" s="347"/>
      <c r="CG76" s="347"/>
      <c r="CH76" s="347"/>
      <c r="CI76" s="347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7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7"/>
      <c r="DG76" s="347"/>
      <c r="DH76" s="347"/>
      <c r="DI76" s="347"/>
      <c r="DJ76" s="347"/>
      <c r="DK76" s="347"/>
      <c r="DL76" s="347"/>
      <c r="DM76" s="347"/>
      <c r="DN76" s="347"/>
      <c r="DO76" s="347"/>
      <c r="DP76" s="347"/>
      <c r="DQ76" s="347"/>
      <c r="DR76" s="347"/>
      <c r="DS76" s="347"/>
      <c r="DT76" s="347"/>
      <c r="DU76" s="347"/>
      <c r="DV76" s="347"/>
      <c r="DW76" s="347"/>
      <c r="DX76" s="347"/>
      <c r="DY76" s="347"/>
      <c r="DZ76" s="347"/>
      <c r="EA76" s="347"/>
      <c r="EB76" s="347"/>
      <c r="EC76" s="347"/>
      <c r="ED76" s="347"/>
      <c r="EE76" s="347"/>
      <c r="EF76" s="347"/>
      <c r="EG76" s="347"/>
      <c r="EH76" s="347"/>
      <c r="EI76" s="347"/>
      <c r="EJ76" s="347"/>
      <c r="EK76" s="347"/>
      <c r="EL76" s="347"/>
      <c r="EM76" s="347"/>
      <c r="EN76" s="347"/>
      <c r="EO76" s="347"/>
      <c r="EP76" s="347"/>
      <c r="EQ76" s="347"/>
      <c r="ER76" s="347"/>
      <c r="ES76" s="347"/>
      <c r="ET76" s="347"/>
      <c r="EU76" s="347"/>
      <c r="EV76" s="347"/>
      <c r="EW76" s="347"/>
      <c r="EX76" s="347"/>
      <c r="EY76" s="347"/>
      <c r="EZ76" s="347"/>
      <c r="FA76" s="347"/>
      <c r="FB76" s="347"/>
      <c r="FC76" s="347"/>
      <c r="FD76" s="347"/>
      <c r="FE76" s="347"/>
      <c r="FF76" s="347"/>
      <c r="FG76" s="347"/>
      <c r="FH76" s="347"/>
      <c r="FI76" s="347"/>
      <c r="FJ76" s="347"/>
      <c r="FK76" s="347"/>
      <c r="FL76" s="347"/>
      <c r="FM76" s="347"/>
      <c r="FN76" s="347"/>
      <c r="FO76" s="347"/>
      <c r="FP76" s="347"/>
      <c r="FQ76" s="347"/>
      <c r="FR76" s="347"/>
      <c r="FS76" s="347"/>
      <c r="FT76" s="347"/>
      <c r="FU76" s="347"/>
      <c r="FV76" s="347"/>
      <c r="FW76" s="347"/>
      <c r="FX76" s="347"/>
      <c r="FY76" s="347"/>
      <c r="FZ76" s="347"/>
      <c r="GA76" s="347"/>
      <c r="GB76" s="347"/>
      <c r="GC76" s="347"/>
      <c r="GD76" s="347"/>
      <c r="GE76" s="347"/>
      <c r="GF76" s="347"/>
      <c r="GG76" s="347"/>
      <c r="GH76" s="347"/>
      <c r="GI76" s="347"/>
      <c r="GJ76" s="347"/>
      <c r="GK76" s="347"/>
      <c r="GL76" s="347"/>
      <c r="GM76" s="347"/>
      <c r="GN76" s="347"/>
      <c r="GO76" s="347"/>
      <c r="GP76" s="347"/>
      <c r="GQ76" s="347"/>
      <c r="GR76" s="347"/>
      <c r="GS76" s="347"/>
      <c r="GT76" s="347"/>
      <c r="GU76" s="347"/>
      <c r="GV76" s="347"/>
      <c r="GW76" s="347"/>
      <c r="GX76" s="347"/>
      <c r="GY76" s="347"/>
      <c r="GZ76" s="347"/>
      <c r="HA76" s="347"/>
      <c r="HB76" s="347"/>
      <c r="HC76" s="347"/>
      <c r="HD76" s="347"/>
      <c r="HE76" s="347"/>
      <c r="HF76" s="347"/>
      <c r="HG76" s="347"/>
      <c r="HH76" s="347"/>
      <c r="HI76" s="347"/>
      <c r="HJ76" s="347"/>
      <c r="HK76" s="347"/>
      <c r="HL76" s="347"/>
      <c r="HM76" s="347"/>
      <c r="HN76" s="347"/>
      <c r="HO76" s="347"/>
      <c r="HP76" s="347"/>
      <c r="HQ76" s="347"/>
      <c r="HR76" s="347"/>
      <c r="HS76" s="347"/>
      <c r="HT76" s="347"/>
      <c r="HU76" s="347"/>
      <c r="HV76" s="347"/>
      <c r="HW76" s="347"/>
      <c r="HX76" s="347"/>
      <c r="HY76" s="347"/>
      <c r="HZ76" s="347"/>
      <c r="IA76" s="347"/>
      <c r="IB76" s="347"/>
      <c r="IC76" s="347"/>
      <c r="ID76" s="347"/>
      <c r="IE76" s="347"/>
      <c r="IF76" s="347"/>
      <c r="IG76" s="347"/>
      <c r="IH76" s="347"/>
      <c r="II76" s="347"/>
      <c r="IJ76" s="347"/>
      <c r="IK76" s="347"/>
      <c r="IL76" s="347"/>
      <c r="IM76" s="347"/>
      <c r="IN76" s="347"/>
      <c r="IO76" s="347"/>
      <c r="IP76" s="347"/>
      <c r="IQ76" s="347"/>
      <c r="IR76" s="347"/>
      <c r="IS76" s="347"/>
      <c r="IT76" s="347"/>
      <c r="IU76" s="347"/>
      <c r="IV76" s="347"/>
      <c r="IW76" s="347"/>
      <c r="IX76" s="347"/>
      <c r="IY76" s="347"/>
      <c r="IZ76" s="347"/>
      <c r="JA76" s="347"/>
      <c r="JB76" s="347"/>
      <c r="JC76" s="347"/>
      <c r="JD76" s="347"/>
      <c r="JE76" s="347"/>
      <c r="JF76" s="347"/>
      <c r="JG76" s="347"/>
      <c r="JH76" s="347"/>
      <c r="JI76" s="347"/>
      <c r="JJ76" s="347"/>
      <c r="JK76" s="347"/>
      <c r="JL76" s="347"/>
      <c r="JM76" s="347"/>
      <c r="JN76" s="347"/>
    </row>
    <row r="77" spans="2:274" x14ac:dyDescent="0.2">
      <c r="B77" s="44" t="s">
        <v>415</v>
      </c>
      <c r="C77" s="388"/>
      <c r="D77" s="178"/>
      <c r="E77" s="297"/>
      <c r="F77" s="347"/>
      <c r="G77" s="307">
        <f t="shared" ref="G77:BR77" si="1041">+IF($C$75&lt;=G$4,1,0)</f>
        <v>0</v>
      </c>
      <c r="H77" s="307">
        <f t="shared" si="1041"/>
        <v>0</v>
      </c>
      <c r="I77" s="307">
        <f t="shared" si="1041"/>
        <v>0</v>
      </c>
      <c r="J77" s="307">
        <f t="shared" si="1041"/>
        <v>0</v>
      </c>
      <c r="K77" s="307">
        <f t="shared" si="1041"/>
        <v>0</v>
      </c>
      <c r="L77" s="307">
        <f t="shared" si="1041"/>
        <v>0</v>
      </c>
      <c r="M77" s="307">
        <f t="shared" si="1041"/>
        <v>0</v>
      </c>
      <c r="N77" s="307">
        <f t="shared" si="1041"/>
        <v>0</v>
      </c>
      <c r="O77" s="307">
        <f t="shared" si="1041"/>
        <v>0</v>
      </c>
      <c r="P77" s="307">
        <f t="shared" si="1041"/>
        <v>0</v>
      </c>
      <c r="Q77" s="307">
        <f t="shared" si="1041"/>
        <v>0</v>
      </c>
      <c r="R77" s="307">
        <f t="shared" si="1041"/>
        <v>0</v>
      </c>
      <c r="S77" s="307">
        <f t="shared" si="1041"/>
        <v>1</v>
      </c>
      <c r="T77" s="307">
        <f t="shared" si="1041"/>
        <v>1</v>
      </c>
      <c r="U77" s="307">
        <f t="shared" si="1041"/>
        <v>1</v>
      </c>
      <c r="V77" s="307">
        <f t="shared" si="1041"/>
        <v>1</v>
      </c>
      <c r="W77" s="307">
        <f t="shared" si="1041"/>
        <v>1</v>
      </c>
      <c r="X77" s="307">
        <f t="shared" si="1041"/>
        <v>1</v>
      </c>
      <c r="Y77" s="307">
        <f t="shared" si="1041"/>
        <v>1</v>
      </c>
      <c r="Z77" s="307">
        <f t="shared" si="1041"/>
        <v>1</v>
      </c>
      <c r="AA77" s="307">
        <f t="shared" si="1041"/>
        <v>1</v>
      </c>
      <c r="AB77" s="307">
        <f t="shared" si="1041"/>
        <v>1</v>
      </c>
      <c r="AC77" s="307">
        <f t="shared" si="1041"/>
        <v>1</v>
      </c>
      <c r="AD77" s="307">
        <f t="shared" si="1041"/>
        <v>1</v>
      </c>
      <c r="AE77" s="307">
        <f t="shared" si="1041"/>
        <v>1</v>
      </c>
      <c r="AF77" s="307">
        <f t="shared" si="1041"/>
        <v>1</v>
      </c>
      <c r="AG77" s="307">
        <f t="shared" si="1041"/>
        <v>1</v>
      </c>
      <c r="AH77" s="307">
        <f t="shared" si="1041"/>
        <v>1</v>
      </c>
      <c r="AI77" s="307">
        <f t="shared" si="1041"/>
        <v>1</v>
      </c>
      <c r="AJ77" s="307">
        <f t="shared" si="1041"/>
        <v>1</v>
      </c>
      <c r="AK77" s="307">
        <f t="shared" si="1041"/>
        <v>1</v>
      </c>
      <c r="AL77" s="307">
        <f t="shared" si="1041"/>
        <v>1</v>
      </c>
      <c r="AM77" s="307">
        <f t="shared" si="1041"/>
        <v>1</v>
      </c>
      <c r="AN77" s="307">
        <f t="shared" si="1041"/>
        <v>1</v>
      </c>
      <c r="AO77" s="307">
        <f t="shared" si="1041"/>
        <v>1</v>
      </c>
      <c r="AP77" s="307">
        <f t="shared" si="1041"/>
        <v>1</v>
      </c>
      <c r="AQ77" s="307">
        <f t="shared" si="1041"/>
        <v>1</v>
      </c>
      <c r="AR77" s="307">
        <f t="shared" si="1041"/>
        <v>1</v>
      </c>
      <c r="AS77" s="307">
        <f t="shared" si="1041"/>
        <v>1</v>
      </c>
      <c r="AT77" s="307">
        <f t="shared" si="1041"/>
        <v>1</v>
      </c>
      <c r="AU77" s="307">
        <f t="shared" si="1041"/>
        <v>1</v>
      </c>
      <c r="AV77" s="307">
        <f t="shared" si="1041"/>
        <v>1</v>
      </c>
      <c r="AW77" s="307">
        <f t="shared" si="1041"/>
        <v>1</v>
      </c>
      <c r="AX77" s="307">
        <f t="shared" si="1041"/>
        <v>1</v>
      </c>
      <c r="AY77" s="307">
        <f t="shared" si="1041"/>
        <v>1</v>
      </c>
      <c r="AZ77" s="307">
        <f t="shared" si="1041"/>
        <v>1</v>
      </c>
      <c r="BA77" s="307">
        <f t="shared" si="1041"/>
        <v>1</v>
      </c>
      <c r="BB77" s="307">
        <f t="shared" si="1041"/>
        <v>1</v>
      </c>
      <c r="BC77" s="307">
        <f t="shared" si="1041"/>
        <v>1</v>
      </c>
      <c r="BD77" s="307">
        <f t="shared" si="1041"/>
        <v>1</v>
      </c>
      <c r="BE77" s="307">
        <f t="shared" si="1041"/>
        <v>1</v>
      </c>
      <c r="BF77" s="307">
        <f t="shared" si="1041"/>
        <v>1</v>
      </c>
      <c r="BG77" s="307">
        <f t="shared" si="1041"/>
        <v>1</v>
      </c>
      <c r="BH77" s="307">
        <f t="shared" si="1041"/>
        <v>1</v>
      </c>
      <c r="BI77" s="307">
        <f t="shared" si="1041"/>
        <v>1</v>
      </c>
      <c r="BJ77" s="307">
        <f t="shared" si="1041"/>
        <v>1</v>
      </c>
      <c r="BK77" s="307">
        <f t="shared" si="1041"/>
        <v>1</v>
      </c>
      <c r="BL77" s="307">
        <f t="shared" si="1041"/>
        <v>1</v>
      </c>
      <c r="BM77" s="307">
        <f t="shared" si="1041"/>
        <v>1</v>
      </c>
      <c r="BN77" s="307">
        <f t="shared" si="1041"/>
        <v>1</v>
      </c>
      <c r="BO77" s="307">
        <f t="shared" si="1041"/>
        <v>1</v>
      </c>
      <c r="BP77" s="307">
        <f t="shared" si="1041"/>
        <v>1</v>
      </c>
      <c r="BQ77" s="307">
        <f t="shared" si="1041"/>
        <v>1</v>
      </c>
      <c r="BR77" s="307">
        <f t="shared" si="1041"/>
        <v>1</v>
      </c>
      <c r="BS77" s="307">
        <f t="shared" ref="BS77:ED77" si="1042">+IF($C$75&lt;=BS$4,1,0)</f>
        <v>1</v>
      </c>
      <c r="BT77" s="307">
        <f t="shared" si="1042"/>
        <v>1</v>
      </c>
      <c r="BU77" s="307">
        <f t="shared" si="1042"/>
        <v>1</v>
      </c>
      <c r="BV77" s="307">
        <f t="shared" si="1042"/>
        <v>1</v>
      </c>
      <c r="BW77" s="307">
        <f t="shared" si="1042"/>
        <v>1</v>
      </c>
      <c r="BX77" s="307">
        <f t="shared" si="1042"/>
        <v>1</v>
      </c>
      <c r="BY77" s="307">
        <f t="shared" si="1042"/>
        <v>1</v>
      </c>
      <c r="BZ77" s="307">
        <f t="shared" si="1042"/>
        <v>1</v>
      </c>
      <c r="CA77" s="307">
        <f t="shared" si="1042"/>
        <v>1</v>
      </c>
      <c r="CB77" s="307">
        <f t="shared" si="1042"/>
        <v>1</v>
      </c>
      <c r="CC77" s="307">
        <f t="shared" si="1042"/>
        <v>1</v>
      </c>
      <c r="CD77" s="307">
        <f t="shared" si="1042"/>
        <v>1</v>
      </c>
      <c r="CE77" s="307">
        <f t="shared" si="1042"/>
        <v>1</v>
      </c>
      <c r="CF77" s="307">
        <f t="shared" si="1042"/>
        <v>1</v>
      </c>
      <c r="CG77" s="307">
        <f t="shared" si="1042"/>
        <v>1</v>
      </c>
      <c r="CH77" s="307">
        <f t="shared" si="1042"/>
        <v>1</v>
      </c>
      <c r="CI77" s="307">
        <f t="shared" si="1042"/>
        <v>1</v>
      </c>
      <c r="CJ77" s="307">
        <f t="shared" si="1042"/>
        <v>1</v>
      </c>
      <c r="CK77" s="307">
        <f t="shared" si="1042"/>
        <v>1</v>
      </c>
      <c r="CL77" s="307">
        <f t="shared" si="1042"/>
        <v>1</v>
      </c>
      <c r="CM77" s="307">
        <f t="shared" si="1042"/>
        <v>1</v>
      </c>
      <c r="CN77" s="307">
        <f t="shared" si="1042"/>
        <v>1</v>
      </c>
      <c r="CO77" s="307">
        <f t="shared" si="1042"/>
        <v>1</v>
      </c>
      <c r="CP77" s="307">
        <f t="shared" si="1042"/>
        <v>1</v>
      </c>
      <c r="CQ77" s="307">
        <f t="shared" si="1042"/>
        <v>1</v>
      </c>
      <c r="CR77" s="307">
        <f t="shared" si="1042"/>
        <v>1</v>
      </c>
      <c r="CS77" s="307">
        <f t="shared" si="1042"/>
        <v>1</v>
      </c>
      <c r="CT77" s="307">
        <f t="shared" si="1042"/>
        <v>1</v>
      </c>
      <c r="CU77" s="307">
        <f t="shared" si="1042"/>
        <v>1</v>
      </c>
      <c r="CV77" s="307">
        <f t="shared" si="1042"/>
        <v>1</v>
      </c>
      <c r="CW77" s="307">
        <f t="shared" si="1042"/>
        <v>1</v>
      </c>
      <c r="CX77" s="307">
        <f t="shared" si="1042"/>
        <v>1</v>
      </c>
      <c r="CY77" s="307">
        <f t="shared" si="1042"/>
        <v>1</v>
      </c>
      <c r="CZ77" s="307">
        <f t="shared" si="1042"/>
        <v>1</v>
      </c>
      <c r="DA77" s="307">
        <f t="shared" si="1042"/>
        <v>1</v>
      </c>
      <c r="DB77" s="307">
        <f t="shared" si="1042"/>
        <v>1</v>
      </c>
      <c r="DC77" s="307">
        <f t="shared" si="1042"/>
        <v>1</v>
      </c>
      <c r="DD77" s="307">
        <f t="shared" si="1042"/>
        <v>1</v>
      </c>
      <c r="DE77" s="307">
        <f t="shared" si="1042"/>
        <v>1</v>
      </c>
      <c r="DF77" s="307">
        <f t="shared" si="1042"/>
        <v>1</v>
      </c>
      <c r="DG77" s="307">
        <f t="shared" si="1042"/>
        <v>1</v>
      </c>
      <c r="DH77" s="307">
        <f t="shared" si="1042"/>
        <v>1</v>
      </c>
      <c r="DI77" s="307">
        <f t="shared" si="1042"/>
        <v>1</v>
      </c>
      <c r="DJ77" s="307">
        <f t="shared" si="1042"/>
        <v>1</v>
      </c>
      <c r="DK77" s="307">
        <f t="shared" si="1042"/>
        <v>1</v>
      </c>
      <c r="DL77" s="307">
        <f t="shared" si="1042"/>
        <v>1</v>
      </c>
      <c r="DM77" s="307">
        <f t="shared" si="1042"/>
        <v>1</v>
      </c>
      <c r="DN77" s="307">
        <f t="shared" si="1042"/>
        <v>1</v>
      </c>
      <c r="DO77" s="307">
        <f t="shared" si="1042"/>
        <v>1</v>
      </c>
      <c r="DP77" s="307">
        <f t="shared" si="1042"/>
        <v>1</v>
      </c>
      <c r="DQ77" s="307">
        <f t="shared" si="1042"/>
        <v>1</v>
      </c>
      <c r="DR77" s="307">
        <f t="shared" si="1042"/>
        <v>1</v>
      </c>
      <c r="DS77" s="307">
        <f t="shared" si="1042"/>
        <v>1</v>
      </c>
      <c r="DT77" s="307">
        <f t="shared" si="1042"/>
        <v>1</v>
      </c>
      <c r="DU77" s="307">
        <f t="shared" si="1042"/>
        <v>1</v>
      </c>
      <c r="DV77" s="307">
        <f t="shared" si="1042"/>
        <v>1</v>
      </c>
      <c r="DW77" s="307">
        <f t="shared" si="1042"/>
        <v>1</v>
      </c>
      <c r="DX77" s="307">
        <f t="shared" si="1042"/>
        <v>1</v>
      </c>
      <c r="DY77" s="307">
        <f t="shared" si="1042"/>
        <v>1</v>
      </c>
      <c r="DZ77" s="307">
        <f t="shared" si="1042"/>
        <v>1</v>
      </c>
      <c r="EA77" s="307">
        <f t="shared" si="1042"/>
        <v>1</v>
      </c>
      <c r="EB77" s="307">
        <f t="shared" si="1042"/>
        <v>1</v>
      </c>
      <c r="EC77" s="307">
        <f t="shared" si="1042"/>
        <v>1</v>
      </c>
      <c r="ED77" s="307">
        <f t="shared" si="1042"/>
        <v>1</v>
      </c>
      <c r="EE77" s="307">
        <f t="shared" ref="EE77:GP77" si="1043">+IF($C$75&lt;=EE$4,1,0)</f>
        <v>1</v>
      </c>
      <c r="EF77" s="307">
        <f t="shared" si="1043"/>
        <v>1</v>
      </c>
      <c r="EG77" s="307">
        <f t="shared" si="1043"/>
        <v>1</v>
      </c>
      <c r="EH77" s="307">
        <f t="shared" si="1043"/>
        <v>1</v>
      </c>
      <c r="EI77" s="307">
        <f t="shared" si="1043"/>
        <v>1</v>
      </c>
      <c r="EJ77" s="307">
        <f t="shared" si="1043"/>
        <v>1</v>
      </c>
      <c r="EK77" s="307">
        <f t="shared" si="1043"/>
        <v>1</v>
      </c>
      <c r="EL77" s="307">
        <f t="shared" si="1043"/>
        <v>1</v>
      </c>
      <c r="EM77" s="307">
        <f t="shared" si="1043"/>
        <v>1</v>
      </c>
      <c r="EN77" s="307">
        <f t="shared" si="1043"/>
        <v>1</v>
      </c>
      <c r="EO77" s="307">
        <f t="shared" si="1043"/>
        <v>1</v>
      </c>
      <c r="EP77" s="307">
        <f t="shared" si="1043"/>
        <v>1</v>
      </c>
      <c r="EQ77" s="307">
        <f t="shared" si="1043"/>
        <v>1</v>
      </c>
      <c r="ER77" s="307">
        <f t="shared" si="1043"/>
        <v>1</v>
      </c>
      <c r="ES77" s="307">
        <f t="shared" si="1043"/>
        <v>1</v>
      </c>
      <c r="ET77" s="307">
        <f t="shared" si="1043"/>
        <v>1</v>
      </c>
      <c r="EU77" s="307">
        <f t="shared" si="1043"/>
        <v>1</v>
      </c>
      <c r="EV77" s="307">
        <f t="shared" si="1043"/>
        <v>1</v>
      </c>
      <c r="EW77" s="307">
        <f t="shared" si="1043"/>
        <v>1</v>
      </c>
      <c r="EX77" s="307">
        <f t="shared" si="1043"/>
        <v>1</v>
      </c>
      <c r="EY77" s="307">
        <f t="shared" si="1043"/>
        <v>1</v>
      </c>
      <c r="EZ77" s="307">
        <f t="shared" si="1043"/>
        <v>1</v>
      </c>
      <c r="FA77" s="307">
        <f t="shared" si="1043"/>
        <v>1</v>
      </c>
      <c r="FB77" s="307">
        <f t="shared" si="1043"/>
        <v>1</v>
      </c>
      <c r="FC77" s="307">
        <f t="shared" si="1043"/>
        <v>1</v>
      </c>
      <c r="FD77" s="307">
        <f t="shared" si="1043"/>
        <v>1</v>
      </c>
      <c r="FE77" s="307">
        <f t="shared" si="1043"/>
        <v>1</v>
      </c>
      <c r="FF77" s="307">
        <f t="shared" si="1043"/>
        <v>1</v>
      </c>
      <c r="FG77" s="307">
        <f t="shared" si="1043"/>
        <v>1</v>
      </c>
      <c r="FH77" s="307">
        <f t="shared" si="1043"/>
        <v>1</v>
      </c>
      <c r="FI77" s="307">
        <f t="shared" si="1043"/>
        <v>1</v>
      </c>
      <c r="FJ77" s="307">
        <f t="shared" si="1043"/>
        <v>1</v>
      </c>
      <c r="FK77" s="307">
        <f t="shared" si="1043"/>
        <v>1</v>
      </c>
      <c r="FL77" s="307">
        <f t="shared" si="1043"/>
        <v>1</v>
      </c>
      <c r="FM77" s="307">
        <f t="shared" si="1043"/>
        <v>1</v>
      </c>
      <c r="FN77" s="307">
        <f t="shared" si="1043"/>
        <v>1</v>
      </c>
      <c r="FO77" s="307">
        <f t="shared" si="1043"/>
        <v>1</v>
      </c>
      <c r="FP77" s="307">
        <f t="shared" si="1043"/>
        <v>1</v>
      </c>
      <c r="FQ77" s="307">
        <f t="shared" si="1043"/>
        <v>1</v>
      </c>
      <c r="FR77" s="307">
        <f t="shared" si="1043"/>
        <v>1</v>
      </c>
      <c r="FS77" s="307">
        <f t="shared" si="1043"/>
        <v>1</v>
      </c>
      <c r="FT77" s="307">
        <f t="shared" si="1043"/>
        <v>1</v>
      </c>
      <c r="FU77" s="307">
        <f t="shared" si="1043"/>
        <v>1</v>
      </c>
      <c r="FV77" s="307">
        <f t="shared" si="1043"/>
        <v>1</v>
      </c>
      <c r="FW77" s="307">
        <f t="shared" si="1043"/>
        <v>1</v>
      </c>
      <c r="FX77" s="307">
        <f t="shared" si="1043"/>
        <v>1</v>
      </c>
      <c r="FY77" s="307">
        <f t="shared" si="1043"/>
        <v>1</v>
      </c>
      <c r="FZ77" s="307">
        <f t="shared" si="1043"/>
        <v>1</v>
      </c>
      <c r="GA77" s="307">
        <f t="shared" si="1043"/>
        <v>1</v>
      </c>
      <c r="GB77" s="307">
        <f t="shared" si="1043"/>
        <v>1</v>
      </c>
      <c r="GC77" s="307">
        <f t="shared" si="1043"/>
        <v>1</v>
      </c>
      <c r="GD77" s="307">
        <f t="shared" si="1043"/>
        <v>1</v>
      </c>
      <c r="GE77" s="307">
        <f t="shared" si="1043"/>
        <v>1</v>
      </c>
      <c r="GF77" s="307">
        <f t="shared" si="1043"/>
        <v>1</v>
      </c>
      <c r="GG77" s="307">
        <f t="shared" si="1043"/>
        <v>1</v>
      </c>
      <c r="GH77" s="307">
        <f t="shared" si="1043"/>
        <v>1</v>
      </c>
      <c r="GI77" s="307">
        <f t="shared" si="1043"/>
        <v>1</v>
      </c>
      <c r="GJ77" s="307">
        <f t="shared" si="1043"/>
        <v>1</v>
      </c>
      <c r="GK77" s="307">
        <f t="shared" si="1043"/>
        <v>1</v>
      </c>
      <c r="GL77" s="307">
        <f t="shared" si="1043"/>
        <v>1</v>
      </c>
      <c r="GM77" s="307">
        <f t="shared" si="1043"/>
        <v>1</v>
      </c>
      <c r="GN77" s="307">
        <f t="shared" si="1043"/>
        <v>1</v>
      </c>
      <c r="GO77" s="307">
        <f t="shared" si="1043"/>
        <v>1</v>
      </c>
      <c r="GP77" s="307">
        <f t="shared" si="1043"/>
        <v>1</v>
      </c>
      <c r="GQ77" s="307">
        <f t="shared" ref="GQ77:JB77" si="1044">+IF($C$75&lt;=GQ$4,1,0)</f>
        <v>1</v>
      </c>
      <c r="GR77" s="307">
        <f t="shared" si="1044"/>
        <v>1</v>
      </c>
      <c r="GS77" s="307">
        <f t="shared" si="1044"/>
        <v>1</v>
      </c>
      <c r="GT77" s="307">
        <f t="shared" si="1044"/>
        <v>1</v>
      </c>
      <c r="GU77" s="307">
        <f t="shared" si="1044"/>
        <v>1</v>
      </c>
      <c r="GV77" s="307">
        <f t="shared" si="1044"/>
        <v>1</v>
      </c>
      <c r="GW77" s="307">
        <f t="shared" si="1044"/>
        <v>1</v>
      </c>
      <c r="GX77" s="307">
        <f t="shared" si="1044"/>
        <v>1</v>
      </c>
      <c r="GY77" s="307">
        <f t="shared" si="1044"/>
        <v>1</v>
      </c>
      <c r="GZ77" s="307">
        <f t="shared" si="1044"/>
        <v>1</v>
      </c>
      <c r="HA77" s="307">
        <f t="shared" si="1044"/>
        <v>1</v>
      </c>
      <c r="HB77" s="307">
        <f t="shared" si="1044"/>
        <v>1</v>
      </c>
      <c r="HC77" s="307">
        <f t="shared" si="1044"/>
        <v>1</v>
      </c>
      <c r="HD77" s="307">
        <f t="shared" si="1044"/>
        <v>1</v>
      </c>
      <c r="HE77" s="307">
        <f t="shared" si="1044"/>
        <v>1</v>
      </c>
      <c r="HF77" s="307">
        <f t="shared" si="1044"/>
        <v>1</v>
      </c>
      <c r="HG77" s="307">
        <f t="shared" si="1044"/>
        <v>1</v>
      </c>
      <c r="HH77" s="307">
        <f t="shared" si="1044"/>
        <v>1</v>
      </c>
      <c r="HI77" s="307">
        <f t="shared" si="1044"/>
        <v>1</v>
      </c>
      <c r="HJ77" s="307">
        <f t="shared" si="1044"/>
        <v>1</v>
      </c>
      <c r="HK77" s="307">
        <f t="shared" si="1044"/>
        <v>1</v>
      </c>
      <c r="HL77" s="307">
        <f t="shared" si="1044"/>
        <v>1</v>
      </c>
      <c r="HM77" s="307">
        <f t="shared" si="1044"/>
        <v>1</v>
      </c>
      <c r="HN77" s="307">
        <f t="shared" si="1044"/>
        <v>1</v>
      </c>
      <c r="HO77" s="307">
        <f t="shared" si="1044"/>
        <v>1</v>
      </c>
      <c r="HP77" s="307">
        <f t="shared" si="1044"/>
        <v>1</v>
      </c>
      <c r="HQ77" s="307">
        <f t="shared" si="1044"/>
        <v>1</v>
      </c>
      <c r="HR77" s="307">
        <f t="shared" si="1044"/>
        <v>1</v>
      </c>
      <c r="HS77" s="307">
        <f t="shared" si="1044"/>
        <v>1</v>
      </c>
      <c r="HT77" s="307">
        <f t="shared" si="1044"/>
        <v>1</v>
      </c>
      <c r="HU77" s="307">
        <f t="shared" si="1044"/>
        <v>1</v>
      </c>
      <c r="HV77" s="307">
        <f t="shared" si="1044"/>
        <v>1</v>
      </c>
      <c r="HW77" s="307">
        <f t="shared" si="1044"/>
        <v>1</v>
      </c>
      <c r="HX77" s="307">
        <f t="shared" si="1044"/>
        <v>1</v>
      </c>
      <c r="HY77" s="307">
        <f t="shared" si="1044"/>
        <v>1</v>
      </c>
      <c r="HZ77" s="307">
        <f t="shared" si="1044"/>
        <v>1</v>
      </c>
      <c r="IA77" s="307">
        <f t="shared" si="1044"/>
        <v>1</v>
      </c>
      <c r="IB77" s="307">
        <f t="shared" si="1044"/>
        <v>1</v>
      </c>
      <c r="IC77" s="307">
        <f t="shared" si="1044"/>
        <v>1</v>
      </c>
      <c r="ID77" s="307">
        <f t="shared" si="1044"/>
        <v>1</v>
      </c>
      <c r="IE77" s="307">
        <f t="shared" si="1044"/>
        <v>1</v>
      </c>
      <c r="IF77" s="307">
        <f t="shared" si="1044"/>
        <v>1</v>
      </c>
      <c r="IG77" s="307">
        <f t="shared" si="1044"/>
        <v>1</v>
      </c>
      <c r="IH77" s="307">
        <f t="shared" si="1044"/>
        <v>1</v>
      </c>
      <c r="II77" s="307">
        <f t="shared" si="1044"/>
        <v>1</v>
      </c>
      <c r="IJ77" s="307">
        <f t="shared" si="1044"/>
        <v>1</v>
      </c>
      <c r="IK77" s="307">
        <f t="shared" si="1044"/>
        <v>1</v>
      </c>
      <c r="IL77" s="307">
        <f t="shared" si="1044"/>
        <v>1</v>
      </c>
      <c r="IM77" s="307">
        <f t="shared" si="1044"/>
        <v>1</v>
      </c>
      <c r="IN77" s="307">
        <f t="shared" si="1044"/>
        <v>1</v>
      </c>
      <c r="IO77" s="307">
        <f t="shared" si="1044"/>
        <v>1</v>
      </c>
      <c r="IP77" s="307">
        <f t="shared" si="1044"/>
        <v>1</v>
      </c>
      <c r="IQ77" s="307">
        <f t="shared" si="1044"/>
        <v>1</v>
      </c>
      <c r="IR77" s="307">
        <f t="shared" si="1044"/>
        <v>1</v>
      </c>
      <c r="IS77" s="307">
        <f t="shared" si="1044"/>
        <v>1</v>
      </c>
      <c r="IT77" s="307">
        <f t="shared" si="1044"/>
        <v>1</v>
      </c>
      <c r="IU77" s="307">
        <f t="shared" si="1044"/>
        <v>1</v>
      </c>
      <c r="IV77" s="307">
        <f t="shared" si="1044"/>
        <v>1</v>
      </c>
      <c r="IW77" s="307">
        <f t="shared" si="1044"/>
        <v>1</v>
      </c>
      <c r="IX77" s="307">
        <f t="shared" si="1044"/>
        <v>1</v>
      </c>
      <c r="IY77" s="307">
        <f t="shared" si="1044"/>
        <v>1</v>
      </c>
      <c r="IZ77" s="307">
        <f t="shared" si="1044"/>
        <v>1</v>
      </c>
      <c r="JA77" s="307">
        <f t="shared" si="1044"/>
        <v>1</v>
      </c>
      <c r="JB77" s="307">
        <f t="shared" si="1044"/>
        <v>1</v>
      </c>
      <c r="JC77" s="307">
        <f t="shared" ref="JC77:JN77" si="1045">+IF($C$75&lt;=JC$4,1,0)</f>
        <v>1</v>
      </c>
      <c r="JD77" s="307">
        <f t="shared" si="1045"/>
        <v>1</v>
      </c>
      <c r="JE77" s="307">
        <f t="shared" si="1045"/>
        <v>1</v>
      </c>
      <c r="JF77" s="307">
        <f t="shared" si="1045"/>
        <v>1</v>
      </c>
      <c r="JG77" s="307">
        <f t="shared" si="1045"/>
        <v>1</v>
      </c>
      <c r="JH77" s="307">
        <f t="shared" si="1045"/>
        <v>1</v>
      </c>
      <c r="JI77" s="307">
        <f t="shared" si="1045"/>
        <v>1</v>
      </c>
      <c r="JJ77" s="307">
        <f t="shared" si="1045"/>
        <v>1</v>
      </c>
      <c r="JK77" s="307">
        <f t="shared" si="1045"/>
        <v>1</v>
      </c>
      <c r="JL77" s="307">
        <f t="shared" si="1045"/>
        <v>1</v>
      </c>
      <c r="JM77" s="307">
        <f t="shared" si="1045"/>
        <v>1</v>
      </c>
      <c r="JN77" s="307">
        <f t="shared" si="1045"/>
        <v>1</v>
      </c>
    </row>
    <row r="78" spans="2:274" x14ac:dyDescent="0.2">
      <c r="B78" s="2" t="s">
        <v>416</v>
      </c>
      <c r="C78" s="247"/>
      <c r="D78" s="178"/>
      <c r="E78" s="297"/>
      <c r="F78" s="347"/>
      <c r="G78" s="307">
        <f>AND(G$4&lt;=$C76,G$5&gt;=$C75)*1</f>
        <v>0</v>
      </c>
      <c r="H78" s="307">
        <f t="shared" ref="H78:BS78" si="1046">AND(H$4&lt;=$C76,H$5&gt;=$C75)*1</f>
        <v>0</v>
      </c>
      <c r="I78" s="307">
        <f t="shared" si="1046"/>
        <v>0</v>
      </c>
      <c r="J78" s="307">
        <f t="shared" si="1046"/>
        <v>0</v>
      </c>
      <c r="K78" s="307">
        <f t="shared" si="1046"/>
        <v>0</v>
      </c>
      <c r="L78" s="307">
        <f t="shared" si="1046"/>
        <v>0</v>
      </c>
      <c r="M78" s="307">
        <f t="shared" si="1046"/>
        <v>0</v>
      </c>
      <c r="N78" s="307">
        <f t="shared" si="1046"/>
        <v>0</v>
      </c>
      <c r="O78" s="307">
        <f t="shared" si="1046"/>
        <v>0</v>
      </c>
      <c r="P78" s="307">
        <f t="shared" si="1046"/>
        <v>0</v>
      </c>
      <c r="Q78" s="307">
        <f t="shared" si="1046"/>
        <v>0</v>
      </c>
      <c r="R78" s="307">
        <f t="shared" si="1046"/>
        <v>0</v>
      </c>
      <c r="S78" s="307">
        <f t="shared" si="1046"/>
        <v>1</v>
      </c>
      <c r="T78" s="307">
        <f t="shared" si="1046"/>
        <v>1</v>
      </c>
      <c r="U78" s="307">
        <f t="shared" si="1046"/>
        <v>1</v>
      </c>
      <c r="V78" s="307">
        <f t="shared" si="1046"/>
        <v>1</v>
      </c>
      <c r="W78" s="307">
        <f t="shared" si="1046"/>
        <v>1</v>
      </c>
      <c r="X78" s="307">
        <f t="shared" si="1046"/>
        <v>1</v>
      </c>
      <c r="Y78" s="307">
        <f t="shared" si="1046"/>
        <v>1</v>
      </c>
      <c r="Z78" s="307">
        <f t="shared" si="1046"/>
        <v>1</v>
      </c>
      <c r="AA78" s="307">
        <f t="shared" si="1046"/>
        <v>1</v>
      </c>
      <c r="AB78" s="307">
        <f t="shared" si="1046"/>
        <v>1</v>
      </c>
      <c r="AC78" s="307">
        <f t="shared" si="1046"/>
        <v>1</v>
      </c>
      <c r="AD78" s="307">
        <f t="shared" si="1046"/>
        <v>1</v>
      </c>
      <c r="AE78" s="307">
        <f t="shared" si="1046"/>
        <v>1</v>
      </c>
      <c r="AF78" s="307">
        <f t="shared" si="1046"/>
        <v>1</v>
      </c>
      <c r="AG78" s="307">
        <f t="shared" si="1046"/>
        <v>1</v>
      </c>
      <c r="AH78" s="307">
        <f t="shared" si="1046"/>
        <v>1</v>
      </c>
      <c r="AI78" s="307">
        <f t="shared" si="1046"/>
        <v>1</v>
      </c>
      <c r="AJ78" s="307">
        <f t="shared" si="1046"/>
        <v>1</v>
      </c>
      <c r="AK78" s="307">
        <f t="shared" si="1046"/>
        <v>1</v>
      </c>
      <c r="AL78" s="307">
        <f t="shared" si="1046"/>
        <v>1</v>
      </c>
      <c r="AM78" s="307">
        <f t="shared" si="1046"/>
        <v>1</v>
      </c>
      <c r="AN78" s="307">
        <f t="shared" si="1046"/>
        <v>1</v>
      </c>
      <c r="AO78" s="307">
        <f t="shared" si="1046"/>
        <v>1</v>
      </c>
      <c r="AP78" s="307">
        <f t="shared" si="1046"/>
        <v>1</v>
      </c>
      <c r="AQ78" s="307">
        <f t="shared" si="1046"/>
        <v>1</v>
      </c>
      <c r="AR78" s="307">
        <f t="shared" si="1046"/>
        <v>1</v>
      </c>
      <c r="AS78" s="307">
        <f t="shared" si="1046"/>
        <v>1</v>
      </c>
      <c r="AT78" s="307">
        <f t="shared" si="1046"/>
        <v>0</v>
      </c>
      <c r="AU78" s="307">
        <f t="shared" si="1046"/>
        <v>0</v>
      </c>
      <c r="AV78" s="307">
        <f t="shared" si="1046"/>
        <v>0</v>
      </c>
      <c r="AW78" s="307">
        <f t="shared" si="1046"/>
        <v>0</v>
      </c>
      <c r="AX78" s="307">
        <f t="shared" si="1046"/>
        <v>0</v>
      </c>
      <c r="AY78" s="307">
        <f t="shared" si="1046"/>
        <v>0</v>
      </c>
      <c r="AZ78" s="307">
        <f t="shared" si="1046"/>
        <v>0</v>
      </c>
      <c r="BA78" s="307">
        <f t="shared" si="1046"/>
        <v>0</v>
      </c>
      <c r="BB78" s="307">
        <f t="shared" si="1046"/>
        <v>0</v>
      </c>
      <c r="BC78" s="307">
        <f t="shared" si="1046"/>
        <v>0</v>
      </c>
      <c r="BD78" s="307">
        <f t="shared" si="1046"/>
        <v>0</v>
      </c>
      <c r="BE78" s="307">
        <f t="shared" si="1046"/>
        <v>0</v>
      </c>
      <c r="BF78" s="307">
        <f t="shared" si="1046"/>
        <v>0</v>
      </c>
      <c r="BG78" s="307">
        <f t="shared" si="1046"/>
        <v>0</v>
      </c>
      <c r="BH78" s="307">
        <f t="shared" si="1046"/>
        <v>0</v>
      </c>
      <c r="BI78" s="307">
        <f t="shared" si="1046"/>
        <v>0</v>
      </c>
      <c r="BJ78" s="307">
        <f t="shared" si="1046"/>
        <v>0</v>
      </c>
      <c r="BK78" s="307">
        <f t="shared" si="1046"/>
        <v>0</v>
      </c>
      <c r="BL78" s="307">
        <f t="shared" si="1046"/>
        <v>0</v>
      </c>
      <c r="BM78" s="307">
        <f t="shared" si="1046"/>
        <v>0</v>
      </c>
      <c r="BN78" s="307">
        <f t="shared" si="1046"/>
        <v>0</v>
      </c>
      <c r="BO78" s="307">
        <f t="shared" si="1046"/>
        <v>0</v>
      </c>
      <c r="BP78" s="307">
        <f t="shared" si="1046"/>
        <v>0</v>
      </c>
      <c r="BQ78" s="307">
        <f t="shared" si="1046"/>
        <v>0</v>
      </c>
      <c r="BR78" s="307">
        <f t="shared" si="1046"/>
        <v>0</v>
      </c>
      <c r="BS78" s="307">
        <f t="shared" si="1046"/>
        <v>0</v>
      </c>
      <c r="BT78" s="307">
        <f t="shared" ref="BT78:EE78" si="1047">AND(BT$4&lt;=$C76,BT$5&gt;=$C75)*1</f>
        <v>0</v>
      </c>
      <c r="BU78" s="307">
        <f t="shared" si="1047"/>
        <v>0</v>
      </c>
      <c r="BV78" s="307">
        <f t="shared" si="1047"/>
        <v>0</v>
      </c>
      <c r="BW78" s="307">
        <f t="shared" si="1047"/>
        <v>0</v>
      </c>
      <c r="BX78" s="307">
        <f t="shared" si="1047"/>
        <v>0</v>
      </c>
      <c r="BY78" s="307">
        <f t="shared" si="1047"/>
        <v>0</v>
      </c>
      <c r="BZ78" s="307">
        <f t="shared" si="1047"/>
        <v>0</v>
      </c>
      <c r="CA78" s="307">
        <f t="shared" si="1047"/>
        <v>0</v>
      </c>
      <c r="CB78" s="307">
        <f t="shared" si="1047"/>
        <v>0</v>
      </c>
      <c r="CC78" s="307">
        <f t="shared" si="1047"/>
        <v>0</v>
      </c>
      <c r="CD78" s="307">
        <f t="shared" si="1047"/>
        <v>0</v>
      </c>
      <c r="CE78" s="307">
        <f t="shared" si="1047"/>
        <v>0</v>
      </c>
      <c r="CF78" s="307">
        <f t="shared" si="1047"/>
        <v>0</v>
      </c>
      <c r="CG78" s="307">
        <f t="shared" si="1047"/>
        <v>0</v>
      </c>
      <c r="CH78" s="307">
        <f t="shared" si="1047"/>
        <v>0</v>
      </c>
      <c r="CI78" s="307">
        <f t="shared" si="1047"/>
        <v>0</v>
      </c>
      <c r="CJ78" s="307">
        <f t="shared" si="1047"/>
        <v>0</v>
      </c>
      <c r="CK78" s="307">
        <f t="shared" si="1047"/>
        <v>0</v>
      </c>
      <c r="CL78" s="307">
        <f t="shared" si="1047"/>
        <v>0</v>
      </c>
      <c r="CM78" s="307">
        <f t="shared" si="1047"/>
        <v>0</v>
      </c>
      <c r="CN78" s="307">
        <f t="shared" si="1047"/>
        <v>0</v>
      </c>
      <c r="CO78" s="307">
        <f t="shared" si="1047"/>
        <v>0</v>
      </c>
      <c r="CP78" s="307">
        <f t="shared" si="1047"/>
        <v>0</v>
      </c>
      <c r="CQ78" s="307">
        <f t="shared" si="1047"/>
        <v>0</v>
      </c>
      <c r="CR78" s="307">
        <f t="shared" si="1047"/>
        <v>0</v>
      </c>
      <c r="CS78" s="307">
        <f t="shared" si="1047"/>
        <v>0</v>
      </c>
      <c r="CT78" s="307">
        <f t="shared" si="1047"/>
        <v>0</v>
      </c>
      <c r="CU78" s="307">
        <f t="shared" si="1047"/>
        <v>0</v>
      </c>
      <c r="CV78" s="307">
        <f t="shared" si="1047"/>
        <v>0</v>
      </c>
      <c r="CW78" s="307">
        <f t="shared" si="1047"/>
        <v>0</v>
      </c>
      <c r="CX78" s="307">
        <f t="shared" si="1047"/>
        <v>0</v>
      </c>
      <c r="CY78" s="307">
        <f t="shared" si="1047"/>
        <v>0</v>
      </c>
      <c r="CZ78" s="307">
        <f t="shared" si="1047"/>
        <v>0</v>
      </c>
      <c r="DA78" s="307">
        <f t="shared" si="1047"/>
        <v>0</v>
      </c>
      <c r="DB78" s="307">
        <f t="shared" si="1047"/>
        <v>0</v>
      </c>
      <c r="DC78" s="307">
        <f t="shared" si="1047"/>
        <v>0</v>
      </c>
      <c r="DD78" s="307">
        <f t="shared" si="1047"/>
        <v>0</v>
      </c>
      <c r="DE78" s="307">
        <f t="shared" si="1047"/>
        <v>0</v>
      </c>
      <c r="DF78" s="307">
        <f t="shared" si="1047"/>
        <v>0</v>
      </c>
      <c r="DG78" s="307">
        <f t="shared" si="1047"/>
        <v>0</v>
      </c>
      <c r="DH78" s="307">
        <f t="shared" si="1047"/>
        <v>0</v>
      </c>
      <c r="DI78" s="307">
        <f t="shared" si="1047"/>
        <v>0</v>
      </c>
      <c r="DJ78" s="307">
        <f t="shared" si="1047"/>
        <v>0</v>
      </c>
      <c r="DK78" s="307">
        <f t="shared" si="1047"/>
        <v>0</v>
      </c>
      <c r="DL78" s="307">
        <f t="shared" si="1047"/>
        <v>0</v>
      </c>
      <c r="DM78" s="307">
        <f t="shared" si="1047"/>
        <v>0</v>
      </c>
      <c r="DN78" s="307">
        <f t="shared" si="1047"/>
        <v>0</v>
      </c>
      <c r="DO78" s="307">
        <f t="shared" si="1047"/>
        <v>0</v>
      </c>
      <c r="DP78" s="307">
        <f t="shared" si="1047"/>
        <v>0</v>
      </c>
      <c r="DQ78" s="307">
        <f t="shared" si="1047"/>
        <v>0</v>
      </c>
      <c r="DR78" s="307">
        <f t="shared" si="1047"/>
        <v>0</v>
      </c>
      <c r="DS78" s="307">
        <f t="shared" si="1047"/>
        <v>0</v>
      </c>
      <c r="DT78" s="307">
        <f t="shared" si="1047"/>
        <v>0</v>
      </c>
      <c r="DU78" s="307">
        <f t="shared" si="1047"/>
        <v>0</v>
      </c>
      <c r="DV78" s="307">
        <f t="shared" si="1047"/>
        <v>0</v>
      </c>
      <c r="DW78" s="307">
        <f t="shared" si="1047"/>
        <v>0</v>
      </c>
      <c r="DX78" s="307">
        <f t="shared" si="1047"/>
        <v>0</v>
      </c>
      <c r="DY78" s="307">
        <f t="shared" si="1047"/>
        <v>0</v>
      </c>
      <c r="DZ78" s="307">
        <f t="shared" si="1047"/>
        <v>0</v>
      </c>
      <c r="EA78" s="307">
        <f t="shared" si="1047"/>
        <v>0</v>
      </c>
      <c r="EB78" s="307">
        <f t="shared" si="1047"/>
        <v>0</v>
      </c>
      <c r="EC78" s="307">
        <f t="shared" si="1047"/>
        <v>0</v>
      </c>
      <c r="ED78" s="307">
        <f t="shared" si="1047"/>
        <v>0</v>
      </c>
      <c r="EE78" s="307">
        <f t="shared" si="1047"/>
        <v>0</v>
      </c>
      <c r="EF78" s="307">
        <f t="shared" ref="EF78:GQ78" si="1048">AND(EF$4&lt;=$C76,EF$5&gt;=$C75)*1</f>
        <v>0</v>
      </c>
      <c r="EG78" s="307">
        <f t="shared" si="1048"/>
        <v>0</v>
      </c>
      <c r="EH78" s="307">
        <f t="shared" si="1048"/>
        <v>0</v>
      </c>
      <c r="EI78" s="307">
        <f t="shared" si="1048"/>
        <v>0</v>
      </c>
      <c r="EJ78" s="307">
        <f t="shared" si="1048"/>
        <v>0</v>
      </c>
      <c r="EK78" s="307">
        <f t="shared" si="1048"/>
        <v>0</v>
      </c>
      <c r="EL78" s="307">
        <f t="shared" si="1048"/>
        <v>0</v>
      </c>
      <c r="EM78" s="307">
        <f t="shared" si="1048"/>
        <v>0</v>
      </c>
      <c r="EN78" s="307">
        <f t="shared" si="1048"/>
        <v>0</v>
      </c>
      <c r="EO78" s="307">
        <f t="shared" si="1048"/>
        <v>0</v>
      </c>
      <c r="EP78" s="307">
        <f t="shared" si="1048"/>
        <v>0</v>
      </c>
      <c r="EQ78" s="307">
        <f t="shared" si="1048"/>
        <v>0</v>
      </c>
      <c r="ER78" s="307">
        <f t="shared" si="1048"/>
        <v>0</v>
      </c>
      <c r="ES78" s="307">
        <f t="shared" si="1048"/>
        <v>0</v>
      </c>
      <c r="ET78" s="307">
        <f t="shared" si="1048"/>
        <v>0</v>
      </c>
      <c r="EU78" s="307">
        <f t="shared" si="1048"/>
        <v>0</v>
      </c>
      <c r="EV78" s="307">
        <f t="shared" si="1048"/>
        <v>0</v>
      </c>
      <c r="EW78" s="307">
        <f t="shared" si="1048"/>
        <v>0</v>
      </c>
      <c r="EX78" s="307">
        <f t="shared" si="1048"/>
        <v>0</v>
      </c>
      <c r="EY78" s="307">
        <f t="shared" si="1048"/>
        <v>0</v>
      </c>
      <c r="EZ78" s="307">
        <f t="shared" si="1048"/>
        <v>0</v>
      </c>
      <c r="FA78" s="307">
        <f t="shared" si="1048"/>
        <v>0</v>
      </c>
      <c r="FB78" s="307">
        <f t="shared" si="1048"/>
        <v>0</v>
      </c>
      <c r="FC78" s="307">
        <f t="shared" si="1048"/>
        <v>0</v>
      </c>
      <c r="FD78" s="307">
        <f t="shared" si="1048"/>
        <v>0</v>
      </c>
      <c r="FE78" s="307">
        <f t="shared" si="1048"/>
        <v>0</v>
      </c>
      <c r="FF78" s="307">
        <f t="shared" si="1048"/>
        <v>0</v>
      </c>
      <c r="FG78" s="307">
        <f t="shared" si="1048"/>
        <v>0</v>
      </c>
      <c r="FH78" s="307">
        <f t="shared" si="1048"/>
        <v>0</v>
      </c>
      <c r="FI78" s="307">
        <f t="shared" si="1048"/>
        <v>0</v>
      </c>
      <c r="FJ78" s="307">
        <f t="shared" si="1048"/>
        <v>0</v>
      </c>
      <c r="FK78" s="307">
        <f t="shared" si="1048"/>
        <v>0</v>
      </c>
      <c r="FL78" s="307">
        <f t="shared" si="1048"/>
        <v>0</v>
      </c>
      <c r="FM78" s="307">
        <f t="shared" si="1048"/>
        <v>0</v>
      </c>
      <c r="FN78" s="307">
        <f t="shared" si="1048"/>
        <v>0</v>
      </c>
      <c r="FO78" s="307">
        <f t="shared" si="1048"/>
        <v>0</v>
      </c>
      <c r="FP78" s="307">
        <f t="shared" si="1048"/>
        <v>0</v>
      </c>
      <c r="FQ78" s="307">
        <f t="shared" si="1048"/>
        <v>0</v>
      </c>
      <c r="FR78" s="307">
        <f t="shared" si="1048"/>
        <v>0</v>
      </c>
      <c r="FS78" s="307">
        <f t="shared" si="1048"/>
        <v>0</v>
      </c>
      <c r="FT78" s="307">
        <f t="shared" si="1048"/>
        <v>0</v>
      </c>
      <c r="FU78" s="307">
        <f t="shared" si="1048"/>
        <v>0</v>
      </c>
      <c r="FV78" s="307">
        <f t="shared" si="1048"/>
        <v>0</v>
      </c>
      <c r="FW78" s="307">
        <f t="shared" si="1048"/>
        <v>0</v>
      </c>
      <c r="FX78" s="307">
        <f t="shared" si="1048"/>
        <v>0</v>
      </c>
      <c r="FY78" s="307">
        <f t="shared" si="1048"/>
        <v>0</v>
      </c>
      <c r="FZ78" s="307">
        <f t="shared" si="1048"/>
        <v>0</v>
      </c>
      <c r="GA78" s="307">
        <f t="shared" si="1048"/>
        <v>0</v>
      </c>
      <c r="GB78" s="307">
        <f t="shared" si="1048"/>
        <v>0</v>
      </c>
      <c r="GC78" s="307">
        <f t="shared" si="1048"/>
        <v>0</v>
      </c>
      <c r="GD78" s="307">
        <f t="shared" si="1048"/>
        <v>0</v>
      </c>
      <c r="GE78" s="307">
        <f t="shared" si="1048"/>
        <v>0</v>
      </c>
      <c r="GF78" s="307">
        <f t="shared" si="1048"/>
        <v>0</v>
      </c>
      <c r="GG78" s="307">
        <f t="shared" si="1048"/>
        <v>0</v>
      </c>
      <c r="GH78" s="307">
        <f t="shared" si="1048"/>
        <v>0</v>
      </c>
      <c r="GI78" s="307">
        <f t="shared" si="1048"/>
        <v>0</v>
      </c>
      <c r="GJ78" s="307">
        <f t="shared" si="1048"/>
        <v>0</v>
      </c>
      <c r="GK78" s="307">
        <f t="shared" si="1048"/>
        <v>0</v>
      </c>
      <c r="GL78" s="307">
        <f t="shared" si="1048"/>
        <v>0</v>
      </c>
      <c r="GM78" s="307">
        <f t="shared" si="1048"/>
        <v>0</v>
      </c>
      <c r="GN78" s="307">
        <f t="shared" si="1048"/>
        <v>0</v>
      </c>
      <c r="GO78" s="307">
        <f t="shared" si="1048"/>
        <v>0</v>
      </c>
      <c r="GP78" s="307">
        <f t="shared" si="1048"/>
        <v>0</v>
      </c>
      <c r="GQ78" s="307">
        <f t="shared" si="1048"/>
        <v>0</v>
      </c>
      <c r="GR78" s="307">
        <f t="shared" ref="GR78:JC78" si="1049">AND(GR$4&lt;=$C76,GR$5&gt;=$C75)*1</f>
        <v>0</v>
      </c>
      <c r="GS78" s="307">
        <f t="shared" si="1049"/>
        <v>0</v>
      </c>
      <c r="GT78" s="307">
        <f t="shared" si="1049"/>
        <v>0</v>
      </c>
      <c r="GU78" s="307">
        <f t="shared" si="1049"/>
        <v>0</v>
      </c>
      <c r="GV78" s="307">
        <f t="shared" si="1049"/>
        <v>0</v>
      </c>
      <c r="GW78" s="307">
        <f t="shared" si="1049"/>
        <v>0</v>
      </c>
      <c r="GX78" s="307">
        <f t="shared" si="1049"/>
        <v>0</v>
      </c>
      <c r="GY78" s="307">
        <f t="shared" si="1049"/>
        <v>0</v>
      </c>
      <c r="GZ78" s="307">
        <f t="shared" si="1049"/>
        <v>0</v>
      </c>
      <c r="HA78" s="307">
        <f t="shared" si="1049"/>
        <v>0</v>
      </c>
      <c r="HB78" s="307">
        <f t="shared" si="1049"/>
        <v>0</v>
      </c>
      <c r="HC78" s="307">
        <f t="shared" si="1049"/>
        <v>0</v>
      </c>
      <c r="HD78" s="307">
        <f t="shared" si="1049"/>
        <v>0</v>
      </c>
      <c r="HE78" s="307">
        <f t="shared" si="1049"/>
        <v>0</v>
      </c>
      <c r="HF78" s="307">
        <f t="shared" si="1049"/>
        <v>0</v>
      </c>
      <c r="HG78" s="307">
        <f t="shared" si="1049"/>
        <v>0</v>
      </c>
      <c r="HH78" s="307">
        <f t="shared" si="1049"/>
        <v>0</v>
      </c>
      <c r="HI78" s="307">
        <f t="shared" si="1049"/>
        <v>0</v>
      </c>
      <c r="HJ78" s="307">
        <f t="shared" si="1049"/>
        <v>0</v>
      </c>
      <c r="HK78" s="307">
        <f t="shared" si="1049"/>
        <v>0</v>
      </c>
      <c r="HL78" s="307">
        <f t="shared" si="1049"/>
        <v>0</v>
      </c>
      <c r="HM78" s="307">
        <f t="shared" si="1049"/>
        <v>0</v>
      </c>
      <c r="HN78" s="307">
        <f t="shared" si="1049"/>
        <v>0</v>
      </c>
      <c r="HO78" s="307">
        <f t="shared" si="1049"/>
        <v>0</v>
      </c>
      <c r="HP78" s="307">
        <f t="shared" si="1049"/>
        <v>0</v>
      </c>
      <c r="HQ78" s="307">
        <f t="shared" si="1049"/>
        <v>0</v>
      </c>
      <c r="HR78" s="307">
        <f t="shared" si="1049"/>
        <v>0</v>
      </c>
      <c r="HS78" s="307">
        <f t="shared" si="1049"/>
        <v>0</v>
      </c>
      <c r="HT78" s="307">
        <f t="shared" si="1049"/>
        <v>0</v>
      </c>
      <c r="HU78" s="307">
        <f t="shared" si="1049"/>
        <v>0</v>
      </c>
      <c r="HV78" s="307">
        <f t="shared" si="1049"/>
        <v>0</v>
      </c>
      <c r="HW78" s="307">
        <f t="shared" si="1049"/>
        <v>0</v>
      </c>
      <c r="HX78" s="307">
        <f t="shared" si="1049"/>
        <v>0</v>
      </c>
      <c r="HY78" s="307">
        <f t="shared" si="1049"/>
        <v>0</v>
      </c>
      <c r="HZ78" s="307">
        <f t="shared" si="1049"/>
        <v>0</v>
      </c>
      <c r="IA78" s="307">
        <f t="shared" si="1049"/>
        <v>0</v>
      </c>
      <c r="IB78" s="307">
        <f t="shared" si="1049"/>
        <v>0</v>
      </c>
      <c r="IC78" s="307">
        <f t="shared" si="1049"/>
        <v>0</v>
      </c>
      <c r="ID78" s="307">
        <f t="shared" si="1049"/>
        <v>0</v>
      </c>
      <c r="IE78" s="307">
        <f t="shared" si="1049"/>
        <v>0</v>
      </c>
      <c r="IF78" s="307">
        <f t="shared" si="1049"/>
        <v>0</v>
      </c>
      <c r="IG78" s="307">
        <f t="shared" si="1049"/>
        <v>0</v>
      </c>
      <c r="IH78" s="307">
        <f t="shared" si="1049"/>
        <v>0</v>
      </c>
      <c r="II78" s="307">
        <f t="shared" si="1049"/>
        <v>0</v>
      </c>
      <c r="IJ78" s="307">
        <f t="shared" si="1049"/>
        <v>0</v>
      </c>
      <c r="IK78" s="307">
        <f t="shared" si="1049"/>
        <v>0</v>
      </c>
      <c r="IL78" s="307">
        <f t="shared" si="1049"/>
        <v>0</v>
      </c>
      <c r="IM78" s="307">
        <f t="shared" si="1049"/>
        <v>0</v>
      </c>
      <c r="IN78" s="307">
        <f t="shared" si="1049"/>
        <v>0</v>
      </c>
      <c r="IO78" s="307">
        <f t="shared" si="1049"/>
        <v>0</v>
      </c>
      <c r="IP78" s="307">
        <f t="shared" si="1049"/>
        <v>0</v>
      </c>
      <c r="IQ78" s="307">
        <f t="shared" si="1049"/>
        <v>0</v>
      </c>
      <c r="IR78" s="307">
        <f t="shared" si="1049"/>
        <v>0</v>
      </c>
      <c r="IS78" s="307">
        <f t="shared" si="1049"/>
        <v>0</v>
      </c>
      <c r="IT78" s="307">
        <f t="shared" si="1049"/>
        <v>0</v>
      </c>
      <c r="IU78" s="307">
        <f t="shared" si="1049"/>
        <v>0</v>
      </c>
      <c r="IV78" s="307">
        <f t="shared" si="1049"/>
        <v>0</v>
      </c>
      <c r="IW78" s="307">
        <f t="shared" si="1049"/>
        <v>0</v>
      </c>
      <c r="IX78" s="307">
        <f t="shared" si="1049"/>
        <v>0</v>
      </c>
      <c r="IY78" s="307">
        <f t="shared" si="1049"/>
        <v>0</v>
      </c>
      <c r="IZ78" s="307">
        <f t="shared" si="1049"/>
        <v>0</v>
      </c>
      <c r="JA78" s="307">
        <f t="shared" si="1049"/>
        <v>0</v>
      </c>
      <c r="JB78" s="307">
        <f t="shared" si="1049"/>
        <v>0</v>
      </c>
      <c r="JC78" s="307">
        <f t="shared" si="1049"/>
        <v>0</v>
      </c>
      <c r="JD78" s="307">
        <f t="shared" ref="JD78:JN78" si="1050">AND(JD$4&lt;=$C76,JD$5&gt;=$C75)*1</f>
        <v>0</v>
      </c>
      <c r="JE78" s="307">
        <f t="shared" si="1050"/>
        <v>0</v>
      </c>
      <c r="JF78" s="307">
        <f t="shared" si="1050"/>
        <v>0</v>
      </c>
      <c r="JG78" s="307">
        <f t="shared" si="1050"/>
        <v>0</v>
      </c>
      <c r="JH78" s="307">
        <f t="shared" si="1050"/>
        <v>0</v>
      </c>
      <c r="JI78" s="307">
        <f t="shared" si="1050"/>
        <v>0</v>
      </c>
      <c r="JJ78" s="307">
        <f t="shared" si="1050"/>
        <v>0</v>
      </c>
      <c r="JK78" s="307">
        <f t="shared" si="1050"/>
        <v>0</v>
      </c>
      <c r="JL78" s="307">
        <f t="shared" si="1050"/>
        <v>0</v>
      </c>
      <c r="JM78" s="307">
        <f t="shared" si="1050"/>
        <v>0</v>
      </c>
      <c r="JN78" s="307">
        <f t="shared" si="1050"/>
        <v>0</v>
      </c>
    </row>
    <row r="79" spans="2:274" x14ac:dyDescent="0.2">
      <c r="B79" s="2" t="s">
        <v>418</v>
      </c>
      <c r="C79" s="247"/>
      <c r="D79" s="178"/>
      <c r="E79" s="297"/>
      <c r="F79" s="347"/>
      <c r="G79" s="307">
        <f>+(G78+F79)*G78</f>
        <v>0</v>
      </c>
      <c r="H79" s="307">
        <f t="shared" ref="H79:BS79" si="1051">+(H78+G79)*H78</f>
        <v>0</v>
      </c>
      <c r="I79" s="307">
        <f t="shared" si="1051"/>
        <v>0</v>
      </c>
      <c r="J79" s="307">
        <f t="shared" si="1051"/>
        <v>0</v>
      </c>
      <c r="K79" s="307">
        <f t="shared" si="1051"/>
        <v>0</v>
      </c>
      <c r="L79" s="307">
        <f t="shared" si="1051"/>
        <v>0</v>
      </c>
      <c r="M79" s="307">
        <f t="shared" si="1051"/>
        <v>0</v>
      </c>
      <c r="N79" s="307">
        <f t="shared" si="1051"/>
        <v>0</v>
      </c>
      <c r="O79" s="307">
        <f t="shared" si="1051"/>
        <v>0</v>
      </c>
      <c r="P79" s="307">
        <f t="shared" si="1051"/>
        <v>0</v>
      </c>
      <c r="Q79" s="307">
        <f t="shared" si="1051"/>
        <v>0</v>
      </c>
      <c r="R79" s="307">
        <f t="shared" si="1051"/>
        <v>0</v>
      </c>
      <c r="S79" s="307">
        <f t="shared" si="1051"/>
        <v>1</v>
      </c>
      <c r="T79" s="307">
        <f t="shared" si="1051"/>
        <v>2</v>
      </c>
      <c r="U79" s="307">
        <f t="shared" si="1051"/>
        <v>3</v>
      </c>
      <c r="V79" s="307">
        <f t="shared" si="1051"/>
        <v>4</v>
      </c>
      <c r="W79" s="307">
        <f t="shared" si="1051"/>
        <v>5</v>
      </c>
      <c r="X79" s="307">
        <f t="shared" si="1051"/>
        <v>6</v>
      </c>
      <c r="Y79" s="307">
        <f t="shared" si="1051"/>
        <v>7</v>
      </c>
      <c r="Z79" s="307">
        <f t="shared" si="1051"/>
        <v>8</v>
      </c>
      <c r="AA79" s="307">
        <f t="shared" si="1051"/>
        <v>9</v>
      </c>
      <c r="AB79" s="307">
        <f t="shared" si="1051"/>
        <v>10</v>
      </c>
      <c r="AC79" s="307">
        <f t="shared" si="1051"/>
        <v>11</v>
      </c>
      <c r="AD79" s="307">
        <f t="shared" si="1051"/>
        <v>12</v>
      </c>
      <c r="AE79" s="307">
        <f t="shared" si="1051"/>
        <v>13</v>
      </c>
      <c r="AF79" s="307">
        <f t="shared" si="1051"/>
        <v>14</v>
      </c>
      <c r="AG79" s="307">
        <f t="shared" si="1051"/>
        <v>15</v>
      </c>
      <c r="AH79" s="307">
        <f t="shared" si="1051"/>
        <v>16</v>
      </c>
      <c r="AI79" s="307">
        <f t="shared" si="1051"/>
        <v>17</v>
      </c>
      <c r="AJ79" s="307">
        <f t="shared" si="1051"/>
        <v>18</v>
      </c>
      <c r="AK79" s="307">
        <f t="shared" si="1051"/>
        <v>19</v>
      </c>
      <c r="AL79" s="307">
        <f t="shared" si="1051"/>
        <v>20</v>
      </c>
      <c r="AM79" s="307">
        <f t="shared" si="1051"/>
        <v>21</v>
      </c>
      <c r="AN79" s="307">
        <f t="shared" si="1051"/>
        <v>22</v>
      </c>
      <c r="AO79" s="307">
        <f t="shared" si="1051"/>
        <v>23</v>
      </c>
      <c r="AP79" s="307">
        <f t="shared" si="1051"/>
        <v>24</v>
      </c>
      <c r="AQ79" s="307">
        <f t="shared" si="1051"/>
        <v>25</v>
      </c>
      <c r="AR79" s="307">
        <f t="shared" si="1051"/>
        <v>26</v>
      </c>
      <c r="AS79" s="307">
        <f t="shared" si="1051"/>
        <v>27</v>
      </c>
      <c r="AT79" s="307">
        <f t="shared" si="1051"/>
        <v>0</v>
      </c>
      <c r="AU79" s="307">
        <f t="shared" si="1051"/>
        <v>0</v>
      </c>
      <c r="AV79" s="307">
        <f t="shared" si="1051"/>
        <v>0</v>
      </c>
      <c r="AW79" s="307">
        <f t="shared" si="1051"/>
        <v>0</v>
      </c>
      <c r="AX79" s="307">
        <f t="shared" si="1051"/>
        <v>0</v>
      </c>
      <c r="AY79" s="307">
        <f t="shared" si="1051"/>
        <v>0</v>
      </c>
      <c r="AZ79" s="307">
        <f t="shared" si="1051"/>
        <v>0</v>
      </c>
      <c r="BA79" s="307">
        <f t="shared" si="1051"/>
        <v>0</v>
      </c>
      <c r="BB79" s="307">
        <f t="shared" si="1051"/>
        <v>0</v>
      </c>
      <c r="BC79" s="307">
        <f t="shared" si="1051"/>
        <v>0</v>
      </c>
      <c r="BD79" s="307">
        <f t="shared" si="1051"/>
        <v>0</v>
      </c>
      <c r="BE79" s="307">
        <f t="shared" si="1051"/>
        <v>0</v>
      </c>
      <c r="BF79" s="307">
        <f t="shared" si="1051"/>
        <v>0</v>
      </c>
      <c r="BG79" s="307">
        <f t="shared" si="1051"/>
        <v>0</v>
      </c>
      <c r="BH79" s="307">
        <f t="shared" si="1051"/>
        <v>0</v>
      </c>
      <c r="BI79" s="307">
        <f t="shared" si="1051"/>
        <v>0</v>
      </c>
      <c r="BJ79" s="307">
        <f t="shared" si="1051"/>
        <v>0</v>
      </c>
      <c r="BK79" s="307">
        <f t="shared" si="1051"/>
        <v>0</v>
      </c>
      <c r="BL79" s="307">
        <f t="shared" si="1051"/>
        <v>0</v>
      </c>
      <c r="BM79" s="307">
        <f t="shared" si="1051"/>
        <v>0</v>
      </c>
      <c r="BN79" s="307">
        <f t="shared" si="1051"/>
        <v>0</v>
      </c>
      <c r="BO79" s="307">
        <f t="shared" si="1051"/>
        <v>0</v>
      </c>
      <c r="BP79" s="307">
        <f t="shared" si="1051"/>
        <v>0</v>
      </c>
      <c r="BQ79" s="307">
        <f t="shared" si="1051"/>
        <v>0</v>
      </c>
      <c r="BR79" s="307">
        <f t="shared" si="1051"/>
        <v>0</v>
      </c>
      <c r="BS79" s="307">
        <f t="shared" si="1051"/>
        <v>0</v>
      </c>
      <c r="BT79" s="307">
        <f t="shared" ref="BT79:EE79" si="1052">+(BT78+BS79)*BT78</f>
        <v>0</v>
      </c>
      <c r="BU79" s="307">
        <f t="shared" si="1052"/>
        <v>0</v>
      </c>
      <c r="BV79" s="307">
        <f t="shared" si="1052"/>
        <v>0</v>
      </c>
      <c r="BW79" s="307">
        <f t="shared" si="1052"/>
        <v>0</v>
      </c>
      <c r="BX79" s="307">
        <f t="shared" si="1052"/>
        <v>0</v>
      </c>
      <c r="BY79" s="307">
        <f t="shared" si="1052"/>
        <v>0</v>
      </c>
      <c r="BZ79" s="307">
        <f t="shared" si="1052"/>
        <v>0</v>
      </c>
      <c r="CA79" s="307">
        <f t="shared" si="1052"/>
        <v>0</v>
      </c>
      <c r="CB79" s="307">
        <f t="shared" si="1052"/>
        <v>0</v>
      </c>
      <c r="CC79" s="307">
        <f t="shared" si="1052"/>
        <v>0</v>
      </c>
      <c r="CD79" s="307">
        <f t="shared" si="1052"/>
        <v>0</v>
      </c>
      <c r="CE79" s="307">
        <f t="shared" si="1052"/>
        <v>0</v>
      </c>
      <c r="CF79" s="307">
        <f t="shared" si="1052"/>
        <v>0</v>
      </c>
      <c r="CG79" s="307">
        <f t="shared" si="1052"/>
        <v>0</v>
      </c>
      <c r="CH79" s="307">
        <f t="shared" si="1052"/>
        <v>0</v>
      </c>
      <c r="CI79" s="307">
        <f t="shared" si="1052"/>
        <v>0</v>
      </c>
      <c r="CJ79" s="307">
        <f t="shared" si="1052"/>
        <v>0</v>
      </c>
      <c r="CK79" s="307">
        <f t="shared" si="1052"/>
        <v>0</v>
      </c>
      <c r="CL79" s="307">
        <f t="shared" si="1052"/>
        <v>0</v>
      </c>
      <c r="CM79" s="307">
        <f t="shared" si="1052"/>
        <v>0</v>
      </c>
      <c r="CN79" s="307">
        <f t="shared" si="1052"/>
        <v>0</v>
      </c>
      <c r="CO79" s="307">
        <f t="shared" si="1052"/>
        <v>0</v>
      </c>
      <c r="CP79" s="307">
        <f t="shared" si="1052"/>
        <v>0</v>
      </c>
      <c r="CQ79" s="307">
        <f t="shared" si="1052"/>
        <v>0</v>
      </c>
      <c r="CR79" s="307">
        <f t="shared" si="1052"/>
        <v>0</v>
      </c>
      <c r="CS79" s="307">
        <f t="shared" si="1052"/>
        <v>0</v>
      </c>
      <c r="CT79" s="307">
        <f t="shared" si="1052"/>
        <v>0</v>
      </c>
      <c r="CU79" s="307">
        <f t="shared" si="1052"/>
        <v>0</v>
      </c>
      <c r="CV79" s="307">
        <f t="shared" si="1052"/>
        <v>0</v>
      </c>
      <c r="CW79" s="307">
        <f t="shared" si="1052"/>
        <v>0</v>
      </c>
      <c r="CX79" s="307">
        <f t="shared" si="1052"/>
        <v>0</v>
      </c>
      <c r="CY79" s="307">
        <f t="shared" si="1052"/>
        <v>0</v>
      </c>
      <c r="CZ79" s="307">
        <f t="shared" si="1052"/>
        <v>0</v>
      </c>
      <c r="DA79" s="307">
        <f t="shared" si="1052"/>
        <v>0</v>
      </c>
      <c r="DB79" s="307">
        <f t="shared" si="1052"/>
        <v>0</v>
      </c>
      <c r="DC79" s="307">
        <f t="shared" si="1052"/>
        <v>0</v>
      </c>
      <c r="DD79" s="307">
        <f t="shared" si="1052"/>
        <v>0</v>
      </c>
      <c r="DE79" s="307">
        <f t="shared" si="1052"/>
        <v>0</v>
      </c>
      <c r="DF79" s="307">
        <f t="shared" si="1052"/>
        <v>0</v>
      </c>
      <c r="DG79" s="307">
        <f t="shared" si="1052"/>
        <v>0</v>
      </c>
      <c r="DH79" s="307">
        <f t="shared" si="1052"/>
        <v>0</v>
      </c>
      <c r="DI79" s="307">
        <f t="shared" si="1052"/>
        <v>0</v>
      </c>
      <c r="DJ79" s="307">
        <f t="shared" si="1052"/>
        <v>0</v>
      </c>
      <c r="DK79" s="307">
        <f t="shared" si="1052"/>
        <v>0</v>
      </c>
      <c r="DL79" s="307">
        <f t="shared" si="1052"/>
        <v>0</v>
      </c>
      <c r="DM79" s="307">
        <f t="shared" si="1052"/>
        <v>0</v>
      </c>
      <c r="DN79" s="307">
        <f t="shared" si="1052"/>
        <v>0</v>
      </c>
      <c r="DO79" s="307">
        <f t="shared" si="1052"/>
        <v>0</v>
      </c>
      <c r="DP79" s="307">
        <f t="shared" si="1052"/>
        <v>0</v>
      </c>
      <c r="DQ79" s="307">
        <f t="shared" si="1052"/>
        <v>0</v>
      </c>
      <c r="DR79" s="307">
        <f t="shared" si="1052"/>
        <v>0</v>
      </c>
      <c r="DS79" s="307">
        <f t="shared" si="1052"/>
        <v>0</v>
      </c>
      <c r="DT79" s="307">
        <f t="shared" si="1052"/>
        <v>0</v>
      </c>
      <c r="DU79" s="307">
        <f t="shared" si="1052"/>
        <v>0</v>
      </c>
      <c r="DV79" s="307">
        <f t="shared" si="1052"/>
        <v>0</v>
      </c>
      <c r="DW79" s="307">
        <f t="shared" si="1052"/>
        <v>0</v>
      </c>
      <c r="DX79" s="307">
        <f t="shared" si="1052"/>
        <v>0</v>
      </c>
      <c r="DY79" s="307">
        <f t="shared" si="1052"/>
        <v>0</v>
      </c>
      <c r="DZ79" s="307">
        <f t="shared" si="1052"/>
        <v>0</v>
      </c>
      <c r="EA79" s="307">
        <f t="shared" si="1052"/>
        <v>0</v>
      </c>
      <c r="EB79" s="307">
        <f t="shared" si="1052"/>
        <v>0</v>
      </c>
      <c r="EC79" s="307">
        <f t="shared" si="1052"/>
        <v>0</v>
      </c>
      <c r="ED79" s="307">
        <f t="shared" si="1052"/>
        <v>0</v>
      </c>
      <c r="EE79" s="307">
        <f t="shared" si="1052"/>
        <v>0</v>
      </c>
      <c r="EF79" s="307">
        <f t="shared" ref="EF79:GQ79" si="1053">+(EF78+EE79)*EF78</f>
        <v>0</v>
      </c>
      <c r="EG79" s="307">
        <f t="shared" si="1053"/>
        <v>0</v>
      </c>
      <c r="EH79" s="307">
        <f t="shared" si="1053"/>
        <v>0</v>
      </c>
      <c r="EI79" s="307">
        <f t="shared" si="1053"/>
        <v>0</v>
      </c>
      <c r="EJ79" s="307">
        <f t="shared" si="1053"/>
        <v>0</v>
      </c>
      <c r="EK79" s="307">
        <f t="shared" si="1053"/>
        <v>0</v>
      </c>
      <c r="EL79" s="307">
        <f t="shared" si="1053"/>
        <v>0</v>
      </c>
      <c r="EM79" s="307">
        <f t="shared" si="1053"/>
        <v>0</v>
      </c>
      <c r="EN79" s="307">
        <f t="shared" si="1053"/>
        <v>0</v>
      </c>
      <c r="EO79" s="307">
        <f t="shared" si="1053"/>
        <v>0</v>
      </c>
      <c r="EP79" s="307">
        <f t="shared" si="1053"/>
        <v>0</v>
      </c>
      <c r="EQ79" s="307">
        <f t="shared" si="1053"/>
        <v>0</v>
      </c>
      <c r="ER79" s="307">
        <f t="shared" si="1053"/>
        <v>0</v>
      </c>
      <c r="ES79" s="307">
        <f t="shared" si="1053"/>
        <v>0</v>
      </c>
      <c r="ET79" s="307">
        <f t="shared" si="1053"/>
        <v>0</v>
      </c>
      <c r="EU79" s="307">
        <f t="shared" si="1053"/>
        <v>0</v>
      </c>
      <c r="EV79" s="307">
        <f t="shared" si="1053"/>
        <v>0</v>
      </c>
      <c r="EW79" s="307">
        <f t="shared" si="1053"/>
        <v>0</v>
      </c>
      <c r="EX79" s="307">
        <f t="shared" si="1053"/>
        <v>0</v>
      </c>
      <c r="EY79" s="307">
        <f t="shared" si="1053"/>
        <v>0</v>
      </c>
      <c r="EZ79" s="307">
        <f t="shared" si="1053"/>
        <v>0</v>
      </c>
      <c r="FA79" s="307">
        <f t="shared" si="1053"/>
        <v>0</v>
      </c>
      <c r="FB79" s="307">
        <f t="shared" si="1053"/>
        <v>0</v>
      </c>
      <c r="FC79" s="307">
        <f t="shared" si="1053"/>
        <v>0</v>
      </c>
      <c r="FD79" s="307">
        <f t="shared" si="1053"/>
        <v>0</v>
      </c>
      <c r="FE79" s="307">
        <f t="shared" si="1053"/>
        <v>0</v>
      </c>
      <c r="FF79" s="307">
        <f t="shared" si="1053"/>
        <v>0</v>
      </c>
      <c r="FG79" s="307">
        <f t="shared" si="1053"/>
        <v>0</v>
      </c>
      <c r="FH79" s="307">
        <f t="shared" si="1053"/>
        <v>0</v>
      </c>
      <c r="FI79" s="307">
        <f t="shared" si="1053"/>
        <v>0</v>
      </c>
      <c r="FJ79" s="307">
        <f t="shared" si="1053"/>
        <v>0</v>
      </c>
      <c r="FK79" s="307">
        <f t="shared" si="1053"/>
        <v>0</v>
      </c>
      <c r="FL79" s="307">
        <f t="shared" si="1053"/>
        <v>0</v>
      </c>
      <c r="FM79" s="307">
        <f t="shared" si="1053"/>
        <v>0</v>
      </c>
      <c r="FN79" s="307">
        <f t="shared" si="1053"/>
        <v>0</v>
      </c>
      <c r="FO79" s="307">
        <f t="shared" si="1053"/>
        <v>0</v>
      </c>
      <c r="FP79" s="307">
        <f t="shared" si="1053"/>
        <v>0</v>
      </c>
      <c r="FQ79" s="307">
        <f t="shared" si="1053"/>
        <v>0</v>
      </c>
      <c r="FR79" s="307">
        <f t="shared" si="1053"/>
        <v>0</v>
      </c>
      <c r="FS79" s="307">
        <f t="shared" si="1053"/>
        <v>0</v>
      </c>
      <c r="FT79" s="307">
        <f t="shared" si="1053"/>
        <v>0</v>
      </c>
      <c r="FU79" s="307">
        <f t="shared" si="1053"/>
        <v>0</v>
      </c>
      <c r="FV79" s="307">
        <f t="shared" si="1053"/>
        <v>0</v>
      </c>
      <c r="FW79" s="307">
        <f t="shared" si="1053"/>
        <v>0</v>
      </c>
      <c r="FX79" s="307">
        <f t="shared" si="1053"/>
        <v>0</v>
      </c>
      <c r="FY79" s="307">
        <f t="shared" si="1053"/>
        <v>0</v>
      </c>
      <c r="FZ79" s="307">
        <f t="shared" si="1053"/>
        <v>0</v>
      </c>
      <c r="GA79" s="307">
        <f t="shared" si="1053"/>
        <v>0</v>
      </c>
      <c r="GB79" s="307">
        <f t="shared" si="1053"/>
        <v>0</v>
      </c>
      <c r="GC79" s="307">
        <f t="shared" si="1053"/>
        <v>0</v>
      </c>
      <c r="GD79" s="307">
        <f t="shared" si="1053"/>
        <v>0</v>
      </c>
      <c r="GE79" s="307">
        <f t="shared" si="1053"/>
        <v>0</v>
      </c>
      <c r="GF79" s="307">
        <f t="shared" si="1053"/>
        <v>0</v>
      </c>
      <c r="GG79" s="307">
        <f t="shared" si="1053"/>
        <v>0</v>
      </c>
      <c r="GH79" s="307">
        <f t="shared" si="1053"/>
        <v>0</v>
      </c>
      <c r="GI79" s="307">
        <f t="shared" si="1053"/>
        <v>0</v>
      </c>
      <c r="GJ79" s="307">
        <f t="shared" si="1053"/>
        <v>0</v>
      </c>
      <c r="GK79" s="307">
        <f t="shared" si="1053"/>
        <v>0</v>
      </c>
      <c r="GL79" s="307">
        <f t="shared" si="1053"/>
        <v>0</v>
      </c>
      <c r="GM79" s="307">
        <f t="shared" si="1053"/>
        <v>0</v>
      </c>
      <c r="GN79" s="307">
        <f t="shared" si="1053"/>
        <v>0</v>
      </c>
      <c r="GO79" s="307">
        <f t="shared" si="1053"/>
        <v>0</v>
      </c>
      <c r="GP79" s="307">
        <f t="shared" si="1053"/>
        <v>0</v>
      </c>
      <c r="GQ79" s="307">
        <f t="shared" si="1053"/>
        <v>0</v>
      </c>
      <c r="GR79" s="307">
        <f t="shared" ref="GR79:JC79" si="1054">+(GR78+GQ79)*GR78</f>
        <v>0</v>
      </c>
      <c r="GS79" s="307">
        <f t="shared" si="1054"/>
        <v>0</v>
      </c>
      <c r="GT79" s="307">
        <f t="shared" si="1054"/>
        <v>0</v>
      </c>
      <c r="GU79" s="307">
        <f t="shared" si="1054"/>
        <v>0</v>
      </c>
      <c r="GV79" s="307">
        <f t="shared" si="1054"/>
        <v>0</v>
      </c>
      <c r="GW79" s="307">
        <f t="shared" si="1054"/>
        <v>0</v>
      </c>
      <c r="GX79" s="307">
        <f t="shared" si="1054"/>
        <v>0</v>
      </c>
      <c r="GY79" s="307">
        <f t="shared" si="1054"/>
        <v>0</v>
      </c>
      <c r="GZ79" s="307">
        <f t="shared" si="1054"/>
        <v>0</v>
      </c>
      <c r="HA79" s="307">
        <f t="shared" si="1054"/>
        <v>0</v>
      </c>
      <c r="HB79" s="307">
        <f t="shared" si="1054"/>
        <v>0</v>
      </c>
      <c r="HC79" s="307">
        <f t="shared" si="1054"/>
        <v>0</v>
      </c>
      <c r="HD79" s="307">
        <f t="shared" si="1054"/>
        <v>0</v>
      </c>
      <c r="HE79" s="307">
        <f t="shared" si="1054"/>
        <v>0</v>
      </c>
      <c r="HF79" s="307">
        <f t="shared" si="1054"/>
        <v>0</v>
      </c>
      <c r="HG79" s="307">
        <f t="shared" si="1054"/>
        <v>0</v>
      </c>
      <c r="HH79" s="307">
        <f t="shared" si="1054"/>
        <v>0</v>
      </c>
      <c r="HI79" s="307">
        <f t="shared" si="1054"/>
        <v>0</v>
      </c>
      <c r="HJ79" s="307">
        <f t="shared" si="1054"/>
        <v>0</v>
      </c>
      <c r="HK79" s="307">
        <f t="shared" si="1054"/>
        <v>0</v>
      </c>
      <c r="HL79" s="307">
        <f t="shared" si="1054"/>
        <v>0</v>
      </c>
      <c r="HM79" s="307">
        <f t="shared" si="1054"/>
        <v>0</v>
      </c>
      <c r="HN79" s="307">
        <f t="shared" si="1054"/>
        <v>0</v>
      </c>
      <c r="HO79" s="307">
        <f t="shared" si="1054"/>
        <v>0</v>
      </c>
      <c r="HP79" s="307">
        <f t="shared" si="1054"/>
        <v>0</v>
      </c>
      <c r="HQ79" s="307">
        <f t="shared" si="1054"/>
        <v>0</v>
      </c>
      <c r="HR79" s="307">
        <f t="shared" si="1054"/>
        <v>0</v>
      </c>
      <c r="HS79" s="307">
        <f t="shared" si="1054"/>
        <v>0</v>
      </c>
      <c r="HT79" s="307">
        <f t="shared" si="1054"/>
        <v>0</v>
      </c>
      <c r="HU79" s="307">
        <f t="shared" si="1054"/>
        <v>0</v>
      </c>
      <c r="HV79" s="307">
        <f t="shared" si="1054"/>
        <v>0</v>
      </c>
      <c r="HW79" s="307">
        <f t="shared" si="1054"/>
        <v>0</v>
      </c>
      <c r="HX79" s="307">
        <f t="shared" si="1054"/>
        <v>0</v>
      </c>
      <c r="HY79" s="307">
        <f t="shared" si="1054"/>
        <v>0</v>
      </c>
      <c r="HZ79" s="307">
        <f t="shared" si="1054"/>
        <v>0</v>
      </c>
      <c r="IA79" s="307">
        <f t="shared" si="1054"/>
        <v>0</v>
      </c>
      <c r="IB79" s="307">
        <f t="shared" si="1054"/>
        <v>0</v>
      </c>
      <c r="IC79" s="307">
        <f t="shared" si="1054"/>
        <v>0</v>
      </c>
      <c r="ID79" s="307">
        <f t="shared" si="1054"/>
        <v>0</v>
      </c>
      <c r="IE79" s="307">
        <f t="shared" si="1054"/>
        <v>0</v>
      </c>
      <c r="IF79" s="307">
        <f t="shared" si="1054"/>
        <v>0</v>
      </c>
      <c r="IG79" s="307">
        <f t="shared" si="1054"/>
        <v>0</v>
      </c>
      <c r="IH79" s="307">
        <f t="shared" si="1054"/>
        <v>0</v>
      </c>
      <c r="II79" s="307">
        <f t="shared" si="1054"/>
        <v>0</v>
      </c>
      <c r="IJ79" s="307">
        <f t="shared" si="1054"/>
        <v>0</v>
      </c>
      <c r="IK79" s="307">
        <f t="shared" si="1054"/>
        <v>0</v>
      </c>
      <c r="IL79" s="307">
        <f t="shared" si="1054"/>
        <v>0</v>
      </c>
      <c r="IM79" s="307">
        <f t="shared" si="1054"/>
        <v>0</v>
      </c>
      <c r="IN79" s="307">
        <f t="shared" si="1054"/>
        <v>0</v>
      </c>
      <c r="IO79" s="307">
        <f t="shared" si="1054"/>
        <v>0</v>
      </c>
      <c r="IP79" s="307">
        <f t="shared" si="1054"/>
        <v>0</v>
      </c>
      <c r="IQ79" s="307">
        <f t="shared" si="1054"/>
        <v>0</v>
      </c>
      <c r="IR79" s="307">
        <f t="shared" si="1054"/>
        <v>0</v>
      </c>
      <c r="IS79" s="307">
        <f t="shared" si="1054"/>
        <v>0</v>
      </c>
      <c r="IT79" s="307">
        <f t="shared" si="1054"/>
        <v>0</v>
      </c>
      <c r="IU79" s="307">
        <f t="shared" si="1054"/>
        <v>0</v>
      </c>
      <c r="IV79" s="307">
        <f t="shared" si="1054"/>
        <v>0</v>
      </c>
      <c r="IW79" s="307">
        <f t="shared" si="1054"/>
        <v>0</v>
      </c>
      <c r="IX79" s="307">
        <f t="shared" si="1054"/>
        <v>0</v>
      </c>
      <c r="IY79" s="307">
        <f t="shared" si="1054"/>
        <v>0</v>
      </c>
      <c r="IZ79" s="307">
        <f t="shared" si="1054"/>
        <v>0</v>
      </c>
      <c r="JA79" s="307">
        <f t="shared" si="1054"/>
        <v>0</v>
      </c>
      <c r="JB79" s="307">
        <f t="shared" si="1054"/>
        <v>0</v>
      </c>
      <c r="JC79" s="307">
        <f t="shared" si="1054"/>
        <v>0</v>
      </c>
      <c r="JD79" s="307">
        <f t="shared" ref="JD79:JN79" si="1055">+(JD78+JC79)*JD78</f>
        <v>0</v>
      </c>
      <c r="JE79" s="307">
        <f t="shared" si="1055"/>
        <v>0</v>
      </c>
      <c r="JF79" s="307">
        <f t="shared" si="1055"/>
        <v>0</v>
      </c>
      <c r="JG79" s="307">
        <f t="shared" si="1055"/>
        <v>0</v>
      </c>
      <c r="JH79" s="307">
        <f t="shared" si="1055"/>
        <v>0</v>
      </c>
      <c r="JI79" s="307">
        <f t="shared" si="1055"/>
        <v>0</v>
      </c>
      <c r="JJ79" s="307">
        <f t="shared" si="1055"/>
        <v>0</v>
      </c>
      <c r="JK79" s="307">
        <f t="shared" si="1055"/>
        <v>0</v>
      </c>
      <c r="JL79" s="307">
        <f t="shared" si="1055"/>
        <v>0</v>
      </c>
      <c r="JM79" s="307">
        <f t="shared" si="1055"/>
        <v>0</v>
      </c>
      <c r="JN79" s="307">
        <f t="shared" si="1055"/>
        <v>0</v>
      </c>
    </row>
    <row r="80" spans="2:274" x14ac:dyDescent="0.2">
      <c r="B80" s="2" t="s">
        <v>420</v>
      </c>
      <c r="C80" s="247"/>
      <c r="D80" s="178"/>
      <c r="E80" s="297"/>
      <c r="F80" s="347"/>
      <c r="G80" s="307">
        <f>IF(G79=1,  IF(H78=0,$C76-$C75+1, G$5-$C75+1),IF(AND(G78=1,H78=1),G$6,$C76-G$4+1))*G78</f>
        <v>0</v>
      </c>
      <c r="H80" s="307">
        <f t="shared" ref="H80:BS80" si="1056">IF(H79=1,  IF(I78=0,$C76-$C75+1, H$5-$C75+1),IF(AND(H78=1,I78=1),H$6,$C76-H$4+1))*H78</f>
        <v>0</v>
      </c>
      <c r="I80" s="307">
        <f t="shared" si="1056"/>
        <v>0</v>
      </c>
      <c r="J80" s="307">
        <f t="shared" si="1056"/>
        <v>0</v>
      </c>
      <c r="K80" s="307">
        <f t="shared" si="1056"/>
        <v>0</v>
      </c>
      <c r="L80" s="307">
        <f t="shared" si="1056"/>
        <v>0</v>
      </c>
      <c r="M80" s="307">
        <f t="shared" si="1056"/>
        <v>0</v>
      </c>
      <c r="N80" s="307">
        <f t="shared" si="1056"/>
        <v>0</v>
      </c>
      <c r="O80" s="307">
        <f t="shared" si="1056"/>
        <v>0</v>
      </c>
      <c r="P80" s="307">
        <f t="shared" si="1056"/>
        <v>0</v>
      </c>
      <c r="Q80" s="307">
        <f t="shared" si="1056"/>
        <v>0</v>
      </c>
      <c r="R80" s="307">
        <f t="shared" si="1056"/>
        <v>0</v>
      </c>
      <c r="S80" s="307">
        <f t="shared" si="1056"/>
        <v>31</v>
      </c>
      <c r="T80" s="307">
        <f t="shared" si="1056"/>
        <v>29</v>
      </c>
      <c r="U80" s="307">
        <f t="shared" si="1056"/>
        <v>31</v>
      </c>
      <c r="V80" s="307">
        <f t="shared" si="1056"/>
        <v>30</v>
      </c>
      <c r="W80" s="307">
        <f t="shared" si="1056"/>
        <v>31</v>
      </c>
      <c r="X80" s="307">
        <f t="shared" si="1056"/>
        <v>30</v>
      </c>
      <c r="Y80" s="307">
        <f t="shared" si="1056"/>
        <v>31</v>
      </c>
      <c r="Z80" s="307">
        <f t="shared" si="1056"/>
        <v>31</v>
      </c>
      <c r="AA80" s="307">
        <f t="shared" si="1056"/>
        <v>30</v>
      </c>
      <c r="AB80" s="307">
        <f t="shared" si="1056"/>
        <v>31</v>
      </c>
      <c r="AC80" s="307">
        <f t="shared" si="1056"/>
        <v>30</v>
      </c>
      <c r="AD80" s="307">
        <f t="shared" si="1056"/>
        <v>31</v>
      </c>
      <c r="AE80" s="307">
        <f t="shared" si="1056"/>
        <v>31</v>
      </c>
      <c r="AF80" s="307">
        <f t="shared" si="1056"/>
        <v>28</v>
      </c>
      <c r="AG80" s="307">
        <f t="shared" si="1056"/>
        <v>31</v>
      </c>
      <c r="AH80" s="307">
        <f t="shared" si="1056"/>
        <v>30</v>
      </c>
      <c r="AI80" s="307">
        <f t="shared" si="1056"/>
        <v>31</v>
      </c>
      <c r="AJ80" s="307">
        <f t="shared" si="1056"/>
        <v>30</v>
      </c>
      <c r="AK80" s="307">
        <f t="shared" si="1056"/>
        <v>31</v>
      </c>
      <c r="AL80" s="307">
        <f t="shared" si="1056"/>
        <v>31</v>
      </c>
      <c r="AM80" s="307">
        <f t="shared" si="1056"/>
        <v>30</v>
      </c>
      <c r="AN80" s="307">
        <f t="shared" si="1056"/>
        <v>31</v>
      </c>
      <c r="AO80" s="307">
        <f t="shared" si="1056"/>
        <v>30</v>
      </c>
      <c r="AP80" s="307">
        <f t="shared" si="1056"/>
        <v>31</v>
      </c>
      <c r="AQ80" s="307">
        <f t="shared" si="1056"/>
        <v>31</v>
      </c>
      <c r="AR80" s="307">
        <f t="shared" si="1056"/>
        <v>28</v>
      </c>
      <c r="AS80" s="307">
        <f t="shared" si="1056"/>
        <v>31</v>
      </c>
      <c r="AT80" s="307">
        <f t="shared" si="1056"/>
        <v>0</v>
      </c>
      <c r="AU80" s="307">
        <f t="shared" si="1056"/>
        <v>0</v>
      </c>
      <c r="AV80" s="307">
        <f t="shared" si="1056"/>
        <v>0</v>
      </c>
      <c r="AW80" s="307">
        <f t="shared" si="1056"/>
        <v>0</v>
      </c>
      <c r="AX80" s="307">
        <f t="shared" si="1056"/>
        <v>0</v>
      </c>
      <c r="AY80" s="307">
        <f t="shared" si="1056"/>
        <v>0</v>
      </c>
      <c r="AZ80" s="307">
        <f t="shared" si="1056"/>
        <v>0</v>
      </c>
      <c r="BA80" s="307">
        <f t="shared" si="1056"/>
        <v>0</v>
      </c>
      <c r="BB80" s="307">
        <f t="shared" si="1056"/>
        <v>0</v>
      </c>
      <c r="BC80" s="307">
        <f t="shared" si="1056"/>
        <v>0</v>
      </c>
      <c r="BD80" s="307">
        <f t="shared" si="1056"/>
        <v>0</v>
      </c>
      <c r="BE80" s="307">
        <f t="shared" si="1056"/>
        <v>0</v>
      </c>
      <c r="BF80" s="307">
        <f t="shared" si="1056"/>
        <v>0</v>
      </c>
      <c r="BG80" s="307">
        <f t="shared" si="1056"/>
        <v>0</v>
      </c>
      <c r="BH80" s="307">
        <f t="shared" si="1056"/>
        <v>0</v>
      </c>
      <c r="BI80" s="307">
        <f t="shared" si="1056"/>
        <v>0</v>
      </c>
      <c r="BJ80" s="307">
        <f t="shared" si="1056"/>
        <v>0</v>
      </c>
      <c r="BK80" s="307">
        <f t="shared" si="1056"/>
        <v>0</v>
      </c>
      <c r="BL80" s="307">
        <f t="shared" si="1056"/>
        <v>0</v>
      </c>
      <c r="BM80" s="307">
        <f t="shared" si="1056"/>
        <v>0</v>
      </c>
      <c r="BN80" s="307">
        <f t="shared" si="1056"/>
        <v>0</v>
      </c>
      <c r="BO80" s="307">
        <f t="shared" si="1056"/>
        <v>0</v>
      </c>
      <c r="BP80" s="307">
        <f t="shared" si="1056"/>
        <v>0</v>
      </c>
      <c r="BQ80" s="307">
        <f t="shared" si="1056"/>
        <v>0</v>
      </c>
      <c r="BR80" s="307">
        <f t="shared" si="1056"/>
        <v>0</v>
      </c>
      <c r="BS80" s="307">
        <f t="shared" si="1056"/>
        <v>0</v>
      </c>
      <c r="BT80" s="307">
        <f t="shared" ref="BT80:EE80" si="1057">IF(BT79=1,  IF(BU78=0,$C76-$C75+1, BT$5-$C75+1),IF(AND(BT78=1,BU78=1),BT$6,$C76-BT$4+1))*BT78</f>
        <v>0</v>
      </c>
      <c r="BU80" s="307">
        <f t="shared" si="1057"/>
        <v>0</v>
      </c>
      <c r="BV80" s="307">
        <f t="shared" si="1057"/>
        <v>0</v>
      </c>
      <c r="BW80" s="307">
        <f t="shared" si="1057"/>
        <v>0</v>
      </c>
      <c r="BX80" s="307">
        <f t="shared" si="1057"/>
        <v>0</v>
      </c>
      <c r="BY80" s="307">
        <f t="shared" si="1057"/>
        <v>0</v>
      </c>
      <c r="BZ80" s="307">
        <f t="shared" si="1057"/>
        <v>0</v>
      </c>
      <c r="CA80" s="307">
        <f t="shared" si="1057"/>
        <v>0</v>
      </c>
      <c r="CB80" s="307">
        <f t="shared" si="1057"/>
        <v>0</v>
      </c>
      <c r="CC80" s="307">
        <f t="shared" si="1057"/>
        <v>0</v>
      </c>
      <c r="CD80" s="307">
        <f t="shared" si="1057"/>
        <v>0</v>
      </c>
      <c r="CE80" s="307">
        <f t="shared" si="1057"/>
        <v>0</v>
      </c>
      <c r="CF80" s="307">
        <f t="shared" si="1057"/>
        <v>0</v>
      </c>
      <c r="CG80" s="307">
        <f t="shared" si="1057"/>
        <v>0</v>
      </c>
      <c r="CH80" s="307">
        <f t="shared" si="1057"/>
        <v>0</v>
      </c>
      <c r="CI80" s="307">
        <f t="shared" si="1057"/>
        <v>0</v>
      </c>
      <c r="CJ80" s="307">
        <f t="shared" si="1057"/>
        <v>0</v>
      </c>
      <c r="CK80" s="307">
        <f t="shared" si="1057"/>
        <v>0</v>
      </c>
      <c r="CL80" s="307">
        <f t="shared" si="1057"/>
        <v>0</v>
      </c>
      <c r="CM80" s="307">
        <f t="shared" si="1057"/>
        <v>0</v>
      </c>
      <c r="CN80" s="307">
        <f t="shared" si="1057"/>
        <v>0</v>
      </c>
      <c r="CO80" s="307">
        <f t="shared" si="1057"/>
        <v>0</v>
      </c>
      <c r="CP80" s="307">
        <f t="shared" si="1057"/>
        <v>0</v>
      </c>
      <c r="CQ80" s="307">
        <f t="shared" si="1057"/>
        <v>0</v>
      </c>
      <c r="CR80" s="307">
        <f t="shared" si="1057"/>
        <v>0</v>
      </c>
      <c r="CS80" s="307">
        <f t="shared" si="1057"/>
        <v>0</v>
      </c>
      <c r="CT80" s="307">
        <f t="shared" si="1057"/>
        <v>0</v>
      </c>
      <c r="CU80" s="307">
        <f t="shared" si="1057"/>
        <v>0</v>
      </c>
      <c r="CV80" s="307">
        <f t="shared" si="1057"/>
        <v>0</v>
      </c>
      <c r="CW80" s="307">
        <f t="shared" si="1057"/>
        <v>0</v>
      </c>
      <c r="CX80" s="307">
        <f t="shared" si="1057"/>
        <v>0</v>
      </c>
      <c r="CY80" s="307">
        <f t="shared" si="1057"/>
        <v>0</v>
      </c>
      <c r="CZ80" s="307">
        <f t="shared" si="1057"/>
        <v>0</v>
      </c>
      <c r="DA80" s="307">
        <f t="shared" si="1057"/>
        <v>0</v>
      </c>
      <c r="DB80" s="307">
        <f t="shared" si="1057"/>
        <v>0</v>
      </c>
      <c r="DC80" s="307">
        <f t="shared" si="1057"/>
        <v>0</v>
      </c>
      <c r="DD80" s="307">
        <f t="shared" si="1057"/>
        <v>0</v>
      </c>
      <c r="DE80" s="307">
        <f t="shared" si="1057"/>
        <v>0</v>
      </c>
      <c r="DF80" s="307">
        <f t="shared" si="1057"/>
        <v>0</v>
      </c>
      <c r="DG80" s="307">
        <f t="shared" si="1057"/>
        <v>0</v>
      </c>
      <c r="DH80" s="307">
        <f t="shared" si="1057"/>
        <v>0</v>
      </c>
      <c r="DI80" s="307">
        <f t="shared" si="1057"/>
        <v>0</v>
      </c>
      <c r="DJ80" s="307">
        <f t="shared" si="1057"/>
        <v>0</v>
      </c>
      <c r="DK80" s="307">
        <f t="shared" si="1057"/>
        <v>0</v>
      </c>
      <c r="DL80" s="307">
        <f t="shared" si="1057"/>
        <v>0</v>
      </c>
      <c r="DM80" s="307">
        <f t="shared" si="1057"/>
        <v>0</v>
      </c>
      <c r="DN80" s="307">
        <f t="shared" si="1057"/>
        <v>0</v>
      </c>
      <c r="DO80" s="307">
        <f t="shared" si="1057"/>
        <v>0</v>
      </c>
      <c r="DP80" s="307">
        <f t="shared" si="1057"/>
        <v>0</v>
      </c>
      <c r="DQ80" s="307">
        <f t="shared" si="1057"/>
        <v>0</v>
      </c>
      <c r="DR80" s="307">
        <f t="shared" si="1057"/>
        <v>0</v>
      </c>
      <c r="DS80" s="307">
        <f t="shared" si="1057"/>
        <v>0</v>
      </c>
      <c r="DT80" s="307">
        <f t="shared" si="1057"/>
        <v>0</v>
      </c>
      <c r="DU80" s="307">
        <f t="shared" si="1057"/>
        <v>0</v>
      </c>
      <c r="DV80" s="307">
        <f t="shared" si="1057"/>
        <v>0</v>
      </c>
      <c r="DW80" s="307">
        <f t="shared" si="1057"/>
        <v>0</v>
      </c>
      <c r="DX80" s="307">
        <f t="shared" si="1057"/>
        <v>0</v>
      </c>
      <c r="DY80" s="307">
        <f t="shared" si="1057"/>
        <v>0</v>
      </c>
      <c r="DZ80" s="307">
        <f t="shared" si="1057"/>
        <v>0</v>
      </c>
      <c r="EA80" s="307">
        <f t="shared" si="1057"/>
        <v>0</v>
      </c>
      <c r="EB80" s="307">
        <f t="shared" si="1057"/>
        <v>0</v>
      </c>
      <c r="EC80" s="307">
        <f t="shared" si="1057"/>
        <v>0</v>
      </c>
      <c r="ED80" s="307">
        <f t="shared" si="1057"/>
        <v>0</v>
      </c>
      <c r="EE80" s="307">
        <f t="shared" si="1057"/>
        <v>0</v>
      </c>
      <c r="EF80" s="307">
        <f t="shared" ref="EF80:GQ80" si="1058">IF(EF79=1,  IF(EG78=0,$C76-$C75+1, EF$5-$C75+1),IF(AND(EF78=1,EG78=1),EF$6,$C76-EF$4+1))*EF78</f>
        <v>0</v>
      </c>
      <c r="EG80" s="307">
        <f t="shared" si="1058"/>
        <v>0</v>
      </c>
      <c r="EH80" s="307">
        <f t="shared" si="1058"/>
        <v>0</v>
      </c>
      <c r="EI80" s="307">
        <f t="shared" si="1058"/>
        <v>0</v>
      </c>
      <c r="EJ80" s="307">
        <f t="shared" si="1058"/>
        <v>0</v>
      </c>
      <c r="EK80" s="307">
        <f t="shared" si="1058"/>
        <v>0</v>
      </c>
      <c r="EL80" s="307">
        <f t="shared" si="1058"/>
        <v>0</v>
      </c>
      <c r="EM80" s="307">
        <f t="shared" si="1058"/>
        <v>0</v>
      </c>
      <c r="EN80" s="307">
        <f t="shared" si="1058"/>
        <v>0</v>
      </c>
      <c r="EO80" s="307">
        <f t="shared" si="1058"/>
        <v>0</v>
      </c>
      <c r="EP80" s="307">
        <f t="shared" si="1058"/>
        <v>0</v>
      </c>
      <c r="EQ80" s="307">
        <f t="shared" si="1058"/>
        <v>0</v>
      </c>
      <c r="ER80" s="307">
        <f t="shared" si="1058"/>
        <v>0</v>
      </c>
      <c r="ES80" s="307">
        <f t="shared" si="1058"/>
        <v>0</v>
      </c>
      <c r="ET80" s="307">
        <f t="shared" si="1058"/>
        <v>0</v>
      </c>
      <c r="EU80" s="307">
        <f t="shared" si="1058"/>
        <v>0</v>
      </c>
      <c r="EV80" s="307">
        <f t="shared" si="1058"/>
        <v>0</v>
      </c>
      <c r="EW80" s="307">
        <f t="shared" si="1058"/>
        <v>0</v>
      </c>
      <c r="EX80" s="307">
        <f t="shared" si="1058"/>
        <v>0</v>
      </c>
      <c r="EY80" s="307">
        <f t="shared" si="1058"/>
        <v>0</v>
      </c>
      <c r="EZ80" s="307">
        <f t="shared" si="1058"/>
        <v>0</v>
      </c>
      <c r="FA80" s="307">
        <f t="shared" si="1058"/>
        <v>0</v>
      </c>
      <c r="FB80" s="307">
        <f t="shared" si="1058"/>
        <v>0</v>
      </c>
      <c r="FC80" s="307">
        <f t="shared" si="1058"/>
        <v>0</v>
      </c>
      <c r="FD80" s="307">
        <f t="shared" si="1058"/>
        <v>0</v>
      </c>
      <c r="FE80" s="307">
        <f t="shared" si="1058"/>
        <v>0</v>
      </c>
      <c r="FF80" s="307">
        <f t="shared" si="1058"/>
        <v>0</v>
      </c>
      <c r="FG80" s="307">
        <f t="shared" si="1058"/>
        <v>0</v>
      </c>
      <c r="FH80" s="307">
        <f t="shared" si="1058"/>
        <v>0</v>
      </c>
      <c r="FI80" s="307">
        <f t="shared" si="1058"/>
        <v>0</v>
      </c>
      <c r="FJ80" s="307">
        <f t="shared" si="1058"/>
        <v>0</v>
      </c>
      <c r="FK80" s="307">
        <f t="shared" si="1058"/>
        <v>0</v>
      </c>
      <c r="FL80" s="307">
        <f t="shared" si="1058"/>
        <v>0</v>
      </c>
      <c r="FM80" s="307">
        <f t="shared" si="1058"/>
        <v>0</v>
      </c>
      <c r="FN80" s="307">
        <f t="shared" si="1058"/>
        <v>0</v>
      </c>
      <c r="FO80" s="307">
        <f t="shared" si="1058"/>
        <v>0</v>
      </c>
      <c r="FP80" s="307">
        <f t="shared" si="1058"/>
        <v>0</v>
      </c>
      <c r="FQ80" s="307">
        <f t="shared" si="1058"/>
        <v>0</v>
      </c>
      <c r="FR80" s="307">
        <f t="shared" si="1058"/>
        <v>0</v>
      </c>
      <c r="FS80" s="307">
        <f t="shared" si="1058"/>
        <v>0</v>
      </c>
      <c r="FT80" s="307">
        <f t="shared" si="1058"/>
        <v>0</v>
      </c>
      <c r="FU80" s="307">
        <f t="shared" si="1058"/>
        <v>0</v>
      </c>
      <c r="FV80" s="307">
        <f t="shared" si="1058"/>
        <v>0</v>
      </c>
      <c r="FW80" s="307">
        <f t="shared" si="1058"/>
        <v>0</v>
      </c>
      <c r="FX80" s="307">
        <f t="shared" si="1058"/>
        <v>0</v>
      </c>
      <c r="FY80" s="307">
        <f t="shared" si="1058"/>
        <v>0</v>
      </c>
      <c r="FZ80" s="307">
        <f t="shared" si="1058"/>
        <v>0</v>
      </c>
      <c r="GA80" s="307">
        <f t="shared" si="1058"/>
        <v>0</v>
      </c>
      <c r="GB80" s="307">
        <f t="shared" si="1058"/>
        <v>0</v>
      </c>
      <c r="GC80" s="307">
        <f t="shared" si="1058"/>
        <v>0</v>
      </c>
      <c r="GD80" s="307">
        <f t="shared" si="1058"/>
        <v>0</v>
      </c>
      <c r="GE80" s="307">
        <f t="shared" si="1058"/>
        <v>0</v>
      </c>
      <c r="GF80" s="307">
        <f t="shared" si="1058"/>
        <v>0</v>
      </c>
      <c r="GG80" s="307">
        <f t="shared" si="1058"/>
        <v>0</v>
      </c>
      <c r="GH80" s="307">
        <f t="shared" si="1058"/>
        <v>0</v>
      </c>
      <c r="GI80" s="307">
        <f t="shared" si="1058"/>
        <v>0</v>
      </c>
      <c r="GJ80" s="307">
        <f t="shared" si="1058"/>
        <v>0</v>
      </c>
      <c r="GK80" s="307">
        <f t="shared" si="1058"/>
        <v>0</v>
      </c>
      <c r="GL80" s="307">
        <f t="shared" si="1058"/>
        <v>0</v>
      </c>
      <c r="GM80" s="307">
        <f t="shared" si="1058"/>
        <v>0</v>
      </c>
      <c r="GN80" s="307">
        <f t="shared" si="1058"/>
        <v>0</v>
      </c>
      <c r="GO80" s="307">
        <f t="shared" si="1058"/>
        <v>0</v>
      </c>
      <c r="GP80" s="307">
        <f t="shared" si="1058"/>
        <v>0</v>
      </c>
      <c r="GQ80" s="307">
        <f t="shared" si="1058"/>
        <v>0</v>
      </c>
      <c r="GR80" s="307">
        <f t="shared" ref="GR80:JC80" si="1059">IF(GR79=1,  IF(GS78=0,$C76-$C75+1, GR$5-$C75+1),IF(AND(GR78=1,GS78=1),GR$6,$C76-GR$4+1))*GR78</f>
        <v>0</v>
      </c>
      <c r="GS80" s="307">
        <f t="shared" si="1059"/>
        <v>0</v>
      </c>
      <c r="GT80" s="307">
        <f t="shared" si="1059"/>
        <v>0</v>
      </c>
      <c r="GU80" s="307">
        <f t="shared" si="1059"/>
        <v>0</v>
      </c>
      <c r="GV80" s="307">
        <f t="shared" si="1059"/>
        <v>0</v>
      </c>
      <c r="GW80" s="307">
        <f t="shared" si="1059"/>
        <v>0</v>
      </c>
      <c r="GX80" s="307">
        <f t="shared" si="1059"/>
        <v>0</v>
      </c>
      <c r="GY80" s="307">
        <f t="shared" si="1059"/>
        <v>0</v>
      </c>
      <c r="GZ80" s="307">
        <f t="shared" si="1059"/>
        <v>0</v>
      </c>
      <c r="HA80" s="307">
        <f t="shared" si="1059"/>
        <v>0</v>
      </c>
      <c r="HB80" s="307">
        <f t="shared" si="1059"/>
        <v>0</v>
      </c>
      <c r="HC80" s="307">
        <f t="shared" si="1059"/>
        <v>0</v>
      </c>
      <c r="HD80" s="307">
        <f t="shared" si="1059"/>
        <v>0</v>
      </c>
      <c r="HE80" s="307">
        <f t="shared" si="1059"/>
        <v>0</v>
      </c>
      <c r="HF80" s="307">
        <f t="shared" si="1059"/>
        <v>0</v>
      </c>
      <c r="HG80" s="307">
        <f t="shared" si="1059"/>
        <v>0</v>
      </c>
      <c r="HH80" s="307">
        <f t="shared" si="1059"/>
        <v>0</v>
      </c>
      <c r="HI80" s="307">
        <f t="shared" si="1059"/>
        <v>0</v>
      </c>
      <c r="HJ80" s="307">
        <f t="shared" si="1059"/>
        <v>0</v>
      </c>
      <c r="HK80" s="307">
        <f t="shared" si="1059"/>
        <v>0</v>
      </c>
      <c r="HL80" s="307">
        <f t="shared" si="1059"/>
        <v>0</v>
      </c>
      <c r="HM80" s="307">
        <f t="shared" si="1059"/>
        <v>0</v>
      </c>
      <c r="HN80" s="307">
        <f t="shared" si="1059"/>
        <v>0</v>
      </c>
      <c r="HO80" s="307">
        <f t="shared" si="1059"/>
        <v>0</v>
      </c>
      <c r="HP80" s="307">
        <f t="shared" si="1059"/>
        <v>0</v>
      </c>
      <c r="HQ80" s="307">
        <f t="shared" si="1059"/>
        <v>0</v>
      </c>
      <c r="HR80" s="307">
        <f t="shared" si="1059"/>
        <v>0</v>
      </c>
      <c r="HS80" s="307">
        <f t="shared" si="1059"/>
        <v>0</v>
      </c>
      <c r="HT80" s="307">
        <f t="shared" si="1059"/>
        <v>0</v>
      </c>
      <c r="HU80" s="307">
        <f t="shared" si="1059"/>
        <v>0</v>
      </c>
      <c r="HV80" s="307">
        <f t="shared" si="1059"/>
        <v>0</v>
      </c>
      <c r="HW80" s="307">
        <f t="shared" si="1059"/>
        <v>0</v>
      </c>
      <c r="HX80" s="307">
        <f t="shared" si="1059"/>
        <v>0</v>
      </c>
      <c r="HY80" s="307">
        <f t="shared" si="1059"/>
        <v>0</v>
      </c>
      <c r="HZ80" s="307">
        <f t="shared" si="1059"/>
        <v>0</v>
      </c>
      <c r="IA80" s="307">
        <f t="shared" si="1059"/>
        <v>0</v>
      </c>
      <c r="IB80" s="307">
        <f t="shared" si="1059"/>
        <v>0</v>
      </c>
      <c r="IC80" s="307">
        <f t="shared" si="1059"/>
        <v>0</v>
      </c>
      <c r="ID80" s="307">
        <f t="shared" si="1059"/>
        <v>0</v>
      </c>
      <c r="IE80" s="307">
        <f t="shared" si="1059"/>
        <v>0</v>
      </c>
      <c r="IF80" s="307">
        <f t="shared" si="1059"/>
        <v>0</v>
      </c>
      <c r="IG80" s="307">
        <f t="shared" si="1059"/>
        <v>0</v>
      </c>
      <c r="IH80" s="307">
        <f t="shared" si="1059"/>
        <v>0</v>
      </c>
      <c r="II80" s="307">
        <f t="shared" si="1059"/>
        <v>0</v>
      </c>
      <c r="IJ80" s="307">
        <f t="shared" si="1059"/>
        <v>0</v>
      </c>
      <c r="IK80" s="307">
        <f t="shared" si="1059"/>
        <v>0</v>
      </c>
      <c r="IL80" s="307">
        <f t="shared" si="1059"/>
        <v>0</v>
      </c>
      <c r="IM80" s="307">
        <f t="shared" si="1059"/>
        <v>0</v>
      </c>
      <c r="IN80" s="307">
        <f t="shared" si="1059"/>
        <v>0</v>
      </c>
      <c r="IO80" s="307">
        <f t="shared" si="1059"/>
        <v>0</v>
      </c>
      <c r="IP80" s="307">
        <f t="shared" si="1059"/>
        <v>0</v>
      </c>
      <c r="IQ80" s="307">
        <f t="shared" si="1059"/>
        <v>0</v>
      </c>
      <c r="IR80" s="307">
        <f t="shared" si="1059"/>
        <v>0</v>
      </c>
      <c r="IS80" s="307">
        <f t="shared" si="1059"/>
        <v>0</v>
      </c>
      <c r="IT80" s="307">
        <f t="shared" si="1059"/>
        <v>0</v>
      </c>
      <c r="IU80" s="307">
        <f t="shared" si="1059"/>
        <v>0</v>
      </c>
      <c r="IV80" s="307">
        <f t="shared" si="1059"/>
        <v>0</v>
      </c>
      <c r="IW80" s="307">
        <f t="shared" si="1059"/>
        <v>0</v>
      </c>
      <c r="IX80" s="307">
        <f t="shared" si="1059"/>
        <v>0</v>
      </c>
      <c r="IY80" s="307">
        <f t="shared" si="1059"/>
        <v>0</v>
      </c>
      <c r="IZ80" s="307">
        <f t="shared" si="1059"/>
        <v>0</v>
      </c>
      <c r="JA80" s="307">
        <f t="shared" si="1059"/>
        <v>0</v>
      </c>
      <c r="JB80" s="307">
        <f t="shared" si="1059"/>
        <v>0</v>
      </c>
      <c r="JC80" s="307">
        <f t="shared" si="1059"/>
        <v>0</v>
      </c>
      <c r="JD80" s="307">
        <f t="shared" ref="JD80:JN80" si="1060">IF(JD79=1,  IF(JE78=0,$C76-$C75+1, JD$5-$C75+1),IF(AND(JD78=1,JE78=1),JD$6,$C76-JD$4+1))*JD78</f>
        <v>0</v>
      </c>
      <c r="JE80" s="307">
        <f t="shared" si="1060"/>
        <v>0</v>
      </c>
      <c r="JF80" s="307">
        <f t="shared" si="1060"/>
        <v>0</v>
      </c>
      <c r="JG80" s="307">
        <f t="shared" si="1060"/>
        <v>0</v>
      </c>
      <c r="JH80" s="307">
        <f t="shared" si="1060"/>
        <v>0</v>
      </c>
      <c r="JI80" s="307">
        <f t="shared" si="1060"/>
        <v>0</v>
      </c>
      <c r="JJ80" s="307">
        <f t="shared" si="1060"/>
        <v>0</v>
      </c>
      <c r="JK80" s="307">
        <f t="shared" si="1060"/>
        <v>0</v>
      </c>
      <c r="JL80" s="307">
        <f t="shared" si="1060"/>
        <v>0</v>
      </c>
      <c r="JM80" s="307">
        <f t="shared" si="1060"/>
        <v>0</v>
      </c>
      <c r="JN80" s="307">
        <f t="shared" si="1060"/>
        <v>0</v>
      </c>
    </row>
    <row r="81" spans="2:274" x14ac:dyDescent="0.2">
      <c r="B81" s="2" t="s">
        <v>421</v>
      </c>
      <c r="C81" s="247"/>
      <c r="D81" s="178"/>
      <c r="E81" s="297"/>
      <c r="F81" s="347"/>
      <c r="G81" s="304">
        <f>+IF(ISERROR(G80/G$6),0,G80/G$6)</f>
        <v>0</v>
      </c>
      <c r="H81" s="304">
        <f t="shared" ref="H81:BS81" si="1061">+IF(ISERROR(H80/H$6),0,H80/H$6)</f>
        <v>0</v>
      </c>
      <c r="I81" s="304">
        <f t="shared" si="1061"/>
        <v>0</v>
      </c>
      <c r="J81" s="304">
        <f t="shared" si="1061"/>
        <v>0</v>
      </c>
      <c r="K81" s="304">
        <f t="shared" si="1061"/>
        <v>0</v>
      </c>
      <c r="L81" s="304">
        <f t="shared" si="1061"/>
        <v>0</v>
      </c>
      <c r="M81" s="304">
        <f t="shared" si="1061"/>
        <v>0</v>
      </c>
      <c r="N81" s="304">
        <f t="shared" si="1061"/>
        <v>0</v>
      </c>
      <c r="O81" s="304">
        <f t="shared" si="1061"/>
        <v>0</v>
      </c>
      <c r="P81" s="304">
        <f t="shared" si="1061"/>
        <v>0</v>
      </c>
      <c r="Q81" s="304">
        <f t="shared" si="1061"/>
        <v>0</v>
      </c>
      <c r="R81" s="304">
        <f t="shared" si="1061"/>
        <v>0</v>
      </c>
      <c r="S81" s="304">
        <f t="shared" si="1061"/>
        <v>1</v>
      </c>
      <c r="T81" s="304">
        <f t="shared" si="1061"/>
        <v>1</v>
      </c>
      <c r="U81" s="304">
        <f t="shared" si="1061"/>
        <v>1</v>
      </c>
      <c r="V81" s="304">
        <f t="shared" si="1061"/>
        <v>1</v>
      </c>
      <c r="W81" s="304">
        <f t="shared" si="1061"/>
        <v>1</v>
      </c>
      <c r="X81" s="304">
        <f t="shared" si="1061"/>
        <v>1</v>
      </c>
      <c r="Y81" s="304">
        <f t="shared" si="1061"/>
        <v>1</v>
      </c>
      <c r="Z81" s="304">
        <f t="shared" si="1061"/>
        <v>1</v>
      </c>
      <c r="AA81" s="304">
        <f t="shared" si="1061"/>
        <v>1</v>
      </c>
      <c r="AB81" s="304">
        <f t="shared" si="1061"/>
        <v>1</v>
      </c>
      <c r="AC81" s="304">
        <f t="shared" si="1061"/>
        <v>1</v>
      </c>
      <c r="AD81" s="304">
        <f t="shared" si="1061"/>
        <v>1</v>
      </c>
      <c r="AE81" s="304">
        <f t="shared" si="1061"/>
        <v>1</v>
      </c>
      <c r="AF81" s="304">
        <f t="shared" si="1061"/>
        <v>1</v>
      </c>
      <c r="AG81" s="304">
        <f t="shared" si="1061"/>
        <v>1</v>
      </c>
      <c r="AH81" s="304">
        <f t="shared" si="1061"/>
        <v>1</v>
      </c>
      <c r="AI81" s="304">
        <f t="shared" si="1061"/>
        <v>1</v>
      </c>
      <c r="AJ81" s="304">
        <f t="shared" si="1061"/>
        <v>1</v>
      </c>
      <c r="AK81" s="304">
        <f t="shared" si="1061"/>
        <v>1</v>
      </c>
      <c r="AL81" s="304">
        <f t="shared" si="1061"/>
        <v>1</v>
      </c>
      <c r="AM81" s="304">
        <f t="shared" si="1061"/>
        <v>1</v>
      </c>
      <c r="AN81" s="304">
        <f t="shared" si="1061"/>
        <v>1</v>
      </c>
      <c r="AO81" s="304">
        <f t="shared" si="1061"/>
        <v>1</v>
      </c>
      <c r="AP81" s="304">
        <f t="shared" si="1061"/>
        <v>1</v>
      </c>
      <c r="AQ81" s="304">
        <f t="shared" si="1061"/>
        <v>1</v>
      </c>
      <c r="AR81" s="304">
        <f t="shared" si="1061"/>
        <v>1</v>
      </c>
      <c r="AS81" s="304">
        <f t="shared" si="1061"/>
        <v>1</v>
      </c>
      <c r="AT81" s="304">
        <f t="shared" si="1061"/>
        <v>0</v>
      </c>
      <c r="AU81" s="304">
        <f t="shared" si="1061"/>
        <v>0</v>
      </c>
      <c r="AV81" s="304">
        <f t="shared" si="1061"/>
        <v>0</v>
      </c>
      <c r="AW81" s="304">
        <f t="shared" si="1061"/>
        <v>0</v>
      </c>
      <c r="AX81" s="304">
        <f t="shared" si="1061"/>
        <v>0</v>
      </c>
      <c r="AY81" s="304">
        <f t="shared" si="1061"/>
        <v>0</v>
      </c>
      <c r="AZ81" s="304">
        <f t="shared" si="1061"/>
        <v>0</v>
      </c>
      <c r="BA81" s="304">
        <f t="shared" si="1061"/>
        <v>0</v>
      </c>
      <c r="BB81" s="304">
        <f t="shared" si="1061"/>
        <v>0</v>
      </c>
      <c r="BC81" s="304">
        <f t="shared" si="1061"/>
        <v>0</v>
      </c>
      <c r="BD81" s="304">
        <f t="shared" si="1061"/>
        <v>0</v>
      </c>
      <c r="BE81" s="304">
        <f t="shared" si="1061"/>
        <v>0</v>
      </c>
      <c r="BF81" s="304">
        <f t="shared" si="1061"/>
        <v>0</v>
      </c>
      <c r="BG81" s="304">
        <f t="shared" si="1061"/>
        <v>0</v>
      </c>
      <c r="BH81" s="304">
        <f t="shared" si="1061"/>
        <v>0</v>
      </c>
      <c r="BI81" s="304">
        <f t="shared" si="1061"/>
        <v>0</v>
      </c>
      <c r="BJ81" s="304">
        <f t="shared" si="1061"/>
        <v>0</v>
      </c>
      <c r="BK81" s="304">
        <f t="shared" si="1061"/>
        <v>0</v>
      </c>
      <c r="BL81" s="304">
        <f t="shared" si="1061"/>
        <v>0</v>
      </c>
      <c r="BM81" s="304">
        <f t="shared" si="1061"/>
        <v>0</v>
      </c>
      <c r="BN81" s="304">
        <f t="shared" si="1061"/>
        <v>0</v>
      </c>
      <c r="BO81" s="304">
        <f t="shared" si="1061"/>
        <v>0</v>
      </c>
      <c r="BP81" s="304">
        <f t="shared" si="1061"/>
        <v>0</v>
      </c>
      <c r="BQ81" s="304">
        <f t="shared" si="1061"/>
        <v>0</v>
      </c>
      <c r="BR81" s="304">
        <f t="shared" si="1061"/>
        <v>0</v>
      </c>
      <c r="BS81" s="304">
        <f t="shared" si="1061"/>
        <v>0</v>
      </c>
      <c r="BT81" s="304">
        <f t="shared" ref="BT81:EE81" si="1062">+IF(ISERROR(BT80/BT$6),0,BT80/BT$6)</f>
        <v>0</v>
      </c>
      <c r="BU81" s="304">
        <f t="shared" si="1062"/>
        <v>0</v>
      </c>
      <c r="BV81" s="304">
        <f t="shared" si="1062"/>
        <v>0</v>
      </c>
      <c r="BW81" s="304">
        <f t="shared" si="1062"/>
        <v>0</v>
      </c>
      <c r="BX81" s="304">
        <f t="shared" si="1062"/>
        <v>0</v>
      </c>
      <c r="BY81" s="304">
        <f t="shared" si="1062"/>
        <v>0</v>
      </c>
      <c r="BZ81" s="304">
        <f t="shared" si="1062"/>
        <v>0</v>
      </c>
      <c r="CA81" s="304">
        <f t="shared" si="1062"/>
        <v>0</v>
      </c>
      <c r="CB81" s="304">
        <f t="shared" si="1062"/>
        <v>0</v>
      </c>
      <c r="CC81" s="304">
        <f t="shared" si="1062"/>
        <v>0</v>
      </c>
      <c r="CD81" s="304">
        <f t="shared" si="1062"/>
        <v>0</v>
      </c>
      <c r="CE81" s="304">
        <f t="shared" si="1062"/>
        <v>0</v>
      </c>
      <c r="CF81" s="304">
        <f t="shared" si="1062"/>
        <v>0</v>
      </c>
      <c r="CG81" s="304">
        <f t="shared" si="1062"/>
        <v>0</v>
      </c>
      <c r="CH81" s="304">
        <f t="shared" si="1062"/>
        <v>0</v>
      </c>
      <c r="CI81" s="304">
        <f t="shared" si="1062"/>
        <v>0</v>
      </c>
      <c r="CJ81" s="304">
        <f t="shared" si="1062"/>
        <v>0</v>
      </c>
      <c r="CK81" s="304">
        <f t="shared" si="1062"/>
        <v>0</v>
      </c>
      <c r="CL81" s="304">
        <f t="shared" si="1062"/>
        <v>0</v>
      </c>
      <c r="CM81" s="304">
        <f t="shared" si="1062"/>
        <v>0</v>
      </c>
      <c r="CN81" s="304">
        <f t="shared" si="1062"/>
        <v>0</v>
      </c>
      <c r="CO81" s="304">
        <f t="shared" si="1062"/>
        <v>0</v>
      </c>
      <c r="CP81" s="304">
        <f t="shared" si="1062"/>
        <v>0</v>
      </c>
      <c r="CQ81" s="304">
        <f t="shared" si="1062"/>
        <v>0</v>
      </c>
      <c r="CR81" s="304">
        <f t="shared" si="1062"/>
        <v>0</v>
      </c>
      <c r="CS81" s="304">
        <f t="shared" si="1062"/>
        <v>0</v>
      </c>
      <c r="CT81" s="304">
        <f t="shared" si="1062"/>
        <v>0</v>
      </c>
      <c r="CU81" s="304">
        <f t="shared" si="1062"/>
        <v>0</v>
      </c>
      <c r="CV81" s="304">
        <f t="shared" si="1062"/>
        <v>0</v>
      </c>
      <c r="CW81" s="304">
        <f t="shared" si="1062"/>
        <v>0</v>
      </c>
      <c r="CX81" s="304">
        <f t="shared" si="1062"/>
        <v>0</v>
      </c>
      <c r="CY81" s="304">
        <f t="shared" si="1062"/>
        <v>0</v>
      </c>
      <c r="CZ81" s="304">
        <f t="shared" si="1062"/>
        <v>0</v>
      </c>
      <c r="DA81" s="304">
        <f t="shared" si="1062"/>
        <v>0</v>
      </c>
      <c r="DB81" s="304">
        <f t="shared" si="1062"/>
        <v>0</v>
      </c>
      <c r="DC81" s="304">
        <f t="shared" si="1062"/>
        <v>0</v>
      </c>
      <c r="DD81" s="304">
        <f t="shared" si="1062"/>
        <v>0</v>
      </c>
      <c r="DE81" s="304">
        <f t="shared" si="1062"/>
        <v>0</v>
      </c>
      <c r="DF81" s="304">
        <f t="shared" si="1062"/>
        <v>0</v>
      </c>
      <c r="DG81" s="304">
        <f t="shared" si="1062"/>
        <v>0</v>
      </c>
      <c r="DH81" s="304">
        <f t="shared" si="1062"/>
        <v>0</v>
      </c>
      <c r="DI81" s="304">
        <f t="shared" si="1062"/>
        <v>0</v>
      </c>
      <c r="DJ81" s="304">
        <f t="shared" si="1062"/>
        <v>0</v>
      </c>
      <c r="DK81" s="304">
        <f t="shared" si="1062"/>
        <v>0</v>
      </c>
      <c r="DL81" s="304">
        <f t="shared" si="1062"/>
        <v>0</v>
      </c>
      <c r="DM81" s="304">
        <f t="shared" si="1062"/>
        <v>0</v>
      </c>
      <c r="DN81" s="304">
        <f t="shared" si="1062"/>
        <v>0</v>
      </c>
      <c r="DO81" s="304">
        <f t="shared" si="1062"/>
        <v>0</v>
      </c>
      <c r="DP81" s="304">
        <f t="shared" si="1062"/>
        <v>0</v>
      </c>
      <c r="DQ81" s="304">
        <f t="shared" si="1062"/>
        <v>0</v>
      </c>
      <c r="DR81" s="304">
        <f t="shared" si="1062"/>
        <v>0</v>
      </c>
      <c r="DS81" s="304">
        <f t="shared" si="1062"/>
        <v>0</v>
      </c>
      <c r="DT81" s="304">
        <f t="shared" si="1062"/>
        <v>0</v>
      </c>
      <c r="DU81" s="304">
        <f t="shared" si="1062"/>
        <v>0</v>
      </c>
      <c r="DV81" s="304">
        <f t="shared" si="1062"/>
        <v>0</v>
      </c>
      <c r="DW81" s="304">
        <f t="shared" si="1062"/>
        <v>0</v>
      </c>
      <c r="DX81" s="304">
        <f t="shared" si="1062"/>
        <v>0</v>
      </c>
      <c r="DY81" s="304">
        <f t="shared" si="1062"/>
        <v>0</v>
      </c>
      <c r="DZ81" s="304">
        <f t="shared" si="1062"/>
        <v>0</v>
      </c>
      <c r="EA81" s="304">
        <f t="shared" si="1062"/>
        <v>0</v>
      </c>
      <c r="EB81" s="304">
        <f t="shared" si="1062"/>
        <v>0</v>
      </c>
      <c r="EC81" s="304">
        <f t="shared" si="1062"/>
        <v>0</v>
      </c>
      <c r="ED81" s="304">
        <f t="shared" si="1062"/>
        <v>0</v>
      </c>
      <c r="EE81" s="304">
        <f t="shared" si="1062"/>
        <v>0</v>
      </c>
      <c r="EF81" s="304">
        <f t="shared" ref="EF81:GQ81" si="1063">+IF(ISERROR(EF80/EF$6),0,EF80/EF$6)</f>
        <v>0</v>
      </c>
      <c r="EG81" s="304">
        <f t="shared" si="1063"/>
        <v>0</v>
      </c>
      <c r="EH81" s="304">
        <f t="shared" si="1063"/>
        <v>0</v>
      </c>
      <c r="EI81" s="304">
        <f t="shared" si="1063"/>
        <v>0</v>
      </c>
      <c r="EJ81" s="304">
        <f t="shared" si="1063"/>
        <v>0</v>
      </c>
      <c r="EK81" s="304">
        <f t="shared" si="1063"/>
        <v>0</v>
      </c>
      <c r="EL81" s="304">
        <f t="shared" si="1063"/>
        <v>0</v>
      </c>
      <c r="EM81" s="304">
        <f t="shared" si="1063"/>
        <v>0</v>
      </c>
      <c r="EN81" s="304">
        <f t="shared" si="1063"/>
        <v>0</v>
      </c>
      <c r="EO81" s="304">
        <f t="shared" si="1063"/>
        <v>0</v>
      </c>
      <c r="EP81" s="304">
        <f t="shared" si="1063"/>
        <v>0</v>
      </c>
      <c r="EQ81" s="304">
        <f t="shared" si="1063"/>
        <v>0</v>
      </c>
      <c r="ER81" s="304">
        <f t="shared" si="1063"/>
        <v>0</v>
      </c>
      <c r="ES81" s="304">
        <f t="shared" si="1063"/>
        <v>0</v>
      </c>
      <c r="ET81" s="304">
        <f t="shared" si="1063"/>
        <v>0</v>
      </c>
      <c r="EU81" s="304">
        <f t="shared" si="1063"/>
        <v>0</v>
      </c>
      <c r="EV81" s="304">
        <f t="shared" si="1063"/>
        <v>0</v>
      </c>
      <c r="EW81" s="304">
        <f t="shared" si="1063"/>
        <v>0</v>
      </c>
      <c r="EX81" s="304">
        <f t="shared" si="1063"/>
        <v>0</v>
      </c>
      <c r="EY81" s="304">
        <f t="shared" si="1063"/>
        <v>0</v>
      </c>
      <c r="EZ81" s="304">
        <f t="shared" si="1063"/>
        <v>0</v>
      </c>
      <c r="FA81" s="304">
        <f t="shared" si="1063"/>
        <v>0</v>
      </c>
      <c r="FB81" s="304">
        <f t="shared" si="1063"/>
        <v>0</v>
      </c>
      <c r="FC81" s="304">
        <f t="shared" si="1063"/>
        <v>0</v>
      </c>
      <c r="FD81" s="304">
        <f t="shared" si="1063"/>
        <v>0</v>
      </c>
      <c r="FE81" s="304">
        <f t="shared" si="1063"/>
        <v>0</v>
      </c>
      <c r="FF81" s="304">
        <f t="shared" si="1063"/>
        <v>0</v>
      </c>
      <c r="FG81" s="304">
        <f t="shared" si="1063"/>
        <v>0</v>
      </c>
      <c r="FH81" s="304">
        <f t="shared" si="1063"/>
        <v>0</v>
      </c>
      <c r="FI81" s="304">
        <f t="shared" si="1063"/>
        <v>0</v>
      </c>
      <c r="FJ81" s="304">
        <f t="shared" si="1063"/>
        <v>0</v>
      </c>
      <c r="FK81" s="304">
        <f t="shared" si="1063"/>
        <v>0</v>
      </c>
      <c r="FL81" s="304">
        <f t="shared" si="1063"/>
        <v>0</v>
      </c>
      <c r="FM81" s="304">
        <f t="shared" si="1063"/>
        <v>0</v>
      </c>
      <c r="FN81" s="304">
        <f t="shared" si="1063"/>
        <v>0</v>
      </c>
      <c r="FO81" s="304">
        <f t="shared" si="1063"/>
        <v>0</v>
      </c>
      <c r="FP81" s="304">
        <f t="shared" si="1063"/>
        <v>0</v>
      </c>
      <c r="FQ81" s="304">
        <f t="shared" si="1063"/>
        <v>0</v>
      </c>
      <c r="FR81" s="304">
        <f t="shared" si="1063"/>
        <v>0</v>
      </c>
      <c r="FS81" s="304">
        <f t="shared" si="1063"/>
        <v>0</v>
      </c>
      <c r="FT81" s="304">
        <f t="shared" si="1063"/>
        <v>0</v>
      </c>
      <c r="FU81" s="304">
        <f t="shared" si="1063"/>
        <v>0</v>
      </c>
      <c r="FV81" s="304">
        <f t="shared" si="1063"/>
        <v>0</v>
      </c>
      <c r="FW81" s="304">
        <f t="shared" si="1063"/>
        <v>0</v>
      </c>
      <c r="FX81" s="304">
        <f t="shared" si="1063"/>
        <v>0</v>
      </c>
      <c r="FY81" s="304">
        <f t="shared" si="1063"/>
        <v>0</v>
      </c>
      <c r="FZ81" s="304">
        <f t="shared" si="1063"/>
        <v>0</v>
      </c>
      <c r="GA81" s="304">
        <f t="shared" si="1063"/>
        <v>0</v>
      </c>
      <c r="GB81" s="304">
        <f t="shared" si="1063"/>
        <v>0</v>
      </c>
      <c r="GC81" s="304">
        <f t="shared" si="1063"/>
        <v>0</v>
      </c>
      <c r="GD81" s="304">
        <f t="shared" si="1063"/>
        <v>0</v>
      </c>
      <c r="GE81" s="304">
        <f t="shared" si="1063"/>
        <v>0</v>
      </c>
      <c r="GF81" s="304">
        <f t="shared" si="1063"/>
        <v>0</v>
      </c>
      <c r="GG81" s="304">
        <f t="shared" si="1063"/>
        <v>0</v>
      </c>
      <c r="GH81" s="304">
        <f t="shared" si="1063"/>
        <v>0</v>
      </c>
      <c r="GI81" s="304">
        <f t="shared" si="1063"/>
        <v>0</v>
      </c>
      <c r="GJ81" s="304">
        <f t="shared" si="1063"/>
        <v>0</v>
      </c>
      <c r="GK81" s="304">
        <f t="shared" si="1063"/>
        <v>0</v>
      </c>
      <c r="GL81" s="304">
        <f t="shared" si="1063"/>
        <v>0</v>
      </c>
      <c r="GM81" s="304">
        <f t="shared" si="1063"/>
        <v>0</v>
      </c>
      <c r="GN81" s="304">
        <f t="shared" si="1063"/>
        <v>0</v>
      </c>
      <c r="GO81" s="304">
        <f t="shared" si="1063"/>
        <v>0</v>
      </c>
      <c r="GP81" s="304">
        <f t="shared" si="1063"/>
        <v>0</v>
      </c>
      <c r="GQ81" s="304">
        <f t="shared" si="1063"/>
        <v>0</v>
      </c>
      <c r="GR81" s="304">
        <f t="shared" ref="GR81:JC81" si="1064">+IF(ISERROR(GR80/GR$6),0,GR80/GR$6)</f>
        <v>0</v>
      </c>
      <c r="GS81" s="304">
        <f t="shared" si="1064"/>
        <v>0</v>
      </c>
      <c r="GT81" s="304">
        <f t="shared" si="1064"/>
        <v>0</v>
      </c>
      <c r="GU81" s="304">
        <f t="shared" si="1064"/>
        <v>0</v>
      </c>
      <c r="GV81" s="304">
        <f t="shared" si="1064"/>
        <v>0</v>
      </c>
      <c r="GW81" s="304">
        <f t="shared" si="1064"/>
        <v>0</v>
      </c>
      <c r="GX81" s="304">
        <f t="shared" si="1064"/>
        <v>0</v>
      </c>
      <c r="GY81" s="304">
        <f t="shared" si="1064"/>
        <v>0</v>
      </c>
      <c r="GZ81" s="304">
        <f t="shared" si="1064"/>
        <v>0</v>
      </c>
      <c r="HA81" s="304">
        <f t="shared" si="1064"/>
        <v>0</v>
      </c>
      <c r="HB81" s="304">
        <f t="shared" si="1064"/>
        <v>0</v>
      </c>
      <c r="HC81" s="304">
        <f t="shared" si="1064"/>
        <v>0</v>
      </c>
      <c r="HD81" s="304">
        <f t="shared" si="1064"/>
        <v>0</v>
      </c>
      <c r="HE81" s="304">
        <f t="shared" si="1064"/>
        <v>0</v>
      </c>
      <c r="HF81" s="304">
        <f t="shared" si="1064"/>
        <v>0</v>
      </c>
      <c r="HG81" s="304">
        <f t="shared" si="1064"/>
        <v>0</v>
      </c>
      <c r="HH81" s="304">
        <f t="shared" si="1064"/>
        <v>0</v>
      </c>
      <c r="HI81" s="304">
        <f t="shared" si="1064"/>
        <v>0</v>
      </c>
      <c r="HJ81" s="304">
        <f t="shared" si="1064"/>
        <v>0</v>
      </c>
      <c r="HK81" s="304">
        <f t="shared" si="1064"/>
        <v>0</v>
      </c>
      <c r="HL81" s="304">
        <f t="shared" si="1064"/>
        <v>0</v>
      </c>
      <c r="HM81" s="304">
        <f t="shared" si="1064"/>
        <v>0</v>
      </c>
      <c r="HN81" s="304">
        <f t="shared" si="1064"/>
        <v>0</v>
      </c>
      <c r="HO81" s="304">
        <f t="shared" si="1064"/>
        <v>0</v>
      </c>
      <c r="HP81" s="304">
        <f t="shared" si="1064"/>
        <v>0</v>
      </c>
      <c r="HQ81" s="304">
        <f t="shared" si="1064"/>
        <v>0</v>
      </c>
      <c r="HR81" s="304">
        <f t="shared" si="1064"/>
        <v>0</v>
      </c>
      <c r="HS81" s="304">
        <f t="shared" si="1064"/>
        <v>0</v>
      </c>
      <c r="HT81" s="304">
        <f t="shared" si="1064"/>
        <v>0</v>
      </c>
      <c r="HU81" s="304">
        <f t="shared" si="1064"/>
        <v>0</v>
      </c>
      <c r="HV81" s="304">
        <f t="shared" si="1064"/>
        <v>0</v>
      </c>
      <c r="HW81" s="304">
        <f t="shared" si="1064"/>
        <v>0</v>
      </c>
      <c r="HX81" s="304">
        <f t="shared" si="1064"/>
        <v>0</v>
      </c>
      <c r="HY81" s="304">
        <f t="shared" si="1064"/>
        <v>0</v>
      </c>
      <c r="HZ81" s="304">
        <f t="shared" si="1064"/>
        <v>0</v>
      </c>
      <c r="IA81" s="304">
        <f t="shared" si="1064"/>
        <v>0</v>
      </c>
      <c r="IB81" s="304">
        <f t="shared" si="1064"/>
        <v>0</v>
      </c>
      <c r="IC81" s="304">
        <f t="shared" si="1064"/>
        <v>0</v>
      </c>
      <c r="ID81" s="304">
        <f t="shared" si="1064"/>
        <v>0</v>
      </c>
      <c r="IE81" s="304">
        <f t="shared" si="1064"/>
        <v>0</v>
      </c>
      <c r="IF81" s="304">
        <f t="shared" si="1064"/>
        <v>0</v>
      </c>
      <c r="IG81" s="304">
        <f t="shared" si="1064"/>
        <v>0</v>
      </c>
      <c r="IH81" s="304">
        <f t="shared" si="1064"/>
        <v>0</v>
      </c>
      <c r="II81" s="304">
        <f t="shared" si="1064"/>
        <v>0</v>
      </c>
      <c r="IJ81" s="304">
        <f t="shared" si="1064"/>
        <v>0</v>
      </c>
      <c r="IK81" s="304">
        <f t="shared" si="1064"/>
        <v>0</v>
      </c>
      <c r="IL81" s="304">
        <f t="shared" si="1064"/>
        <v>0</v>
      </c>
      <c r="IM81" s="304">
        <f t="shared" si="1064"/>
        <v>0</v>
      </c>
      <c r="IN81" s="304">
        <f t="shared" si="1064"/>
        <v>0</v>
      </c>
      <c r="IO81" s="304">
        <f t="shared" si="1064"/>
        <v>0</v>
      </c>
      <c r="IP81" s="304">
        <f t="shared" si="1064"/>
        <v>0</v>
      </c>
      <c r="IQ81" s="304">
        <f t="shared" si="1064"/>
        <v>0</v>
      </c>
      <c r="IR81" s="304">
        <f t="shared" si="1064"/>
        <v>0</v>
      </c>
      <c r="IS81" s="304">
        <f t="shared" si="1064"/>
        <v>0</v>
      </c>
      <c r="IT81" s="304">
        <f t="shared" si="1064"/>
        <v>0</v>
      </c>
      <c r="IU81" s="304">
        <f t="shared" si="1064"/>
        <v>0</v>
      </c>
      <c r="IV81" s="304">
        <f t="shared" si="1064"/>
        <v>0</v>
      </c>
      <c r="IW81" s="304">
        <f t="shared" si="1064"/>
        <v>0</v>
      </c>
      <c r="IX81" s="304">
        <f t="shared" si="1064"/>
        <v>0</v>
      </c>
      <c r="IY81" s="304">
        <f t="shared" si="1064"/>
        <v>0</v>
      </c>
      <c r="IZ81" s="304">
        <f t="shared" si="1064"/>
        <v>0</v>
      </c>
      <c r="JA81" s="304">
        <f t="shared" si="1064"/>
        <v>0</v>
      </c>
      <c r="JB81" s="304">
        <f t="shared" si="1064"/>
        <v>0</v>
      </c>
      <c r="JC81" s="304">
        <f t="shared" si="1064"/>
        <v>0</v>
      </c>
      <c r="JD81" s="304">
        <f t="shared" ref="JD81:JN81" si="1065">+IF(ISERROR(JD80/JD$6),0,JD80/JD$6)</f>
        <v>0</v>
      </c>
      <c r="JE81" s="304">
        <f t="shared" si="1065"/>
        <v>0</v>
      </c>
      <c r="JF81" s="304">
        <f t="shared" si="1065"/>
        <v>0</v>
      </c>
      <c r="JG81" s="304">
        <f t="shared" si="1065"/>
        <v>0</v>
      </c>
      <c r="JH81" s="304">
        <f t="shared" si="1065"/>
        <v>0</v>
      </c>
      <c r="JI81" s="304">
        <f t="shared" si="1065"/>
        <v>0</v>
      </c>
      <c r="JJ81" s="304">
        <f t="shared" si="1065"/>
        <v>0</v>
      </c>
      <c r="JK81" s="304">
        <f t="shared" si="1065"/>
        <v>0</v>
      </c>
      <c r="JL81" s="304">
        <f t="shared" si="1065"/>
        <v>0</v>
      </c>
      <c r="JM81" s="304">
        <f t="shared" si="1065"/>
        <v>0</v>
      </c>
      <c r="JN81" s="304">
        <f t="shared" si="1065"/>
        <v>0</v>
      </c>
    </row>
    <row r="82" spans="2:274" x14ac:dyDescent="0.2">
      <c r="B82" s="2" t="s">
        <v>466</v>
      </c>
      <c r="C82" s="247"/>
      <c r="D82" s="178"/>
      <c r="E82" s="297"/>
      <c r="F82" s="347"/>
      <c r="G82" s="392">
        <f>+G77*(1-G78)</f>
        <v>0</v>
      </c>
      <c r="H82" s="392">
        <f t="shared" ref="H82:BS82" si="1066">+H77*(1-H78)</f>
        <v>0</v>
      </c>
      <c r="I82" s="392">
        <f t="shared" si="1066"/>
        <v>0</v>
      </c>
      <c r="J82" s="392">
        <f t="shared" si="1066"/>
        <v>0</v>
      </c>
      <c r="K82" s="392">
        <f t="shared" si="1066"/>
        <v>0</v>
      </c>
      <c r="L82" s="392">
        <f t="shared" si="1066"/>
        <v>0</v>
      </c>
      <c r="M82" s="392">
        <f t="shared" si="1066"/>
        <v>0</v>
      </c>
      <c r="N82" s="392">
        <f t="shared" si="1066"/>
        <v>0</v>
      </c>
      <c r="O82" s="392">
        <f t="shared" si="1066"/>
        <v>0</v>
      </c>
      <c r="P82" s="392">
        <f t="shared" si="1066"/>
        <v>0</v>
      </c>
      <c r="Q82" s="392">
        <f t="shared" si="1066"/>
        <v>0</v>
      </c>
      <c r="R82" s="392">
        <f t="shared" si="1066"/>
        <v>0</v>
      </c>
      <c r="S82" s="392">
        <f t="shared" si="1066"/>
        <v>0</v>
      </c>
      <c r="T82" s="392">
        <f t="shared" si="1066"/>
        <v>0</v>
      </c>
      <c r="U82" s="392">
        <f t="shared" si="1066"/>
        <v>0</v>
      </c>
      <c r="V82" s="392">
        <f t="shared" si="1066"/>
        <v>0</v>
      </c>
      <c r="W82" s="392">
        <f t="shared" si="1066"/>
        <v>0</v>
      </c>
      <c r="X82" s="392">
        <f t="shared" si="1066"/>
        <v>0</v>
      </c>
      <c r="Y82" s="392">
        <f t="shared" si="1066"/>
        <v>0</v>
      </c>
      <c r="Z82" s="392">
        <f t="shared" si="1066"/>
        <v>0</v>
      </c>
      <c r="AA82" s="392">
        <f t="shared" si="1066"/>
        <v>0</v>
      </c>
      <c r="AB82" s="392">
        <f t="shared" si="1066"/>
        <v>0</v>
      </c>
      <c r="AC82" s="392">
        <f t="shared" si="1066"/>
        <v>0</v>
      </c>
      <c r="AD82" s="392">
        <f t="shared" si="1066"/>
        <v>0</v>
      </c>
      <c r="AE82" s="392">
        <f t="shared" si="1066"/>
        <v>0</v>
      </c>
      <c r="AF82" s="392">
        <f t="shared" si="1066"/>
        <v>0</v>
      </c>
      <c r="AG82" s="392">
        <f t="shared" si="1066"/>
        <v>0</v>
      </c>
      <c r="AH82" s="392">
        <f t="shared" si="1066"/>
        <v>0</v>
      </c>
      <c r="AI82" s="392">
        <f t="shared" si="1066"/>
        <v>0</v>
      </c>
      <c r="AJ82" s="392">
        <f t="shared" si="1066"/>
        <v>0</v>
      </c>
      <c r="AK82" s="392">
        <f t="shared" si="1066"/>
        <v>0</v>
      </c>
      <c r="AL82" s="392">
        <f t="shared" si="1066"/>
        <v>0</v>
      </c>
      <c r="AM82" s="392">
        <f t="shared" si="1066"/>
        <v>0</v>
      </c>
      <c r="AN82" s="392">
        <f t="shared" si="1066"/>
        <v>0</v>
      </c>
      <c r="AO82" s="392">
        <f t="shared" si="1066"/>
        <v>0</v>
      </c>
      <c r="AP82" s="392">
        <f t="shared" si="1066"/>
        <v>0</v>
      </c>
      <c r="AQ82" s="392">
        <f t="shared" si="1066"/>
        <v>0</v>
      </c>
      <c r="AR82" s="392">
        <f t="shared" si="1066"/>
        <v>0</v>
      </c>
      <c r="AS82" s="392">
        <f t="shared" si="1066"/>
        <v>0</v>
      </c>
      <c r="AT82" s="392">
        <f t="shared" si="1066"/>
        <v>1</v>
      </c>
      <c r="AU82" s="392">
        <f t="shared" si="1066"/>
        <v>1</v>
      </c>
      <c r="AV82" s="392">
        <f t="shared" si="1066"/>
        <v>1</v>
      </c>
      <c r="AW82" s="392">
        <f t="shared" si="1066"/>
        <v>1</v>
      </c>
      <c r="AX82" s="392">
        <f t="shared" si="1066"/>
        <v>1</v>
      </c>
      <c r="AY82" s="392">
        <f t="shared" si="1066"/>
        <v>1</v>
      </c>
      <c r="AZ82" s="392">
        <f t="shared" si="1066"/>
        <v>1</v>
      </c>
      <c r="BA82" s="392">
        <f t="shared" si="1066"/>
        <v>1</v>
      </c>
      <c r="BB82" s="392">
        <f t="shared" si="1066"/>
        <v>1</v>
      </c>
      <c r="BC82" s="392">
        <f t="shared" si="1066"/>
        <v>1</v>
      </c>
      <c r="BD82" s="392">
        <f t="shared" si="1066"/>
        <v>1</v>
      </c>
      <c r="BE82" s="392">
        <f t="shared" si="1066"/>
        <v>1</v>
      </c>
      <c r="BF82" s="392">
        <f t="shared" si="1066"/>
        <v>1</v>
      </c>
      <c r="BG82" s="392">
        <f t="shared" si="1066"/>
        <v>1</v>
      </c>
      <c r="BH82" s="392">
        <f t="shared" si="1066"/>
        <v>1</v>
      </c>
      <c r="BI82" s="392">
        <f t="shared" si="1066"/>
        <v>1</v>
      </c>
      <c r="BJ82" s="392">
        <f t="shared" si="1066"/>
        <v>1</v>
      </c>
      <c r="BK82" s="392">
        <f t="shared" si="1066"/>
        <v>1</v>
      </c>
      <c r="BL82" s="392">
        <f t="shared" si="1066"/>
        <v>1</v>
      </c>
      <c r="BM82" s="392">
        <f t="shared" si="1066"/>
        <v>1</v>
      </c>
      <c r="BN82" s="392">
        <f t="shared" si="1066"/>
        <v>1</v>
      </c>
      <c r="BO82" s="392">
        <f t="shared" si="1066"/>
        <v>1</v>
      </c>
      <c r="BP82" s="392">
        <f t="shared" si="1066"/>
        <v>1</v>
      </c>
      <c r="BQ82" s="392">
        <f t="shared" si="1066"/>
        <v>1</v>
      </c>
      <c r="BR82" s="392">
        <f t="shared" si="1066"/>
        <v>1</v>
      </c>
      <c r="BS82" s="392">
        <f t="shared" si="1066"/>
        <v>1</v>
      </c>
      <c r="BT82" s="392">
        <f t="shared" ref="BT82:EE82" si="1067">+BT77*(1-BT78)</f>
        <v>1</v>
      </c>
      <c r="BU82" s="392">
        <f t="shared" si="1067"/>
        <v>1</v>
      </c>
      <c r="BV82" s="392">
        <f t="shared" si="1067"/>
        <v>1</v>
      </c>
      <c r="BW82" s="392">
        <f t="shared" si="1067"/>
        <v>1</v>
      </c>
      <c r="BX82" s="392">
        <f t="shared" si="1067"/>
        <v>1</v>
      </c>
      <c r="BY82" s="392">
        <f t="shared" si="1067"/>
        <v>1</v>
      </c>
      <c r="BZ82" s="392">
        <f t="shared" si="1067"/>
        <v>1</v>
      </c>
      <c r="CA82" s="392">
        <f t="shared" si="1067"/>
        <v>1</v>
      </c>
      <c r="CB82" s="392">
        <f t="shared" si="1067"/>
        <v>1</v>
      </c>
      <c r="CC82" s="392">
        <f t="shared" si="1067"/>
        <v>1</v>
      </c>
      <c r="CD82" s="392">
        <f t="shared" si="1067"/>
        <v>1</v>
      </c>
      <c r="CE82" s="392">
        <f t="shared" si="1067"/>
        <v>1</v>
      </c>
      <c r="CF82" s="392">
        <f t="shared" si="1067"/>
        <v>1</v>
      </c>
      <c r="CG82" s="392">
        <f t="shared" si="1067"/>
        <v>1</v>
      </c>
      <c r="CH82" s="392">
        <f t="shared" si="1067"/>
        <v>1</v>
      </c>
      <c r="CI82" s="392">
        <f t="shared" si="1067"/>
        <v>1</v>
      </c>
      <c r="CJ82" s="392">
        <f t="shared" si="1067"/>
        <v>1</v>
      </c>
      <c r="CK82" s="392">
        <f t="shared" si="1067"/>
        <v>1</v>
      </c>
      <c r="CL82" s="392">
        <f t="shared" si="1067"/>
        <v>1</v>
      </c>
      <c r="CM82" s="392">
        <f t="shared" si="1067"/>
        <v>1</v>
      </c>
      <c r="CN82" s="392">
        <f t="shared" si="1067"/>
        <v>1</v>
      </c>
      <c r="CO82" s="392">
        <f t="shared" si="1067"/>
        <v>1</v>
      </c>
      <c r="CP82" s="392">
        <f t="shared" si="1067"/>
        <v>1</v>
      </c>
      <c r="CQ82" s="392">
        <f t="shared" si="1067"/>
        <v>1</v>
      </c>
      <c r="CR82" s="392">
        <f t="shared" si="1067"/>
        <v>1</v>
      </c>
      <c r="CS82" s="392">
        <f t="shared" si="1067"/>
        <v>1</v>
      </c>
      <c r="CT82" s="392">
        <f t="shared" si="1067"/>
        <v>1</v>
      </c>
      <c r="CU82" s="392">
        <f t="shared" si="1067"/>
        <v>1</v>
      </c>
      <c r="CV82" s="392">
        <f t="shared" si="1067"/>
        <v>1</v>
      </c>
      <c r="CW82" s="392">
        <f t="shared" si="1067"/>
        <v>1</v>
      </c>
      <c r="CX82" s="392">
        <f t="shared" si="1067"/>
        <v>1</v>
      </c>
      <c r="CY82" s="392">
        <f t="shared" si="1067"/>
        <v>1</v>
      </c>
      <c r="CZ82" s="392">
        <f t="shared" si="1067"/>
        <v>1</v>
      </c>
      <c r="DA82" s="392">
        <f t="shared" si="1067"/>
        <v>1</v>
      </c>
      <c r="DB82" s="392">
        <f t="shared" si="1067"/>
        <v>1</v>
      </c>
      <c r="DC82" s="392">
        <f t="shared" si="1067"/>
        <v>1</v>
      </c>
      <c r="DD82" s="392">
        <f t="shared" si="1067"/>
        <v>1</v>
      </c>
      <c r="DE82" s="392">
        <f t="shared" si="1067"/>
        <v>1</v>
      </c>
      <c r="DF82" s="392">
        <f t="shared" si="1067"/>
        <v>1</v>
      </c>
      <c r="DG82" s="392">
        <f t="shared" si="1067"/>
        <v>1</v>
      </c>
      <c r="DH82" s="392">
        <f t="shared" si="1067"/>
        <v>1</v>
      </c>
      <c r="DI82" s="392">
        <f t="shared" si="1067"/>
        <v>1</v>
      </c>
      <c r="DJ82" s="392">
        <f t="shared" si="1067"/>
        <v>1</v>
      </c>
      <c r="DK82" s="392">
        <f t="shared" si="1067"/>
        <v>1</v>
      </c>
      <c r="DL82" s="392">
        <f t="shared" si="1067"/>
        <v>1</v>
      </c>
      <c r="DM82" s="392">
        <f t="shared" si="1067"/>
        <v>1</v>
      </c>
      <c r="DN82" s="392">
        <f t="shared" si="1067"/>
        <v>1</v>
      </c>
      <c r="DO82" s="392">
        <f t="shared" si="1067"/>
        <v>1</v>
      </c>
      <c r="DP82" s="392">
        <f t="shared" si="1067"/>
        <v>1</v>
      </c>
      <c r="DQ82" s="392">
        <f t="shared" si="1067"/>
        <v>1</v>
      </c>
      <c r="DR82" s="392">
        <f t="shared" si="1067"/>
        <v>1</v>
      </c>
      <c r="DS82" s="392">
        <f t="shared" si="1067"/>
        <v>1</v>
      </c>
      <c r="DT82" s="392">
        <f t="shared" si="1067"/>
        <v>1</v>
      </c>
      <c r="DU82" s="392">
        <f t="shared" si="1067"/>
        <v>1</v>
      </c>
      <c r="DV82" s="392">
        <f t="shared" si="1067"/>
        <v>1</v>
      </c>
      <c r="DW82" s="392">
        <f t="shared" si="1067"/>
        <v>1</v>
      </c>
      <c r="DX82" s="392">
        <f t="shared" si="1067"/>
        <v>1</v>
      </c>
      <c r="DY82" s="392">
        <f t="shared" si="1067"/>
        <v>1</v>
      </c>
      <c r="DZ82" s="392">
        <f t="shared" si="1067"/>
        <v>1</v>
      </c>
      <c r="EA82" s="392">
        <f t="shared" si="1067"/>
        <v>1</v>
      </c>
      <c r="EB82" s="392">
        <f t="shared" si="1067"/>
        <v>1</v>
      </c>
      <c r="EC82" s="392">
        <f t="shared" si="1067"/>
        <v>1</v>
      </c>
      <c r="ED82" s="392">
        <f t="shared" si="1067"/>
        <v>1</v>
      </c>
      <c r="EE82" s="392">
        <f t="shared" si="1067"/>
        <v>1</v>
      </c>
      <c r="EF82" s="392">
        <f t="shared" ref="EF82:GQ82" si="1068">+EF77*(1-EF78)</f>
        <v>1</v>
      </c>
      <c r="EG82" s="392">
        <f t="shared" si="1068"/>
        <v>1</v>
      </c>
      <c r="EH82" s="392">
        <f t="shared" si="1068"/>
        <v>1</v>
      </c>
      <c r="EI82" s="392">
        <f t="shared" si="1068"/>
        <v>1</v>
      </c>
      <c r="EJ82" s="392">
        <f t="shared" si="1068"/>
        <v>1</v>
      </c>
      <c r="EK82" s="392">
        <f t="shared" si="1068"/>
        <v>1</v>
      </c>
      <c r="EL82" s="392">
        <f t="shared" si="1068"/>
        <v>1</v>
      </c>
      <c r="EM82" s="392">
        <f t="shared" si="1068"/>
        <v>1</v>
      </c>
      <c r="EN82" s="392">
        <f t="shared" si="1068"/>
        <v>1</v>
      </c>
      <c r="EO82" s="392">
        <f t="shared" si="1068"/>
        <v>1</v>
      </c>
      <c r="EP82" s="392">
        <f t="shared" si="1068"/>
        <v>1</v>
      </c>
      <c r="EQ82" s="392">
        <f t="shared" si="1068"/>
        <v>1</v>
      </c>
      <c r="ER82" s="392">
        <f t="shared" si="1068"/>
        <v>1</v>
      </c>
      <c r="ES82" s="392">
        <f t="shared" si="1068"/>
        <v>1</v>
      </c>
      <c r="ET82" s="392">
        <f t="shared" si="1068"/>
        <v>1</v>
      </c>
      <c r="EU82" s="392">
        <f t="shared" si="1068"/>
        <v>1</v>
      </c>
      <c r="EV82" s="392">
        <f t="shared" si="1068"/>
        <v>1</v>
      </c>
      <c r="EW82" s="392">
        <f t="shared" si="1068"/>
        <v>1</v>
      </c>
      <c r="EX82" s="392">
        <f t="shared" si="1068"/>
        <v>1</v>
      </c>
      <c r="EY82" s="392">
        <f t="shared" si="1068"/>
        <v>1</v>
      </c>
      <c r="EZ82" s="392">
        <f t="shared" si="1068"/>
        <v>1</v>
      </c>
      <c r="FA82" s="392">
        <f t="shared" si="1068"/>
        <v>1</v>
      </c>
      <c r="FB82" s="392">
        <f t="shared" si="1068"/>
        <v>1</v>
      </c>
      <c r="FC82" s="392">
        <f t="shared" si="1068"/>
        <v>1</v>
      </c>
      <c r="FD82" s="392">
        <f t="shared" si="1068"/>
        <v>1</v>
      </c>
      <c r="FE82" s="392">
        <f t="shared" si="1068"/>
        <v>1</v>
      </c>
      <c r="FF82" s="392">
        <f t="shared" si="1068"/>
        <v>1</v>
      </c>
      <c r="FG82" s="392">
        <f t="shared" si="1068"/>
        <v>1</v>
      </c>
      <c r="FH82" s="392">
        <f t="shared" si="1068"/>
        <v>1</v>
      </c>
      <c r="FI82" s="392">
        <f t="shared" si="1068"/>
        <v>1</v>
      </c>
      <c r="FJ82" s="392">
        <f t="shared" si="1068"/>
        <v>1</v>
      </c>
      <c r="FK82" s="392">
        <f t="shared" si="1068"/>
        <v>1</v>
      </c>
      <c r="FL82" s="392">
        <f t="shared" si="1068"/>
        <v>1</v>
      </c>
      <c r="FM82" s="392">
        <f t="shared" si="1068"/>
        <v>1</v>
      </c>
      <c r="FN82" s="392">
        <f t="shared" si="1068"/>
        <v>1</v>
      </c>
      <c r="FO82" s="392">
        <f t="shared" si="1068"/>
        <v>1</v>
      </c>
      <c r="FP82" s="392">
        <f t="shared" si="1068"/>
        <v>1</v>
      </c>
      <c r="FQ82" s="392">
        <f t="shared" si="1068"/>
        <v>1</v>
      </c>
      <c r="FR82" s="392">
        <f t="shared" si="1068"/>
        <v>1</v>
      </c>
      <c r="FS82" s="392">
        <f t="shared" si="1068"/>
        <v>1</v>
      </c>
      <c r="FT82" s="392">
        <f t="shared" si="1068"/>
        <v>1</v>
      </c>
      <c r="FU82" s="392">
        <f t="shared" si="1068"/>
        <v>1</v>
      </c>
      <c r="FV82" s="392">
        <f t="shared" si="1068"/>
        <v>1</v>
      </c>
      <c r="FW82" s="392">
        <f t="shared" si="1068"/>
        <v>1</v>
      </c>
      <c r="FX82" s="392">
        <f t="shared" si="1068"/>
        <v>1</v>
      </c>
      <c r="FY82" s="392">
        <f t="shared" si="1068"/>
        <v>1</v>
      </c>
      <c r="FZ82" s="392">
        <f t="shared" si="1068"/>
        <v>1</v>
      </c>
      <c r="GA82" s="392">
        <f t="shared" si="1068"/>
        <v>1</v>
      </c>
      <c r="GB82" s="392">
        <f t="shared" si="1068"/>
        <v>1</v>
      </c>
      <c r="GC82" s="392">
        <f t="shared" si="1068"/>
        <v>1</v>
      </c>
      <c r="GD82" s="392">
        <f t="shared" si="1068"/>
        <v>1</v>
      </c>
      <c r="GE82" s="392">
        <f t="shared" si="1068"/>
        <v>1</v>
      </c>
      <c r="GF82" s="392">
        <f t="shared" si="1068"/>
        <v>1</v>
      </c>
      <c r="GG82" s="392">
        <f t="shared" si="1068"/>
        <v>1</v>
      </c>
      <c r="GH82" s="392">
        <f t="shared" si="1068"/>
        <v>1</v>
      </c>
      <c r="GI82" s="392">
        <f t="shared" si="1068"/>
        <v>1</v>
      </c>
      <c r="GJ82" s="392">
        <f t="shared" si="1068"/>
        <v>1</v>
      </c>
      <c r="GK82" s="392">
        <f t="shared" si="1068"/>
        <v>1</v>
      </c>
      <c r="GL82" s="392">
        <f t="shared" si="1068"/>
        <v>1</v>
      </c>
      <c r="GM82" s="392">
        <f t="shared" si="1068"/>
        <v>1</v>
      </c>
      <c r="GN82" s="392">
        <f t="shared" si="1068"/>
        <v>1</v>
      </c>
      <c r="GO82" s="392">
        <f t="shared" si="1068"/>
        <v>1</v>
      </c>
      <c r="GP82" s="392">
        <f t="shared" si="1068"/>
        <v>1</v>
      </c>
      <c r="GQ82" s="392">
        <f t="shared" si="1068"/>
        <v>1</v>
      </c>
      <c r="GR82" s="392">
        <f t="shared" ref="GR82:JC82" si="1069">+GR77*(1-GR78)</f>
        <v>1</v>
      </c>
      <c r="GS82" s="392">
        <f t="shared" si="1069"/>
        <v>1</v>
      </c>
      <c r="GT82" s="392">
        <f t="shared" si="1069"/>
        <v>1</v>
      </c>
      <c r="GU82" s="392">
        <f t="shared" si="1069"/>
        <v>1</v>
      </c>
      <c r="GV82" s="392">
        <f t="shared" si="1069"/>
        <v>1</v>
      </c>
      <c r="GW82" s="392">
        <f t="shared" si="1069"/>
        <v>1</v>
      </c>
      <c r="GX82" s="392">
        <f t="shared" si="1069"/>
        <v>1</v>
      </c>
      <c r="GY82" s="392">
        <f t="shared" si="1069"/>
        <v>1</v>
      </c>
      <c r="GZ82" s="392">
        <f t="shared" si="1069"/>
        <v>1</v>
      </c>
      <c r="HA82" s="392">
        <f t="shared" si="1069"/>
        <v>1</v>
      </c>
      <c r="HB82" s="392">
        <f t="shared" si="1069"/>
        <v>1</v>
      </c>
      <c r="HC82" s="392">
        <f t="shared" si="1069"/>
        <v>1</v>
      </c>
      <c r="HD82" s="392">
        <f t="shared" si="1069"/>
        <v>1</v>
      </c>
      <c r="HE82" s="392">
        <f t="shared" si="1069"/>
        <v>1</v>
      </c>
      <c r="HF82" s="392">
        <f t="shared" si="1069"/>
        <v>1</v>
      </c>
      <c r="HG82" s="392">
        <f t="shared" si="1069"/>
        <v>1</v>
      </c>
      <c r="HH82" s="392">
        <f t="shared" si="1069"/>
        <v>1</v>
      </c>
      <c r="HI82" s="392">
        <f t="shared" si="1069"/>
        <v>1</v>
      </c>
      <c r="HJ82" s="392">
        <f t="shared" si="1069"/>
        <v>1</v>
      </c>
      <c r="HK82" s="392">
        <f t="shared" si="1069"/>
        <v>1</v>
      </c>
      <c r="HL82" s="392">
        <f t="shared" si="1069"/>
        <v>1</v>
      </c>
      <c r="HM82" s="392">
        <f t="shared" si="1069"/>
        <v>1</v>
      </c>
      <c r="HN82" s="392">
        <f t="shared" si="1069"/>
        <v>1</v>
      </c>
      <c r="HO82" s="392">
        <f t="shared" si="1069"/>
        <v>1</v>
      </c>
      <c r="HP82" s="392">
        <f t="shared" si="1069"/>
        <v>1</v>
      </c>
      <c r="HQ82" s="392">
        <f t="shared" si="1069"/>
        <v>1</v>
      </c>
      <c r="HR82" s="392">
        <f t="shared" si="1069"/>
        <v>1</v>
      </c>
      <c r="HS82" s="392">
        <f t="shared" si="1069"/>
        <v>1</v>
      </c>
      <c r="HT82" s="392">
        <f t="shared" si="1069"/>
        <v>1</v>
      </c>
      <c r="HU82" s="392">
        <f t="shared" si="1069"/>
        <v>1</v>
      </c>
      <c r="HV82" s="392">
        <f t="shared" si="1069"/>
        <v>1</v>
      </c>
      <c r="HW82" s="392">
        <f t="shared" si="1069"/>
        <v>1</v>
      </c>
      <c r="HX82" s="392">
        <f t="shared" si="1069"/>
        <v>1</v>
      </c>
      <c r="HY82" s="392">
        <f t="shared" si="1069"/>
        <v>1</v>
      </c>
      <c r="HZ82" s="392">
        <f t="shared" si="1069"/>
        <v>1</v>
      </c>
      <c r="IA82" s="392">
        <f t="shared" si="1069"/>
        <v>1</v>
      </c>
      <c r="IB82" s="392">
        <f t="shared" si="1069"/>
        <v>1</v>
      </c>
      <c r="IC82" s="392">
        <f t="shared" si="1069"/>
        <v>1</v>
      </c>
      <c r="ID82" s="392">
        <f t="shared" si="1069"/>
        <v>1</v>
      </c>
      <c r="IE82" s="392">
        <f t="shared" si="1069"/>
        <v>1</v>
      </c>
      <c r="IF82" s="392">
        <f t="shared" si="1069"/>
        <v>1</v>
      </c>
      <c r="IG82" s="392">
        <f t="shared" si="1069"/>
        <v>1</v>
      </c>
      <c r="IH82" s="392">
        <f t="shared" si="1069"/>
        <v>1</v>
      </c>
      <c r="II82" s="392">
        <f t="shared" si="1069"/>
        <v>1</v>
      </c>
      <c r="IJ82" s="392">
        <f t="shared" si="1069"/>
        <v>1</v>
      </c>
      <c r="IK82" s="392">
        <f t="shared" si="1069"/>
        <v>1</v>
      </c>
      <c r="IL82" s="392">
        <f t="shared" si="1069"/>
        <v>1</v>
      </c>
      <c r="IM82" s="392">
        <f t="shared" si="1069"/>
        <v>1</v>
      </c>
      <c r="IN82" s="392">
        <f t="shared" si="1069"/>
        <v>1</v>
      </c>
      <c r="IO82" s="392">
        <f t="shared" si="1069"/>
        <v>1</v>
      </c>
      <c r="IP82" s="392">
        <f t="shared" si="1069"/>
        <v>1</v>
      </c>
      <c r="IQ82" s="392">
        <f t="shared" si="1069"/>
        <v>1</v>
      </c>
      <c r="IR82" s="392">
        <f t="shared" si="1069"/>
        <v>1</v>
      </c>
      <c r="IS82" s="392">
        <f t="shared" si="1069"/>
        <v>1</v>
      </c>
      <c r="IT82" s="392">
        <f t="shared" si="1069"/>
        <v>1</v>
      </c>
      <c r="IU82" s="392">
        <f t="shared" si="1069"/>
        <v>1</v>
      </c>
      <c r="IV82" s="392">
        <f t="shared" si="1069"/>
        <v>1</v>
      </c>
      <c r="IW82" s="392">
        <f t="shared" si="1069"/>
        <v>1</v>
      </c>
      <c r="IX82" s="392">
        <f t="shared" si="1069"/>
        <v>1</v>
      </c>
      <c r="IY82" s="392">
        <f t="shared" si="1069"/>
        <v>1</v>
      </c>
      <c r="IZ82" s="392">
        <f t="shared" si="1069"/>
        <v>1</v>
      </c>
      <c r="JA82" s="392">
        <f t="shared" si="1069"/>
        <v>1</v>
      </c>
      <c r="JB82" s="392">
        <f t="shared" si="1069"/>
        <v>1</v>
      </c>
      <c r="JC82" s="392">
        <f t="shared" si="1069"/>
        <v>1</v>
      </c>
      <c r="JD82" s="392">
        <f t="shared" ref="JD82:JN82" si="1070">+JD77*(1-JD78)</f>
        <v>1</v>
      </c>
      <c r="JE82" s="392">
        <f t="shared" si="1070"/>
        <v>1</v>
      </c>
      <c r="JF82" s="392">
        <f t="shared" si="1070"/>
        <v>1</v>
      </c>
      <c r="JG82" s="392">
        <f t="shared" si="1070"/>
        <v>1</v>
      </c>
      <c r="JH82" s="392">
        <f t="shared" si="1070"/>
        <v>1</v>
      </c>
      <c r="JI82" s="392">
        <f t="shared" si="1070"/>
        <v>1</v>
      </c>
      <c r="JJ82" s="392">
        <f t="shared" si="1070"/>
        <v>1</v>
      </c>
      <c r="JK82" s="392">
        <f t="shared" si="1070"/>
        <v>1</v>
      </c>
      <c r="JL82" s="392">
        <f t="shared" si="1070"/>
        <v>1</v>
      </c>
      <c r="JM82" s="392">
        <f t="shared" si="1070"/>
        <v>1</v>
      </c>
      <c r="JN82" s="392">
        <f t="shared" si="1070"/>
        <v>1</v>
      </c>
    </row>
    <row r="83" spans="2:274" x14ac:dyDescent="0.2">
      <c r="B83" s="2"/>
      <c r="C83" s="247"/>
      <c r="D83" s="178"/>
      <c r="E83" s="297"/>
      <c r="F83" s="347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  <c r="AC83" s="304"/>
      <c r="AD83" s="304"/>
      <c r="AE83" s="304"/>
      <c r="AF83" s="304"/>
      <c r="AG83" s="304"/>
      <c r="AH83" s="304"/>
      <c r="AI83" s="304"/>
      <c r="AJ83" s="304"/>
      <c r="AK83" s="304"/>
      <c r="AL83" s="304"/>
      <c r="AM83" s="304"/>
      <c r="AN83" s="304"/>
      <c r="AO83" s="304"/>
      <c r="AP83" s="304"/>
      <c r="AQ83" s="304"/>
      <c r="AR83" s="304"/>
      <c r="AS83" s="304"/>
      <c r="AT83" s="304"/>
      <c r="AU83" s="304"/>
      <c r="AV83" s="304"/>
      <c r="AW83" s="304"/>
      <c r="AX83" s="304"/>
      <c r="AY83" s="304"/>
      <c r="AZ83" s="304"/>
      <c r="BA83" s="304"/>
      <c r="BB83" s="304"/>
      <c r="BC83" s="304"/>
      <c r="BD83" s="304"/>
      <c r="BE83" s="304"/>
      <c r="BF83" s="304"/>
      <c r="BG83" s="304"/>
      <c r="BH83" s="304"/>
      <c r="BI83" s="304"/>
      <c r="BJ83" s="304"/>
      <c r="BK83" s="304"/>
      <c r="BL83" s="304"/>
      <c r="BM83" s="304"/>
      <c r="BN83" s="304"/>
      <c r="BO83" s="304"/>
      <c r="BP83" s="304"/>
      <c r="BQ83" s="304"/>
      <c r="BR83" s="304"/>
      <c r="BS83" s="304"/>
      <c r="BT83" s="304"/>
      <c r="BU83" s="304"/>
      <c r="BV83" s="304"/>
      <c r="BW83" s="304"/>
      <c r="BX83" s="304"/>
      <c r="BY83" s="304"/>
      <c r="BZ83" s="304"/>
      <c r="CA83" s="304"/>
      <c r="CB83" s="304"/>
      <c r="CC83" s="304"/>
      <c r="CD83" s="304"/>
      <c r="CE83" s="304"/>
      <c r="CF83" s="304"/>
      <c r="CG83" s="304"/>
      <c r="CH83" s="304"/>
      <c r="CI83" s="304"/>
      <c r="CJ83" s="304"/>
      <c r="CK83" s="304"/>
      <c r="CL83" s="304"/>
      <c r="CM83" s="304"/>
      <c r="CN83" s="304"/>
      <c r="CO83" s="304"/>
      <c r="CP83" s="304"/>
      <c r="CQ83" s="304"/>
      <c r="CR83" s="304"/>
      <c r="CS83" s="304"/>
      <c r="CT83" s="304"/>
      <c r="CU83" s="304"/>
      <c r="CV83" s="304"/>
      <c r="CW83" s="304"/>
      <c r="CX83" s="304"/>
      <c r="CY83" s="304"/>
      <c r="CZ83" s="304"/>
      <c r="DA83" s="304"/>
      <c r="DB83" s="304"/>
      <c r="DC83" s="304"/>
      <c r="DD83" s="304"/>
      <c r="DE83" s="304"/>
      <c r="DF83" s="304"/>
      <c r="DG83" s="304"/>
      <c r="DH83" s="304"/>
      <c r="DI83" s="304"/>
      <c r="DJ83" s="304"/>
      <c r="DK83" s="304"/>
      <c r="DL83" s="304"/>
      <c r="DM83" s="304"/>
      <c r="DN83" s="304"/>
      <c r="DO83" s="304"/>
      <c r="DP83" s="304"/>
      <c r="DQ83" s="304"/>
      <c r="DR83" s="304"/>
      <c r="DS83" s="304"/>
      <c r="DT83" s="304"/>
      <c r="DU83" s="304"/>
      <c r="DV83" s="304"/>
      <c r="DW83" s="304"/>
      <c r="DX83" s="304"/>
      <c r="DY83" s="304"/>
      <c r="DZ83" s="304"/>
      <c r="EA83" s="304"/>
      <c r="EB83" s="304"/>
      <c r="EC83" s="304"/>
      <c r="ED83" s="304"/>
      <c r="EE83" s="304"/>
      <c r="EF83" s="304"/>
      <c r="EG83" s="304"/>
      <c r="EH83" s="304"/>
      <c r="EI83" s="304"/>
      <c r="EJ83" s="304"/>
      <c r="EK83" s="304"/>
      <c r="EL83" s="304"/>
      <c r="EM83" s="304"/>
      <c r="EN83" s="304"/>
      <c r="EO83" s="304"/>
      <c r="EP83" s="304"/>
      <c r="EQ83" s="304"/>
      <c r="ER83" s="304"/>
      <c r="ES83" s="304"/>
      <c r="ET83" s="304"/>
      <c r="EU83" s="304"/>
      <c r="EV83" s="304"/>
      <c r="EW83" s="304"/>
      <c r="EX83" s="304"/>
      <c r="EY83" s="304"/>
      <c r="EZ83" s="304"/>
      <c r="FA83" s="304"/>
      <c r="FB83" s="304"/>
      <c r="FC83" s="304"/>
      <c r="FD83" s="304"/>
      <c r="FE83" s="304"/>
      <c r="FF83" s="304"/>
      <c r="FG83" s="304"/>
      <c r="FH83" s="304"/>
      <c r="FI83" s="304"/>
      <c r="FJ83" s="304"/>
      <c r="FK83" s="304"/>
      <c r="FL83" s="304"/>
      <c r="FM83" s="304"/>
      <c r="FN83" s="304"/>
      <c r="FO83" s="304"/>
      <c r="FP83" s="304"/>
      <c r="FQ83" s="304"/>
      <c r="FR83" s="304"/>
      <c r="FS83" s="304"/>
      <c r="FT83" s="304"/>
      <c r="FU83" s="304"/>
      <c r="FV83" s="304"/>
      <c r="FW83" s="304"/>
      <c r="FX83" s="304"/>
      <c r="FY83" s="304"/>
      <c r="FZ83" s="304"/>
      <c r="GA83" s="304"/>
      <c r="GB83" s="304"/>
      <c r="GC83" s="304"/>
      <c r="GD83" s="304"/>
      <c r="GE83" s="304"/>
      <c r="GF83" s="304"/>
      <c r="GG83" s="304"/>
      <c r="GH83" s="304"/>
      <c r="GI83" s="304"/>
      <c r="GJ83" s="304"/>
      <c r="GK83" s="304"/>
      <c r="GL83" s="304"/>
      <c r="GM83" s="304"/>
      <c r="GN83" s="304"/>
      <c r="GO83" s="304"/>
      <c r="GP83" s="304"/>
      <c r="GQ83" s="304"/>
      <c r="GR83" s="304"/>
      <c r="GS83" s="304"/>
      <c r="GT83" s="304"/>
      <c r="GU83" s="304"/>
      <c r="GV83" s="304"/>
      <c r="GW83" s="304"/>
      <c r="GX83" s="304"/>
      <c r="GY83" s="304"/>
      <c r="GZ83" s="304"/>
      <c r="HA83" s="304"/>
      <c r="HB83" s="304"/>
      <c r="HC83" s="304"/>
      <c r="HD83" s="304"/>
      <c r="HE83" s="304"/>
      <c r="HF83" s="304"/>
      <c r="HG83" s="304"/>
      <c r="HH83" s="304"/>
      <c r="HI83" s="304"/>
      <c r="HJ83" s="304"/>
      <c r="HK83" s="304"/>
      <c r="HL83" s="304"/>
      <c r="HM83" s="304"/>
      <c r="HN83" s="304"/>
      <c r="HO83" s="304"/>
      <c r="HP83" s="304"/>
      <c r="HQ83" s="304"/>
      <c r="HR83" s="304"/>
      <c r="HS83" s="304"/>
      <c r="HT83" s="304"/>
      <c r="HU83" s="304"/>
      <c r="HV83" s="304"/>
      <c r="HW83" s="304"/>
      <c r="HX83" s="304"/>
      <c r="HY83" s="304"/>
      <c r="HZ83" s="304"/>
      <c r="IA83" s="304"/>
      <c r="IB83" s="304"/>
      <c r="IC83" s="304"/>
      <c r="ID83" s="304"/>
      <c r="IE83" s="304"/>
      <c r="IF83" s="304"/>
      <c r="IG83" s="304"/>
      <c r="IH83" s="304"/>
      <c r="II83" s="304"/>
      <c r="IJ83" s="304"/>
      <c r="IK83" s="304"/>
      <c r="IL83" s="304"/>
      <c r="IM83" s="304"/>
      <c r="IN83" s="304"/>
      <c r="IO83" s="304"/>
      <c r="IP83" s="304"/>
      <c r="IQ83" s="304"/>
      <c r="IR83" s="304"/>
      <c r="IS83" s="304"/>
      <c r="IT83" s="304"/>
      <c r="IU83" s="304"/>
      <c r="IV83" s="304"/>
      <c r="IW83" s="304"/>
      <c r="IX83" s="304"/>
      <c r="IY83" s="304"/>
      <c r="IZ83" s="304"/>
      <c r="JA83" s="304"/>
      <c r="JB83" s="304"/>
      <c r="JC83" s="304"/>
      <c r="JD83" s="304"/>
      <c r="JE83" s="304"/>
      <c r="JF83" s="304"/>
      <c r="JG83" s="304"/>
      <c r="JH83" s="304"/>
      <c r="JI83" s="304"/>
      <c r="JJ83" s="304"/>
      <c r="JK83" s="304"/>
      <c r="JL83" s="304"/>
      <c r="JM83" s="304"/>
      <c r="JN83" s="304"/>
    </row>
    <row r="84" spans="2:274" x14ac:dyDescent="0.2">
      <c r="B84" s="2"/>
      <c r="C84" s="247"/>
      <c r="D84" s="178"/>
      <c r="E84" s="297"/>
      <c r="F84" s="347"/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47"/>
      <c r="Y84" s="347"/>
      <c r="Z84" s="347"/>
      <c r="AA84" s="347"/>
      <c r="AB84" s="347"/>
      <c r="AC84" s="347"/>
      <c r="AD84" s="347"/>
      <c r="AE84" s="347"/>
      <c r="AF84" s="347"/>
      <c r="AG84" s="347"/>
      <c r="AH84" s="347"/>
      <c r="AI84" s="347"/>
      <c r="AJ84" s="347"/>
      <c r="AK84" s="347"/>
      <c r="AL84" s="347"/>
      <c r="AM84" s="347"/>
      <c r="AN84" s="347"/>
      <c r="AO84" s="347"/>
      <c r="AP84" s="347"/>
      <c r="AQ84" s="347"/>
      <c r="AR84" s="347"/>
      <c r="AS84" s="347"/>
      <c r="AT84" s="347"/>
      <c r="AU84" s="347"/>
      <c r="AV84" s="347"/>
      <c r="AW84" s="347"/>
      <c r="AX84" s="347"/>
      <c r="AY84" s="347"/>
      <c r="AZ84" s="347"/>
      <c r="BA84" s="347"/>
      <c r="BB84" s="347"/>
      <c r="BC84" s="347"/>
      <c r="BD84" s="347"/>
      <c r="BE84" s="347"/>
      <c r="BF84" s="347"/>
      <c r="BG84" s="347"/>
      <c r="BH84" s="347"/>
      <c r="BI84" s="347"/>
      <c r="BJ84" s="347"/>
      <c r="BK84" s="347"/>
      <c r="BL84" s="347"/>
      <c r="BM84" s="347"/>
      <c r="BN84" s="347"/>
      <c r="BO84" s="347"/>
      <c r="BP84" s="347"/>
      <c r="BQ84" s="347"/>
      <c r="BR84" s="347"/>
      <c r="BS84" s="347"/>
      <c r="BT84" s="347"/>
      <c r="BU84" s="347"/>
      <c r="BV84" s="347"/>
      <c r="BW84" s="347"/>
      <c r="BX84" s="347"/>
      <c r="BY84" s="347"/>
      <c r="BZ84" s="347"/>
      <c r="CA84" s="347"/>
      <c r="CB84" s="347"/>
      <c r="CC84" s="347"/>
      <c r="CD84" s="347"/>
      <c r="CE84" s="347"/>
      <c r="CF84" s="347"/>
      <c r="CG84" s="347"/>
      <c r="CH84" s="347"/>
      <c r="CI84" s="347"/>
      <c r="CJ84" s="347"/>
      <c r="CK84" s="347"/>
      <c r="CL84" s="347"/>
      <c r="CM84" s="347"/>
      <c r="CN84" s="347"/>
      <c r="CO84" s="347"/>
      <c r="CP84" s="347"/>
      <c r="CQ84" s="347"/>
      <c r="CR84" s="347"/>
      <c r="CS84" s="347"/>
      <c r="CT84" s="347"/>
      <c r="CU84" s="347"/>
      <c r="CV84" s="347"/>
      <c r="CW84" s="347"/>
      <c r="CX84" s="347"/>
      <c r="CY84" s="347"/>
      <c r="CZ84" s="347"/>
      <c r="DA84" s="347"/>
      <c r="DB84" s="347"/>
      <c r="DC84" s="347"/>
      <c r="DD84" s="347"/>
      <c r="DE84" s="347"/>
      <c r="DF84" s="347"/>
      <c r="DG84" s="347"/>
      <c r="DH84" s="347"/>
      <c r="DI84" s="347"/>
      <c r="DJ84" s="347"/>
      <c r="DK84" s="347"/>
      <c r="DL84" s="347"/>
      <c r="DM84" s="347"/>
      <c r="DN84" s="347"/>
      <c r="DO84" s="347"/>
      <c r="DP84" s="347"/>
      <c r="DQ84" s="347"/>
      <c r="DR84" s="347"/>
      <c r="DS84" s="347"/>
      <c r="DT84" s="347"/>
      <c r="DU84" s="347"/>
      <c r="DV84" s="347"/>
      <c r="DW84" s="347"/>
      <c r="DX84" s="347"/>
      <c r="DY84" s="347"/>
      <c r="DZ84" s="347"/>
      <c r="EA84" s="347"/>
      <c r="EB84" s="347"/>
      <c r="EC84" s="347"/>
      <c r="ED84" s="347"/>
      <c r="EE84" s="347"/>
      <c r="EF84" s="347"/>
      <c r="EG84" s="347"/>
      <c r="EH84" s="347"/>
      <c r="EI84" s="347"/>
      <c r="EJ84" s="347"/>
      <c r="EK84" s="347"/>
      <c r="EL84" s="347"/>
      <c r="EM84" s="347"/>
      <c r="EN84" s="347"/>
      <c r="EO84" s="347"/>
      <c r="EP84" s="347"/>
      <c r="EQ84" s="347"/>
      <c r="ER84" s="347"/>
      <c r="ES84" s="347"/>
      <c r="ET84" s="347"/>
      <c r="EU84" s="347"/>
      <c r="EV84" s="347"/>
      <c r="EW84" s="347"/>
      <c r="EX84" s="347"/>
      <c r="EY84" s="347"/>
      <c r="EZ84" s="347"/>
      <c r="FA84" s="347"/>
      <c r="FB84" s="347"/>
      <c r="FC84" s="347"/>
      <c r="FD84" s="347"/>
      <c r="FE84" s="347"/>
      <c r="FF84" s="347"/>
      <c r="FG84" s="347"/>
      <c r="FH84" s="347"/>
      <c r="FI84" s="347"/>
      <c r="FJ84" s="347"/>
      <c r="FK84" s="347"/>
      <c r="FL84" s="347"/>
      <c r="FM84" s="347"/>
      <c r="FN84" s="347"/>
      <c r="FO84" s="347"/>
      <c r="FP84" s="347"/>
      <c r="FQ84" s="347"/>
      <c r="FR84" s="347"/>
      <c r="FS84" s="347"/>
      <c r="FT84" s="347"/>
      <c r="FU84" s="347"/>
      <c r="FV84" s="347"/>
      <c r="FW84" s="347"/>
      <c r="FX84" s="347"/>
      <c r="FY84" s="347"/>
      <c r="FZ84" s="347"/>
      <c r="GA84" s="347"/>
      <c r="GB84" s="347"/>
      <c r="GC84" s="347"/>
      <c r="GD84" s="347"/>
      <c r="GE84" s="347"/>
      <c r="GF84" s="347"/>
      <c r="GG84" s="347"/>
      <c r="GH84" s="347"/>
      <c r="GI84" s="347"/>
      <c r="GJ84" s="347"/>
      <c r="GK84" s="347"/>
      <c r="GL84" s="347"/>
      <c r="GM84" s="347"/>
      <c r="GN84" s="347"/>
      <c r="GO84" s="347"/>
      <c r="GP84" s="347"/>
      <c r="GQ84" s="347"/>
      <c r="GR84" s="347"/>
      <c r="GS84" s="347"/>
      <c r="GT84" s="347"/>
      <c r="GU84" s="347"/>
      <c r="GV84" s="347"/>
      <c r="GW84" s="347"/>
      <c r="GX84" s="347"/>
      <c r="GY84" s="347"/>
      <c r="GZ84" s="347"/>
      <c r="HA84" s="347"/>
      <c r="HB84" s="347"/>
      <c r="HC84" s="347"/>
      <c r="HD84" s="347"/>
      <c r="HE84" s="347"/>
      <c r="HF84" s="347"/>
      <c r="HG84" s="347"/>
      <c r="HH84" s="347"/>
      <c r="HI84" s="347"/>
      <c r="HJ84" s="347"/>
      <c r="HK84" s="347"/>
      <c r="HL84" s="347"/>
      <c r="HM84" s="347"/>
      <c r="HN84" s="347"/>
      <c r="HO84" s="347"/>
      <c r="HP84" s="347"/>
      <c r="HQ84" s="347"/>
      <c r="HR84" s="347"/>
      <c r="HS84" s="347"/>
      <c r="HT84" s="347"/>
      <c r="HU84" s="347"/>
      <c r="HV84" s="347"/>
      <c r="HW84" s="347"/>
      <c r="HX84" s="347"/>
      <c r="HY84" s="347"/>
      <c r="HZ84" s="347"/>
      <c r="IA84" s="347"/>
      <c r="IB84" s="347"/>
      <c r="IC84" s="347"/>
      <c r="ID84" s="347"/>
      <c r="IE84" s="347"/>
      <c r="IF84" s="347"/>
      <c r="IG84" s="347"/>
      <c r="IH84" s="347"/>
      <c r="II84" s="347"/>
      <c r="IJ84" s="347"/>
      <c r="IK84" s="347"/>
      <c r="IL84" s="347"/>
      <c r="IM84" s="347"/>
      <c r="IN84" s="347"/>
      <c r="IO84" s="347"/>
      <c r="IP84" s="347"/>
      <c r="IQ84" s="347"/>
      <c r="IR84" s="347"/>
      <c r="IS84" s="347"/>
      <c r="IT84" s="347"/>
      <c r="IU84" s="347"/>
      <c r="IV84" s="347"/>
      <c r="IW84" s="347"/>
      <c r="IX84" s="347"/>
      <c r="IY84" s="347"/>
      <c r="IZ84" s="347"/>
      <c r="JA84" s="347"/>
      <c r="JB84" s="347"/>
      <c r="JC84" s="347"/>
      <c r="JD84" s="347"/>
      <c r="JE84" s="347"/>
      <c r="JF84" s="347"/>
      <c r="JG84" s="347"/>
      <c r="JH84" s="347"/>
      <c r="JI84" s="347"/>
      <c r="JJ84" s="347"/>
      <c r="JK84" s="347"/>
      <c r="JL84" s="347"/>
      <c r="JM84" s="347"/>
      <c r="JN84" s="347"/>
    </row>
    <row r="85" spans="2:274" x14ac:dyDescent="0.2">
      <c r="B85" s="2" t="s">
        <v>501</v>
      </c>
      <c r="C85" s="390">
        <f>+C73*(1+$C$18)^SUM(G78:JN78)</f>
        <v>120213.34263078979</v>
      </c>
      <c r="D85" s="178"/>
      <c r="E85" s="297"/>
      <c r="F85" s="347"/>
      <c r="G85" s="347"/>
      <c r="H85" s="347"/>
      <c r="I85" s="347"/>
      <c r="J85" s="347"/>
      <c r="K85" s="347"/>
      <c r="L85" s="347"/>
      <c r="M85" s="347"/>
      <c r="N85" s="347"/>
      <c r="O85" s="347"/>
      <c r="P85" s="347"/>
      <c r="Q85" s="347"/>
      <c r="R85" s="347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7"/>
      <c r="AM85" s="347"/>
      <c r="AN85" s="347"/>
      <c r="AO85" s="347"/>
      <c r="AP85" s="347"/>
      <c r="AQ85" s="347"/>
      <c r="AR85" s="347"/>
      <c r="AS85" s="347"/>
      <c r="AT85" s="347"/>
      <c r="AU85" s="347"/>
      <c r="AV85" s="347"/>
      <c r="AW85" s="347"/>
      <c r="AX85" s="347"/>
      <c r="AY85" s="347"/>
      <c r="AZ85" s="347"/>
      <c r="BA85" s="347"/>
      <c r="BB85" s="347"/>
      <c r="BC85" s="347"/>
      <c r="BD85" s="347"/>
      <c r="BE85" s="347"/>
      <c r="BF85" s="347"/>
      <c r="BG85" s="347"/>
      <c r="BH85" s="347"/>
      <c r="BI85" s="347"/>
      <c r="BJ85" s="347"/>
      <c r="BK85" s="347"/>
      <c r="BL85" s="347"/>
      <c r="BM85" s="347"/>
      <c r="BN85" s="347"/>
      <c r="BO85" s="347"/>
      <c r="BP85" s="347"/>
      <c r="BQ85" s="347"/>
      <c r="BR85" s="347"/>
      <c r="BS85" s="347"/>
      <c r="BT85" s="347"/>
      <c r="BU85" s="347"/>
      <c r="BV85" s="347"/>
      <c r="BW85" s="347"/>
      <c r="BX85" s="347"/>
      <c r="BY85" s="347"/>
      <c r="BZ85" s="347"/>
      <c r="CA85" s="347"/>
      <c r="CB85" s="347"/>
      <c r="CC85" s="347"/>
      <c r="CD85" s="347"/>
      <c r="CE85" s="347"/>
      <c r="CF85" s="347"/>
      <c r="CG85" s="347"/>
      <c r="CH85" s="347"/>
      <c r="CI85" s="347"/>
      <c r="CJ85" s="347"/>
      <c r="CK85" s="347"/>
      <c r="CL85" s="347"/>
      <c r="CM85" s="347"/>
      <c r="CN85" s="347"/>
      <c r="CO85" s="347"/>
      <c r="CP85" s="347"/>
      <c r="CQ85" s="347"/>
      <c r="CR85" s="347"/>
      <c r="CS85" s="347"/>
      <c r="CT85" s="347"/>
      <c r="CU85" s="347"/>
      <c r="CV85" s="347"/>
      <c r="CW85" s="347"/>
      <c r="CX85" s="347"/>
      <c r="CY85" s="347"/>
      <c r="CZ85" s="347"/>
      <c r="DA85" s="347"/>
      <c r="DB85" s="347"/>
      <c r="DC85" s="347"/>
      <c r="DD85" s="347"/>
      <c r="DE85" s="347"/>
      <c r="DF85" s="347"/>
      <c r="DG85" s="347"/>
      <c r="DH85" s="347"/>
      <c r="DI85" s="347"/>
      <c r="DJ85" s="347"/>
      <c r="DK85" s="347"/>
      <c r="DL85" s="347"/>
      <c r="DM85" s="347"/>
      <c r="DN85" s="347"/>
      <c r="DO85" s="347"/>
      <c r="DP85" s="347"/>
      <c r="DQ85" s="347"/>
      <c r="DR85" s="347"/>
      <c r="DS85" s="347"/>
      <c r="DT85" s="347"/>
      <c r="DU85" s="347"/>
      <c r="DV85" s="347"/>
      <c r="DW85" s="347"/>
      <c r="DX85" s="347"/>
      <c r="DY85" s="347"/>
      <c r="DZ85" s="347"/>
      <c r="EA85" s="347"/>
      <c r="EB85" s="347"/>
      <c r="EC85" s="347"/>
      <c r="ED85" s="347"/>
      <c r="EE85" s="347"/>
      <c r="EF85" s="347"/>
      <c r="EG85" s="347"/>
      <c r="EH85" s="347"/>
      <c r="EI85" s="347"/>
      <c r="EJ85" s="347"/>
      <c r="EK85" s="347"/>
      <c r="EL85" s="347"/>
      <c r="EM85" s="347"/>
      <c r="EN85" s="347"/>
      <c r="EO85" s="347"/>
      <c r="EP85" s="347"/>
      <c r="EQ85" s="347"/>
      <c r="ER85" s="347"/>
      <c r="ES85" s="347"/>
      <c r="ET85" s="347"/>
      <c r="EU85" s="347"/>
      <c r="EV85" s="347"/>
      <c r="EW85" s="347"/>
      <c r="EX85" s="347"/>
      <c r="EY85" s="347"/>
      <c r="EZ85" s="347"/>
      <c r="FA85" s="347"/>
      <c r="FB85" s="347"/>
      <c r="FC85" s="347"/>
      <c r="FD85" s="347"/>
      <c r="FE85" s="347"/>
      <c r="FF85" s="347"/>
      <c r="FG85" s="347"/>
      <c r="FH85" s="347"/>
      <c r="FI85" s="347"/>
      <c r="FJ85" s="347"/>
      <c r="FK85" s="347"/>
      <c r="FL85" s="347"/>
      <c r="FM85" s="347"/>
      <c r="FN85" s="347"/>
      <c r="FO85" s="347"/>
      <c r="FP85" s="347"/>
      <c r="FQ85" s="347"/>
      <c r="FR85" s="347"/>
      <c r="FS85" s="347"/>
      <c r="FT85" s="347"/>
      <c r="FU85" s="347"/>
      <c r="FV85" s="347"/>
      <c r="FW85" s="347"/>
      <c r="FX85" s="347"/>
      <c r="FY85" s="347"/>
      <c r="FZ85" s="347"/>
      <c r="GA85" s="347"/>
      <c r="GB85" s="347"/>
      <c r="GC85" s="347"/>
      <c r="GD85" s="347"/>
      <c r="GE85" s="347"/>
      <c r="GF85" s="347"/>
      <c r="GG85" s="347"/>
      <c r="GH85" s="347"/>
      <c r="GI85" s="347"/>
      <c r="GJ85" s="347"/>
      <c r="GK85" s="347"/>
      <c r="GL85" s="347"/>
      <c r="GM85" s="347"/>
      <c r="GN85" s="347"/>
      <c r="GO85" s="347"/>
      <c r="GP85" s="347"/>
      <c r="GQ85" s="347"/>
      <c r="GR85" s="347"/>
      <c r="GS85" s="347"/>
      <c r="GT85" s="347"/>
      <c r="GU85" s="347"/>
      <c r="GV85" s="347"/>
      <c r="GW85" s="347"/>
      <c r="GX85" s="347"/>
      <c r="GY85" s="347"/>
      <c r="GZ85" s="347"/>
      <c r="HA85" s="347"/>
      <c r="HB85" s="347"/>
      <c r="HC85" s="347"/>
      <c r="HD85" s="347"/>
      <c r="HE85" s="347"/>
      <c r="HF85" s="347"/>
      <c r="HG85" s="347"/>
      <c r="HH85" s="347"/>
      <c r="HI85" s="347"/>
      <c r="HJ85" s="347"/>
      <c r="HK85" s="347"/>
      <c r="HL85" s="347"/>
      <c r="HM85" s="347"/>
      <c r="HN85" s="347"/>
      <c r="HO85" s="347"/>
      <c r="HP85" s="347"/>
      <c r="HQ85" s="347"/>
      <c r="HR85" s="347"/>
      <c r="HS85" s="347"/>
      <c r="HT85" s="347"/>
      <c r="HU85" s="347"/>
      <c r="HV85" s="347"/>
      <c r="HW85" s="347"/>
      <c r="HX85" s="347"/>
      <c r="HY85" s="347"/>
      <c r="HZ85" s="347"/>
      <c r="IA85" s="347"/>
      <c r="IB85" s="347"/>
      <c r="IC85" s="347"/>
      <c r="ID85" s="347"/>
      <c r="IE85" s="347"/>
      <c r="IF85" s="347"/>
      <c r="IG85" s="347"/>
      <c r="IH85" s="347"/>
      <c r="II85" s="347"/>
      <c r="IJ85" s="347"/>
      <c r="IK85" s="347"/>
      <c r="IL85" s="347"/>
      <c r="IM85" s="347"/>
      <c r="IN85" s="347"/>
      <c r="IO85" s="347"/>
      <c r="IP85" s="347"/>
      <c r="IQ85" s="347"/>
      <c r="IR85" s="347"/>
      <c r="IS85" s="347"/>
      <c r="IT85" s="347"/>
      <c r="IU85" s="347"/>
      <c r="IV85" s="347"/>
      <c r="IW85" s="347"/>
      <c r="IX85" s="347"/>
      <c r="IY85" s="347"/>
      <c r="IZ85" s="347"/>
      <c r="JA85" s="347"/>
      <c r="JB85" s="347"/>
      <c r="JC85" s="347"/>
      <c r="JD85" s="347"/>
      <c r="JE85" s="347"/>
      <c r="JF85" s="347"/>
      <c r="JG85" s="347"/>
      <c r="JH85" s="347"/>
      <c r="JI85" s="347"/>
      <c r="JJ85" s="347"/>
      <c r="JK85" s="347"/>
      <c r="JL85" s="347"/>
      <c r="JM85" s="347"/>
      <c r="JN85" s="347"/>
    </row>
    <row r="86" spans="2:274" x14ac:dyDescent="0.2">
      <c r="B86" s="2"/>
      <c r="C86" s="384"/>
      <c r="D86" s="178"/>
      <c r="E86" s="297"/>
      <c r="F86" s="347"/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47"/>
      <c r="Y86" s="347"/>
      <c r="Z86" s="347"/>
      <c r="AA86" s="347"/>
      <c r="AB86" s="347"/>
      <c r="AC86" s="347"/>
      <c r="AD86" s="347"/>
      <c r="AE86" s="347"/>
      <c r="AF86" s="347"/>
      <c r="AG86" s="347"/>
      <c r="AH86" s="347"/>
      <c r="AI86" s="347"/>
      <c r="AJ86" s="347"/>
      <c r="AK86" s="347"/>
      <c r="AL86" s="347"/>
      <c r="AM86" s="347"/>
      <c r="AN86" s="347"/>
      <c r="AO86" s="347"/>
      <c r="AP86" s="347"/>
      <c r="AQ86" s="347"/>
      <c r="AR86" s="347"/>
      <c r="AS86" s="347"/>
      <c r="AT86" s="347"/>
      <c r="AU86" s="347"/>
      <c r="AV86" s="347"/>
      <c r="AW86" s="347"/>
      <c r="AX86" s="347"/>
      <c r="AY86" s="347"/>
      <c r="AZ86" s="347"/>
      <c r="BA86" s="347"/>
      <c r="BB86" s="347"/>
      <c r="BC86" s="347"/>
      <c r="BD86" s="347"/>
      <c r="BE86" s="347"/>
      <c r="BF86" s="347"/>
      <c r="BG86" s="347"/>
      <c r="BH86" s="347"/>
      <c r="BI86" s="347"/>
      <c r="BJ86" s="347"/>
      <c r="BK86" s="347"/>
      <c r="BL86" s="347"/>
      <c r="BM86" s="347"/>
      <c r="BN86" s="347"/>
      <c r="BO86" s="347"/>
      <c r="BP86" s="347"/>
      <c r="BQ86" s="347"/>
      <c r="BR86" s="347"/>
      <c r="BS86" s="347"/>
      <c r="BT86" s="347"/>
      <c r="BU86" s="347"/>
      <c r="BV86" s="347"/>
      <c r="BW86" s="347"/>
      <c r="BX86" s="347"/>
      <c r="BY86" s="347"/>
      <c r="BZ86" s="347"/>
      <c r="CA86" s="347"/>
      <c r="CB86" s="347"/>
      <c r="CC86" s="347"/>
      <c r="CD86" s="347"/>
      <c r="CE86" s="347"/>
      <c r="CF86" s="347"/>
      <c r="CG86" s="347"/>
      <c r="CH86" s="347"/>
      <c r="CI86" s="347"/>
      <c r="CJ86" s="347"/>
      <c r="CK86" s="347"/>
      <c r="CL86" s="347"/>
      <c r="CM86" s="347"/>
      <c r="CN86" s="347"/>
      <c r="CO86" s="347"/>
      <c r="CP86" s="347"/>
      <c r="CQ86" s="347"/>
      <c r="CR86" s="347"/>
      <c r="CS86" s="347"/>
      <c r="CT86" s="347"/>
      <c r="CU86" s="347"/>
      <c r="CV86" s="347"/>
      <c r="CW86" s="347"/>
      <c r="CX86" s="347"/>
      <c r="CY86" s="347"/>
      <c r="CZ86" s="347"/>
      <c r="DA86" s="347"/>
      <c r="DB86" s="347"/>
      <c r="DC86" s="347"/>
      <c r="DD86" s="347"/>
      <c r="DE86" s="347"/>
      <c r="DF86" s="347"/>
      <c r="DG86" s="347"/>
      <c r="DH86" s="347"/>
      <c r="DI86" s="347"/>
      <c r="DJ86" s="347"/>
      <c r="DK86" s="347"/>
      <c r="DL86" s="347"/>
      <c r="DM86" s="347"/>
      <c r="DN86" s="347"/>
      <c r="DO86" s="347"/>
      <c r="DP86" s="347"/>
      <c r="DQ86" s="347"/>
      <c r="DR86" s="347"/>
      <c r="DS86" s="347"/>
      <c r="DT86" s="347"/>
      <c r="DU86" s="347"/>
      <c r="DV86" s="347"/>
      <c r="DW86" s="347"/>
      <c r="DX86" s="347"/>
      <c r="DY86" s="347"/>
      <c r="DZ86" s="347"/>
      <c r="EA86" s="347"/>
      <c r="EB86" s="347"/>
      <c r="EC86" s="347"/>
      <c r="ED86" s="347"/>
      <c r="EE86" s="347"/>
      <c r="EF86" s="347"/>
      <c r="EG86" s="347"/>
      <c r="EH86" s="347"/>
      <c r="EI86" s="347"/>
      <c r="EJ86" s="347"/>
      <c r="EK86" s="347"/>
      <c r="EL86" s="347"/>
      <c r="EM86" s="347"/>
      <c r="EN86" s="347"/>
      <c r="EO86" s="347"/>
      <c r="EP86" s="347"/>
      <c r="EQ86" s="347"/>
      <c r="ER86" s="347"/>
      <c r="ES86" s="347"/>
      <c r="ET86" s="347"/>
      <c r="EU86" s="347"/>
      <c r="EV86" s="347"/>
      <c r="EW86" s="347"/>
      <c r="EX86" s="347"/>
      <c r="EY86" s="347"/>
      <c r="EZ86" s="347"/>
      <c r="FA86" s="347"/>
      <c r="FB86" s="347"/>
      <c r="FC86" s="347"/>
      <c r="FD86" s="347"/>
      <c r="FE86" s="347"/>
      <c r="FF86" s="347"/>
      <c r="FG86" s="347"/>
      <c r="FH86" s="347"/>
      <c r="FI86" s="347"/>
      <c r="FJ86" s="347"/>
      <c r="FK86" s="347"/>
      <c r="FL86" s="347"/>
      <c r="FM86" s="347"/>
      <c r="FN86" s="347"/>
      <c r="FO86" s="347"/>
      <c r="FP86" s="347"/>
      <c r="FQ86" s="347"/>
      <c r="FR86" s="347"/>
      <c r="FS86" s="347"/>
      <c r="FT86" s="347"/>
      <c r="FU86" s="347"/>
      <c r="FV86" s="347"/>
      <c r="FW86" s="347"/>
      <c r="FX86" s="347"/>
      <c r="FY86" s="347"/>
      <c r="FZ86" s="347"/>
      <c r="GA86" s="347"/>
      <c r="GB86" s="347"/>
      <c r="GC86" s="347"/>
      <c r="GD86" s="347"/>
      <c r="GE86" s="347"/>
      <c r="GF86" s="347"/>
      <c r="GG86" s="347"/>
      <c r="GH86" s="347"/>
      <c r="GI86" s="347"/>
      <c r="GJ86" s="347"/>
      <c r="GK86" s="347"/>
      <c r="GL86" s="347"/>
      <c r="GM86" s="347"/>
      <c r="GN86" s="347"/>
      <c r="GO86" s="347"/>
      <c r="GP86" s="347"/>
      <c r="GQ86" s="347"/>
      <c r="GR86" s="347"/>
      <c r="GS86" s="347"/>
      <c r="GT86" s="347"/>
      <c r="GU86" s="347"/>
      <c r="GV86" s="347"/>
      <c r="GW86" s="347"/>
      <c r="GX86" s="347"/>
      <c r="GY86" s="347"/>
      <c r="GZ86" s="347"/>
      <c r="HA86" s="347"/>
      <c r="HB86" s="347"/>
      <c r="HC86" s="347"/>
      <c r="HD86" s="347"/>
      <c r="HE86" s="347"/>
      <c r="HF86" s="347"/>
      <c r="HG86" s="347"/>
      <c r="HH86" s="347"/>
      <c r="HI86" s="347"/>
      <c r="HJ86" s="347"/>
      <c r="HK86" s="347"/>
      <c r="HL86" s="347"/>
      <c r="HM86" s="347"/>
      <c r="HN86" s="347"/>
      <c r="HO86" s="347"/>
      <c r="HP86" s="347"/>
      <c r="HQ86" s="347"/>
      <c r="HR86" s="347"/>
      <c r="HS86" s="347"/>
      <c r="HT86" s="347"/>
      <c r="HU86" s="347"/>
      <c r="HV86" s="347"/>
      <c r="HW86" s="347"/>
      <c r="HX86" s="347"/>
      <c r="HY86" s="347"/>
      <c r="HZ86" s="347"/>
      <c r="IA86" s="347"/>
      <c r="IB86" s="347"/>
      <c r="IC86" s="347"/>
      <c r="ID86" s="347"/>
      <c r="IE86" s="347"/>
      <c r="IF86" s="347"/>
      <c r="IG86" s="347"/>
      <c r="IH86" s="347"/>
      <c r="II86" s="347"/>
      <c r="IJ86" s="347"/>
      <c r="IK86" s="347"/>
      <c r="IL86" s="347"/>
      <c r="IM86" s="347"/>
      <c r="IN86" s="347"/>
      <c r="IO86" s="347"/>
      <c r="IP86" s="347"/>
      <c r="IQ86" s="347"/>
      <c r="IR86" s="347"/>
      <c r="IS86" s="347"/>
      <c r="IT86" s="347"/>
      <c r="IU86" s="347"/>
      <c r="IV86" s="347"/>
      <c r="IW86" s="347"/>
      <c r="IX86" s="347"/>
      <c r="IY86" s="347"/>
      <c r="IZ86" s="347"/>
      <c r="JA86" s="347"/>
      <c r="JB86" s="347"/>
      <c r="JC86" s="347"/>
      <c r="JD86" s="347"/>
      <c r="JE86" s="347"/>
      <c r="JF86" s="347"/>
      <c r="JG86" s="347"/>
      <c r="JH86" s="347"/>
      <c r="JI86" s="347"/>
      <c r="JJ86" s="347"/>
      <c r="JK86" s="347"/>
      <c r="JL86" s="347"/>
      <c r="JM86" s="347"/>
      <c r="JN86" s="347"/>
    </row>
    <row r="87" spans="2:274" x14ac:dyDescent="0.2">
      <c r="B87" s="2" t="s">
        <v>502</v>
      </c>
      <c r="C87" s="391">
        <f>+Fin!$C$74</f>
        <v>15</v>
      </c>
      <c r="D87" s="178"/>
      <c r="E87" s="297"/>
      <c r="F87" s="347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7"/>
      <c r="AM87" s="347"/>
      <c r="AN87" s="347"/>
      <c r="AO87" s="347"/>
      <c r="AP87" s="347"/>
      <c r="AQ87" s="347"/>
      <c r="AR87" s="347"/>
      <c r="AS87" s="347"/>
      <c r="AT87" s="347"/>
      <c r="AU87" s="347"/>
      <c r="AV87" s="347"/>
      <c r="AW87" s="347"/>
      <c r="AX87" s="347"/>
      <c r="AY87" s="347"/>
      <c r="AZ87" s="347"/>
      <c r="BA87" s="347"/>
      <c r="BB87" s="347"/>
      <c r="BC87" s="347"/>
      <c r="BD87" s="347"/>
      <c r="BE87" s="347"/>
      <c r="BF87" s="347"/>
      <c r="BG87" s="347"/>
      <c r="BH87" s="347"/>
      <c r="BI87" s="347"/>
      <c r="BJ87" s="347"/>
      <c r="BK87" s="347"/>
      <c r="BL87" s="347"/>
      <c r="BM87" s="347"/>
      <c r="BN87" s="347"/>
      <c r="BO87" s="347"/>
      <c r="BP87" s="347"/>
      <c r="BQ87" s="347"/>
      <c r="BR87" s="347"/>
      <c r="BS87" s="347"/>
      <c r="BT87" s="347"/>
      <c r="BU87" s="347"/>
      <c r="BV87" s="347"/>
      <c r="BW87" s="347"/>
      <c r="BX87" s="347"/>
      <c r="BY87" s="347"/>
      <c r="BZ87" s="347"/>
      <c r="CA87" s="347"/>
      <c r="CB87" s="347"/>
      <c r="CC87" s="347"/>
      <c r="CD87" s="347"/>
      <c r="CE87" s="347"/>
      <c r="CF87" s="347"/>
      <c r="CG87" s="347"/>
      <c r="CH87" s="347"/>
      <c r="CI87" s="347"/>
      <c r="CJ87" s="347"/>
      <c r="CK87" s="347"/>
      <c r="CL87" s="347"/>
      <c r="CM87" s="347"/>
      <c r="CN87" s="347"/>
      <c r="CO87" s="347"/>
      <c r="CP87" s="347"/>
      <c r="CQ87" s="347"/>
      <c r="CR87" s="347"/>
      <c r="CS87" s="347"/>
      <c r="CT87" s="347"/>
      <c r="CU87" s="347"/>
      <c r="CV87" s="347"/>
      <c r="CW87" s="347"/>
      <c r="CX87" s="347"/>
      <c r="CY87" s="347"/>
      <c r="CZ87" s="347"/>
      <c r="DA87" s="347"/>
      <c r="DB87" s="347"/>
      <c r="DC87" s="347"/>
      <c r="DD87" s="347"/>
      <c r="DE87" s="347"/>
      <c r="DF87" s="347"/>
      <c r="DG87" s="347"/>
      <c r="DH87" s="347"/>
      <c r="DI87" s="347"/>
      <c r="DJ87" s="347"/>
      <c r="DK87" s="347"/>
      <c r="DL87" s="347"/>
      <c r="DM87" s="347"/>
      <c r="DN87" s="347"/>
      <c r="DO87" s="347"/>
      <c r="DP87" s="347"/>
      <c r="DQ87" s="347"/>
      <c r="DR87" s="347"/>
      <c r="DS87" s="347"/>
      <c r="DT87" s="347"/>
      <c r="DU87" s="347"/>
      <c r="DV87" s="347"/>
      <c r="DW87" s="347"/>
      <c r="DX87" s="347"/>
      <c r="DY87" s="347"/>
      <c r="DZ87" s="347"/>
      <c r="EA87" s="347"/>
      <c r="EB87" s="347"/>
      <c r="EC87" s="347"/>
      <c r="ED87" s="347"/>
      <c r="EE87" s="347"/>
      <c r="EF87" s="347"/>
      <c r="EG87" s="347"/>
      <c r="EH87" s="347"/>
      <c r="EI87" s="347"/>
      <c r="EJ87" s="347"/>
      <c r="EK87" s="347"/>
      <c r="EL87" s="347"/>
      <c r="EM87" s="347"/>
      <c r="EN87" s="347"/>
      <c r="EO87" s="347"/>
      <c r="EP87" s="347"/>
      <c r="EQ87" s="347"/>
      <c r="ER87" s="347"/>
      <c r="ES87" s="347"/>
      <c r="ET87" s="347"/>
      <c r="EU87" s="347"/>
      <c r="EV87" s="347"/>
      <c r="EW87" s="347"/>
      <c r="EX87" s="347"/>
      <c r="EY87" s="347"/>
      <c r="EZ87" s="347"/>
      <c r="FA87" s="347"/>
      <c r="FB87" s="347"/>
      <c r="FC87" s="347"/>
      <c r="FD87" s="347"/>
      <c r="FE87" s="347"/>
      <c r="FF87" s="347"/>
      <c r="FG87" s="347"/>
      <c r="FH87" s="347"/>
      <c r="FI87" s="347"/>
      <c r="FJ87" s="347"/>
      <c r="FK87" s="347"/>
      <c r="FL87" s="347"/>
      <c r="FM87" s="347"/>
      <c r="FN87" s="347"/>
      <c r="FO87" s="347"/>
      <c r="FP87" s="347"/>
      <c r="FQ87" s="347"/>
      <c r="FR87" s="347"/>
      <c r="FS87" s="347"/>
      <c r="FT87" s="347"/>
      <c r="FU87" s="347"/>
      <c r="FV87" s="347"/>
      <c r="FW87" s="347"/>
      <c r="FX87" s="347"/>
      <c r="FY87" s="347"/>
      <c r="FZ87" s="347"/>
      <c r="GA87" s="347"/>
      <c r="GB87" s="347"/>
      <c r="GC87" s="347"/>
      <c r="GD87" s="347"/>
      <c r="GE87" s="347"/>
      <c r="GF87" s="347"/>
      <c r="GG87" s="347"/>
      <c r="GH87" s="347"/>
      <c r="GI87" s="347"/>
      <c r="GJ87" s="347"/>
      <c r="GK87" s="347"/>
      <c r="GL87" s="347"/>
      <c r="GM87" s="347"/>
      <c r="GN87" s="347"/>
      <c r="GO87" s="347"/>
      <c r="GP87" s="347"/>
      <c r="GQ87" s="347"/>
      <c r="GR87" s="347"/>
      <c r="GS87" s="347"/>
      <c r="GT87" s="347"/>
      <c r="GU87" s="347"/>
      <c r="GV87" s="347"/>
      <c r="GW87" s="347"/>
      <c r="GX87" s="347"/>
      <c r="GY87" s="347"/>
      <c r="GZ87" s="347"/>
      <c r="HA87" s="347"/>
      <c r="HB87" s="347"/>
      <c r="HC87" s="347"/>
      <c r="HD87" s="347"/>
      <c r="HE87" s="347"/>
      <c r="HF87" s="347"/>
      <c r="HG87" s="347"/>
      <c r="HH87" s="347"/>
      <c r="HI87" s="347"/>
      <c r="HJ87" s="347"/>
      <c r="HK87" s="347"/>
      <c r="HL87" s="347"/>
      <c r="HM87" s="347"/>
      <c r="HN87" s="347"/>
      <c r="HO87" s="347"/>
      <c r="HP87" s="347"/>
      <c r="HQ87" s="347"/>
      <c r="HR87" s="347"/>
      <c r="HS87" s="347"/>
      <c r="HT87" s="347"/>
      <c r="HU87" s="347"/>
      <c r="HV87" s="347"/>
      <c r="HW87" s="347"/>
      <c r="HX87" s="347"/>
      <c r="HY87" s="347"/>
      <c r="HZ87" s="347"/>
      <c r="IA87" s="347"/>
      <c r="IB87" s="347"/>
      <c r="IC87" s="347"/>
      <c r="ID87" s="347"/>
      <c r="IE87" s="347"/>
      <c r="IF87" s="347"/>
      <c r="IG87" s="347"/>
      <c r="IH87" s="347"/>
      <c r="II87" s="347"/>
      <c r="IJ87" s="347"/>
      <c r="IK87" s="347"/>
      <c r="IL87" s="347"/>
      <c r="IM87" s="347"/>
      <c r="IN87" s="347"/>
      <c r="IO87" s="347"/>
      <c r="IP87" s="347"/>
      <c r="IQ87" s="347"/>
      <c r="IR87" s="347"/>
      <c r="IS87" s="347"/>
      <c r="IT87" s="347"/>
      <c r="IU87" s="347"/>
      <c r="IV87" s="347"/>
      <c r="IW87" s="347"/>
      <c r="IX87" s="347"/>
      <c r="IY87" s="347"/>
      <c r="IZ87" s="347"/>
      <c r="JA87" s="347"/>
      <c r="JB87" s="347"/>
      <c r="JC87" s="347"/>
      <c r="JD87" s="347"/>
      <c r="JE87" s="347"/>
      <c r="JF87" s="347"/>
      <c r="JG87" s="347"/>
      <c r="JH87" s="347"/>
      <c r="JI87" s="347"/>
      <c r="JJ87" s="347"/>
      <c r="JK87" s="347"/>
      <c r="JL87" s="347"/>
      <c r="JM87" s="347"/>
      <c r="JN87" s="347"/>
    </row>
    <row r="88" spans="2:274" x14ac:dyDescent="0.2">
      <c r="B88" s="2" t="s">
        <v>508</v>
      </c>
      <c r="C88" s="391">
        <f>+C87*12</f>
        <v>180</v>
      </c>
      <c r="D88" s="178"/>
      <c r="E88" s="297">
        <f>+SUM(G88:JN88)</f>
        <v>180</v>
      </c>
      <c r="F88" s="347"/>
      <c r="G88" s="307">
        <f>+IF($C$88-SUM($G$82:G82)&gt;=0,G82,0)</f>
        <v>0</v>
      </c>
      <c r="H88" s="307">
        <f>+IF($C$88-SUM($G$82:H82)&gt;=0,H82,0)</f>
        <v>0</v>
      </c>
      <c r="I88" s="307">
        <f>+IF($C$88-SUM($G$82:I82)&gt;=0,I82,0)</f>
        <v>0</v>
      </c>
      <c r="J88" s="307">
        <f>+IF($C$88-SUM($G$82:J82)&gt;=0,J82,0)</f>
        <v>0</v>
      </c>
      <c r="K88" s="307">
        <f>+IF($C$88-SUM($G$82:K82)&gt;=0,K82,0)</f>
        <v>0</v>
      </c>
      <c r="L88" s="307">
        <f>+IF($C$88-SUM($G$82:L82)&gt;=0,L82,0)</f>
        <v>0</v>
      </c>
      <c r="M88" s="307">
        <f>+IF($C$88-SUM($G$82:M82)&gt;=0,M82,0)</f>
        <v>0</v>
      </c>
      <c r="N88" s="307">
        <f>+IF($C$88-SUM($G$82:N82)&gt;=0,N82,0)</f>
        <v>0</v>
      </c>
      <c r="O88" s="307">
        <f>+IF($C$88-SUM($G$82:O82)&gt;=0,O82,0)</f>
        <v>0</v>
      </c>
      <c r="P88" s="307">
        <f>+IF($C$88-SUM($G$82:P82)&gt;=0,P82,0)</f>
        <v>0</v>
      </c>
      <c r="Q88" s="307">
        <f>+IF($C$88-SUM($G$82:Q82)&gt;=0,Q82,0)</f>
        <v>0</v>
      </c>
      <c r="R88" s="307">
        <f>+IF($C$88-SUM($G$82:R82)&gt;=0,R82,0)</f>
        <v>0</v>
      </c>
      <c r="S88" s="307">
        <f>+IF($C$88-SUM($G$82:S82)&gt;=0,S82,0)</f>
        <v>0</v>
      </c>
      <c r="T88" s="307">
        <f>+IF($C$88-SUM($G$82:T82)&gt;=0,T82,0)</f>
        <v>0</v>
      </c>
      <c r="U88" s="307">
        <f>+IF($C$88-SUM($G$82:U82)&gt;=0,U82,0)</f>
        <v>0</v>
      </c>
      <c r="V88" s="307">
        <f>+IF($C$88-SUM($G$82:V82)&gt;=0,V82,0)</f>
        <v>0</v>
      </c>
      <c r="W88" s="307">
        <f>+IF($C$88-SUM($G$82:W82)&gt;=0,W82,0)</f>
        <v>0</v>
      </c>
      <c r="X88" s="307">
        <f>+IF($C$88-SUM($G$82:X82)&gt;=0,X82,0)</f>
        <v>0</v>
      </c>
      <c r="Y88" s="307">
        <f>+IF($C$88-SUM($G$82:Y82)&gt;=0,Y82,0)</f>
        <v>0</v>
      </c>
      <c r="Z88" s="307">
        <f>+IF($C$88-SUM($G$82:Z82)&gt;=0,Z82,0)</f>
        <v>0</v>
      </c>
      <c r="AA88" s="307">
        <f>+IF($C$88-SUM($G$82:AA82)&gt;=0,AA82,0)</f>
        <v>0</v>
      </c>
      <c r="AB88" s="307">
        <f>+IF($C$88-SUM($G$82:AB82)&gt;=0,AB82,0)</f>
        <v>0</v>
      </c>
      <c r="AC88" s="307">
        <f>+IF($C$88-SUM($G$82:AC82)&gt;=0,AC82,0)</f>
        <v>0</v>
      </c>
      <c r="AD88" s="307">
        <f>+IF($C$88-SUM($G$82:AD82)&gt;=0,AD82,0)</f>
        <v>0</v>
      </c>
      <c r="AE88" s="307">
        <f>+IF($C$88-SUM($G$82:AE82)&gt;=0,AE82,0)</f>
        <v>0</v>
      </c>
      <c r="AF88" s="307">
        <f>+IF($C$88-SUM($G$82:AF82)&gt;=0,AF82,0)</f>
        <v>0</v>
      </c>
      <c r="AG88" s="307">
        <f>+IF($C$88-SUM($G$82:AG82)&gt;=0,AG82,0)</f>
        <v>0</v>
      </c>
      <c r="AH88" s="307">
        <f>+IF($C$88-SUM($G$82:AH82)&gt;=0,AH82,0)</f>
        <v>0</v>
      </c>
      <c r="AI88" s="307">
        <f>+IF($C$88-SUM($G$82:AI82)&gt;=0,AI82,0)</f>
        <v>0</v>
      </c>
      <c r="AJ88" s="307">
        <f>+IF($C$88-SUM($G$82:AJ82)&gt;=0,AJ82,0)</f>
        <v>0</v>
      </c>
      <c r="AK88" s="307">
        <f>+IF($C$88-SUM($G$82:AK82)&gt;=0,AK82,0)</f>
        <v>0</v>
      </c>
      <c r="AL88" s="307">
        <f>+IF($C$88-SUM($G$82:AL82)&gt;=0,AL82,0)</f>
        <v>0</v>
      </c>
      <c r="AM88" s="307">
        <f>+IF($C$88-SUM($G$82:AM82)&gt;=0,AM82,0)</f>
        <v>0</v>
      </c>
      <c r="AN88" s="307">
        <f>+IF($C$88-SUM($G$82:AN82)&gt;=0,AN82,0)</f>
        <v>0</v>
      </c>
      <c r="AO88" s="307">
        <f>+IF($C$88-SUM($G$82:AO82)&gt;=0,AO82,0)</f>
        <v>0</v>
      </c>
      <c r="AP88" s="307">
        <f>+IF($C$88-SUM($G$82:AP82)&gt;=0,AP82,0)</f>
        <v>0</v>
      </c>
      <c r="AQ88" s="307">
        <f>+IF($C$88-SUM($G$82:AQ82)&gt;=0,AQ82,0)</f>
        <v>0</v>
      </c>
      <c r="AR88" s="307">
        <f>+IF($C$88-SUM($G$82:AR82)&gt;=0,AR82,0)</f>
        <v>0</v>
      </c>
      <c r="AS88" s="307">
        <f>+IF($C$88-SUM($G$82:AS82)&gt;=0,AS82,0)</f>
        <v>0</v>
      </c>
      <c r="AT88" s="307">
        <f>+IF($C$88-SUM($G$82:AT82)&gt;=0,AT82,0)</f>
        <v>1</v>
      </c>
      <c r="AU88" s="307">
        <f>+IF($C$88-SUM($G$82:AU82)&gt;=0,AU82,0)</f>
        <v>1</v>
      </c>
      <c r="AV88" s="307">
        <f>+IF($C$88-SUM($G$82:AV82)&gt;=0,AV82,0)</f>
        <v>1</v>
      </c>
      <c r="AW88" s="307">
        <f>+IF($C$88-SUM($G$82:AW82)&gt;=0,AW82,0)</f>
        <v>1</v>
      </c>
      <c r="AX88" s="307">
        <f>+IF($C$88-SUM($G$82:AX82)&gt;=0,AX82,0)</f>
        <v>1</v>
      </c>
      <c r="AY88" s="307">
        <f>+IF($C$88-SUM($G$82:AY82)&gt;=0,AY82,0)</f>
        <v>1</v>
      </c>
      <c r="AZ88" s="307">
        <f>+IF($C$88-SUM($G$82:AZ82)&gt;=0,AZ82,0)</f>
        <v>1</v>
      </c>
      <c r="BA88" s="307">
        <f>+IF($C$88-SUM($G$82:BA82)&gt;=0,BA82,0)</f>
        <v>1</v>
      </c>
      <c r="BB88" s="307">
        <f>+IF($C$88-SUM($G$82:BB82)&gt;=0,BB82,0)</f>
        <v>1</v>
      </c>
      <c r="BC88" s="307">
        <f>+IF($C$88-SUM($G$82:BC82)&gt;=0,BC82,0)</f>
        <v>1</v>
      </c>
      <c r="BD88" s="307">
        <f>+IF($C$88-SUM($G$82:BD82)&gt;=0,BD82,0)</f>
        <v>1</v>
      </c>
      <c r="BE88" s="307">
        <f>+IF($C$88-SUM($G$82:BE82)&gt;=0,BE82,0)</f>
        <v>1</v>
      </c>
      <c r="BF88" s="307">
        <f>+IF($C$88-SUM($G$82:BF82)&gt;=0,BF82,0)</f>
        <v>1</v>
      </c>
      <c r="BG88" s="307">
        <f>+IF($C$88-SUM($G$82:BG82)&gt;=0,BG82,0)</f>
        <v>1</v>
      </c>
      <c r="BH88" s="307">
        <f>+IF($C$88-SUM($G$82:BH82)&gt;=0,BH82,0)</f>
        <v>1</v>
      </c>
      <c r="BI88" s="307">
        <f>+IF($C$88-SUM($G$82:BI82)&gt;=0,BI82,0)</f>
        <v>1</v>
      </c>
      <c r="BJ88" s="307">
        <f>+IF($C$88-SUM($G$82:BJ82)&gt;=0,BJ82,0)</f>
        <v>1</v>
      </c>
      <c r="BK88" s="307">
        <f>+IF($C$88-SUM($G$82:BK82)&gt;=0,BK82,0)</f>
        <v>1</v>
      </c>
      <c r="BL88" s="307">
        <f>+IF($C$88-SUM($G$82:BL82)&gt;=0,BL82,0)</f>
        <v>1</v>
      </c>
      <c r="BM88" s="307">
        <f>+IF($C$88-SUM($G$82:BM82)&gt;=0,BM82,0)</f>
        <v>1</v>
      </c>
      <c r="BN88" s="307">
        <f>+IF($C$88-SUM($G$82:BN82)&gt;=0,BN82,0)</f>
        <v>1</v>
      </c>
      <c r="BO88" s="307">
        <f>+IF($C$88-SUM($G$82:BO82)&gt;=0,BO82,0)</f>
        <v>1</v>
      </c>
      <c r="BP88" s="307">
        <f>+IF($C$88-SUM($G$82:BP82)&gt;=0,BP82,0)</f>
        <v>1</v>
      </c>
      <c r="BQ88" s="307">
        <f>+IF($C$88-SUM($G$82:BQ82)&gt;=0,BQ82,0)</f>
        <v>1</v>
      </c>
      <c r="BR88" s="307">
        <f>+IF($C$88-SUM($G$82:BR82)&gt;=0,BR82,0)</f>
        <v>1</v>
      </c>
      <c r="BS88" s="307">
        <f>+IF($C$88-SUM($G$82:BS82)&gt;=0,BS82,0)</f>
        <v>1</v>
      </c>
      <c r="BT88" s="307">
        <f>+IF($C$88-SUM($G$82:BT82)&gt;=0,BT82,0)</f>
        <v>1</v>
      </c>
      <c r="BU88" s="307">
        <f>+IF($C$88-SUM($G$82:BU82)&gt;=0,BU82,0)</f>
        <v>1</v>
      </c>
      <c r="BV88" s="307">
        <f>+IF($C$88-SUM($G$82:BV82)&gt;=0,BV82,0)</f>
        <v>1</v>
      </c>
      <c r="BW88" s="307">
        <f>+IF($C$88-SUM($G$82:BW82)&gt;=0,BW82,0)</f>
        <v>1</v>
      </c>
      <c r="BX88" s="307">
        <f>+IF($C$88-SUM($G$82:BX82)&gt;=0,BX82,0)</f>
        <v>1</v>
      </c>
      <c r="BY88" s="307">
        <f>+IF($C$88-SUM($G$82:BY82)&gt;=0,BY82,0)</f>
        <v>1</v>
      </c>
      <c r="BZ88" s="307">
        <f>+IF($C$88-SUM($G$82:BZ82)&gt;=0,BZ82,0)</f>
        <v>1</v>
      </c>
      <c r="CA88" s="307">
        <f>+IF($C$88-SUM($G$82:CA82)&gt;=0,CA82,0)</f>
        <v>1</v>
      </c>
      <c r="CB88" s="307">
        <f>+IF($C$88-SUM($G$82:CB82)&gt;=0,CB82,0)</f>
        <v>1</v>
      </c>
      <c r="CC88" s="307">
        <f>+IF($C$88-SUM($G$82:CC82)&gt;=0,CC82,0)</f>
        <v>1</v>
      </c>
      <c r="CD88" s="307">
        <f>+IF($C$88-SUM($G$82:CD82)&gt;=0,CD82,0)</f>
        <v>1</v>
      </c>
      <c r="CE88" s="307">
        <f>+IF($C$88-SUM($G$82:CE82)&gt;=0,CE82,0)</f>
        <v>1</v>
      </c>
      <c r="CF88" s="307">
        <f>+IF($C$88-SUM($G$82:CF82)&gt;=0,CF82,0)</f>
        <v>1</v>
      </c>
      <c r="CG88" s="307">
        <f>+IF($C$88-SUM($G$82:CG82)&gt;=0,CG82,0)</f>
        <v>1</v>
      </c>
      <c r="CH88" s="307">
        <f>+IF($C$88-SUM($G$82:CH82)&gt;=0,CH82,0)</f>
        <v>1</v>
      </c>
      <c r="CI88" s="307">
        <f>+IF($C$88-SUM($G$82:CI82)&gt;=0,CI82,0)</f>
        <v>1</v>
      </c>
      <c r="CJ88" s="307">
        <f>+IF($C$88-SUM($G$82:CJ82)&gt;=0,CJ82,0)</f>
        <v>1</v>
      </c>
      <c r="CK88" s="307">
        <f>+IF($C$88-SUM($G$82:CK82)&gt;=0,CK82,0)</f>
        <v>1</v>
      </c>
      <c r="CL88" s="307">
        <f>+IF($C$88-SUM($G$82:CL82)&gt;=0,CL82,0)</f>
        <v>1</v>
      </c>
      <c r="CM88" s="307">
        <f>+IF($C$88-SUM($G$82:CM82)&gt;=0,CM82,0)</f>
        <v>1</v>
      </c>
      <c r="CN88" s="307">
        <f>+IF($C$88-SUM($G$82:CN82)&gt;=0,CN82,0)</f>
        <v>1</v>
      </c>
      <c r="CO88" s="307">
        <f>+IF($C$88-SUM($G$82:CO82)&gt;=0,CO82,0)</f>
        <v>1</v>
      </c>
      <c r="CP88" s="307">
        <f>+IF($C$88-SUM($G$82:CP82)&gt;=0,CP82,0)</f>
        <v>1</v>
      </c>
      <c r="CQ88" s="307">
        <f>+IF($C$88-SUM($G$82:CQ82)&gt;=0,CQ82,0)</f>
        <v>1</v>
      </c>
      <c r="CR88" s="307">
        <f>+IF($C$88-SUM($G$82:CR82)&gt;=0,CR82,0)</f>
        <v>1</v>
      </c>
      <c r="CS88" s="307">
        <f>+IF($C$88-SUM($G$82:CS82)&gt;=0,CS82,0)</f>
        <v>1</v>
      </c>
      <c r="CT88" s="307">
        <f>+IF($C$88-SUM($G$82:CT82)&gt;=0,CT82,0)</f>
        <v>1</v>
      </c>
      <c r="CU88" s="307">
        <f>+IF($C$88-SUM($G$82:CU82)&gt;=0,CU82,0)</f>
        <v>1</v>
      </c>
      <c r="CV88" s="307">
        <f>+IF($C$88-SUM($G$82:CV82)&gt;=0,CV82,0)</f>
        <v>1</v>
      </c>
      <c r="CW88" s="307">
        <f>+IF($C$88-SUM($G$82:CW82)&gt;=0,CW82,0)</f>
        <v>1</v>
      </c>
      <c r="CX88" s="307">
        <f>+IF($C$88-SUM($G$82:CX82)&gt;=0,CX82,0)</f>
        <v>1</v>
      </c>
      <c r="CY88" s="307">
        <f>+IF($C$88-SUM($G$82:CY82)&gt;=0,CY82,0)</f>
        <v>1</v>
      </c>
      <c r="CZ88" s="307">
        <f>+IF($C$88-SUM($G$82:CZ82)&gt;=0,CZ82,0)</f>
        <v>1</v>
      </c>
      <c r="DA88" s="307">
        <f>+IF($C$88-SUM($G$82:DA82)&gt;=0,DA82,0)</f>
        <v>1</v>
      </c>
      <c r="DB88" s="307">
        <f>+IF($C$88-SUM($G$82:DB82)&gt;=0,DB82,0)</f>
        <v>1</v>
      </c>
      <c r="DC88" s="307">
        <f>+IF($C$88-SUM($G$82:DC82)&gt;=0,DC82,0)</f>
        <v>1</v>
      </c>
      <c r="DD88" s="307">
        <f>+IF($C$88-SUM($G$82:DD82)&gt;=0,DD82,0)</f>
        <v>1</v>
      </c>
      <c r="DE88" s="307">
        <f>+IF($C$88-SUM($G$82:DE82)&gt;=0,DE82,0)</f>
        <v>1</v>
      </c>
      <c r="DF88" s="307">
        <f>+IF($C$88-SUM($G$82:DF82)&gt;=0,DF82,0)</f>
        <v>1</v>
      </c>
      <c r="DG88" s="307">
        <f>+IF($C$88-SUM($G$82:DG82)&gt;=0,DG82,0)</f>
        <v>1</v>
      </c>
      <c r="DH88" s="307">
        <f>+IF($C$88-SUM($G$82:DH82)&gt;=0,DH82,0)</f>
        <v>1</v>
      </c>
      <c r="DI88" s="307">
        <f>+IF($C$88-SUM($G$82:DI82)&gt;=0,DI82,0)</f>
        <v>1</v>
      </c>
      <c r="DJ88" s="307">
        <f>+IF($C$88-SUM($G$82:DJ82)&gt;=0,DJ82,0)</f>
        <v>1</v>
      </c>
      <c r="DK88" s="307">
        <f>+IF($C$88-SUM($G$82:DK82)&gt;=0,DK82,0)</f>
        <v>1</v>
      </c>
      <c r="DL88" s="307">
        <f>+IF($C$88-SUM($G$82:DL82)&gt;=0,DL82,0)</f>
        <v>1</v>
      </c>
      <c r="DM88" s="307">
        <f>+IF($C$88-SUM($G$82:DM82)&gt;=0,DM82,0)</f>
        <v>1</v>
      </c>
      <c r="DN88" s="307">
        <f>+IF($C$88-SUM($G$82:DN82)&gt;=0,DN82,0)</f>
        <v>1</v>
      </c>
      <c r="DO88" s="307">
        <f>+IF($C$88-SUM($G$82:DO82)&gt;=0,DO82,0)</f>
        <v>1</v>
      </c>
      <c r="DP88" s="307">
        <f>+IF($C$88-SUM($G$82:DP82)&gt;=0,DP82,0)</f>
        <v>1</v>
      </c>
      <c r="DQ88" s="307">
        <f>+IF($C$88-SUM($G$82:DQ82)&gt;=0,DQ82,0)</f>
        <v>1</v>
      </c>
      <c r="DR88" s="307">
        <f>+IF($C$88-SUM($G$82:DR82)&gt;=0,DR82,0)</f>
        <v>1</v>
      </c>
      <c r="DS88" s="307">
        <f>+IF($C$88-SUM($G$82:DS82)&gt;=0,DS82,0)</f>
        <v>1</v>
      </c>
      <c r="DT88" s="307">
        <f>+IF($C$88-SUM($G$82:DT82)&gt;=0,DT82,0)</f>
        <v>1</v>
      </c>
      <c r="DU88" s="307">
        <f>+IF($C$88-SUM($G$82:DU82)&gt;=0,DU82,0)</f>
        <v>1</v>
      </c>
      <c r="DV88" s="307">
        <f>+IF($C$88-SUM($G$82:DV82)&gt;=0,DV82,0)</f>
        <v>1</v>
      </c>
      <c r="DW88" s="307">
        <f>+IF($C$88-SUM($G$82:DW82)&gt;=0,DW82,0)</f>
        <v>1</v>
      </c>
      <c r="DX88" s="307">
        <f>+IF($C$88-SUM($G$82:DX82)&gt;=0,DX82,0)</f>
        <v>1</v>
      </c>
      <c r="DY88" s="307">
        <f>+IF($C$88-SUM($G$82:DY82)&gt;=0,DY82,0)</f>
        <v>1</v>
      </c>
      <c r="DZ88" s="307">
        <f>+IF($C$88-SUM($G$82:DZ82)&gt;=0,DZ82,0)</f>
        <v>1</v>
      </c>
      <c r="EA88" s="307">
        <f>+IF($C$88-SUM($G$82:EA82)&gt;=0,EA82,0)</f>
        <v>1</v>
      </c>
      <c r="EB88" s="307">
        <f>+IF($C$88-SUM($G$82:EB82)&gt;=0,EB82,0)</f>
        <v>1</v>
      </c>
      <c r="EC88" s="307">
        <f>+IF($C$88-SUM($G$82:EC82)&gt;=0,EC82,0)</f>
        <v>1</v>
      </c>
      <c r="ED88" s="307">
        <f>+IF($C$88-SUM($G$82:ED82)&gt;=0,ED82,0)</f>
        <v>1</v>
      </c>
      <c r="EE88" s="307">
        <f>+IF($C$88-SUM($G$82:EE82)&gt;=0,EE82,0)</f>
        <v>1</v>
      </c>
      <c r="EF88" s="307">
        <f>+IF($C$88-SUM($G$82:EF82)&gt;=0,EF82,0)</f>
        <v>1</v>
      </c>
      <c r="EG88" s="307">
        <f>+IF($C$88-SUM($G$82:EG82)&gt;=0,EG82,0)</f>
        <v>1</v>
      </c>
      <c r="EH88" s="307">
        <f>+IF($C$88-SUM($G$82:EH82)&gt;=0,EH82,0)</f>
        <v>1</v>
      </c>
      <c r="EI88" s="307">
        <f>+IF($C$88-SUM($G$82:EI82)&gt;=0,EI82,0)</f>
        <v>1</v>
      </c>
      <c r="EJ88" s="307">
        <f>+IF($C$88-SUM($G$82:EJ82)&gt;=0,EJ82,0)</f>
        <v>1</v>
      </c>
      <c r="EK88" s="307">
        <f>+IF($C$88-SUM($G$82:EK82)&gt;=0,EK82,0)</f>
        <v>1</v>
      </c>
      <c r="EL88" s="307">
        <f>+IF($C$88-SUM($G$82:EL82)&gt;=0,EL82,0)</f>
        <v>1</v>
      </c>
      <c r="EM88" s="307">
        <f>+IF($C$88-SUM($G$82:EM82)&gt;=0,EM82,0)</f>
        <v>1</v>
      </c>
      <c r="EN88" s="307">
        <f>+IF($C$88-SUM($G$82:EN82)&gt;=0,EN82,0)</f>
        <v>1</v>
      </c>
      <c r="EO88" s="307">
        <f>+IF($C$88-SUM($G$82:EO82)&gt;=0,EO82,0)</f>
        <v>1</v>
      </c>
      <c r="EP88" s="307">
        <f>+IF($C$88-SUM($G$82:EP82)&gt;=0,EP82,0)</f>
        <v>1</v>
      </c>
      <c r="EQ88" s="307">
        <f>+IF($C$88-SUM($G$82:EQ82)&gt;=0,EQ82,0)</f>
        <v>1</v>
      </c>
      <c r="ER88" s="307">
        <f>+IF($C$88-SUM($G$82:ER82)&gt;=0,ER82,0)</f>
        <v>1</v>
      </c>
      <c r="ES88" s="307">
        <f>+IF($C$88-SUM($G$82:ES82)&gt;=0,ES82,0)</f>
        <v>1</v>
      </c>
      <c r="ET88" s="307">
        <f>+IF($C$88-SUM($G$82:ET82)&gt;=0,ET82,0)</f>
        <v>1</v>
      </c>
      <c r="EU88" s="307">
        <f>+IF($C$88-SUM($G$82:EU82)&gt;=0,EU82,0)</f>
        <v>1</v>
      </c>
      <c r="EV88" s="307">
        <f>+IF($C$88-SUM($G$82:EV82)&gt;=0,EV82,0)</f>
        <v>1</v>
      </c>
      <c r="EW88" s="307">
        <f>+IF($C$88-SUM($G$82:EW82)&gt;=0,EW82,0)</f>
        <v>1</v>
      </c>
      <c r="EX88" s="307">
        <f>+IF($C$88-SUM($G$82:EX82)&gt;=0,EX82,0)</f>
        <v>1</v>
      </c>
      <c r="EY88" s="307">
        <f>+IF($C$88-SUM($G$82:EY82)&gt;=0,EY82,0)</f>
        <v>1</v>
      </c>
      <c r="EZ88" s="307">
        <f>+IF($C$88-SUM($G$82:EZ82)&gt;=0,EZ82,0)</f>
        <v>1</v>
      </c>
      <c r="FA88" s="307">
        <f>+IF($C$88-SUM($G$82:FA82)&gt;=0,FA82,0)</f>
        <v>1</v>
      </c>
      <c r="FB88" s="307">
        <f>+IF($C$88-SUM($G$82:FB82)&gt;=0,FB82,0)</f>
        <v>1</v>
      </c>
      <c r="FC88" s="307">
        <f>+IF($C$88-SUM($G$82:FC82)&gt;=0,FC82,0)</f>
        <v>1</v>
      </c>
      <c r="FD88" s="307">
        <f>+IF($C$88-SUM($G$82:FD82)&gt;=0,FD82,0)</f>
        <v>1</v>
      </c>
      <c r="FE88" s="307">
        <f>+IF($C$88-SUM($G$82:FE82)&gt;=0,FE82,0)</f>
        <v>1</v>
      </c>
      <c r="FF88" s="307">
        <f>+IF($C$88-SUM($G$82:FF82)&gt;=0,FF82,0)</f>
        <v>1</v>
      </c>
      <c r="FG88" s="307">
        <f>+IF($C$88-SUM($G$82:FG82)&gt;=0,FG82,0)</f>
        <v>1</v>
      </c>
      <c r="FH88" s="307">
        <f>+IF($C$88-SUM($G$82:FH82)&gt;=0,FH82,0)</f>
        <v>1</v>
      </c>
      <c r="FI88" s="307">
        <f>+IF($C$88-SUM($G$82:FI82)&gt;=0,FI82,0)</f>
        <v>1</v>
      </c>
      <c r="FJ88" s="307">
        <f>+IF($C$88-SUM($G$82:FJ82)&gt;=0,FJ82,0)</f>
        <v>1</v>
      </c>
      <c r="FK88" s="307">
        <f>+IF($C$88-SUM($G$82:FK82)&gt;=0,FK82,0)</f>
        <v>1</v>
      </c>
      <c r="FL88" s="307">
        <f>+IF($C$88-SUM($G$82:FL82)&gt;=0,FL82,0)</f>
        <v>1</v>
      </c>
      <c r="FM88" s="307">
        <f>+IF($C$88-SUM($G$82:FM82)&gt;=0,FM82,0)</f>
        <v>1</v>
      </c>
      <c r="FN88" s="307">
        <f>+IF($C$88-SUM($G$82:FN82)&gt;=0,FN82,0)</f>
        <v>1</v>
      </c>
      <c r="FO88" s="307">
        <f>+IF($C$88-SUM($G$82:FO82)&gt;=0,FO82,0)</f>
        <v>1</v>
      </c>
      <c r="FP88" s="307">
        <f>+IF($C$88-SUM($G$82:FP82)&gt;=0,FP82,0)</f>
        <v>1</v>
      </c>
      <c r="FQ88" s="307">
        <f>+IF($C$88-SUM($G$82:FQ82)&gt;=0,FQ82,0)</f>
        <v>1</v>
      </c>
      <c r="FR88" s="307">
        <f>+IF($C$88-SUM($G$82:FR82)&gt;=0,FR82,0)</f>
        <v>1</v>
      </c>
      <c r="FS88" s="307">
        <f>+IF($C$88-SUM($G$82:FS82)&gt;=0,FS82,0)</f>
        <v>1</v>
      </c>
      <c r="FT88" s="307">
        <f>+IF($C$88-SUM($G$82:FT82)&gt;=0,FT82,0)</f>
        <v>1</v>
      </c>
      <c r="FU88" s="307">
        <f>+IF($C$88-SUM($G$82:FU82)&gt;=0,FU82,0)</f>
        <v>1</v>
      </c>
      <c r="FV88" s="307">
        <f>+IF($C$88-SUM($G$82:FV82)&gt;=0,FV82,0)</f>
        <v>1</v>
      </c>
      <c r="FW88" s="307">
        <f>+IF($C$88-SUM($G$82:FW82)&gt;=0,FW82,0)</f>
        <v>1</v>
      </c>
      <c r="FX88" s="307">
        <f>+IF($C$88-SUM($G$82:FX82)&gt;=0,FX82,0)</f>
        <v>1</v>
      </c>
      <c r="FY88" s="307">
        <f>+IF($C$88-SUM($G$82:FY82)&gt;=0,FY82,0)</f>
        <v>1</v>
      </c>
      <c r="FZ88" s="307">
        <f>+IF($C$88-SUM($G$82:FZ82)&gt;=0,FZ82,0)</f>
        <v>1</v>
      </c>
      <c r="GA88" s="307">
        <f>+IF($C$88-SUM($G$82:GA82)&gt;=0,GA82,0)</f>
        <v>1</v>
      </c>
      <c r="GB88" s="307">
        <f>+IF($C$88-SUM($G$82:GB82)&gt;=0,GB82,0)</f>
        <v>1</v>
      </c>
      <c r="GC88" s="307">
        <f>+IF($C$88-SUM($G$82:GC82)&gt;=0,GC82,0)</f>
        <v>1</v>
      </c>
      <c r="GD88" s="307">
        <f>+IF($C$88-SUM($G$82:GD82)&gt;=0,GD82,0)</f>
        <v>1</v>
      </c>
      <c r="GE88" s="307">
        <f>+IF($C$88-SUM($G$82:GE82)&gt;=0,GE82,0)</f>
        <v>1</v>
      </c>
      <c r="GF88" s="307">
        <f>+IF($C$88-SUM($G$82:GF82)&gt;=0,GF82,0)</f>
        <v>1</v>
      </c>
      <c r="GG88" s="307">
        <f>+IF($C$88-SUM($G$82:GG82)&gt;=0,GG82,0)</f>
        <v>1</v>
      </c>
      <c r="GH88" s="307">
        <f>+IF($C$88-SUM($G$82:GH82)&gt;=0,GH82,0)</f>
        <v>1</v>
      </c>
      <c r="GI88" s="307">
        <f>+IF($C$88-SUM($G$82:GI82)&gt;=0,GI82,0)</f>
        <v>1</v>
      </c>
      <c r="GJ88" s="307">
        <f>+IF($C$88-SUM($G$82:GJ82)&gt;=0,GJ82,0)</f>
        <v>1</v>
      </c>
      <c r="GK88" s="307">
        <f>+IF($C$88-SUM($G$82:GK82)&gt;=0,GK82,0)</f>
        <v>1</v>
      </c>
      <c r="GL88" s="307">
        <f>+IF($C$88-SUM($G$82:GL82)&gt;=0,GL82,0)</f>
        <v>1</v>
      </c>
      <c r="GM88" s="307">
        <f>+IF($C$88-SUM($G$82:GM82)&gt;=0,GM82,0)</f>
        <v>1</v>
      </c>
      <c r="GN88" s="307">
        <f>+IF($C$88-SUM($G$82:GN82)&gt;=0,GN82,0)</f>
        <v>1</v>
      </c>
      <c r="GO88" s="307">
        <f>+IF($C$88-SUM($G$82:GO82)&gt;=0,GO82,0)</f>
        <v>1</v>
      </c>
      <c r="GP88" s="307">
        <f>+IF($C$88-SUM($G$82:GP82)&gt;=0,GP82,0)</f>
        <v>1</v>
      </c>
      <c r="GQ88" s="307">
        <f>+IF($C$88-SUM($G$82:GQ82)&gt;=0,GQ82,0)</f>
        <v>1</v>
      </c>
      <c r="GR88" s="307">
        <f>+IF($C$88-SUM($G$82:GR82)&gt;=0,GR82,0)</f>
        <v>1</v>
      </c>
      <c r="GS88" s="307">
        <f>+IF($C$88-SUM($G$82:GS82)&gt;=0,GS82,0)</f>
        <v>1</v>
      </c>
      <c r="GT88" s="307">
        <f>+IF($C$88-SUM($G$82:GT82)&gt;=0,GT82,0)</f>
        <v>1</v>
      </c>
      <c r="GU88" s="307">
        <f>+IF($C$88-SUM($G$82:GU82)&gt;=0,GU82,0)</f>
        <v>1</v>
      </c>
      <c r="GV88" s="307">
        <f>+IF($C$88-SUM($G$82:GV82)&gt;=0,GV82,0)</f>
        <v>1</v>
      </c>
      <c r="GW88" s="307">
        <f>+IF($C$88-SUM($G$82:GW82)&gt;=0,GW82,0)</f>
        <v>1</v>
      </c>
      <c r="GX88" s="307">
        <f>+IF($C$88-SUM($G$82:GX82)&gt;=0,GX82,0)</f>
        <v>1</v>
      </c>
      <c r="GY88" s="307">
        <f>+IF($C$88-SUM($G$82:GY82)&gt;=0,GY82,0)</f>
        <v>1</v>
      </c>
      <c r="GZ88" s="307">
        <f>+IF($C$88-SUM($G$82:GZ82)&gt;=0,GZ82,0)</f>
        <v>1</v>
      </c>
      <c r="HA88" s="307">
        <f>+IF($C$88-SUM($G$82:HA82)&gt;=0,HA82,0)</f>
        <v>1</v>
      </c>
      <c r="HB88" s="307">
        <f>+IF($C$88-SUM($G$82:HB82)&gt;=0,HB82,0)</f>
        <v>1</v>
      </c>
      <c r="HC88" s="307">
        <f>+IF($C$88-SUM($G$82:HC82)&gt;=0,HC82,0)</f>
        <v>1</v>
      </c>
      <c r="HD88" s="307">
        <f>+IF($C$88-SUM($G$82:HD82)&gt;=0,HD82,0)</f>
        <v>1</v>
      </c>
      <c r="HE88" s="307">
        <f>+IF($C$88-SUM($G$82:HE82)&gt;=0,HE82,0)</f>
        <v>1</v>
      </c>
      <c r="HF88" s="307">
        <f>+IF($C$88-SUM($G$82:HF82)&gt;=0,HF82,0)</f>
        <v>1</v>
      </c>
      <c r="HG88" s="307">
        <f>+IF($C$88-SUM($G$82:HG82)&gt;=0,HG82,0)</f>
        <v>1</v>
      </c>
      <c r="HH88" s="307">
        <f>+IF($C$88-SUM($G$82:HH82)&gt;=0,HH82,0)</f>
        <v>1</v>
      </c>
      <c r="HI88" s="307">
        <f>+IF($C$88-SUM($G$82:HI82)&gt;=0,HI82,0)</f>
        <v>1</v>
      </c>
      <c r="HJ88" s="307">
        <f>+IF($C$88-SUM($G$82:HJ82)&gt;=0,HJ82,0)</f>
        <v>1</v>
      </c>
      <c r="HK88" s="307">
        <f>+IF($C$88-SUM($G$82:HK82)&gt;=0,HK82,0)</f>
        <v>1</v>
      </c>
      <c r="HL88" s="307">
        <f>+IF($C$88-SUM($G$82:HL82)&gt;=0,HL82,0)</f>
        <v>1</v>
      </c>
      <c r="HM88" s="307">
        <f>+IF($C$88-SUM($G$82:HM82)&gt;=0,HM82,0)</f>
        <v>1</v>
      </c>
      <c r="HN88" s="307">
        <f>+IF($C$88-SUM($G$82:HN82)&gt;=0,HN82,0)</f>
        <v>1</v>
      </c>
      <c r="HO88" s="307">
        <f>+IF($C$88-SUM($G$82:HO82)&gt;=0,HO82,0)</f>
        <v>1</v>
      </c>
      <c r="HP88" s="307">
        <f>+IF($C$88-SUM($G$82:HP82)&gt;=0,HP82,0)</f>
        <v>1</v>
      </c>
      <c r="HQ88" s="307">
        <f>+IF($C$88-SUM($G$82:HQ82)&gt;=0,HQ82,0)</f>
        <v>1</v>
      </c>
      <c r="HR88" s="307">
        <f>+IF($C$88-SUM($G$82:HR82)&gt;=0,HR82,0)</f>
        <v>0</v>
      </c>
      <c r="HS88" s="307">
        <f>+IF($C$88-SUM($G$82:HS82)&gt;=0,HS82,0)</f>
        <v>0</v>
      </c>
      <c r="HT88" s="307">
        <f>+IF($C$88-SUM($G$82:HT82)&gt;=0,HT82,0)</f>
        <v>0</v>
      </c>
      <c r="HU88" s="307">
        <f>+IF($C$88-SUM($G$82:HU82)&gt;=0,HU82,0)</f>
        <v>0</v>
      </c>
      <c r="HV88" s="307">
        <f>+IF($C$88-SUM($G$82:HV82)&gt;=0,HV82,0)</f>
        <v>0</v>
      </c>
      <c r="HW88" s="307">
        <f>+IF($C$88-SUM($G$82:HW82)&gt;=0,HW82,0)</f>
        <v>0</v>
      </c>
      <c r="HX88" s="307">
        <f>+IF($C$88-SUM($G$82:HX82)&gt;=0,HX82,0)</f>
        <v>0</v>
      </c>
      <c r="HY88" s="307">
        <f>+IF($C$88-SUM($G$82:HY82)&gt;=0,HY82,0)</f>
        <v>0</v>
      </c>
      <c r="HZ88" s="307">
        <f>+IF($C$88-SUM($G$82:HZ82)&gt;=0,HZ82,0)</f>
        <v>0</v>
      </c>
      <c r="IA88" s="307">
        <f>+IF($C$88-SUM($G$82:IA82)&gt;=0,IA82,0)</f>
        <v>0</v>
      </c>
      <c r="IB88" s="307">
        <f>+IF($C$88-SUM($G$82:IB82)&gt;=0,IB82,0)</f>
        <v>0</v>
      </c>
      <c r="IC88" s="307">
        <f>+IF($C$88-SUM($G$82:IC82)&gt;=0,IC82,0)</f>
        <v>0</v>
      </c>
      <c r="ID88" s="307">
        <f>+IF($C$88-SUM($G$82:ID82)&gt;=0,ID82,0)</f>
        <v>0</v>
      </c>
      <c r="IE88" s="307">
        <f>+IF($C$88-SUM($G$82:IE82)&gt;=0,IE82,0)</f>
        <v>0</v>
      </c>
      <c r="IF88" s="307">
        <f>+IF($C$88-SUM($G$82:IF82)&gt;=0,IF82,0)</f>
        <v>0</v>
      </c>
      <c r="IG88" s="307">
        <f>+IF($C$88-SUM($G$82:IG82)&gt;=0,IG82,0)</f>
        <v>0</v>
      </c>
      <c r="IH88" s="307">
        <f>+IF($C$88-SUM($G$82:IH82)&gt;=0,IH82,0)</f>
        <v>0</v>
      </c>
      <c r="II88" s="307">
        <f>+IF($C$88-SUM($G$82:II82)&gt;=0,II82,0)</f>
        <v>0</v>
      </c>
      <c r="IJ88" s="307">
        <f>+IF($C$88-SUM($G$82:IJ82)&gt;=0,IJ82,0)</f>
        <v>0</v>
      </c>
      <c r="IK88" s="307">
        <f>+IF($C$88-SUM($G$82:IK82)&gt;=0,IK82,0)</f>
        <v>0</v>
      </c>
      <c r="IL88" s="307">
        <f>+IF($C$88-SUM($G$82:IL82)&gt;=0,IL82,0)</f>
        <v>0</v>
      </c>
      <c r="IM88" s="307">
        <f>+IF($C$88-SUM($G$82:IM82)&gt;=0,IM82,0)</f>
        <v>0</v>
      </c>
      <c r="IN88" s="307">
        <f>+IF($C$88-SUM($G$82:IN82)&gt;=0,IN82,0)</f>
        <v>0</v>
      </c>
      <c r="IO88" s="307">
        <f>+IF($C$88-SUM($G$82:IO82)&gt;=0,IO82,0)</f>
        <v>0</v>
      </c>
      <c r="IP88" s="307">
        <f>+IF($C$88-SUM($G$82:IP82)&gt;=0,IP82,0)</f>
        <v>0</v>
      </c>
      <c r="IQ88" s="307">
        <f>+IF($C$88-SUM($G$82:IQ82)&gt;=0,IQ82,0)</f>
        <v>0</v>
      </c>
      <c r="IR88" s="307">
        <f>+IF($C$88-SUM($G$82:IR82)&gt;=0,IR82,0)</f>
        <v>0</v>
      </c>
      <c r="IS88" s="307">
        <f>+IF($C$88-SUM($G$82:IS82)&gt;=0,IS82,0)</f>
        <v>0</v>
      </c>
      <c r="IT88" s="307">
        <f>+IF($C$88-SUM($G$82:IT82)&gt;=0,IT82,0)</f>
        <v>0</v>
      </c>
      <c r="IU88" s="307">
        <f>+IF($C$88-SUM($G$82:IU82)&gt;=0,IU82,0)</f>
        <v>0</v>
      </c>
      <c r="IV88" s="307">
        <f>+IF($C$88-SUM($G$82:IV82)&gt;=0,IV82,0)</f>
        <v>0</v>
      </c>
      <c r="IW88" s="307">
        <f>+IF($C$88-SUM($G$82:IW82)&gt;=0,IW82,0)</f>
        <v>0</v>
      </c>
      <c r="IX88" s="307">
        <f>+IF($C$88-SUM($G$82:IX82)&gt;=0,IX82,0)</f>
        <v>0</v>
      </c>
      <c r="IY88" s="307">
        <f>+IF($C$88-SUM($G$82:IY82)&gt;=0,IY82,0)</f>
        <v>0</v>
      </c>
      <c r="IZ88" s="307">
        <f>+IF($C$88-SUM($G$82:IZ82)&gt;=0,IZ82,0)</f>
        <v>0</v>
      </c>
      <c r="JA88" s="307">
        <f>+IF($C$88-SUM($G$82:JA82)&gt;=0,JA82,0)</f>
        <v>0</v>
      </c>
      <c r="JB88" s="307">
        <f>+IF($C$88-SUM($G$82:JB82)&gt;=0,JB82,0)</f>
        <v>0</v>
      </c>
      <c r="JC88" s="307">
        <f>+IF($C$88-SUM($G$82:JC82)&gt;=0,JC82,0)</f>
        <v>0</v>
      </c>
      <c r="JD88" s="307">
        <f>+IF($C$88-SUM($G$82:JD82)&gt;=0,JD82,0)</f>
        <v>0</v>
      </c>
      <c r="JE88" s="307">
        <f>+IF($C$88-SUM($G$82:JE82)&gt;=0,JE82,0)</f>
        <v>0</v>
      </c>
      <c r="JF88" s="307">
        <f>+IF($C$88-SUM($G$82:JF82)&gt;=0,JF82,0)</f>
        <v>0</v>
      </c>
      <c r="JG88" s="307">
        <f>+IF($C$88-SUM($G$82:JG82)&gt;=0,JG82,0)</f>
        <v>0</v>
      </c>
      <c r="JH88" s="307">
        <f>+IF($C$88-SUM($G$82:JH82)&gt;=0,JH82,0)</f>
        <v>0</v>
      </c>
      <c r="JI88" s="307">
        <f>+IF($C$88-SUM($G$82:JI82)&gt;=0,JI82,0)</f>
        <v>0</v>
      </c>
      <c r="JJ88" s="307">
        <f>+IF($C$88-SUM($G$82:JJ82)&gt;=0,JJ82,0)</f>
        <v>0</v>
      </c>
      <c r="JK88" s="307">
        <f>+IF($C$88-SUM($G$82:JK82)&gt;=0,JK82,0)</f>
        <v>0</v>
      </c>
      <c r="JL88" s="307">
        <f>+IF($C$88-SUM($G$82:JL82)&gt;=0,JL82,0)</f>
        <v>0</v>
      </c>
      <c r="JM88" s="307">
        <f>+IF($C$88-SUM($G$82:JM82)&gt;=0,JM82,0)</f>
        <v>0</v>
      </c>
      <c r="JN88" s="307">
        <f>+IF($C$88-SUM($G$82:JN82)&gt;=0,JN82,0)</f>
        <v>0</v>
      </c>
    </row>
    <row r="89" spans="2:274" ht="13.5" thickBot="1" x14ac:dyDescent="0.25">
      <c r="B89" s="2"/>
      <c r="C89" s="247"/>
      <c r="D89" s="178"/>
      <c r="E89" s="297"/>
      <c r="F89" s="347"/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7"/>
      <c r="AM89" s="347"/>
      <c r="AN89" s="347"/>
      <c r="AO89" s="347"/>
      <c r="AP89" s="347"/>
      <c r="AQ89" s="347"/>
      <c r="AR89" s="347"/>
      <c r="AS89" s="347"/>
      <c r="AT89" s="347"/>
      <c r="AU89" s="347"/>
      <c r="AV89" s="347"/>
      <c r="AW89" s="347"/>
      <c r="AX89" s="347"/>
      <c r="AY89" s="347"/>
      <c r="AZ89" s="347"/>
      <c r="BA89" s="347"/>
      <c r="BB89" s="347"/>
      <c r="BC89" s="347"/>
      <c r="BD89" s="347"/>
      <c r="BE89" s="347"/>
      <c r="BF89" s="347"/>
      <c r="BG89" s="347"/>
      <c r="BH89" s="347"/>
      <c r="BI89" s="347"/>
      <c r="BJ89" s="347"/>
      <c r="BK89" s="347"/>
      <c r="BL89" s="347"/>
      <c r="BM89" s="347"/>
      <c r="BN89" s="347"/>
      <c r="BO89" s="347"/>
      <c r="BP89" s="347"/>
      <c r="BQ89" s="347"/>
      <c r="BR89" s="347"/>
      <c r="BS89" s="347"/>
      <c r="BT89" s="347"/>
      <c r="BU89" s="347"/>
      <c r="BV89" s="347"/>
      <c r="BW89" s="347"/>
      <c r="BX89" s="347"/>
      <c r="BY89" s="347"/>
      <c r="BZ89" s="347"/>
      <c r="CA89" s="347"/>
      <c r="CB89" s="347"/>
      <c r="CC89" s="347"/>
      <c r="CD89" s="347"/>
      <c r="CE89" s="347"/>
      <c r="CF89" s="347"/>
      <c r="CG89" s="347"/>
      <c r="CH89" s="347"/>
      <c r="CI89" s="347"/>
      <c r="CJ89" s="347"/>
      <c r="CK89" s="347"/>
      <c r="CL89" s="347"/>
      <c r="CM89" s="347"/>
      <c r="CN89" s="347"/>
      <c r="CO89" s="347"/>
      <c r="CP89" s="347"/>
      <c r="CQ89" s="347"/>
      <c r="CR89" s="347"/>
      <c r="CS89" s="347"/>
      <c r="CT89" s="347"/>
      <c r="CU89" s="347"/>
      <c r="CV89" s="347"/>
      <c r="CW89" s="347"/>
      <c r="CX89" s="347"/>
      <c r="CY89" s="347"/>
      <c r="CZ89" s="347"/>
      <c r="DA89" s="347"/>
      <c r="DB89" s="347"/>
      <c r="DC89" s="347"/>
      <c r="DD89" s="347"/>
      <c r="DE89" s="347"/>
      <c r="DF89" s="347"/>
      <c r="DG89" s="347"/>
      <c r="DH89" s="347"/>
      <c r="DI89" s="347"/>
      <c r="DJ89" s="347"/>
      <c r="DK89" s="347"/>
      <c r="DL89" s="347"/>
      <c r="DM89" s="347"/>
      <c r="DN89" s="347"/>
      <c r="DO89" s="347"/>
      <c r="DP89" s="347"/>
      <c r="DQ89" s="347"/>
      <c r="DR89" s="347"/>
      <c r="DS89" s="347"/>
      <c r="DT89" s="347"/>
      <c r="DU89" s="347"/>
      <c r="DV89" s="347"/>
      <c r="DW89" s="347"/>
      <c r="DX89" s="347"/>
      <c r="DY89" s="347"/>
      <c r="DZ89" s="347"/>
      <c r="EA89" s="347"/>
      <c r="EB89" s="347"/>
      <c r="EC89" s="347"/>
      <c r="ED89" s="347"/>
      <c r="EE89" s="347"/>
      <c r="EF89" s="347"/>
      <c r="EG89" s="347"/>
      <c r="EH89" s="347"/>
      <c r="EI89" s="347"/>
      <c r="EJ89" s="347"/>
      <c r="EK89" s="347"/>
      <c r="EL89" s="347"/>
      <c r="EM89" s="347"/>
      <c r="EN89" s="347"/>
      <c r="EO89" s="347"/>
      <c r="EP89" s="347"/>
      <c r="EQ89" s="347"/>
      <c r="ER89" s="347"/>
      <c r="ES89" s="347"/>
      <c r="ET89" s="347"/>
      <c r="EU89" s="347"/>
      <c r="EV89" s="347"/>
      <c r="EW89" s="347"/>
      <c r="EX89" s="347"/>
      <c r="EY89" s="347"/>
      <c r="EZ89" s="347"/>
      <c r="FA89" s="347"/>
      <c r="FB89" s="347"/>
      <c r="FC89" s="347"/>
      <c r="FD89" s="347"/>
      <c r="FE89" s="347"/>
      <c r="FF89" s="347"/>
      <c r="FG89" s="347"/>
      <c r="FH89" s="347"/>
      <c r="FI89" s="347"/>
      <c r="FJ89" s="347"/>
      <c r="FK89" s="347"/>
      <c r="FL89" s="347"/>
      <c r="FM89" s="347"/>
      <c r="FN89" s="347"/>
      <c r="FO89" s="347"/>
      <c r="FP89" s="347"/>
      <c r="FQ89" s="347"/>
      <c r="FR89" s="347"/>
      <c r="FS89" s="347"/>
      <c r="FT89" s="347"/>
      <c r="FU89" s="347"/>
      <c r="FV89" s="347"/>
      <c r="FW89" s="347"/>
      <c r="FX89" s="347"/>
      <c r="FY89" s="347"/>
      <c r="FZ89" s="347"/>
      <c r="GA89" s="347"/>
      <c r="GB89" s="347"/>
      <c r="GC89" s="347"/>
      <c r="GD89" s="347"/>
      <c r="GE89" s="347"/>
      <c r="GF89" s="347"/>
      <c r="GG89" s="347"/>
      <c r="GH89" s="347"/>
      <c r="GI89" s="347"/>
      <c r="GJ89" s="347"/>
      <c r="GK89" s="347"/>
      <c r="GL89" s="347"/>
      <c r="GM89" s="347"/>
      <c r="GN89" s="347"/>
      <c r="GO89" s="347"/>
      <c r="GP89" s="347"/>
      <c r="GQ89" s="347"/>
      <c r="GR89" s="347"/>
      <c r="GS89" s="347"/>
      <c r="GT89" s="347"/>
      <c r="GU89" s="347"/>
      <c r="GV89" s="347"/>
      <c r="GW89" s="347"/>
      <c r="GX89" s="347"/>
      <c r="GY89" s="347"/>
      <c r="GZ89" s="347"/>
      <c r="HA89" s="347"/>
      <c r="HB89" s="347"/>
      <c r="HC89" s="347"/>
      <c r="HD89" s="347"/>
      <c r="HE89" s="347"/>
      <c r="HF89" s="347"/>
      <c r="HG89" s="347"/>
      <c r="HH89" s="347"/>
      <c r="HI89" s="347"/>
      <c r="HJ89" s="347"/>
      <c r="HK89" s="347"/>
      <c r="HL89" s="347"/>
      <c r="HM89" s="347"/>
      <c r="HN89" s="347"/>
      <c r="HO89" s="347"/>
      <c r="HP89" s="347"/>
      <c r="HQ89" s="347"/>
      <c r="HR89" s="347"/>
      <c r="HS89" s="347"/>
      <c r="HT89" s="347"/>
      <c r="HU89" s="347"/>
      <c r="HV89" s="347"/>
      <c r="HW89" s="347"/>
      <c r="HX89" s="347"/>
      <c r="HY89" s="347"/>
      <c r="HZ89" s="347"/>
      <c r="IA89" s="347"/>
      <c r="IB89" s="347"/>
      <c r="IC89" s="347"/>
      <c r="ID89" s="347"/>
      <c r="IE89" s="347"/>
      <c r="IF89" s="347"/>
      <c r="IG89" s="347"/>
      <c r="IH89" s="347"/>
      <c r="II89" s="347"/>
      <c r="IJ89" s="347"/>
      <c r="IK89" s="347"/>
      <c r="IL89" s="347"/>
      <c r="IM89" s="347"/>
      <c r="IN89" s="347"/>
      <c r="IO89" s="347"/>
      <c r="IP89" s="347"/>
      <c r="IQ89" s="347"/>
      <c r="IR89" s="347"/>
      <c r="IS89" s="347"/>
      <c r="IT89" s="347"/>
      <c r="IU89" s="347"/>
      <c r="IV89" s="347"/>
      <c r="IW89" s="347"/>
      <c r="IX89" s="347"/>
      <c r="IY89" s="347"/>
      <c r="IZ89" s="347"/>
      <c r="JA89" s="347"/>
      <c r="JB89" s="347"/>
      <c r="JC89" s="347"/>
      <c r="JD89" s="347"/>
      <c r="JE89" s="347"/>
      <c r="JF89" s="347"/>
      <c r="JG89" s="347"/>
      <c r="JH89" s="347"/>
      <c r="JI89" s="347"/>
      <c r="JJ89" s="347"/>
      <c r="JK89" s="347"/>
      <c r="JL89" s="347"/>
      <c r="JM89" s="347"/>
      <c r="JN89" s="347"/>
    </row>
    <row r="90" spans="2:274" ht="13.5" thickBot="1" x14ac:dyDescent="0.25">
      <c r="B90" s="2" t="s">
        <v>509</v>
      </c>
      <c r="C90" s="393">
        <f>+PMT($C$18,C88,-C85)</f>
        <v>1066.1116355342422</v>
      </c>
      <c r="D90" s="178"/>
      <c r="E90" s="297">
        <f>+SUM(G90:JN90)</f>
        <v>191900.09439616324</v>
      </c>
      <c r="F90" s="347"/>
      <c r="G90" s="307">
        <f>+$C$90*G88</f>
        <v>0</v>
      </c>
      <c r="H90" s="307">
        <f t="shared" ref="H90:BS90" si="1071">+$C$90*H88</f>
        <v>0</v>
      </c>
      <c r="I90" s="307">
        <f t="shared" si="1071"/>
        <v>0</v>
      </c>
      <c r="J90" s="307">
        <f t="shared" si="1071"/>
        <v>0</v>
      </c>
      <c r="K90" s="307">
        <f t="shared" si="1071"/>
        <v>0</v>
      </c>
      <c r="L90" s="307">
        <f t="shared" si="1071"/>
        <v>0</v>
      </c>
      <c r="M90" s="307">
        <f t="shared" si="1071"/>
        <v>0</v>
      </c>
      <c r="N90" s="307">
        <f t="shared" si="1071"/>
        <v>0</v>
      </c>
      <c r="O90" s="307">
        <f t="shared" si="1071"/>
        <v>0</v>
      </c>
      <c r="P90" s="307">
        <f t="shared" si="1071"/>
        <v>0</v>
      </c>
      <c r="Q90" s="307">
        <f t="shared" si="1071"/>
        <v>0</v>
      </c>
      <c r="R90" s="307">
        <f t="shared" si="1071"/>
        <v>0</v>
      </c>
      <c r="S90" s="307">
        <f t="shared" si="1071"/>
        <v>0</v>
      </c>
      <c r="T90" s="307">
        <f t="shared" si="1071"/>
        <v>0</v>
      </c>
      <c r="U90" s="307">
        <f t="shared" si="1071"/>
        <v>0</v>
      </c>
      <c r="V90" s="307">
        <f t="shared" si="1071"/>
        <v>0</v>
      </c>
      <c r="W90" s="307">
        <f t="shared" si="1071"/>
        <v>0</v>
      </c>
      <c r="X90" s="307">
        <f t="shared" si="1071"/>
        <v>0</v>
      </c>
      <c r="Y90" s="307">
        <f t="shared" si="1071"/>
        <v>0</v>
      </c>
      <c r="Z90" s="307">
        <f t="shared" si="1071"/>
        <v>0</v>
      </c>
      <c r="AA90" s="307">
        <f t="shared" si="1071"/>
        <v>0</v>
      </c>
      <c r="AB90" s="307">
        <f t="shared" si="1071"/>
        <v>0</v>
      </c>
      <c r="AC90" s="307">
        <f t="shared" si="1071"/>
        <v>0</v>
      </c>
      <c r="AD90" s="307">
        <f t="shared" si="1071"/>
        <v>0</v>
      </c>
      <c r="AE90" s="307">
        <f t="shared" si="1071"/>
        <v>0</v>
      </c>
      <c r="AF90" s="307">
        <f t="shared" si="1071"/>
        <v>0</v>
      </c>
      <c r="AG90" s="307">
        <f t="shared" si="1071"/>
        <v>0</v>
      </c>
      <c r="AH90" s="307">
        <f t="shared" si="1071"/>
        <v>0</v>
      </c>
      <c r="AI90" s="307">
        <f t="shared" si="1071"/>
        <v>0</v>
      </c>
      <c r="AJ90" s="307">
        <f t="shared" si="1071"/>
        <v>0</v>
      </c>
      <c r="AK90" s="307">
        <f t="shared" si="1071"/>
        <v>0</v>
      </c>
      <c r="AL90" s="307">
        <f t="shared" si="1071"/>
        <v>0</v>
      </c>
      <c r="AM90" s="307">
        <f t="shared" si="1071"/>
        <v>0</v>
      </c>
      <c r="AN90" s="307">
        <f t="shared" si="1071"/>
        <v>0</v>
      </c>
      <c r="AO90" s="307">
        <f t="shared" si="1071"/>
        <v>0</v>
      </c>
      <c r="AP90" s="307">
        <f t="shared" si="1071"/>
        <v>0</v>
      </c>
      <c r="AQ90" s="307">
        <f t="shared" si="1071"/>
        <v>0</v>
      </c>
      <c r="AR90" s="307">
        <f t="shared" si="1071"/>
        <v>0</v>
      </c>
      <c r="AS90" s="307">
        <f t="shared" si="1071"/>
        <v>0</v>
      </c>
      <c r="AT90" s="307">
        <f t="shared" si="1071"/>
        <v>1066.1116355342422</v>
      </c>
      <c r="AU90" s="307">
        <f t="shared" si="1071"/>
        <v>1066.1116355342422</v>
      </c>
      <c r="AV90" s="307">
        <f t="shared" si="1071"/>
        <v>1066.1116355342422</v>
      </c>
      <c r="AW90" s="307">
        <f t="shared" si="1071"/>
        <v>1066.1116355342422</v>
      </c>
      <c r="AX90" s="307">
        <f t="shared" si="1071"/>
        <v>1066.1116355342422</v>
      </c>
      <c r="AY90" s="307">
        <f t="shared" si="1071"/>
        <v>1066.1116355342422</v>
      </c>
      <c r="AZ90" s="307">
        <f t="shared" si="1071"/>
        <v>1066.1116355342422</v>
      </c>
      <c r="BA90" s="307">
        <f t="shared" si="1071"/>
        <v>1066.1116355342422</v>
      </c>
      <c r="BB90" s="307">
        <f t="shared" si="1071"/>
        <v>1066.1116355342422</v>
      </c>
      <c r="BC90" s="307">
        <f t="shared" si="1071"/>
        <v>1066.1116355342422</v>
      </c>
      <c r="BD90" s="307">
        <f t="shared" si="1071"/>
        <v>1066.1116355342422</v>
      </c>
      <c r="BE90" s="307">
        <f t="shared" si="1071"/>
        <v>1066.1116355342422</v>
      </c>
      <c r="BF90" s="307">
        <f t="shared" si="1071"/>
        <v>1066.1116355342422</v>
      </c>
      <c r="BG90" s="307">
        <f t="shared" si="1071"/>
        <v>1066.1116355342422</v>
      </c>
      <c r="BH90" s="307">
        <f t="shared" si="1071"/>
        <v>1066.1116355342422</v>
      </c>
      <c r="BI90" s="307">
        <f t="shared" si="1071"/>
        <v>1066.1116355342422</v>
      </c>
      <c r="BJ90" s="307">
        <f t="shared" si="1071"/>
        <v>1066.1116355342422</v>
      </c>
      <c r="BK90" s="307">
        <f t="shared" si="1071"/>
        <v>1066.1116355342422</v>
      </c>
      <c r="BL90" s="307">
        <f t="shared" si="1071"/>
        <v>1066.1116355342422</v>
      </c>
      <c r="BM90" s="307">
        <f t="shared" si="1071"/>
        <v>1066.1116355342422</v>
      </c>
      <c r="BN90" s="307">
        <f t="shared" si="1071"/>
        <v>1066.1116355342422</v>
      </c>
      <c r="BO90" s="307">
        <f t="shared" si="1071"/>
        <v>1066.1116355342422</v>
      </c>
      <c r="BP90" s="307">
        <f t="shared" si="1071"/>
        <v>1066.1116355342422</v>
      </c>
      <c r="BQ90" s="307">
        <f t="shared" si="1071"/>
        <v>1066.1116355342422</v>
      </c>
      <c r="BR90" s="307">
        <f t="shared" si="1071"/>
        <v>1066.1116355342422</v>
      </c>
      <c r="BS90" s="307">
        <f t="shared" si="1071"/>
        <v>1066.1116355342422</v>
      </c>
      <c r="BT90" s="307">
        <f t="shared" ref="BT90:EE90" si="1072">+$C$90*BT88</f>
        <v>1066.1116355342422</v>
      </c>
      <c r="BU90" s="307">
        <f t="shared" si="1072"/>
        <v>1066.1116355342422</v>
      </c>
      <c r="BV90" s="307">
        <f t="shared" si="1072"/>
        <v>1066.1116355342422</v>
      </c>
      <c r="BW90" s="307">
        <f t="shared" si="1072"/>
        <v>1066.1116355342422</v>
      </c>
      <c r="BX90" s="307">
        <f t="shared" si="1072"/>
        <v>1066.1116355342422</v>
      </c>
      <c r="BY90" s="307">
        <f t="shared" si="1072"/>
        <v>1066.1116355342422</v>
      </c>
      <c r="BZ90" s="307">
        <f t="shared" si="1072"/>
        <v>1066.1116355342422</v>
      </c>
      <c r="CA90" s="307">
        <f t="shared" si="1072"/>
        <v>1066.1116355342422</v>
      </c>
      <c r="CB90" s="307">
        <f t="shared" si="1072"/>
        <v>1066.1116355342422</v>
      </c>
      <c r="CC90" s="307">
        <f t="shared" si="1072"/>
        <v>1066.1116355342422</v>
      </c>
      <c r="CD90" s="307">
        <f t="shared" si="1072"/>
        <v>1066.1116355342422</v>
      </c>
      <c r="CE90" s="307">
        <f t="shared" si="1072"/>
        <v>1066.1116355342422</v>
      </c>
      <c r="CF90" s="307">
        <f t="shared" si="1072"/>
        <v>1066.1116355342422</v>
      </c>
      <c r="CG90" s="307">
        <f t="shared" si="1072"/>
        <v>1066.1116355342422</v>
      </c>
      <c r="CH90" s="307">
        <f t="shared" si="1072"/>
        <v>1066.1116355342422</v>
      </c>
      <c r="CI90" s="307">
        <f t="shared" si="1072"/>
        <v>1066.1116355342422</v>
      </c>
      <c r="CJ90" s="307">
        <f t="shared" si="1072"/>
        <v>1066.1116355342422</v>
      </c>
      <c r="CK90" s="307">
        <f t="shared" si="1072"/>
        <v>1066.1116355342422</v>
      </c>
      <c r="CL90" s="307">
        <f t="shared" si="1072"/>
        <v>1066.1116355342422</v>
      </c>
      <c r="CM90" s="307">
        <f t="shared" si="1072"/>
        <v>1066.1116355342422</v>
      </c>
      <c r="CN90" s="307">
        <f t="shared" si="1072"/>
        <v>1066.1116355342422</v>
      </c>
      <c r="CO90" s="307">
        <f t="shared" si="1072"/>
        <v>1066.1116355342422</v>
      </c>
      <c r="CP90" s="307">
        <f t="shared" si="1072"/>
        <v>1066.1116355342422</v>
      </c>
      <c r="CQ90" s="307">
        <f t="shared" si="1072"/>
        <v>1066.1116355342422</v>
      </c>
      <c r="CR90" s="307">
        <f t="shared" si="1072"/>
        <v>1066.1116355342422</v>
      </c>
      <c r="CS90" s="307">
        <f t="shared" si="1072"/>
        <v>1066.1116355342422</v>
      </c>
      <c r="CT90" s="307">
        <f t="shared" si="1072"/>
        <v>1066.1116355342422</v>
      </c>
      <c r="CU90" s="307">
        <f t="shared" si="1072"/>
        <v>1066.1116355342422</v>
      </c>
      <c r="CV90" s="307">
        <f t="shared" si="1072"/>
        <v>1066.1116355342422</v>
      </c>
      <c r="CW90" s="307">
        <f t="shared" si="1072"/>
        <v>1066.1116355342422</v>
      </c>
      <c r="CX90" s="307">
        <f t="shared" si="1072"/>
        <v>1066.1116355342422</v>
      </c>
      <c r="CY90" s="307">
        <f t="shared" si="1072"/>
        <v>1066.1116355342422</v>
      </c>
      <c r="CZ90" s="307">
        <f t="shared" si="1072"/>
        <v>1066.1116355342422</v>
      </c>
      <c r="DA90" s="307">
        <f t="shared" si="1072"/>
        <v>1066.1116355342422</v>
      </c>
      <c r="DB90" s="307">
        <f t="shared" si="1072"/>
        <v>1066.1116355342422</v>
      </c>
      <c r="DC90" s="307">
        <f t="shared" si="1072"/>
        <v>1066.1116355342422</v>
      </c>
      <c r="DD90" s="307">
        <f t="shared" si="1072"/>
        <v>1066.1116355342422</v>
      </c>
      <c r="DE90" s="307">
        <f t="shared" si="1072"/>
        <v>1066.1116355342422</v>
      </c>
      <c r="DF90" s="307">
        <f t="shared" si="1072"/>
        <v>1066.1116355342422</v>
      </c>
      <c r="DG90" s="307">
        <f t="shared" si="1072"/>
        <v>1066.1116355342422</v>
      </c>
      <c r="DH90" s="307">
        <f t="shared" si="1072"/>
        <v>1066.1116355342422</v>
      </c>
      <c r="DI90" s="307">
        <f t="shared" si="1072"/>
        <v>1066.1116355342422</v>
      </c>
      <c r="DJ90" s="307">
        <f t="shared" si="1072"/>
        <v>1066.1116355342422</v>
      </c>
      <c r="DK90" s="307">
        <f t="shared" si="1072"/>
        <v>1066.1116355342422</v>
      </c>
      <c r="DL90" s="307">
        <f t="shared" si="1072"/>
        <v>1066.1116355342422</v>
      </c>
      <c r="DM90" s="307">
        <f t="shared" si="1072"/>
        <v>1066.1116355342422</v>
      </c>
      <c r="DN90" s="307">
        <f t="shared" si="1072"/>
        <v>1066.1116355342422</v>
      </c>
      <c r="DO90" s="307">
        <f t="shared" si="1072"/>
        <v>1066.1116355342422</v>
      </c>
      <c r="DP90" s="307">
        <f t="shared" si="1072"/>
        <v>1066.1116355342422</v>
      </c>
      <c r="DQ90" s="307">
        <f t="shared" si="1072"/>
        <v>1066.1116355342422</v>
      </c>
      <c r="DR90" s="307">
        <f t="shared" si="1072"/>
        <v>1066.1116355342422</v>
      </c>
      <c r="DS90" s="307">
        <f t="shared" si="1072"/>
        <v>1066.1116355342422</v>
      </c>
      <c r="DT90" s="307">
        <f t="shared" si="1072"/>
        <v>1066.1116355342422</v>
      </c>
      <c r="DU90" s="307">
        <f t="shared" si="1072"/>
        <v>1066.1116355342422</v>
      </c>
      <c r="DV90" s="307">
        <f t="shared" si="1072"/>
        <v>1066.1116355342422</v>
      </c>
      <c r="DW90" s="307">
        <f t="shared" si="1072"/>
        <v>1066.1116355342422</v>
      </c>
      <c r="DX90" s="307">
        <f t="shared" si="1072"/>
        <v>1066.1116355342422</v>
      </c>
      <c r="DY90" s="307">
        <f t="shared" si="1072"/>
        <v>1066.1116355342422</v>
      </c>
      <c r="DZ90" s="307">
        <f t="shared" si="1072"/>
        <v>1066.1116355342422</v>
      </c>
      <c r="EA90" s="307">
        <f t="shared" si="1072"/>
        <v>1066.1116355342422</v>
      </c>
      <c r="EB90" s="307">
        <f t="shared" si="1072"/>
        <v>1066.1116355342422</v>
      </c>
      <c r="EC90" s="307">
        <f t="shared" si="1072"/>
        <v>1066.1116355342422</v>
      </c>
      <c r="ED90" s="307">
        <f t="shared" si="1072"/>
        <v>1066.1116355342422</v>
      </c>
      <c r="EE90" s="307">
        <f t="shared" si="1072"/>
        <v>1066.1116355342422</v>
      </c>
      <c r="EF90" s="307">
        <f t="shared" ref="EF90:GQ90" si="1073">+$C$90*EF88</f>
        <v>1066.1116355342422</v>
      </c>
      <c r="EG90" s="307">
        <f t="shared" si="1073"/>
        <v>1066.1116355342422</v>
      </c>
      <c r="EH90" s="307">
        <f t="shared" si="1073"/>
        <v>1066.1116355342422</v>
      </c>
      <c r="EI90" s="307">
        <f t="shared" si="1073"/>
        <v>1066.1116355342422</v>
      </c>
      <c r="EJ90" s="307">
        <f t="shared" si="1073"/>
        <v>1066.1116355342422</v>
      </c>
      <c r="EK90" s="307">
        <f t="shared" si="1073"/>
        <v>1066.1116355342422</v>
      </c>
      <c r="EL90" s="307">
        <f t="shared" si="1073"/>
        <v>1066.1116355342422</v>
      </c>
      <c r="EM90" s="307">
        <f t="shared" si="1073"/>
        <v>1066.1116355342422</v>
      </c>
      <c r="EN90" s="307">
        <f t="shared" si="1073"/>
        <v>1066.1116355342422</v>
      </c>
      <c r="EO90" s="307">
        <f t="shared" si="1073"/>
        <v>1066.1116355342422</v>
      </c>
      <c r="EP90" s="307">
        <f t="shared" si="1073"/>
        <v>1066.1116355342422</v>
      </c>
      <c r="EQ90" s="307">
        <f t="shared" si="1073"/>
        <v>1066.1116355342422</v>
      </c>
      <c r="ER90" s="307">
        <f t="shared" si="1073"/>
        <v>1066.1116355342422</v>
      </c>
      <c r="ES90" s="307">
        <f t="shared" si="1073"/>
        <v>1066.1116355342422</v>
      </c>
      <c r="ET90" s="307">
        <f t="shared" si="1073"/>
        <v>1066.1116355342422</v>
      </c>
      <c r="EU90" s="307">
        <f t="shared" si="1073"/>
        <v>1066.1116355342422</v>
      </c>
      <c r="EV90" s="307">
        <f t="shared" si="1073"/>
        <v>1066.1116355342422</v>
      </c>
      <c r="EW90" s="307">
        <f t="shared" si="1073"/>
        <v>1066.1116355342422</v>
      </c>
      <c r="EX90" s="307">
        <f t="shared" si="1073"/>
        <v>1066.1116355342422</v>
      </c>
      <c r="EY90" s="307">
        <f t="shared" si="1073"/>
        <v>1066.1116355342422</v>
      </c>
      <c r="EZ90" s="307">
        <f t="shared" si="1073"/>
        <v>1066.1116355342422</v>
      </c>
      <c r="FA90" s="307">
        <f t="shared" si="1073"/>
        <v>1066.1116355342422</v>
      </c>
      <c r="FB90" s="307">
        <f t="shared" si="1073"/>
        <v>1066.1116355342422</v>
      </c>
      <c r="FC90" s="307">
        <f t="shared" si="1073"/>
        <v>1066.1116355342422</v>
      </c>
      <c r="FD90" s="307">
        <f t="shared" si="1073"/>
        <v>1066.1116355342422</v>
      </c>
      <c r="FE90" s="307">
        <f t="shared" si="1073"/>
        <v>1066.1116355342422</v>
      </c>
      <c r="FF90" s="307">
        <f t="shared" si="1073"/>
        <v>1066.1116355342422</v>
      </c>
      <c r="FG90" s="307">
        <f t="shared" si="1073"/>
        <v>1066.1116355342422</v>
      </c>
      <c r="FH90" s="307">
        <f t="shared" si="1073"/>
        <v>1066.1116355342422</v>
      </c>
      <c r="FI90" s="307">
        <f t="shared" si="1073"/>
        <v>1066.1116355342422</v>
      </c>
      <c r="FJ90" s="307">
        <f t="shared" si="1073"/>
        <v>1066.1116355342422</v>
      </c>
      <c r="FK90" s="307">
        <f t="shared" si="1073"/>
        <v>1066.1116355342422</v>
      </c>
      <c r="FL90" s="307">
        <f t="shared" si="1073"/>
        <v>1066.1116355342422</v>
      </c>
      <c r="FM90" s="307">
        <f t="shared" si="1073"/>
        <v>1066.1116355342422</v>
      </c>
      <c r="FN90" s="307">
        <f t="shared" si="1073"/>
        <v>1066.1116355342422</v>
      </c>
      <c r="FO90" s="307">
        <f t="shared" si="1073"/>
        <v>1066.1116355342422</v>
      </c>
      <c r="FP90" s="307">
        <f t="shared" si="1073"/>
        <v>1066.1116355342422</v>
      </c>
      <c r="FQ90" s="307">
        <f t="shared" si="1073"/>
        <v>1066.1116355342422</v>
      </c>
      <c r="FR90" s="307">
        <f t="shared" si="1073"/>
        <v>1066.1116355342422</v>
      </c>
      <c r="FS90" s="307">
        <f t="shared" si="1073"/>
        <v>1066.1116355342422</v>
      </c>
      <c r="FT90" s="307">
        <f t="shared" si="1073"/>
        <v>1066.1116355342422</v>
      </c>
      <c r="FU90" s="307">
        <f t="shared" si="1073"/>
        <v>1066.1116355342422</v>
      </c>
      <c r="FV90" s="307">
        <f t="shared" si="1073"/>
        <v>1066.1116355342422</v>
      </c>
      <c r="FW90" s="307">
        <f t="shared" si="1073"/>
        <v>1066.1116355342422</v>
      </c>
      <c r="FX90" s="307">
        <f t="shared" si="1073"/>
        <v>1066.1116355342422</v>
      </c>
      <c r="FY90" s="307">
        <f t="shared" si="1073"/>
        <v>1066.1116355342422</v>
      </c>
      <c r="FZ90" s="307">
        <f t="shared" si="1073"/>
        <v>1066.1116355342422</v>
      </c>
      <c r="GA90" s="307">
        <f t="shared" si="1073"/>
        <v>1066.1116355342422</v>
      </c>
      <c r="GB90" s="307">
        <f t="shared" si="1073"/>
        <v>1066.1116355342422</v>
      </c>
      <c r="GC90" s="307">
        <f t="shared" si="1073"/>
        <v>1066.1116355342422</v>
      </c>
      <c r="GD90" s="307">
        <f t="shared" si="1073"/>
        <v>1066.1116355342422</v>
      </c>
      <c r="GE90" s="307">
        <f t="shared" si="1073"/>
        <v>1066.1116355342422</v>
      </c>
      <c r="GF90" s="307">
        <f t="shared" si="1073"/>
        <v>1066.1116355342422</v>
      </c>
      <c r="GG90" s="307">
        <f t="shared" si="1073"/>
        <v>1066.1116355342422</v>
      </c>
      <c r="GH90" s="307">
        <f t="shared" si="1073"/>
        <v>1066.1116355342422</v>
      </c>
      <c r="GI90" s="307">
        <f t="shared" si="1073"/>
        <v>1066.1116355342422</v>
      </c>
      <c r="GJ90" s="307">
        <f t="shared" si="1073"/>
        <v>1066.1116355342422</v>
      </c>
      <c r="GK90" s="307">
        <f t="shared" si="1073"/>
        <v>1066.1116355342422</v>
      </c>
      <c r="GL90" s="307">
        <f t="shared" si="1073"/>
        <v>1066.1116355342422</v>
      </c>
      <c r="GM90" s="307">
        <f t="shared" si="1073"/>
        <v>1066.1116355342422</v>
      </c>
      <c r="GN90" s="307">
        <f t="shared" si="1073"/>
        <v>1066.1116355342422</v>
      </c>
      <c r="GO90" s="307">
        <f t="shared" si="1073"/>
        <v>1066.1116355342422</v>
      </c>
      <c r="GP90" s="307">
        <f t="shared" si="1073"/>
        <v>1066.1116355342422</v>
      </c>
      <c r="GQ90" s="307">
        <f t="shared" si="1073"/>
        <v>1066.1116355342422</v>
      </c>
      <c r="GR90" s="307">
        <f t="shared" ref="GR90:JC90" si="1074">+$C$90*GR88</f>
        <v>1066.1116355342422</v>
      </c>
      <c r="GS90" s="307">
        <f t="shared" si="1074"/>
        <v>1066.1116355342422</v>
      </c>
      <c r="GT90" s="307">
        <f t="shared" si="1074"/>
        <v>1066.1116355342422</v>
      </c>
      <c r="GU90" s="307">
        <f t="shared" si="1074"/>
        <v>1066.1116355342422</v>
      </c>
      <c r="GV90" s="307">
        <f t="shared" si="1074"/>
        <v>1066.1116355342422</v>
      </c>
      <c r="GW90" s="307">
        <f t="shared" si="1074"/>
        <v>1066.1116355342422</v>
      </c>
      <c r="GX90" s="307">
        <f t="shared" si="1074"/>
        <v>1066.1116355342422</v>
      </c>
      <c r="GY90" s="307">
        <f t="shared" si="1074"/>
        <v>1066.1116355342422</v>
      </c>
      <c r="GZ90" s="307">
        <f t="shared" si="1074"/>
        <v>1066.1116355342422</v>
      </c>
      <c r="HA90" s="307">
        <f t="shared" si="1074"/>
        <v>1066.1116355342422</v>
      </c>
      <c r="HB90" s="307">
        <f t="shared" si="1074"/>
        <v>1066.1116355342422</v>
      </c>
      <c r="HC90" s="307">
        <f t="shared" si="1074"/>
        <v>1066.1116355342422</v>
      </c>
      <c r="HD90" s="307">
        <f t="shared" si="1074"/>
        <v>1066.1116355342422</v>
      </c>
      <c r="HE90" s="307">
        <f t="shared" si="1074"/>
        <v>1066.1116355342422</v>
      </c>
      <c r="HF90" s="307">
        <f t="shared" si="1074"/>
        <v>1066.1116355342422</v>
      </c>
      <c r="HG90" s="307">
        <f t="shared" si="1074"/>
        <v>1066.1116355342422</v>
      </c>
      <c r="HH90" s="307">
        <f t="shared" si="1074"/>
        <v>1066.1116355342422</v>
      </c>
      <c r="HI90" s="307">
        <f t="shared" si="1074"/>
        <v>1066.1116355342422</v>
      </c>
      <c r="HJ90" s="307">
        <f t="shared" si="1074"/>
        <v>1066.1116355342422</v>
      </c>
      <c r="HK90" s="307">
        <f t="shared" si="1074"/>
        <v>1066.1116355342422</v>
      </c>
      <c r="HL90" s="307">
        <f t="shared" si="1074"/>
        <v>1066.1116355342422</v>
      </c>
      <c r="HM90" s="307">
        <f t="shared" si="1074"/>
        <v>1066.1116355342422</v>
      </c>
      <c r="HN90" s="307">
        <f t="shared" si="1074"/>
        <v>1066.1116355342422</v>
      </c>
      <c r="HO90" s="307">
        <f t="shared" si="1074"/>
        <v>1066.1116355342422</v>
      </c>
      <c r="HP90" s="307">
        <f t="shared" si="1074"/>
        <v>1066.1116355342422</v>
      </c>
      <c r="HQ90" s="307">
        <f t="shared" si="1074"/>
        <v>1066.1116355342422</v>
      </c>
      <c r="HR90" s="307">
        <f t="shared" si="1074"/>
        <v>0</v>
      </c>
      <c r="HS90" s="307">
        <f t="shared" si="1074"/>
        <v>0</v>
      </c>
      <c r="HT90" s="307">
        <f t="shared" si="1074"/>
        <v>0</v>
      </c>
      <c r="HU90" s="307">
        <f t="shared" si="1074"/>
        <v>0</v>
      </c>
      <c r="HV90" s="307">
        <f t="shared" si="1074"/>
        <v>0</v>
      </c>
      <c r="HW90" s="307">
        <f t="shared" si="1074"/>
        <v>0</v>
      </c>
      <c r="HX90" s="307">
        <f t="shared" si="1074"/>
        <v>0</v>
      </c>
      <c r="HY90" s="307">
        <f t="shared" si="1074"/>
        <v>0</v>
      </c>
      <c r="HZ90" s="307">
        <f t="shared" si="1074"/>
        <v>0</v>
      </c>
      <c r="IA90" s="307">
        <f t="shared" si="1074"/>
        <v>0</v>
      </c>
      <c r="IB90" s="307">
        <f t="shared" si="1074"/>
        <v>0</v>
      </c>
      <c r="IC90" s="307">
        <f t="shared" si="1074"/>
        <v>0</v>
      </c>
      <c r="ID90" s="307">
        <f t="shared" si="1074"/>
        <v>0</v>
      </c>
      <c r="IE90" s="307">
        <f t="shared" si="1074"/>
        <v>0</v>
      </c>
      <c r="IF90" s="307">
        <f t="shared" si="1074"/>
        <v>0</v>
      </c>
      <c r="IG90" s="307">
        <f t="shared" si="1074"/>
        <v>0</v>
      </c>
      <c r="IH90" s="307">
        <f t="shared" si="1074"/>
        <v>0</v>
      </c>
      <c r="II90" s="307">
        <f t="shared" si="1074"/>
        <v>0</v>
      </c>
      <c r="IJ90" s="307">
        <f t="shared" si="1074"/>
        <v>0</v>
      </c>
      <c r="IK90" s="307">
        <f t="shared" si="1074"/>
        <v>0</v>
      </c>
      <c r="IL90" s="307">
        <f t="shared" si="1074"/>
        <v>0</v>
      </c>
      <c r="IM90" s="307">
        <f t="shared" si="1074"/>
        <v>0</v>
      </c>
      <c r="IN90" s="307">
        <f t="shared" si="1074"/>
        <v>0</v>
      </c>
      <c r="IO90" s="307">
        <f t="shared" si="1074"/>
        <v>0</v>
      </c>
      <c r="IP90" s="307">
        <f t="shared" si="1074"/>
        <v>0</v>
      </c>
      <c r="IQ90" s="307">
        <f t="shared" si="1074"/>
        <v>0</v>
      </c>
      <c r="IR90" s="307">
        <f t="shared" si="1074"/>
        <v>0</v>
      </c>
      <c r="IS90" s="307">
        <f t="shared" si="1074"/>
        <v>0</v>
      </c>
      <c r="IT90" s="307">
        <f t="shared" si="1074"/>
        <v>0</v>
      </c>
      <c r="IU90" s="307">
        <f t="shared" si="1074"/>
        <v>0</v>
      </c>
      <c r="IV90" s="307">
        <f t="shared" si="1074"/>
        <v>0</v>
      </c>
      <c r="IW90" s="307">
        <f t="shared" si="1074"/>
        <v>0</v>
      </c>
      <c r="IX90" s="307">
        <f t="shared" si="1074"/>
        <v>0</v>
      </c>
      <c r="IY90" s="307">
        <f t="shared" si="1074"/>
        <v>0</v>
      </c>
      <c r="IZ90" s="307">
        <f t="shared" si="1074"/>
        <v>0</v>
      </c>
      <c r="JA90" s="307">
        <f t="shared" si="1074"/>
        <v>0</v>
      </c>
      <c r="JB90" s="307">
        <f t="shared" si="1074"/>
        <v>0</v>
      </c>
      <c r="JC90" s="307">
        <f t="shared" si="1074"/>
        <v>0</v>
      </c>
      <c r="JD90" s="307">
        <f t="shared" ref="JD90:JN90" si="1075">+$C$90*JD88</f>
        <v>0</v>
      </c>
      <c r="JE90" s="307">
        <f t="shared" si="1075"/>
        <v>0</v>
      </c>
      <c r="JF90" s="307">
        <f t="shared" si="1075"/>
        <v>0</v>
      </c>
      <c r="JG90" s="307">
        <f t="shared" si="1075"/>
        <v>0</v>
      </c>
      <c r="JH90" s="307">
        <f t="shared" si="1075"/>
        <v>0</v>
      </c>
      <c r="JI90" s="307">
        <f t="shared" si="1075"/>
        <v>0</v>
      </c>
      <c r="JJ90" s="307">
        <f t="shared" si="1075"/>
        <v>0</v>
      </c>
      <c r="JK90" s="307">
        <f t="shared" si="1075"/>
        <v>0</v>
      </c>
      <c r="JL90" s="307">
        <f t="shared" si="1075"/>
        <v>0</v>
      </c>
      <c r="JM90" s="307">
        <f t="shared" si="1075"/>
        <v>0</v>
      </c>
      <c r="JN90" s="307">
        <f t="shared" si="1075"/>
        <v>0</v>
      </c>
    </row>
    <row r="91" spans="2:274" ht="13.5" thickBot="1" x14ac:dyDescent="0.25">
      <c r="B91" s="2" t="s">
        <v>503</v>
      </c>
      <c r="C91" s="393">
        <f>+C90*12</f>
        <v>12793.339626410907</v>
      </c>
      <c r="D91" s="178"/>
      <c r="E91" s="29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7"/>
      <c r="AM91" s="347"/>
      <c r="AN91" s="347"/>
      <c r="AO91" s="347"/>
      <c r="AP91" s="347"/>
      <c r="AQ91" s="347"/>
      <c r="AR91" s="347"/>
      <c r="AS91" s="347"/>
      <c r="AT91" s="347"/>
      <c r="AU91" s="347"/>
      <c r="AV91" s="347"/>
      <c r="AW91" s="347"/>
      <c r="AX91" s="347"/>
      <c r="AY91" s="347"/>
      <c r="AZ91" s="347"/>
      <c r="BA91" s="347"/>
      <c r="BB91" s="347"/>
      <c r="BC91" s="347"/>
      <c r="BD91" s="347"/>
      <c r="BE91" s="347"/>
      <c r="BF91" s="347"/>
      <c r="BG91" s="347"/>
      <c r="BH91" s="347"/>
      <c r="BI91" s="347"/>
      <c r="BJ91" s="347"/>
      <c r="BK91" s="347"/>
      <c r="BL91" s="347"/>
      <c r="BM91" s="347"/>
      <c r="BN91" s="347"/>
      <c r="BO91" s="347"/>
      <c r="BP91" s="347"/>
      <c r="BQ91" s="347"/>
      <c r="BR91" s="347"/>
      <c r="BS91" s="347"/>
      <c r="BT91" s="347"/>
      <c r="BU91" s="347"/>
      <c r="BV91" s="347"/>
      <c r="BW91" s="347"/>
      <c r="BX91" s="347"/>
      <c r="BY91" s="347"/>
      <c r="BZ91" s="347"/>
      <c r="CA91" s="347"/>
      <c r="CB91" s="347"/>
      <c r="CC91" s="347"/>
      <c r="CD91" s="347"/>
      <c r="CE91" s="347"/>
      <c r="CF91" s="347"/>
      <c r="CG91" s="347"/>
      <c r="CH91" s="347"/>
      <c r="CI91" s="347"/>
      <c r="CJ91" s="347"/>
      <c r="CK91" s="347"/>
      <c r="CL91" s="347"/>
      <c r="CM91" s="347"/>
      <c r="CN91" s="347"/>
      <c r="CO91" s="347"/>
      <c r="CP91" s="347"/>
      <c r="CQ91" s="347"/>
      <c r="CR91" s="347"/>
      <c r="CS91" s="347"/>
      <c r="CT91" s="347"/>
      <c r="CU91" s="347"/>
      <c r="CV91" s="347"/>
      <c r="CW91" s="347"/>
      <c r="CX91" s="347"/>
      <c r="CY91" s="347"/>
      <c r="CZ91" s="347"/>
      <c r="DA91" s="347"/>
      <c r="DB91" s="347"/>
      <c r="DC91" s="347"/>
      <c r="DD91" s="347"/>
      <c r="DE91" s="347"/>
      <c r="DF91" s="347"/>
      <c r="DG91" s="347"/>
      <c r="DH91" s="347"/>
      <c r="DI91" s="347"/>
      <c r="DJ91" s="347"/>
      <c r="DK91" s="347"/>
      <c r="DL91" s="347"/>
      <c r="DM91" s="347"/>
      <c r="DN91" s="347"/>
      <c r="DO91" s="347"/>
      <c r="DP91" s="347"/>
      <c r="DQ91" s="347"/>
      <c r="DR91" s="347"/>
      <c r="DS91" s="347"/>
      <c r="DT91" s="347"/>
      <c r="DU91" s="347"/>
      <c r="DV91" s="347"/>
      <c r="DW91" s="347"/>
      <c r="DX91" s="347"/>
      <c r="DY91" s="347"/>
      <c r="DZ91" s="347"/>
      <c r="EA91" s="347"/>
      <c r="EB91" s="347"/>
      <c r="EC91" s="347"/>
      <c r="ED91" s="347"/>
      <c r="EE91" s="347"/>
      <c r="EF91" s="347"/>
      <c r="EG91" s="347"/>
      <c r="EH91" s="347"/>
      <c r="EI91" s="347"/>
      <c r="EJ91" s="347"/>
      <c r="EK91" s="347"/>
      <c r="EL91" s="347"/>
      <c r="EM91" s="347"/>
      <c r="EN91" s="347"/>
      <c r="EO91" s="347"/>
      <c r="EP91" s="347"/>
      <c r="EQ91" s="347"/>
      <c r="ER91" s="347"/>
      <c r="ES91" s="347"/>
      <c r="ET91" s="347"/>
      <c r="EU91" s="347"/>
      <c r="EV91" s="347"/>
      <c r="EW91" s="347"/>
      <c r="EX91" s="347"/>
      <c r="EY91" s="347"/>
      <c r="EZ91" s="347"/>
      <c r="FA91" s="347"/>
      <c r="FB91" s="347"/>
      <c r="FC91" s="347"/>
      <c r="FD91" s="347"/>
      <c r="FE91" s="347"/>
      <c r="FF91" s="347"/>
      <c r="FG91" s="347"/>
      <c r="FH91" s="347"/>
      <c r="FI91" s="347"/>
      <c r="FJ91" s="347"/>
      <c r="FK91" s="347"/>
      <c r="FL91" s="347"/>
      <c r="FM91" s="347"/>
      <c r="FN91" s="347"/>
      <c r="FO91" s="347"/>
      <c r="FP91" s="347"/>
      <c r="FQ91" s="347"/>
      <c r="FR91" s="347"/>
      <c r="FS91" s="347"/>
      <c r="FT91" s="347"/>
      <c r="FU91" s="347"/>
      <c r="FV91" s="347"/>
      <c r="FW91" s="347"/>
      <c r="FX91" s="347"/>
      <c r="FY91" s="347"/>
      <c r="FZ91" s="347"/>
      <c r="GA91" s="347"/>
      <c r="GB91" s="347"/>
      <c r="GC91" s="347"/>
      <c r="GD91" s="347"/>
      <c r="GE91" s="347"/>
      <c r="GF91" s="347"/>
      <c r="GG91" s="347"/>
      <c r="GH91" s="347"/>
      <c r="GI91" s="347"/>
      <c r="GJ91" s="347"/>
      <c r="GK91" s="347"/>
      <c r="GL91" s="347"/>
      <c r="GM91" s="347"/>
      <c r="GN91" s="347"/>
      <c r="GO91" s="347"/>
      <c r="GP91" s="347"/>
      <c r="GQ91" s="347"/>
      <c r="GR91" s="347"/>
      <c r="GS91" s="347"/>
      <c r="GT91" s="347"/>
      <c r="GU91" s="347"/>
      <c r="GV91" s="347"/>
      <c r="GW91" s="347"/>
      <c r="GX91" s="347"/>
      <c r="GY91" s="347"/>
      <c r="GZ91" s="347"/>
      <c r="HA91" s="347"/>
      <c r="HB91" s="347"/>
      <c r="HC91" s="347"/>
      <c r="HD91" s="347"/>
      <c r="HE91" s="347"/>
      <c r="HF91" s="347"/>
      <c r="HG91" s="347"/>
      <c r="HH91" s="347"/>
      <c r="HI91" s="347"/>
      <c r="HJ91" s="347"/>
      <c r="HK91" s="347"/>
      <c r="HL91" s="347"/>
      <c r="HM91" s="347"/>
      <c r="HN91" s="347"/>
      <c r="HO91" s="347"/>
      <c r="HP91" s="347"/>
      <c r="HQ91" s="347"/>
      <c r="HR91" s="347"/>
      <c r="HS91" s="347"/>
      <c r="HT91" s="347"/>
      <c r="HU91" s="347"/>
      <c r="HV91" s="347"/>
      <c r="HW91" s="347"/>
      <c r="HX91" s="347"/>
      <c r="HY91" s="347"/>
      <c r="HZ91" s="347"/>
      <c r="IA91" s="347"/>
      <c r="IB91" s="347"/>
      <c r="IC91" s="347"/>
      <c r="ID91" s="347"/>
      <c r="IE91" s="347"/>
      <c r="IF91" s="347"/>
      <c r="IG91" s="347"/>
      <c r="IH91" s="347"/>
      <c r="II91" s="347"/>
      <c r="IJ91" s="347"/>
      <c r="IK91" s="347"/>
      <c r="IL91" s="347"/>
      <c r="IM91" s="347"/>
      <c r="IN91" s="347"/>
      <c r="IO91" s="347"/>
      <c r="IP91" s="347"/>
      <c r="IQ91" s="347"/>
      <c r="IR91" s="347"/>
      <c r="IS91" s="347"/>
      <c r="IT91" s="347"/>
      <c r="IU91" s="347"/>
      <c r="IV91" s="347"/>
      <c r="IW91" s="347"/>
      <c r="IX91" s="347"/>
      <c r="IY91" s="347"/>
      <c r="IZ91" s="347"/>
      <c r="JA91" s="347"/>
      <c r="JB91" s="347"/>
      <c r="JC91" s="347"/>
      <c r="JD91" s="347"/>
      <c r="JE91" s="347"/>
      <c r="JF91" s="347"/>
      <c r="JG91" s="347"/>
      <c r="JH91" s="347"/>
      <c r="JI91" s="347"/>
      <c r="JJ91" s="347"/>
      <c r="JK91" s="347"/>
      <c r="JL91" s="347"/>
      <c r="JM91" s="347"/>
      <c r="JN91" s="347"/>
    </row>
    <row r="92" spans="2:274" x14ac:dyDescent="0.2">
      <c r="B92" s="2"/>
      <c r="C92" s="247"/>
      <c r="D92" s="178"/>
      <c r="E92" s="297"/>
      <c r="F92" s="347"/>
      <c r="G92" s="347"/>
      <c r="H92" s="347"/>
      <c r="I92" s="347"/>
      <c r="J92" s="347"/>
      <c r="K92" s="347"/>
      <c r="L92" s="347"/>
      <c r="M92" s="347"/>
      <c r="N92" s="347"/>
      <c r="O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  <c r="AA92" s="347"/>
      <c r="AB92" s="347"/>
      <c r="AC92" s="347"/>
      <c r="AD92" s="347"/>
      <c r="AE92" s="347"/>
      <c r="AF92" s="347"/>
      <c r="AG92" s="347"/>
      <c r="AH92" s="347"/>
      <c r="AI92" s="347"/>
      <c r="AJ92" s="347"/>
      <c r="AK92" s="347"/>
      <c r="AL92" s="347"/>
      <c r="AM92" s="347"/>
      <c r="AN92" s="347"/>
      <c r="AO92" s="347"/>
      <c r="AP92" s="347"/>
      <c r="AQ92" s="347"/>
      <c r="AR92" s="347"/>
      <c r="AS92" s="347"/>
      <c r="AT92" s="347"/>
      <c r="AU92" s="347"/>
      <c r="AV92" s="347"/>
      <c r="AW92" s="347"/>
      <c r="AX92" s="347"/>
      <c r="AY92" s="347"/>
      <c r="AZ92" s="347"/>
      <c r="BA92" s="347"/>
      <c r="BB92" s="347"/>
      <c r="BC92" s="347"/>
      <c r="BD92" s="347"/>
      <c r="BE92" s="347"/>
      <c r="BF92" s="347"/>
      <c r="BG92" s="347"/>
      <c r="BH92" s="347"/>
      <c r="BI92" s="347"/>
      <c r="BJ92" s="347"/>
      <c r="BK92" s="347"/>
      <c r="BL92" s="347"/>
      <c r="BM92" s="347"/>
      <c r="BN92" s="347"/>
      <c r="BO92" s="347"/>
      <c r="BP92" s="347"/>
      <c r="BQ92" s="347"/>
      <c r="BR92" s="347"/>
      <c r="BS92" s="347"/>
      <c r="BT92" s="347"/>
      <c r="BU92" s="347"/>
      <c r="BV92" s="347"/>
      <c r="BW92" s="347"/>
      <c r="BX92" s="347"/>
      <c r="BY92" s="347"/>
      <c r="BZ92" s="347"/>
      <c r="CA92" s="347"/>
      <c r="CB92" s="347"/>
      <c r="CC92" s="347"/>
      <c r="CD92" s="347"/>
      <c r="CE92" s="347"/>
      <c r="CF92" s="347"/>
      <c r="CG92" s="347"/>
      <c r="CH92" s="347"/>
      <c r="CI92" s="347"/>
      <c r="CJ92" s="347"/>
      <c r="CK92" s="347"/>
      <c r="CL92" s="347"/>
      <c r="CM92" s="347"/>
      <c r="CN92" s="347"/>
      <c r="CO92" s="347"/>
      <c r="CP92" s="347"/>
      <c r="CQ92" s="347"/>
      <c r="CR92" s="347"/>
      <c r="CS92" s="347"/>
      <c r="CT92" s="347"/>
      <c r="CU92" s="347"/>
      <c r="CV92" s="347"/>
      <c r="CW92" s="347"/>
      <c r="CX92" s="347"/>
      <c r="CY92" s="347"/>
      <c r="CZ92" s="347"/>
      <c r="DA92" s="347"/>
      <c r="DB92" s="347"/>
      <c r="DC92" s="347"/>
      <c r="DD92" s="347"/>
      <c r="DE92" s="347"/>
      <c r="DF92" s="347"/>
      <c r="DG92" s="347"/>
      <c r="DH92" s="347"/>
      <c r="DI92" s="347"/>
      <c r="DJ92" s="347"/>
      <c r="DK92" s="347"/>
      <c r="DL92" s="347"/>
      <c r="DM92" s="347"/>
      <c r="DN92" s="347"/>
      <c r="DO92" s="347"/>
      <c r="DP92" s="347"/>
      <c r="DQ92" s="347"/>
      <c r="DR92" s="347"/>
      <c r="DS92" s="347"/>
      <c r="DT92" s="347"/>
      <c r="DU92" s="347"/>
      <c r="DV92" s="347"/>
      <c r="DW92" s="347"/>
      <c r="DX92" s="347"/>
      <c r="DY92" s="347"/>
      <c r="DZ92" s="347"/>
      <c r="EA92" s="347"/>
      <c r="EB92" s="347"/>
      <c r="EC92" s="347"/>
      <c r="ED92" s="347"/>
      <c r="EE92" s="347"/>
      <c r="EF92" s="347"/>
      <c r="EG92" s="347"/>
      <c r="EH92" s="347"/>
      <c r="EI92" s="347"/>
      <c r="EJ92" s="347"/>
      <c r="EK92" s="347"/>
      <c r="EL92" s="347"/>
      <c r="EM92" s="347"/>
      <c r="EN92" s="347"/>
      <c r="EO92" s="347"/>
      <c r="EP92" s="347"/>
      <c r="EQ92" s="347"/>
      <c r="ER92" s="347"/>
      <c r="ES92" s="347"/>
      <c r="ET92" s="347"/>
      <c r="EU92" s="347"/>
      <c r="EV92" s="347"/>
      <c r="EW92" s="347"/>
      <c r="EX92" s="347"/>
      <c r="EY92" s="347"/>
      <c r="EZ92" s="347"/>
      <c r="FA92" s="347"/>
      <c r="FB92" s="347"/>
      <c r="FC92" s="347"/>
      <c r="FD92" s="347"/>
      <c r="FE92" s="347"/>
      <c r="FF92" s="347"/>
      <c r="FG92" s="347"/>
      <c r="FH92" s="347"/>
      <c r="FI92" s="347"/>
      <c r="FJ92" s="347"/>
      <c r="FK92" s="347"/>
      <c r="FL92" s="347"/>
      <c r="FM92" s="347"/>
      <c r="FN92" s="347"/>
      <c r="FO92" s="347"/>
      <c r="FP92" s="347"/>
      <c r="FQ92" s="347"/>
      <c r="FR92" s="347"/>
      <c r="FS92" s="347"/>
      <c r="FT92" s="347"/>
      <c r="FU92" s="347"/>
      <c r="FV92" s="347"/>
      <c r="FW92" s="347"/>
      <c r="FX92" s="347"/>
      <c r="FY92" s="347"/>
      <c r="FZ92" s="347"/>
      <c r="GA92" s="347"/>
      <c r="GB92" s="347"/>
      <c r="GC92" s="347"/>
      <c r="GD92" s="347"/>
      <c r="GE92" s="347"/>
      <c r="GF92" s="347"/>
      <c r="GG92" s="347"/>
      <c r="GH92" s="347"/>
      <c r="GI92" s="347"/>
      <c r="GJ92" s="347"/>
      <c r="GK92" s="347"/>
      <c r="GL92" s="347"/>
      <c r="GM92" s="347"/>
      <c r="GN92" s="347"/>
      <c r="GO92" s="347"/>
      <c r="GP92" s="347"/>
      <c r="GQ92" s="347"/>
      <c r="GR92" s="347"/>
      <c r="GS92" s="347"/>
      <c r="GT92" s="347"/>
      <c r="GU92" s="347"/>
      <c r="GV92" s="347"/>
      <c r="GW92" s="347"/>
      <c r="GX92" s="347"/>
      <c r="GY92" s="347"/>
      <c r="GZ92" s="347"/>
      <c r="HA92" s="347"/>
      <c r="HB92" s="347"/>
      <c r="HC92" s="347"/>
      <c r="HD92" s="347"/>
      <c r="HE92" s="347"/>
      <c r="HF92" s="347"/>
      <c r="HG92" s="347"/>
      <c r="HH92" s="347"/>
      <c r="HI92" s="347"/>
      <c r="HJ92" s="347"/>
      <c r="HK92" s="347"/>
      <c r="HL92" s="347"/>
      <c r="HM92" s="347"/>
      <c r="HN92" s="347"/>
      <c r="HO92" s="347"/>
      <c r="HP92" s="347"/>
      <c r="HQ92" s="347"/>
      <c r="HR92" s="347"/>
      <c r="HS92" s="347"/>
      <c r="HT92" s="347"/>
      <c r="HU92" s="347"/>
      <c r="HV92" s="347"/>
      <c r="HW92" s="347"/>
      <c r="HX92" s="347"/>
      <c r="HY92" s="347"/>
      <c r="HZ92" s="347"/>
      <c r="IA92" s="347"/>
      <c r="IB92" s="347"/>
      <c r="IC92" s="347"/>
      <c r="ID92" s="347"/>
      <c r="IE92" s="347"/>
      <c r="IF92" s="347"/>
      <c r="IG92" s="347"/>
      <c r="IH92" s="347"/>
      <c r="II92" s="347"/>
      <c r="IJ92" s="347"/>
      <c r="IK92" s="347"/>
      <c r="IL92" s="347"/>
      <c r="IM92" s="347"/>
      <c r="IN92" s="347"/>
      <c r="IO92" s="347"/>
      <c r="IP92" s="347"/>
      <c r="IQ92" s="347"/>
      <c r="IR92" s="347"/>
      <c r="IS92" s="347"/>
      <c r="IT92" s="347"/>
      <c r="IU92" s="347"/>
      <c r="IV92" s="347"/>
      <c r="IW92" s="347"/>
      <c r="IX92" s="347"/>
      <c r="IY92" s="347"/>
      <c r="IZ92" s="347"/>
      <c r="JA92" s="347"/>
      <c r="JB92" s="347"/>
      <c r="JC92" s="347"/>
      <c r="JD92" s="347"/>
      <c r="JE92" s="347"/>
      <c r="JF92" s="347"/>
      <c r="JG92" s="347"/>
      <c r="JH92" s="347"/>
      <c r="JI92" s="347"/>
      <c r="JJ92" s="347"/>
      <c r="JK92" s="347"/>
      <c r="JL92" s="347"/>
      <c r="JM92" s="347"/>
      <c r="JN92" s="347"/>
    </row>
    <row r="93" spans="2:274" x14ac:dyDescent="0.2">
      <c r="B93" s="2" t="s">
        <v>67</v>
      </c>
      <c r="C93" s="247"/>
      <c r="D93" s="178"/>
      <c r="E93" s="297"/>
      <c r="F93" s="307"/>
      <c r="G93" s="307">
        <f>+F97</f>
        <v>0</v>
      </c>
      <c r="H93" s="307">
        <f t="shared" ref="H93:BS93" si="1076">+G97</f>
        <v>0</v>
      </c>
      <c r="I93" s="307">
        <f t="shared" si="1076"/>
        <v>0</v>
      </c>
      <c r="J93" s="307">
        <f t="shared" si="1076"/>
        <v>0</v>
      </c>
      <c r="K93" s="307">
        <f t="shared" si="1076"/>
        <v>0</v>
      </c>
      <c r="L93" s="307">
        <f t="shared" si="1076"/>
        <v>0</v>
      </c>
      <c r="M93" s="307">
        <f t="shared" si="1076"/>
        <v>0</v>
      </c>
      <c r="N93" s="307">
        <f t="shared" si="1076"/>
        <v>0</v>
      </c>
      <c r="O93" s="307">
        <f t="shared" si="1076"/>
        <v>0</v>
      </c>
      <c r="P93" s="307">
        <f t="shared" si="1076"/>
        <v>0</v>
      </c>
      <c r="Q93" s="307">
        <f t="shared" si="1076"/>
        <v>0</v>
      </c>
      <c r="R93" s="307">
        <f t="shared" si="1076"/>
        <v>0</v>
      </c>
      <c r="S93" s="307">
        <f t="shared" si="1076"/>
        <v>0</v>
      </c>
      <c r="T93" s="307">
        <f t="shared" si="1076"/>
        <v>103821.62487519899</v>
      </c>
      <c r="U93" s="307">
        <f t="shared" si="1076"/>
        <v>104408.64743660002</v>
      </c>
      <c r="V93" s="307">
        <f t="shared" si="1076"/>
        <v>104998.98910890889</v>
      </c>
      <c r="W93" s="307">
        <f t="shared" si="1076"/>
        <v>105592.66865886125</v>
      </c>
      <c r="X93" s="307">
        <f t="shared" si="1076"/>
        <v>106189.70495930256</v>
      </c>
      <c r="Y93" s="307">
        <f t="shared" si="1076"/>
        <v>106790.11698978812</v>
      </c>
      <c r="Z93" s="307">
        <f t="shared" si="1076"/>
        <v>107393.9238371864</v>
      </c>
      <c r="AA93" s="307">
        <f t="shared" si="1076"/>
        <v>108001.14469628579</v>
      </c>
      <c r="AB93" s="307">
        <f t="shared" si="1076"/>
        <v>108611.79887040477</v>
      </c>
      <c r="AC93" s="307">
        <f t="shared" si="1076"/>
        <v>109225.90577200566</v>
      </c>
      <c r="AD93" s="307">
        <f t="shared" si="1076"/>
        <v>109843.48492331161</v>
      </c>
      <c r="AE93" s="307">
        <f t="shared" si="1076"/>
        <v>110464.55595692727</v>
      </c>
      <c r="AF93" s="307">
        <f t="shared" si="1076"/>
        <v>111089.13861646291</v>
      </c>
      <c r="AG93" s="307">
        <f t="shared" si="1076"/>
        <v>111717.252757162</v>
      </c>
      <c r="AH93" s="307">
        <f t="shared" si="1076"/>
        <v>112348.9183465325</v>
      </c>
      <c r="AI93" s="307">
        <f t="shared" si="1076"/>
        <v>112984.15546498152</v>
      </c>
      <c r="AJ93" s="307">
        <f t="shared" si="1076"/>
        <v>113622.98430645373</v>
      </c>
      <c r="AK93" s="307">
        <f t="shared" si="1076"/>
        <v>114265.42517907328</v>
      </c>
      <c r="AL93" s="307">
        <f t="shared" si="1076"/>
        <v>114911.49850578944</v>
      </c>
      <c r="AM93" s="307">
        <f t="shared" si="1076"/>
        <v>115561.22482502577</v>
      </c>
      <c r="AN93" s="307">
        <f t="shared" si="1076"/>
        <v>116214.62479133309</v>
      </c>
      <c r="AO93" s="307">
        <f t="shared" si="1076"/>
        <v>116871.71917604604</v>
      </c>
      <c r="AP93" s="307">
        <f t="shared" si="1076"/>
        <v>117532.5288679434</v>
      </c>
      <c r="AQ93" s="307">
        <f t="shared" si="1076"/>
        <v>118197.07487391216</v>
      </c>
      <c r="AR93" s="307">
        <f t="shared" si="1076"/>
        <v>118865.37831961529</v>
      </c>
      <c r="AS93" s="307">
        <f t="shared" si="1076"/>
        <v>119537.46045016333</v>
      </c>
      <c r="AT93" s="307">
        <f t="shared" si="1076"/>
        <v>120213.34263078976</v>
      </c>
      <c r="AU93" s="307">
        <f t="shared" si="1076"/>
        <v>119826.93471199597</v>
      </c>
      <c r="AV93" s="307">
        <f t="shared" si="1076"/>
        <v>119438.34198665047</v>
      </c>
      <c r="AW93" s="307">
        <f t="shared" si="1076"/>
        <v>119047.55210153938</v>
      </c>
      <c r="AX93" s="307">
        <f t="shared" si="1076"/>
        <v>118654.55263360194</v>
      </c>
      <c r="AY93" s="307">
        <f t="shared" si="1076"/>
        <v>118259.33108953561</v>
      </c>
      <c r="AZ93" s="307">
        <f t="shared" si="1076"/>
        <v>117861.8749053989</v>
      </c>
      <c r="BA93" s="307">
        <f t="shared" si="1076"/>
        <v>117462.17144621196</v>
      </c>
      <c r="BB93" s="307">
        <f t="shared" si="1076"/>
        <v>117060.20800555492</v>
      </c>
      <c r="BC93" s="307">
        <f t="shared" si="1076"/>
        <v>116655.97180516398</v>
      </c>
      <c r="BD93" s="307">
        <f t="shared" si="1076"/>
        <v>116249.44999452519</v>
      </c>
      <c r="BE93" s="307">
        <f t="shared" si="1076"/>
        <v>115840.6296504659</v>
      </c>
      <c r="BF93" s="307">
        <f t="shared" si="1076"/>
        <v>115429.49777674396</v>
      </c>
      <c r="BG93" s="307">
        <f t="shared" si="1076"/>
        <v>115016.0413036346</v>
      </c>
      <c r="BH93" s="307">
        <f t="shared" si="1076"/>
        <v>114600.24708751492</v>
      </c>
      <c r="BI93" s="307">
        <f t="shared" si="1076"/>
        <v>114182.10191044606</v>
      </c>
      <c r="BJ93" s="307">
        <f t="shared" si="1076"/>
        <v>113761.592479753</v>
      </c>
      <c r="BK93" s="307">
        <f t="shared" si="1076"/>
        <v>113338.70542760204</v>
      </c>
      <c r="BL93" s="307">
        <f t="shared" si="1076"/>
        <v>112913.42731057576</v>
      </c>
      <c r="BM93" s="307">
        <f t="shared" si="1076"/>
        <v>112485.74460924572</v>
      </c>
      <c r="BN93" s="307">
        <f t="shared" si="1076"/>
        <v>112055.6437277427</v>
      </c>
      <c r="BO93" s="307">
        <f t="shared" si="1076"/>
        <v>111623.1109933244</v>
      </c>
      <c r="BP93" s="307">
        <f t="shared" si="1076"/>
        <v>111188.13265594089</v>
      </c>
      <c r="BQ93" s="307">
        <f t="shared" si="1076"/>
        <v>110750.69488779745</v>
      </c>
      <c r="BR93" s="307">
        <f t="shared" si="1076"/>
        <v>110310.78378291498</v>
      </c>
      <c r="BS93" s="307">
        <f t="shared" si="1076"/>
        <v>109868.38535668797</v>
      </c>
      <c r="BT93" s="307">
        <f t="shared" ref="BT93:EE93" si="1077">+BS97</f>
        <v>109423.48554543991</v>
      </c>
      <c r="BU93" s="307">
        <f t="shared" si="1077"/>
        <v>108976.07020597623</v>
      </c>
      <c r="BV93" s="307">
        <f t="shared" si="1077"/>
        <v>108526.12511513465</v>
      </c>
      <c r="BW93" s="307">
        <f t="shared" si="1077"/>
        <v>108073.63596933312</v>
      </c>
      <c r="BX93" s="307">
        <f t="shared" si="1077"/>
        <v>107618.58838411499</v>
      </c>
      <c r="BY93" s="307">
        <f t="shared" si="1077"/>
        <v>107160.96789369186</v>
      </c>
      <c r="BZ93" s="307">
        <f t="shared" si="1077"/>
        <v>106700.75995048363</v>
      </c>
      <c r="CA93" s="307">
        <f t="shared" si="1077"/>
        <v>106237.94992465604</v>
      </c>
      <c r="CB93" s="307">
        <f t="shared" si="1077"/>
        <v>105772.52310365569</v>
      </c>
      <c r="CC93" s="307">
        <f t="shared" si="1077"/>
        <v>105304.46469174221</v>
      </c>
      <c r="CD93" s="307">
        <f t="shared" si="1077"/>
        <v>104833.75980951796</v>
      </c>
      <c r="CE93" s="307">
        <f t="shared" si="1077"/>
        <v>104360.39349345505</v>
      </c>
      <c r="CF93" s="307">
        <f t="shared" si="1077"/>
        <v>103884.35069541962</v>
      </c>
      <c r="CG93" s="307">
        <f t="shared" si="1077"/>
        <v>103405.61628219347</v>
      </c>
      <c r="CH93" s="307">
        <f t="shared" si="1077"/>
        <v>102924.17503499299</v>
      </c>
      <c r="CI93" s="307">
        <f t="shared" si="1077"/>
        <v>102440.01164898535</v>
      </c>
      <c r="CJ93" s="307">
        <f t="shared" si="1077"/>
        <v>101953.11073280197</v>
      </c>
      <c r="CK93" s="307">
        <f t="shared" si="1077"/>
        <v>101463.45680804922</v>
      </c>
      <c r="CL93" s="307">
        <f t="shared" si="1077"/>
        <v>100971.03430881639</v>
      </c>
      <c r="CM93" s="307">
        <f t="shared" si="1077"/>
        <v>100475.82758118089</v>
      </c>
      <c r="CN93" s="307">
        <f t="shared" si="1077"/>
        <v>99977.820882710512</v>
      </c>
      <c r="CO93" s="307">
        <f t="shared" si="1077"/>
        <v>99476.998381963072</v>
      </c>
      <c r="CP93" s="307">
        <f t="shared" si="1077"/>
        <v>98973.344157983127</v>
      </c>
      <c r="CQ93" s="307">
        <f t="shared" si="1077"/>
        <v>98466.842199795821</v>
      </c>
      <c r="CR93" s="307">
        <f t="shared" si="1077"/>
        <v>97957.47640589792</v>
      </c>
      <c r="CS93" s="307">
        <f t="shared" si="1077"/>
        <v>97445.230583745943</v>
      </c>
      <c r="CT93" s="307">
        <f t="shared" si="1077"/>
        <v>96930.088449241433</v>
      </c>
      <c r="CU93" s="307">
        <f t="shared" si="1077"/>
        <v>96412.033626213248</v>
      </c>
      <c r="CV93" s="307">
        <f t="shared" si="1077"/>
        <v>95891.049645897016</v>
      </c>
      <c r="CW93" s="307">
        <f t="shared" si="1077"/>
        <v>95367.119946411578</v>
      </c>
      <c r="CX93" s="307">
        <f t="shared" si="1077"/>
        <v>94840.22787223247</v>
      </c>
      <c r="CY93" s="307">
        <f t="shared" si="1077"/>
        <v>94310.356673662478</v>
      </c>
      <c r="CZ93" s="307">
        <f t="shared" si="1077"/>
        <v>93777.489506299171</v>
      </c>
      <c r="DA93" s="307">
        <f t="shared" si="1077"/>
        <v>93241.609430499419</v>
      </c>
      <c r="DB93" s="307">
        <f t="shared" si="1077"/>
        <v>92702.699410840884</v>
      </c>
      <c r="DC93" s="307">
        <f t="shared" si="1077"/>
        <v>92160.742315580472</v>
      </c>
      <c r="DD93" s="307">
        <f t="shared" si="1077"/>
        <v>91615.720916109713</v>
      </c>
      <c r="DE93" s="307">
        <f t="shared" si="1077"/>
        <v>91067.617886407097</v>
      </c>
      <c r="DF93" s="307">
        <f t="shared" si="1077"/>
        <v>90516.415802487274</v>
      </c>
      <c r="DG93" s="307">
        <f t="shared" si="1077"/>
        <v>89962.097141847116</v>
      </c>
      <c r="DH93" s="307">
        <f t="shared" si="1077"/>
        <v>89404.644282908761</v>
      </c>
      <c r="DI93" s="307">
        <f t="shared" si="1077"/>
        <v>88844.039504459332</v>
      </c>
      <c r="DJ93" s="307">
        <f t="shared" si="1077"/>
        <v>88280.264985087677</v>
      </c>
      <c r="DK93" s="307">
        <f t="shared" si="1077"/>
        <v>87713.302802617778</v>
      </c>
      <c r="DL93" s="307">
        <f t="shared" si="1077"/>
        <v>87143.134933539041</v>
      </c>
      <c r="DM93" s="307">
        <f t="shared" si="1077"/>
        <v>86569.743252433298</v>
      </c>
      <c r="DN93" s="307">
        <f t="shared" si="1077"/>
        <v>85993.109531398659</v>
      </c>
      <c r="DO93" s="307">
        <f t="shared" si="1077"/>
        <v>85413.215439470005</v>
      </c>
      <c r="DP93" s="307">
        <f t="shared" si="1077"/>
        <v>84830.042542036288</v>
      </c>
      <c r="DQ93" s="307">
        <f t="shared" si="1077"/>
        <v>84243.572300254498</v>
      </c>
      <c r="DR93" s="307">
        <f t="shared" si="1077"/>
        <v>83653.786070460279</v>
      </c>
      <c r="DS93" s="307">
        <f t="shared" si="1077"/>
        <v>83060.665103575317</v>
      </c>
      <c r="DT93" s="307">
        <f t="shared" si="1077"/>
        <v>82464.190544511264</v>
      </c>
      <c r="DU93" s="307">
        <f t="shared" si="1077"/>
        <v>81864.343431570378</v>
      </c>
      <c r="DV93" s="307">
        <f t="shared" si="1077"/>
        <v>81261.104695842718</v>
      </c>
      <c r="DW93" s="307">
        <f t="shared" si="1077"/>
        <v>80654.45516059993</v>
      </c>
      <c r="DX93" s="307">
        <f t="shared" si="1077"/>
        <v>80044.37554068568</v>
      </c>
      <c r="DY93" s="307">
        <f t="shared" si="1077"/>
        <v>79430.84644190254</v>
      </c>
      <c r="DZ93" s="307">
        <f t="shared" si="1077"/>
        <v>78813.848360395481</v>
      </c>
      <c r="EA93" s="307">
        <f t="shared" si="1077"/>
        <v>78193.361682031828</v>
      </c>
      <c r="EB93" s="307">
        <f t="shared" si="1077"/>
        <v>77569.366681777756</v>
      </c>
      <c r="EC93" s="307">
        <f t="shared" si="1077"/>
        <v>76941.843523071235</v>
      </c>
      <c r="ED93" s="307">
        <f t="shared" si="1077"/>
        <v>76310.77225719142</v>
      </c>
      <c r="EE93" s="307">
        <f t="shared" si="1077"/>
        <v>75676.13282262451</v>
      </c>
      <c r="EF93" s="307">
        <f t="shared" ref="EF93:GQ93" si="1078">+EE97</f>
        <v>75037.905044425977</v>
      </c>
      <c r="EG93" s="307">
        <f t="shared" si="1078"/>
        <v>74396.068633579227</v>
      </c>
      <c r="EH93" s="307">
        <f t="shared" si="1078"/>
        <v>73750.603186350621</v>
      </c>
      <c r="EI93" s="307">
        <f t="shared" si="1078"/>
        <v>73101.488183640846</v>
      </c>
      <c r="EJ93" s="307">
        <f t="shared" si="1078"/>
        <v>72448.702990332604</v>
      </c>
      <c r="EK93" s="307">
        <f t="shared" si="1078"/>
        <v>71792.226854634646</v>
      </c>
      <c r="EL93" s="307">
        <f t="shared" si="1078"/>
        <v>71132.038907422088</v>
      </c>
      <c r="EM93" s="307">
        <f t="shared" si="1078"/>
        <v>70468.118161572973</v>
      </c>
      <c r="EN93" s="307">
        <f t="shared" si="1078"/>
        <v>69800.443511301113</v>
      </c>
      <c r="EO93" s="307">
        <f t="shared" si="1078"/>
        <v>69128.993731485141</v>
      </c>
      <c r="EP93" s="307">
        <f t="shared" si="1078"/>
        <v>68453.74747699374</v>
      </c>
      <c r="EQ93" s="307">
        <f t="shared" si="1078"/>
        <v>67774.683282007143</v>
      </c>
      <c r="ER93" s="307">
        <f t="shared" si="1078"/>
        <v>67091.779559334711</v>
      </c>
      <c r="ES93" s="307">
        <f t="shared" si="1078"/>
        <v>66405.014599728689</v>
      </c>
      <c r="ET93" s="307">
        <f t="shared" si="1078"/>
        <v>65714.366571194085</v>
      </c>
      <c r="EU93" s="307">
        <f t="shared" si="1078"/>
        <v>65019.813518294621</v>
      </c>
      <c r="EV93" s="307">
        <f t="shared" si="1078"/>
        <v>64321.333361454796</v>
      </c>
      <c r="EW93" s="307">
        <f t="shared" si="1078"/>
        <v>63618.90389625798</v>
      </c>
      <c r="EX93" s="307">
        <f t="shared" si="1078"/>
        <v>62912.502792740546</v>
      </c>
      <c r="EY93" s="307">
        <f t="shared" si="1078"/>
        <v>62202.107594681998</v>
      </c>
      <c r="EZ93" s="307">
        <f t="shared" si="1078"/>
        <v>61487.695718891111</v>
      </c>
      <c r="FA93" s="307">
        <f t="shared" si="1078"/>
        <v>60769.244454488013</v>
      </c>
      <c r="FB93" s="307">
        <f t="shared" si="1078"/>
        <v>60046.730962182221</v>
      </c>
      <c r="FC93" s="307">
        <f t="shared" si="1078"/>
        <v>59320.132273546566</v>
      </c>
      <c r="FD93" s="307">
        <f t="shared" si="1078"/>
        <v>58589.425290287065</v>
      </c>
      <c r="FE93" s="307">
        <f t="shared" si="1078"/>
        <v>57854.586783508625</v>
      </c>
      <c r="FF93" s="307">
        <f t="shared" si="1078"/>
        <v>57115.593392976596</v>
      </c>
      <c r="FG93" s="307">
        <f t="shared" si="1078"/>
        <v>56372.421626374169</v>
      </c>
      <c r="FH93" s="307">
        <f t="shared" si="1078"/>
        <v>55625.047858555554</v>
      </c>
      <c r="FI93" s="307">
        <f t="shared" si="1078"/>
        <v>54873.448330794963</v>
      </c>
      <c r="FJ93" s="307">
        <f t="shared" si="1078"/>
        <v>54117.59915003131</v>
      </c>
      <c r="FK93" s="307">
        <f t="shared" si="1078"/>
        <v>53357.476288108664</v>
      </c>
      <c r="FL93" s="307">
        <f t="shared" si="1078"/>
        <v>52593.055581012421</v>
      </c>
      <c r="FM93" s="307">
        <f t="shared" si="1078"/>
        <v>51824.312728101111</v>
      </c>
      <c r="FN93" s="307">
        <f t="shared" si="1078"/>
        <v>51051.22329133391</v>
      </c>
      <c r="FO93" s="307">
        <f t="shared" si="1078"/>
        <v>50273.762694493758</v>
      </c>
      <c r="FP93" s="307">
        <f t="shared" si="1078"/>
        <v>49491.906222406098</v>
      </c>
      <c r="FQ93" s="307">
        <f t="shared" si="1078"/>
        <v>48705.629020153166</v>
      </c>
      <c r="FR93" s="307">
        <f t="shared" si="1078"/>
        <v>47914.906092283898</v>
      </c>
      <c r="FS93" s="307">
        <f t="shared" si="1078"/>
        <v>47119.712302019303</v>
      </c>
      <c r="FT93" s="307">
        <f t="shared" si="1078"/>
        <v>46320.022370453386</v>
      </c>
      <c r="FU93" s="307">
        <f t="shared" si="1078"/>
        <v>45515.81087574955</v>
      </c>
      <c r="FV93" s="307">
        <f t="shared" si="1078"/>
        <v>44707.05225233244</v>
      </c>
      <c r="FW93" s="307">
        <f t="shared" si="1078"/>
        <v>43893.720790075211</v>
      </c>
      <c r="FX93" s="307">
        <f t="shared" si="1078"/>
        <v>43075.790633482226</v>
      </c>
      <c r="FY93" s="307">
        <f t="shared" si="1078"/>
        <v>42253.235780867122</v>
      </c>
      <c r="FZ93" s="307">
        <f t="shared" si="1078"/>
        <v>41426.030083526217</v>
      </c>
      <c r="GA93" s="307">
        <f t="shared" si="1078"/>
        <v>40594.147244907253</v>
      </c>
      <c r="GB93" s="307">
        <f t="shared" si="1078"/>
        <v>39757.560819773455</v>
      </c>
      <c r="GC93" s="307">
        <f t="shared" si="1078"/>
        <v>38916.244213362821</v>
      </c>
      <c r="GD93" s="307">
        <f t="shared" si="1078"/>
        <v>38070.170680542702</v>
      </c>
      <c r="GE93" s="307">
        <f t="shared" si="1078"/>
        <v>37219.313324959585</v>
      </c>
      <c r="GF93" s="307">
        <f t="shared" si="1078"/>
        <v>36363.645098184053</v>
      </c>
      <c r="GG93" s="307">
        <f t="shared" si="1078"/>
        <v>35503.138798850952</v>
      </c>
      <c r="GH93" s="307">
        <f t="shared" si="1078"/>
        <v>34637.767071794646</v>
      </c>
      <c r="GI93" s="307">
        <f t="shared" si="1078"/>
        <v>33767.502407179411</v>
      </c>
      <c r="GJ93" s="307">
        <f t="shared" si="1078"/>
        <v>32892.317139624916</v>
      </c>
      <c r="GK93" s="307">
        <f t="shared" si="1078"/>
        <v>32012.183447326755</v>
      </c>
      <c r="GL93" s="307">
        <f t="shared" si="1078"/>
        <v>31127.073351171988</v>
      </c>
      <c r="GM93" s="307">
        <f t="shared" si="1078"/>
        <v>30236.958713849701</v>
      </c>
      <c r="GN93" s="307">
        <f t="shared" si="1078"/>
        <v>29341.811238956536</v>
      </c>
      <c r="GO93" s="307">
        <f t="shared" si="1078"/>
        <v>28441.602470097157</v>
      </c>
      <c r="GP93" s="307">
        <f t="shared" si="1078"/>
        <v>27536.303789979629</v>
      </c>
      <c r="GQ93" s="307">
        <f t="shared" si="1078"/>
        <v>26625.886419505692</v>
      </c>
      <c r="GR93" s="307">
        <f t="shared" ref="GR93:JC93" si="1079">+GQ97</f>
        <v>25710.321416855873</v>
      </c>
      <c r="GS93" s="307">
        <f t="shared" si="1079"/>
        <v>24789.579676569454</v>
      </c>
      <c r="GT93" s="307">
        <f t="shared" si="1079"/>
        <v>23863.631928619201</v>
      </c>
      <c r="GU93" s="307">
        <f t="shared" si="1079"/>
        <v>22932.4487374809</v>
      </c>
      <c r="GV93" s="307">
        <f t="shared" si="1079"/>
        <v>21996.000501197592</v>
      </c>
      <c r="GW93" s="307">
        <f t="shared" si="1079"/>
        <v>21054.257450438559</v>
      </c>
      <c r="GX93" s="307">
        <f t="shared" si="1079"/>
        <v>20107.189647552957</v>
      </c>
      <c r="GY93" s="307">
        <f t="shared" si="1079"/>
        <v>19154.766985618109</v>
      </c>
      <c r="GZ93" s="307">
        <f t="shared" si="1079"/>
        <v>18196.959187482422</v>
      </c>
      <c r="HA93" s="307">
        <f t="shared" si="1079"/>
        <v>17233.735804802884</v>
      </c>
      <c r="HB93" s="307">
        <f t="shared" si="1079"/>
        <v>16265.066217077128</v>
      </c>
      <c r="HC93" s="307">
        <f t="shared" si="1079"/>
        <v>15290.919630670014</v>
      </c>
      <c r="HD93" s="307">
        <f t="shared" si="1079"/>
        <v>14311.265077834709</v>
      </c>
      <c r="HE93" s="307">
        <f t="shared" si="1079"/>
        <v>13326.07141572824</v>
      </c>
      <c r="HF93" s="307">
        <f t="shared" si="1079"/>
        <v>12335.307325421471</v>
      </c>
      <c r="HG93" s="307">
        <f t="shared" si="1079"/>
        <v>11338.941310903487</v>
      </c>
      <c r="HH93" s="307">
        <f t="shared" si="1079"/>
        <v>10336.941698080349</v>
      </c>
      <c r="HI93" s="307">
        <f t="shared" si="1079"/>
        <v>9329.2766337681842</v>
      </c>
      <c r="HJ93" s="307">
        <f t="shared" si="1079"/>
        <v>8315.9140846805894</v>
      </c>
      <c r="HK93" s="307">
        <f t="shared" si="1079"/>
        <v>7296.8218364103022</v>
      </c>
      <c r="HL93" s="307">
        <f t="shared" si="1079"/>
        <v>6271.9674924051178</v>
      </c>
      <c r="HM93" s="307">
        <f t="shared" si="1079"/>
        <v>5241.3184729380137</v>
      </c>
      <c r="HN93" s="307">
        <f t="shared" si="1079"/>
        <v>4204.8420140714561</v>
      </c>
      <c r="HO93" s="307">
        <f t="shared" si="1079"/>
        <v>3162.5051666158442</v>
      </c>
      <c r="HP93" s="307">
        <f t="shared" si="1079"/>
        <v>2114.2747950820685</v>
      </c>
      <c r="HQ93" s="307">
        <f t="shared" si="1079"/>
        <v>1060.1175766281469</v>
      </c>
      <c r="HR93" s="307">
        <f t="shared" si="1079"/>
        <v>-9.5951691037043929E-11</v>
      </c>
      <c r="HS93" s="307">
        <f t="shared" si="1079"/>
        <v>-9.5951691037043929E-11</v>
      </c>
      <c r="HT93" s="307">
        <f t="shared" si="1079"/>
        <v>-9.5951691037043929E-11</v>
      </c>
      <c r="HU93" s="307">
        <f t="shared" si="1079"/>
        <v>-9.5951691037043929E-11</v>
      </c>
      <c r="HV93" s="307">
        <f t="shared" si="1079"/>
        <v>-9.5951691037043929E-11</v>
      </c>
      <c r="HW93" s="307">
        <f t="shared" si="1079"/>
        <v>-9.5951691037043929E-11</v>
      </c>
      <c r="HX93" s="307">
        <f t="shared" si="1079"/>
        <v>-9.5951691037043929E-11</v>
      </c>
      <c r="HY93" s="307">
        <f t="shared" si="1079"/>
        <v>-9.5951691037043929E-11</v>
      </c>
      <c r="HZ93" s="307">
        <f t="shared" si="1079"/>
        <v>-9.5951691037043929E-11</v>
      </c>
      <c r="IA93" s="307">
        <f t="shared" si="1079"/>
        <v>-9.5951691037043929E-11</v>
      </c>
      <c r="IB93" s="307">
        <f t="shared" si="1079"/>
        <v>-9.5951691037043929E-11</v>
      </c>
      <c r="IC93" s="307">
        <f t="shared" si="1079"/>
        <v>-9.5951691037043929E-11</v>
      </c>
      <c r="ID93" s="307">
        <f t="shared" si="1079"/>
        <v>-9.5951691037043929E-11</v>
      </c>
      <c r="IE93" s="307">
        <f t="shared" si="1079"/>
        <v>-9.5951691037043929E-11</v>
      </c>
      <c r="IF93" s="307">
        <f t="shared" si="1079"/>
        <v>-9.5951691037043929E-11</v>
      </c>
      <c r="IG93" s="307">
        <f t="shared" si="1079"/>
        <v>-9.5951691037043929E-11</v>
      </c>
      <c r="IH93" s="307">
        <f t="shared" si="1079"/>
        <v>-9.5951691037043929E-11</v>
      </c>
      <c r="II93" s="307">
        <f t="shared" si="1079"/>
        <v>-9.5951691037043929E-11</v>
      </c>
      <c r="IJ93" s="307">
        <f t="shared" si="1079"/>
        <v>-9.5951691037043929E-11</v>
      </c>
      <c r="IK93" s="307">
        <f t="shared" si="1079"/>
        <v>-9.5951691037043929E-11</v>
      </c>
      <c r="IL93" s="307">
        <f t="shared" si="1079"/>
        <v>-9.5951691037043929E-11</v>
      </c>
      <c r="IM93" s="307">
        <f t="shared" si="1079"/>
        <v>-9.5951691037043929E-11</v>
      </c>
      <c r="IN93" s="307">
        <f t="shared" si="1079"/>
        <v>-9.5951691037043929E-11</v>
      </c>
      <c r="IO93" s="307">
        <f t="shared" si="1079"/>
        <v>-9.5951691037043929E-11</v>
      </c>
      <c r="IP93" s="307">
        <f t="shared" si="1079"/>
        <v>-9.5951691037043929E-11</v>
      </c>
      <c r="IQ93" s="307">
        <f t="shared" si="1079"/>
        <v>-9.5951691037043929E-11</v>
      </c>
      <c r="IR93" s="307">
        <f t="shared" si="1079"/>
        <v>-9.5951691037043929E-11</v>
      </c>
      <c r="IS93" s="307">
        <f t="shared" si="1079"/>
        <v>-9.5951691037043929E-11</v>
      </c>
      <c r="IT93" s="307">
        <f t="shared" si="1079"/>
        <v>-9.5951691037043929E-11</v>
      </c>
      <c r="IU93" s="307">
        <f t="shared" si="1079"/>
        <v>-9.5951691037043929E-11</v>
      </c>
      <c r="IV93" s="307">
        <f t="shared" si="1079"/>
        <v>-9.5951691037043929E-11</v>
      </c>
      <c r="IW93" s="307">
        <f t="shared" si="1079"/>
        <v>-9.5951691037043929E-11</v>
      </c>
      <c r="IX93" s="307">
        <f t="shared" si="1079"/>
        <v>-9.5951691037043929E-11</v>
      </c>
      <c r="IY93" s="307">
        <f t="shared" si="1079"/>
        <v>-9.5951691037043929E-11</v>
      </c>
      <c r="IZ93" s="307">
        <f t="shared" si="1079"/>
        <v>-9.5951691037043929E-11</v>
      </c>
      <c r="JA93" s="307">
        <f t="shared" si="1079"/>
        <v>-9.5951691037043929E-11</v>
      </c>
      <c r="JB93" s="307">
        <f t="shared" si="1079"/>
        <v>-9.5951691037043929E-11</v>
      </c>
      <c r="JC93" s="307">
        <f t="shared" si="1079"/>
        <v>-9.5951691037043929E-11</v>
      </c>
      <c r="JD93" s="307">
        <f t="shared" ref="JD93:JN93" si="1080">+JC97</f>
        <v>-9.5951691037043929E-11</v>
      </c>
      <c r="JE93" s="307">
        <f t="shared" si="1080"/>
        <v>-9.5951691037043929E-11</v>
      </c>
      <c r="JF93" s="307">
        <f t="shared" si="1080"/>
        <v>-9.5951691037043929E-11</v>
      </c>
      <c r="JG93" s="307">
        <f t="shared" si="1080"/>
        <v>-9.5951691037043929E-11</v>
      </c>
      <c r="JH93" s="307">
        <f t="shared" si="1080"/>
        <v>-9.5951691037043929E-11</v>
      </c>
      <c r="JI93" s="307">
        <f t="shared" si="1080"/>
        <v>-9.5951691037043929E-11</v>
      </c>
      <c r="JJ93" s="307">
        <f t="shared" si="1080"/>
        <v>-9.5951691037043929E-11</v>
      </c>
      <c r="JK93" s="307">
        <f t="shared" si="1080"/>
        <v>-9.5951691037043929E-11</v>
      </c>
      <c r="JL93" s="307">
        <f t="shared" si="1080"/>
        <v>-9.5951691037043929E-11</v>
      </c>
      <c r="JM93" s="307">
        <f t="shared" si="1080"/>
        <v>-9.5951691037043929E-11</v>
      </c>
      <c r="JN93" s="307">
        <f t="shared" si="1080"/>
        <v>-9.5951691037043929E-11</v>
      </c>
    </row>
    <row r="94" spans="2:274" x14ac:dyDescent="0.2">
      <c r="B94" s="227" t="s">
        <v>504</v>
      </c>
      <c r="C94" s="394"/>
      <c r="D94" s="395"/>
      <c r="E94" s="162">
        <f>+SUM(G94:JN94)</f>
        <v>103237.90276348345</v>
      </c>
      <c r="F94" s="396"/>
      <c r="G94" s="396">
        <f>+$C$73*(AND(G77=1,F77=0))</f>
        <v>0</v>
      </c>
      <c r="H94" s="396">
        <f t="shared" ref="H94:BS94" si="1081">+$C$73*(AND(H77=1,G77=0))</f>
        <v>0</v>
      </c>
      <c r="I94" s="396">
        <f t="shared" si="1081"/>
        <v>0</v>
      </c>
      <c r="J94" s="396">
        <f t="shared" si="1081"/>
        <v>0</v>
      </c>
      <c r="K94" s="396">
        <f t="shared" si="1081"/>
        <v>0</v>
      </c>
      <c r="L94" s="396">
        <f t="shared" si="1081"/>
        <v>0</v>
      </c>
      <c r="M94" s="396">
        <f t="shared" si="1081"/>
        <v>0</v>
      </c>
      <c r="N94" s="396">
        <f t="shared" si="1081"/>
        <v>0</v>
      </c>
      <c r="O94" s="396">
        <f t="shared" si="1081"/>
        <v>0</v>
      </c>
      <c r="P94" s="396">
        <f t="shared" si="1081"/>
        <v>0</v>
      </c>
      <c r="Q94" s="396">
        <f t="shared" si="1081"/>
        <v>0</v>
      </c>
      <c r="R94" s="396">
        <f t="shared" si="1081"/>
        <v>0</v>
      </c>
      <c r="S94" s="396">
        <f t="shared" si="1081"/>
        <v>103237.90276348345</v>
      </c>
      <c r="T94" s="396">
        <f t="shared" si="1081"/>
        <v>0</v>
      </c>
      <c r="U94" s="396">
        <f t="shared" si="1081"/>
        <v>0</v>
      </c>
      <c r="V94" s="396">
        <f t="shared" si="1081"/>
        <v>0</v>
      </c>
      <c r="W94" s="396">
        <f t="shared" si="1081"/>
        <v>0</v>
      </c>
      <c r="X94" s="396">
        <f t="shared" si="1081"/>
        <v>0</v>
      </c>
      <c r="Y94" s="396">
        <f t="shared" si="1081"/>
        <v>0</v>
      </c>
      <c r="Z94" s="396">
        <f t="shared" si="1081"/>
        <v>0</v>
      </c>
      <c r="AA94" s="396">
        <f t="shared" si="1081"/>
        <v>0</v>
      </c>
      <c r="AB94" s="396">
        <f t="shared" si="1081"/>
        <v>0</v>
      </c>
      <c r="AC94" s="396">
        <f t="shared" si="1081"/>
        <v>0</v>
      </c>
      <c r="AD94" s="396">
        <f t="shared" si="1081"/>
        <v>0</v>
      </c>
      <c r="AE94" s="396">
        <f t="shared" si="1081"/>
        <v>0</v>
      </c>
      <c r="AF94" s="396">
        <f t="shared" si="1081"/>
        <v>0</v>
      </c>
      <c r="AG94" s="396">
        <f t="shared" si="1081"/>
        <v>0</v>
      </c>
      <c r="AH94" s="396">
        <f t="shared" si="1081"/>
        <v>0</v>
      </c>
      <c r="AI94" s="396">
        <f t="shared" si="1081"/>
        <v>0</v>
      </c>
      <c r="AJ94" s="396">
        <f t="shared" si="1081"/>
        <v>0</v>
      </c>
      <c r="AK94" s="396">
        <f t="shared" si="1081"/>
        <v>0</v>
      </c>
      <c r="AL94" s="396">
        <f t="shared" si="1081"/>
        <v>0</v>
      </c>
      <c r="AM94" s="396">
        <f t="shared" si="1081"/>
        <v>0</v>
      </c>
      <c r="AN94" s="396">
        <f t="shared" si="1081"/>
        <v>0</v>
      </c>
      <c r="AO94" s="396">
        <f t="shared" si="1081"/>
        <v>0</v>
      </c>
      <c r="AP94" s="396">
        <f t="shared" si="1081"/>
        <v>0</v>
      </c>
      <c r="AQ94" s="396">
        <f t="shared" si="1081"/>
        <v>0</v>
      </c>
      <c r="AR94" s="396">
        <f t="shared" si="1081"/>
        <v>0</v>
      </c>
      <c r="AS94" s="396">
        <f t="shared" si="1081"/>
        <v>0</v>
      </c>
      <c r="AT94" s="396">
        <f t="shared" si="1081"/>
        <v>0</v>
      </c>
      <c r="AU94" s="396">
        <f t="shared" si="1081"/>
        <v>0</v>
      </c>
      <c r="AV94" s="396">
        <f t="shared" si="1081"/>
        <v>0</v>
      </c>
      <c r="AW94" s="396">
        <f t="shared" si="1081"/>
        <v>0</v>
      </c>
      <c r="AX94" s="396">
        <f t="shared" si="1081"/>
        <v>0</v>
      </c>
      <c r="AY94" s="396">
        <f t="shared" si="1081"/>
        <v>0</v>
      </c>
      <c r="AZ94" s="396">
        <f t="shared" si="1081"/>
        <v>0</v>
      </c>
      <c r="BA94" s="396">
        <f t="shared" si="1081"/>
        <v>0</v>
      </c>
      <c r="BB94" s="396">
        <f t="shared" si="1081"/>
        <v>0</v>
      </c>
      <c r="BC94" s="396">
        <f t="shared" si="1081"/>
        <v>0</v>
      </c>
      <c r="BD94" s="396">
        <f t="shared" si="1081"/>
        <v>0</v>
      </c>
      <c r="BE94" s="396">
        <f t="shared" si="1081"/>
        <v>0</v>
      </c>
      <c r="BF94" s="396">
        <f t="shared" si="1081"/>
        <v>0</v>
      </c>
      <c r="BG94" s="396">
        <f t="shared" si="1081"/>
        <v>0</v>
      </c>
      <c r="BH94" s="396">
        <f t="shared" si="1081"/>
        <v>0</v>
      </c>
      <c r="BI94" s="396">
        <f t="shared" si="1081"/>
        <v>0</v>
      </c>
      <c r="BJ94" s="396">
        <f t="shared" si="1081"/>
        <v>0</v>
      </c>
      <c r="BK94" s="396">
        <f t="shared" si="1081"/>
        <v>0</v>
      </c>
      <c r="BL94" s="396">
        <f t="shared" si="1081"/>
        <v>0</v>
      </c>
      <c r="BM94" s="396">
        <f t="shared" si="1081"/>
        <v>0</v>
      </c>
      <c r="BN94" s="396">
        <f t="shared" si="1081"/>
        <v>0</v>
      </c>
      <c r="BO94" s="396">
        <f t="shared" si="1081"/>
        <v>0</v>
      </c>
      <c r="BP94" s="396">
        <f t="shared" si="1081"/>
        <v>0</v>
      </c>
      <c r="BQ94" s="396">
        <f t="shared" si="1081"/>
        <v>0</v>
      </c>
      <c r="BR94" s="396">
        <f t="shared" si="1081"/>
        <v>0</v>
      </c>
      <c r="BS94" s="396">
        <f t="shared" si="1081"/>
        <v>0</v>
      </c>
      <c r="BT94" s="396">
        <f t="shared" ref="BT94:EE94" si="1082">+$C$73*(AND(BT77=1,BS77=0))</f>
        <v>0</v>
      </c>
      <c r="BU94" s="396">
        <f t="shared" si="1082"/>
        <v>0</v>
      </c>
      <c r="BV94" s="396">
        <f t="shared" si="1082"/>
        <v>0</v>
      </c>
      <c r="BW94" s="396">
        <f t="shared" si="1082"/>
        <v>0</v>
      </c>
      <c r="BX94" s="396">
        <f t="shared" si="1082"/>
        <v>0</v>
      </c>
      <c r="BY94" s="396">
        <f t="shared" si="1082"/>
        <v>0</v>
      </c>
      <c r="BZ94" s="396">
        <f t="shared" si="1082"/>
        <v>0</v>
      </c>
      <c r="CA94" s="396">
        <f t="shared" si="1082"/>
        <v>0</v>
      </c>
      <c r="CB94" s="396">
        <f t="shared" si="1082"/>
        <v>0</v>
      </c>
      <c r="CC94" s="396">
        <f t="shared" si="1082"/>
        <v>0</v>
      </c>
      <c r="CD94" s="396">
        <f t="shared" si="1082"/>
        <v>0</v>
      </c>
      <c r="CE94" s="396">
        <f t="shared" si="1082"/>
        <v>0</v>
      </c>
      <c r="CF94" s="396">
        <f t="shared" si="1082"/>
        <v>0</v>
      </c>
      <c r="CG94" s="396">
        <f t="shared" si="1082"/>
        <v>0</v>
      </c>
      <c r="CH94" s="396">
        <f t="shared" si="1082"/>
        <v>0</v>
      </c>
      <c r="CI94" s="396">
        <f t="shared" si="1082"/>
        <v>0</v>
      </c>
      <c r="CJ94" s="396">
        <f t="shared" si="1082"/>
        <v>0</v>
      </c>
      <c r="CK94" s="396">
        <f t="shared" si="1082"/>
        <v>0</v>
      </c>
      <c r="CL94" s="396">
        <f t="shared" si="1082"/>
        <v>0</v>
      </c>
      <c r="CM94" s="396">
        <f t="shared" si="1082"/>
        <v>0</v>
      </c>
      <c r="CN94" s="396">
        <f t="shared" si="1082"/>
        <v>0</v>
      </c>
      <c r="CO94" s="396">
        <f t="shared" si="1082"/>
        <v>0</v>
      </c>
      <c r="CP94" s="396">
        <f t="shared" si="1082"/>
        <v>0</v>
      </c>
      <c r="CQ94" s="396">
        <f t="shared" si="1082"/>
        <v>0</v>
      </c>
      <c r="CR94" s="396">
        <f t="shared" si="1082"/>
        <v>0</v>
      </c>
      <c r="CS94" s="396">
        <f t="shared" si="1082"/>
        <v>0</v>
      </c>
      <c r="CT94" s="396">
        <f t="shared" si="1082"/>
        <v>0</v>
      </c>
      <c r="CU94" s="396">
        <f t="shared" si="1082"/>
        <v>0</v>
      </c>
      <c r="CV94" s="396">
        <f t="shared" si="1082"/>
        <v>0</v>
      </c>
      <c r="CW94" s="396">
        <f t="shared" si="1082"/>
        <v>0</v>
      </c>
      <c r="CX94" s="396">
        <f t="shared" si="1082"/>
        <v>0</v>
      </c>
      <c r="CY94" s="396">
        <f t="shared" si="1082"/>
        <v>0</v>
      </c>
      <c r="CZ94" s="396">
        <f t="shared" si="1082"/>
        <v>0</v>
      </c>
      <c r="DA94" s="396">
        <f t="shared" si="1082"/>
        <v>0</v>
      </c>
      <c r="DB94" s="396">
        <f t="shared" si="1082"/>
        <v>0</v>
      </c>
      <c r="DC94" s="396">
        <f t="shared" si="1082"/>
        <v>0</v>
      </c>
      <c r="DD94" s="396">
        <f t="shared" si="1082"/>
        <v>0</v>
      </c>
      <c r="DE94" s="396">
        <f t="shared" si="1082"/>
        <v>0</v>
      </c>
      <c r="DF94" s="396">
        <f t="shared" si="1082"/>
        <v>0</v>
      </c>
      <c r="DG94" s="396">
        <f t="shared" si="1082"/>
        <v>0</v>
      </c>
      <c r="DH94" s="396">
        <f t="shared" si="1082"/>
        <v>0</v>
      </c>
      <c r="DI94" s="396">
        <f t="shared" si="1082"/>
        <v>0</v>
      </c>
      <c r="DJ94" s="396">
        <f t="shared" si="1082"/>
        <v>0</v>
      </c>
      <c r="DK94" s="396">
        <f t="shared" si="1082"/>
        <v>0</v>
      </c>
      <c r="DL94" s="396">
        <f t="shared" si="1082"/>
        <v>0</v>
      </c>
      <c r="DM94" s="396">
        <f t="shared" si="1082"/>
        <v>0</v>
      </c>
      <c r="DN94" s="396">
        <f t="shared" si="1082"/>
        <v>0</v>
      </c>
      <c r="DO94" s="396">
        <f t="shared" si="1082"/>
        <v>0</v>
      </c>
      <c r="DP94" s="396">
        <f t="shared" si="1082"/>
        <v>0</v>
      </c>
      <c r="DQ94" s="396">
        <f t="shared" si="1082"/>
        <v>0</v>
      </c>
      <c r="DR94" s="396">
        <f t="shared" si="1082"/>
        <v>0</v>
      </c>
      <c r="DS94" s="396">
        <f t="shared" si="1082"/>
        <v>0</v>
      </c>
      <c r="DT94" s="396">
        <f t="shared" si="1082"/>
        <v>0</v>
      </c>
      <c r="DU94" s="396">
        <f t="shared" si="1082"/>
        <v>0</v>
      </c>
      <c r="DV94" s="396">
        <f t="shared" si="1082"/>
        <v>0</v>
      </c>
      <c r="DW94" s="396">
        <f t="shared" si="1082"/>
        <v>0</v>
      </c>
      <c r="DX94" s="396">
        <f t="shared" si="1082"/>
        <v>0</v>
      </c>
      <c r="DY94" s="396">
        <f t="shared" si="1082"/>
        <v>0</v>
      </c>
      <c r="DZ94" s="396">
        <f t="shared" si="1082"/>
        <v>0</v>
      </c>
      <c r="EA94" s="396">
        <f t="shared" si="1082"/>
        <v>0</v>
      </c>
      <c r="EB94" s="396">
        <f t="shared" si="1082"/>
        <v>0</v>
      </c>
      <c r="EC94" s="396">
        <f t="shared" si="1082"/>
        <v>0</v>
      </c>
      <c r="ED94" s="396">
        <f t="shared" si="1082"/>
        <v>0</v>
      </c>
      <c r="EE94" s="396">
        <f t="shared" si="1082"/>
        <v>0</v>
      </c>
      <c r="EF94" s="396">
        <f t="shared" ref="EF94:GQ94" si="1083">+$C$73*(AND(EF77=1,EE77=0))</f>
        <v>0</v>
      </c>
      <c r="EG94" s="396">
        <f t="shared" si="1083"/>
        <v>0</v>
      </c>
      <c r="EH94" s="396">
        <f t="shared" si="1083"/>
        <v>0</v>
      </c>
      <c r="EI94" s="396">
        <f t="shared" si="1083"/>
        <v>0</v>
      </c>
      <c r="EJ94" s="396">
        <f t="shared" si="1083"/>
        <v>0</v>
      </c>
      <c r="EK94" s="396">
        <f t="shared" si="1083"/>
        <v>0</v>
      </c>
      <c r="EL94" s="396">
        <f t="shared" si="1083"/>
        <v>0</v>
      </c>
      <c r="EM94" s="396">
        <f t="shared" si="1083"/>
        <v>0</v>
      </c>
      <c r="EN94" s="396">
        <f t="shared" si="1083"/>
        <v>0</v>
      </c>
      <c r="EO94" s="396">
        <f t="shared" si="1083"/>
        <v>0</v>
      </c>
      <c r="EP94" s="396">
        <f t="shared" si="1083"/>
        <v>0</v>
      </c>
      <c r="EQ94" s="396">
        <f t="shared" si="1083"/>
        <v>0</v>
      </c>
      <c r="ER94" s="396">
        <f t="shared" si="1083"/>
        <v>0</v>
      </c>
      <c r="ES94" s="396">
        <f t="shared" si="1083"/>
        <v>0</v>
      </c>
      <c r="ET94" s="396">
        <f t="shared" si="1083"/>
        <v>0</v>
      </c>
      <c r="EU94" s="396">
        <f t="shared" si="1083"/>
        <v>0</v>
      </c>
      <c r="EV94" s="396">
        <f t="shared" si="1083"/>
        <v>0</v>
      </c>
      <c r="EW94" s="396">
        <f t="shared" si="1083"/>
        <v>0</v>
      </c>
      <c r="EX94" s="396">
        <f t="shared" si="1083"/>
        <v>0</v>
      </c>
      <c r="EY94" s="396">
        <f t="shared" si="1083"/>
        <v>0</v>
      </c>
      <c r="EZ94" s="396">
        <f t="shared" si="1083"/>
        <v>0</v>
      </c>
      <c r="FA94" s="396">
        <f t="shared" si="1083"/>
        <v>0</v>
      </c>
      <c r="FB94" s="396">
        <f t="shared" si="1083"/>
        <v>0</v>
      </c>
      <c r="FC94" s="396">
        <f t="shared" si="1083"/>
        <v>0</v>
      </c>
      <c r="FD94" s="396">
        <f t="shared" si="1083"/>
        <v>0</v>
      </c>
      <c r="FE94" s="396">
        <f t="shared" si="1083"/>
        <v>0</v>
      </c>
      <c r="FF94" s="396">
        <f t="shared" si="1083"/>
        <v>0</v>
      </c>
      <c r="FG94" s="396">
        <f t="shared" si="1083"/>
        <v>0</v>
      </c>
      <c r="FH94" s="396">
        <f t="shared" si="1083"/>
        <v>0</v>
      </c>
      <c r="FI94" s="396">
        <f t="shared" si="1083"/>
        <v>0</v>
      </c>
      <c r="FJ94" s="396">
        <f t="shared" si="1083"/>
        <v>0</v>
      </c>
      <c r="FK94" s="396">
        <f t="shared" si="1083"/>
        <v>0</v>
      </c>
      <c r="FL94" s="396">
        <f t="shared" si="1083"/>
        <v>0</v>
      </c>
      <c r="FM94" s="396">
        <f t="shared" si="1083"/>
        <v>0</v>
      </c>
      <c r="FN94" s="396">
        <f t="shared" si="1083"/>
        <v>0</v>
      </c>
      <c r="FO94" s="396">
        <f t="shared" si="1083"/>
        <v>0</v>
      </c>
      <c r="FP94" s="396">
        <f t="shared" si="1083"/>
        <v>0</v>
      </c>
      <c r="FQ94" s="396">
        <f t="shared" si="1083"/>
        <v>0</v>
      </c>
      <c r="FR94" s="396">
        <f t="shared" si="1083"/>
        <v>0</v>
      </c>
      <c r="FS94" s="396">
        <f t="shared" si="1083"/>
        <v>0</v>
      </c>
      <c r="FT94" s="396">
        <f t="shared" si="1083"/>
        <v>0</v>
      </c>
      <c r="FU94" s="396">
        <f t="shared" si="1083"/>
        <v>0</v>
      </c>
      <c r="FV94" s="396">
        <f t="shared" si="1083"/>
        <v>0</v>
      </c>
      <c r="FW94" s="396">
        <f t="shared" si="1083"/>
        <v>0</v>
      </c>
      <c r="FX94" s="396">
        <f t="shared" si="1083"/>
        <v>0</v>
      </c>
      <c r="FY94" s="396">
        <f t="shared" si="1083"/>
        <v>0</v>
      </c>
      <c r="FZ94" s="396">
        <f t="shared" si="1083"/>
        <v>0</v>
      </c>
      <c r="GA94" s="396">
        <f t="shared" si="1083"/>
        <v>0</v>
      </c>
      <c r="GB94" s="396">
        <f t="shared" si="1083"/>
        <v>0</v>
      </c>
      <c r="GC94" s="396">
        <f t="shared" si="1083"/>
        <v>0</v>
      </c>
      <c r="GD94" s="396">
        <f t="shared" si="1083"/>
        <v>0</v>
      </c>
      <c r="GE94" s="396">
        <f t="shared" si="1083"/>
        <v>0</v>
      </c>
      <c r="GF94" s="396">
        <f t="shared" si="1083"/>
        <v>0</v>
      </c>
      <c r="GG94" s="396">
        <f t="shared" si="1083"/>
        <v>0</v>
      </c>
      <c r="GH94" s="396">
        <f t="shared" si="1083"/>
        <v>0</v>
      </c>
      <c r="GI94" s="396">
        <f t="shared" si="1083"/>
        <v>0</v>
      </c>
      <c r="GJ94" s="396">
        <f t="shared" si="1083"/>
        <v>0</v>
      </c>
      <c r="GK94" s="396">
        <f t="shared" si="1083"/>
        <v>0</v>
      </c>
      <c r="GL94" s="396">
        <f t="shared" si="1083"/>
        <v>0</v>
      </c>
      <c r="GM94" s="396">
        <f t="shared" si="1083"/>
        <v>0</v>
      </c>
      <c r="GN94" s="396">
        <f t="shared" si="1083"/>
        <v>0</v>
      </c>
      <c r="GO94" s="396">
        <f t="shared" si="1083"/>
        <v>0</v>
      </c>
      <c r="GP94" s="396">
        <f t="shared" si="1083"/>
        <v>0</v>
      </c>
      <c r="GQ94" s="396">
        <f t="shared" si="1083"/>
        <v>0</v>
      </c>
      <c r="GR94" s="396">
        <f t="shared" ref="GR94:JC94" si="1084">+$C$73*(AND(GR77=1,GQ77=0))</f>
        <v>0</v>
      </c>
      <c r="GS94" s="396">
        <f t="shared" si="1084"/>
        <v>0</v>
      </c>
      <c r="GT94" s="396">
        <f t="shared" si="1084"/>
        <v>0</v>
      </c>
      <c r="GU94" s="396">
        <f t="shared" si="1084"/>
        <v>0</v>
      </c>
      <c r="GV94" s="396">
        <f t="shared" si="1084"/>
        <v>0</v>
      </c>
      <c r="GW94" s="396">
        <f t="shared" si="1084"/>
        <v>0</v>
      </c>
      <c r="GX94" s="396">
        <f t="shared" si="1084"/>
        <v>0</v>
      </c>
      <c r="GY94" s="396">
        <f t="shared" si="1084"/>
        <v>0</v>
      </c>
      <c r="GZ94" s="396">
        <f t="shared" si="1084"/>
        <v>0</v>
      </c>
      <c r="HA94" s="396">
        <f t="shared" si="1084"/>
        <v>0</v>
      </c>
      <c r="HB94" s="396">
        <f t="shared" si="1084"/>
        <v>0</v>
      </c>
      <c r="HC94" s="396">
        <f t="shared" si="1084"/>
        <v>0</v>
      </c>
      <c r="HD94" s="396">
        <f t="shared" si="1084"/>
        <v>0</v>
      </c>
      <c r="HE94" s="396">
        <f t="shared" si="1084"/>
        <v>0</v>
      </c>
      <c r="HF94" s="396">
        <f t="shared" si="1084"/>
        <v>0</v>
      </c>
      <c r="HG94" s="396">
        <f t="shared" si="1084"/>
        <v>0</v>
      </c>
      <c r="HH94" s="396">
        <f t="shared" si="1084"/>
        <v>0</v>
      </c>
      <c r="HI94" s="396">
        <f t="shared" si="1084"/>
        <v>0</v>
      </c>
      <c r="HJ94" s="396">
        <f t="shared" si="1084"/>
        <v>0</v>
      </c>
      <c r="HK94" s="396">
        <f t="shared" si="1084"/>
        <v>0</v>
      </c>
      <c r="HL94" s="396">
        <f t="shared" si="1084"/>
        <v>0</v>
      </c>
      <c r="HM94" s="396">
        <f t="shared" si="1084"/>
        <v>0</v>
      </c>
      <c r="HN94" s="396">
        <f t="shared" si="1084"/>
        <v>0</v>
      </c>
      <c r="HO94" s="396">
        <f t="shared" si="1084"/>
        <v>0</v>
      </c>
      <c r="HP94" s="396">
        <f t="shared" si="1084"/>
        <v>0</v>
      </c>
      <c r="HQ94" s="396">
        <f t="shared" si="1084"/>
        <v>0</v>
      </c>
      <c r="HR94" s="396">
        <f t="shared" si="1084"/>
        <v>0</v>
      </c>
      <c r="HS94" s="396">
        <f t="shared" si="1084"/>
        <v>0</v>
      </c>
      <c r="HT94" s="396">
        <f t="shared" si="1084"/>
        <v>0</v>
      </c>
      <c r="HU94" s="396">
        <f t="shared" si="1084"/>
        <v>0</v>
      </c>
      <c r="HV94" s="396">
        <f t="shared" si="1084"/>
        <v>0</v>
      </c>
      <c r="HW94" s="396">
        <f t="shared" si="1084"/>
        <v>0</v>
      </c>
      <c r="HX94" s="396">
        <f t="shared" si="1084"/>
        <v>0</v>
      </c>
      <c r="HY94" s="396">
        <f t="shared" si="1084"/>
        <v>0</v>
      </c>
      <c r="HZ94" s="396">
        <f t="shared" si="1084"/>
        <v>0</v>
      </c>
      <c r="IA94" s="396">
        <f t="shared" si="1084"/>
        <v>0</v>
      </c>
      <c r="IB94" s="396">
        <f t="shared" si="1084"/>
        <v>0</v>
      </c>
      <c r="IC94" s="396">
        <f t="shared" si="1084"/>
        <v>0</v>
      </c>
      <c r="ID94" s="396">
        <f t="shared" si="1084"/>
        <v>0</v>
      </c>
      <c r="IE94" s="396">
        <f t="shared" si="1084"/>
        <v>0</v>
      </c>
      <c r="IF94" s="396">
        <f t="shared" si="1084"/>
        <v>0</v>
      </c>
      <c r="IG94" s="396">
        <f t="shared" si="1084"/>
        <v>0</v>
      </c>
      <c r="IH94" s="396">
        <f t="shared" si="1084"/>
        <v>0</v>
      </c>
      <c r="II94" s="396">
        <f t="shared" si="1084"/>
        <v>0</v>
      </c>
      <c r="IJ94" s="396">
        <f t="shared" si="1084"/>
        <v>0</v>
      </c>
      <c r="IK94" s="396">
        <f t="shared" si="1084"/>
        <v>0</v>
      </c>
      <c r="IL94" s="396">
        <f t="shared" si="1084"/>
        <v>0</v>
      </c>
      <c r="IM94" s="396">
        <f t="shared" si="1084"/>
        <v>0</v>
      </c>
      <c r="IN94" s="396">
        <f t="shared" si="1084"/>
        <v>0</v>
      </c>
      <c r="IO94" s="396">
        <f t="shared" si="1084"/>
        <v>0</v>
      </c>
      <c r="IP94" s="396">
        <f t="shared" si="1084"/>
        <v>0</v>
      </c>
      <c r="IQ94" s="396">
        <f t="shared" si="1084"/>
        <v>0</v>
      </c>
      <c r="IR94" s="396">
        <f t="shared" si="1084"/>
        <v>0</v>
      </c>
      <c r="IS94" s="396">
        <f t="shared" si="1084"/>
        <v>0</v>
      </c>
      <c r="IT94" s="396">
        <f t="shared" si="1084"/>
        <v>0</v>
      </c>
      <c r="IU94" s="396">
        <f t="shared" si="1084"/>
        <v>0</v>
      </c>
      <c r="IV94" s="396">
        <f t="shared" si="1084"/>
        <v>0</v>
      </c>
      <c r="IW94" s="396">
        <f t="shared" si="1084"/>
        <v>0</v>
      </c>
      <c r="IX94" s="396">
        <f t="shared" si="1084"/>
        <v>0</v>
      </c>
      <c r="IY94" s="396">
        <f t="shared" si="1084"/>
        <v>0</v>
      </c>
      <c r="IZ94" s="396">
        <f t="shared" si="1084"/>
        <v>0</v>
      </c>
      <c r="JA94" s="396">
        <f t="shared" si="1084"/>
        <v>0</v>
      </c>
      <c r="JB94" s="396">
        <f t="shared" si="1084"/>
        <v>0</v>
      </c>
      <c r="JC94" s="396">
        <f t="shared" si="1084"/>
        <v>0</v>
      </c>
      <c r="JD94" s="396">
        <f t="shared" ref="JD94:JN94" si="1085">+$C$73*(AND(JD77=1,JC77=0))</f>
        <v>0</v>
      </c>
      <c r="JE94" s="396">
        <f t="shared" si="1085"/>
        <v>0</v>
      </c>
      <c r="JF94" s="396">
        <f t="shared" si="1085"/>
        <v>0</v>
      </c>
      <c r="JG94" s="396">
        <f t="shared" si="1085"/>
        <v>0</v>
      </c>
      <c r="JH94" s="396">
        <f t="shared" si="1085"/>
        <v>0</v>
      </c>
      <c r="JI94" s="396">
        <f t="shared" si="1085"/>
        <v>0</v>
      </c>
      <c r="JJ94" s="396">
        <f t="shared" si="1085"/>
        <v>0</v>
      </c>
      <c r="JK94" s="396">
        <f t="shared" si="1085"/>
        <v>0</v>
      </c>
      <c r="JL94" s="396">
        <f t="shared" si="1085"/>
        <v>0</v>
      </c>
      <c r="JM94" s="396">
        <f t="shared" si="1085"/>
        <v>0</v>
      </c>
      <c r="JN94" s="396">
        <f t="shared" si="1085"/>
        <v>0</v>
      </c>
    </row>
    <row r="95" spans="2:274" x14ac:dyDescent="0.2">
      <c r="B95" s="228" t="s">
        <v>72</v>
      </c>
      <c r="C95" s="247"/>
      <c r="D95" s="178"/>
      <c r="E95" s="297">
        <f t="shared" ref="E95:E96" si="1086">+SUM(G95:JN95)</f>
        <v>-120213.34263078985</v>
      </c>
      <c r="F95" s="307"/>
      <c r="G95" s="307">
        <f>-(G90-G101)*(G90&gt;0)</f>
        <v>0</v>
      </c>
      <c r="H95" s="307">
        <f t="shared" ref="H95:BS95" si="1087">-(H90-H101)*(H90&gt;0)</f>
        <v>0</v>
      </c>
      <c r="I95" s="307">
        <f t="shared" si="1087"/>
        <v>0</v>
      </c>
      <c r="J95" s="307">
        <f t="shared" si="1087"/>
        <v>0</v>
      </c>
      <c r="K95" s="307">
        <f t="shared" si="1087"/>
        <v>0</v>
      </c>
      <c r="L95" s="307">
        <f t="shared" si="1087"/>
        <v>0</v>
      </c>
      <c r="M95" s="307">
        <f t="shared" si="1087"/>
        <v>0</v>
      </c>
      <c r="N95" s="307">
        <f t="shared" si="1087"/>
        <v>0</v>
      </c>
      <c r="O95" s="307">
        <f t="shared" si="1087"/>
        <v>0</v>
      </c>
      <c r="P95" s="307">
        <f t="shared" si="1087"/>
        <v>0</v>
      </c>
      <c r="Q95" s="307">
        <f t="shared" si="1087"/>
        <v>0</v>
      </c>
      <c r="R95" s="307">
        <f t="shared" si="1087"/>
        <v>0</v>
      </c>
      <c r="S95" s="307">
        <f t="shared" si="1087"/>
        <v>0</v>
      </c>
      <c r="T95" s="307">
        <f t="shared" si="1087"/>
        <v>0</v>
      </c>
      <c r="U95" s="307">
        <f t="shared" si="1087"/>
        <v>0</v>
      </c>
      <c r="V95" s="307">
        <f t="shared" si="1087"/>
        <v>0</v>
      </c>
      <c r="W95" s="307">
        <f t="shared" si="1087"/>
        <v>0</v>
      </c>
      <c r="X95" s="307">
        <f t="shared" si="1087"/>
        <v>0</v>
      </c>
      <c r="Y95" s="307">
        <f t="shared" si="1087"/>
        <v>0</v>
      </c>
      <c r="Z95" s="307">
        <f t="shared" si="1087"/>
        <v>0</v>
      </c>
      <c r="AA95" s="307">
        <f t="shared" si="1087"/>
        <v>0</v>
      </c>
      <c r="AB95" s="307">
        <f t="shared" si="1087"/>
        <v>0</v>
      </c>
      <c r="AC95" s="307">
        <f t="shared" si="1087"/>
        <v>0</v>
      </c>
      <c r="AD95" s="307">
        <f t="shared" si="1087"/>
        <v>0</v>
      </c>
      <c r="AE95" s="307">
        <f t="shared" si="1087"/>
        <v>0</v>
      </c>
      <c r="AF95" s="307">
        <f t="shared" si="1087"/>
        <v>0</v>
      </c>
      <c r="AG95" s="307">
        <f t="shared" si="1087"/>
        <v>0</v>
      </c>
      <c r="AH95" s="307">
        <f t="shared" si="1087"/>
        <v>0</v>
      </c>
      <c r="AI95" s="307">
        <f t="shared" si="1087"/>
        <v>0</v>
      </c>
      <c r="AJ95" s="307">
        <f t="shared" si="1087"/>
        <v>0</v>
      </c>
      <c r="AK95" s="307">
        <f t="shared" si="1087"/>
        <v>0</v>
      </c>
      <c r="AL95" s="307">
        <f t="shared" si="1087"/>
        <v>0</v>
      </c>
      <c r="AM95" s="307">
        <f t="shared" si="1087"/>
        <v>0</v>
      </c>
      <c r="AN95" s="307">
        <f t="shared" si="1087"/>
        <v>0</v>
      </c>
      <c r="AO95" s="307">
        <f t="shared" si="1087"/>
        <v>0</v>
      </c>
      <c r="AP95" s="307">
        <f t="shared" si="1087"/>
        <v>0</v>
      </c>
      <c r="AQ95" s="307">
        <f t="shared" si="1087"/>
        <v>0</v>
      </c>
      <c r="AR95" s="307">
        <f t="shared" si="1087"/>
        <v>0</v>
      </c>
      <c r="AS95" s="307">
        <f t="shared" si="1087"/>
        <v>0</v>
      </c>
      <c r="AT95" s="307">
        <f t="shared" si="1087"/>
        <v>-386.40791879379253</v>
      </c>
      <c r="AU95" s="307">
        <f t="shared" si="1087"/>
        <v>-388.59272534549723</v>
      </c>
      <c r="AV95" s="307">
        <f t="shared" si="1087"/>
        <v>-390.78988511108878</v>
      </c>
      <c r="AW95" s="307">
        <f t="shared" si="1087"/>
        <v>-392.99946793743425</v>
      </c>
      <c r="AX95" s="307">
        <f t="shared" si="1087"/>
        <v>-395.22154406632546</v>
      </c>
      <c r="AY95" s="307">
        <f t="shared" si="1087"/>
        <v>-397.45618413671127</v>
      </c>
      <c r="AZ95" s="307">
        <f t="shared" si="1087"/>
        <v>-399.70345918694352</v>
      </c>
      <c r="BA95" s="307">
        <f t="shared" si="1087"/>
        <v>-401.96344065703533</v>
      </c>
      <c r="BB95" s="307">
        <f t="shared" si="1087"/>
        <v>-404.23620039093191</v>
      </c>
      <c r="BC95" s="307">
        <f t="shared" si="1087"/>
        <v>-406.52181063879459</v>
      </c>
      <c r="BD95" s="307">
        <f t="shared" si="1087"/>
        <v>-408.82034405929755</v>
      </c>
      <c r="BE95" s="307">
        <f t="shared" si="1087"/>
        <v>-411.13187372193784</v>
      </c>
      <c r="BF95" s="307">
        <f t="shared" si="1087"/>
        <v>-413.45647310935806</v>
      </c>
      <c r="BG95" s="307">
        <f t="shared" si="1087"/>
        <v>-415.79421611968212</v>
      </c>
      <c r="BH95" s="307">
        <f t="shared" si="1087"/>
        <v>-418.145177068865</v>
      </c>
      <c r="BI95" s="307">
        <f t="shared" si="1087"/>
        <v>-420.5094306930547</v>
      </c>
      <c r="BJ95" s="307">
        <f t="shared" si="1087"/>
        <v>-422.8870521509682</v>
      </c>
      <c r="BK95" s="307">
        <f t="shared" si="1087"/>
        <v>-425.27811702628105</v>
      </c>
      <c r="BL95" s="307">
        <f t="shared" si="1087"/>
        <v>-427.68270133002954</v>
      </c>
      <c r="BM95" s="307">
        <f t="shared" si="1087"/>
        <v>-430.10088150302784</v>
      </c>
      <c r="BN95" s="307">
        <f t="shared" si="1087"/>
        <v>-432.53273441829708</v>
      </c>
      <c r="BO95" s="307">
        <f t="shared" si="1087"/>
        <v>-434.97833738351005</v>
      </c>
      <c r="BP95" s="307">
        <f t="shared" si="1087"/>
        <v>-437.43776814344824</v>
      </c>
      <c r="BQ95" s="307">
        <f t="shared" si="1087"/>
        <v>-439.91110488247341</v>
      </c>
      <c r="BR95" s="307">
        <f t="shared" si="1087"/>
        <v>-442.39842622701292</v>
      </c>
      <c r="BS95" s="307">
        <f t="shared" si="1087"/>
        <v>-444.89981124805979</v>
      </c>
      <c r="BT95" s="307">
        <f t="shared" ref="BT95:EE95" si="1088">-(BT90-BT101)*(BT90&gt;0)</f>
        <v>-447.41533946368543</v>
      </c>
      <c r="BU95" s="307">
        <f t="shared" si="1088"/>
        <v>-449.94509084156834</v>
      </c>
      <c r="BV95" s="307">
        <f t="shared" si="1088"/>
        <v>-452.48914580153598</v>
      </c>
      <c r="BW95" s="307">
        <f t="shared" si="1088"/>
        <v>-455.04758521812062</v>
      </c>
      <c r="BX95" s="307">
        <f t="shared" si="1088"/>
        <v>-457.62049042313163</v>
      </c>
      <c r="BY95" s="307">
        <f t="shared" si="1088"/>
        <v>-460.20794320823973</v>
      </c>
      <c r="BZ95" s="307">
        <f t="shared" si="1088"/>
        <v>-462.81002582757776</v>
      </c>
      <c r="CA95" s="307">
        <f t="shared" si="1088"/>
        <v>-465.42682100035574</v>
      </c>
      <c r="CB95" s="307">
        <f t="shared" si="1088"/>
        <v>-468.05841191348952</v>
      </c>
      <c r="CC95" s="307">
        <f t="shared" si="1088"/>
        <v>-470.70488222424649</v>
      </c>
      <c r="CD95" s="307">
        <f t="shared" si="1088"/>
        <v>-473.36631606290382</v>
      </c>
      <c r="CE95" s="307">
        <f t="shared" si="1088"/>
        <v>-476.04279803542397</v>
      </c>
      <c r="CF95" s="307">
        <f t="shared" si="1088"/>
        <v>-478.73441322614349</v>
      </c>
      <c r="CG95" s="307">
        <f t="shared" si="1088"/>
        <v>-481.4412472004783</v>
      </c>
      <c r="CH95" s="307">
        <f t="shared" si="1088"/>
        <v>-484.16338600764345</v>
      </c>
      <c r="CI95" s="307">
        <f t="shared" si="1088"/>
        <v>-486.90091618338909</v>
      </c>
      <c r="CJ95" s="307">
        <f t="shared" si="1088"/>
        <v>-489.65392475275075</v>
      </c>
      <c r="CK95" s="307">
        <f t="shared" si="1088"/>
        <v>-492.42249923281645</v>
      </c>
      <c r="CL95" s="307">
        <f t="shared" si="1088"/>
        <v>-495.20672763550829</v>
      </c>
      <c r="CM95" s="307">
        <f t="shared" si="1088"/>
        <v>-498.00669847038068</v>
      </c>
      <c r="CN95" s="307">
        <f t="shared" si="1088"/>
        <v>-500.82250074743388</v>
      </c>
      <c r="CO95" s="307">
        <f t="shared" si="1088"/>
        <v>-503.65422397994382</v>
      </c>
      <c r="CP95" s="307">
        <f t="shared" si="1088"/>
        <v>-506.5019581873072</v>
      </c>
      <c r="CQ95" s="307">
        <f t="shared" si="1088"/>
        <v>-509.3657938979037</v>
      </c>
      <c r="CR95" s="307">
        <f t="shared" si="1088"/>
        <v>-512.24582215197347</v>
      </c>
      <c r="CS95" s="307">
        <f t="shared" si="1088"/>
        <v>-515.14213450451177</v>
      </c>
      <c r="CT95" s="307">
        <f t="shared" si="1088"/>
        <v>-518.05482302817848</v>
      </c>
      <c r="CU95" s="307">
        <f t="shared" si="1088"/>
        <v>-520.98398031622639</v>
      </c>
      <c r="CV95" s="307">
        <f t="shared" si="1088"/>
        <v>-523.92969948544339</v>
      </c>
      <c r="CW95" s="307">
        <f t="shared" si="1088"/>
        <v>-526.89207417911371</v>
      </c>
      <c r="CX95" s="307">
        <f t="shared" si="1088"/>
        <v>-529.87119856999391</v>
      </c>
      <c r="CY95" s="307">
        <f t="shared" si="1088"/>
        <v>-532.86716736330732</v>
      </c>
      <c r="CZ95" s="307">
        <f t="shared" si="1088"/>
        <v>-535.8800757997542</v>
      </c>
      <c r="DA95" s="307">
        <f t="shared" si="1088"/>
        <v>-538.9100196585398</v>
      </c>
      <c r="DB95" s="307">
        <f t="shared" si="1088"/>
        <v>-541.95709526041855</v>
      </c>
      <c r="DC95" s="307">
        <f t="shared" si="1088"/>
        <v>-545.02139947075682</v>
      </c>
      <c r="DD95" s="307">
        <f t="shared" si="1088"/>
        <v>-548.10302970261159</v>
      </c>
      <c r="DE95" s="307">
        <f t="shared" si="1088"/>
        <v>-551.20208391982749</v>
      </c>
      <c r="DF95" s="307">
        <f t="shared" si="1088"/>
        <v>-554.31866064015094</v>
      </c>
      <c r="DG95" s="307">
        <f t="shared" si="1088"/>
        <v>-557.45285893836217</v>
      </c>
      <c r="DH95" s="307">
        <f t="shared" si="1088"/>
        <v>-560.60477844942432</v>
      </c>
      <c r="DI95" s="307">
        <f t="shared" si="1088"/>
        <v>-563.77451937165154</v>
      </c>
      <c r="DJ95" s="307">
        <f t="shared" si="1088"/>
        <v>-566.96218246989338</v>
      </c>
      <c r="DK95" s="307">
        <f t="shared" si="1088"/>
        <v>-570.1678690787387</v>
      </c>
      <c r="DL95" s="307">
        <f t="shared" si="1088"/>
        <v>-573.39168110573701</v>
      </c>
      <c r="DM95" s="307">
        <f t="shared" si="1088"/>
        <v>-576.63372103463757</v>
      </c>
      <c r="DN95" s="307">
        <f t="shared" si="1088"/>
        <v>-579.89409192864787</v>
      </c>
      <c r="DO95" s="307">
        <f t="shared" si="1088"/>
        <v>-583.17289743370998</v>
      </c>
      <c r="DP95" s="307">
        <f t="shared" si="1088"/>
        <v>-586.47024178179458</v>
      </c>
      <c r="DQ95" s="307">
        <f t="shared" si="1088"/>
        <v>-589.7862297942155</v>
      </c>
      <c r="DR95" s="307">
        <f t="shared" si="1088"/>
        <v>-593.12096688496172</v>
      </c>
      <c r="DS95" s="307">
        <f t="shared" si="1088"/>
        <v>-596.47455906404753</v>
      </c>
      <c r="DT95" s="307">
        <f t="shared" si="1088"/>
        <v>-599.84711294088424</v>
      </c>
      <c r="DU95" s="307">
        <f t="shared" si="1088"/>
        <v>-603.23873572766729</v>
      </c>
      <c r="DV95" s="307">
        <f t="shared" si="1088"/>
        <v>-606.64953524278599</v>
      </c>
      <c r="DW95" s="307">
        <f t="shared" si="1088"/>
        <v>-610.07961991425054</v>
      </c>
      <c r="DX95" s="307">
        <f t="shared" si="1088"/>
        <v>-613.52909878313869</v>
      </c>
      <c r="DY95" s="307">
        <f t="shared" si="1088"/>
        <v>-616.99808150706235</v>
      </c>
      <c r="DZ95" s="307">
        <f t="shared" si="1088"/>
        <v>-620.48667836365337</v>
      </c>
      <c r="EA95" s="307">
        <f t="shared" si="1088"/>
        <v>-623.99500025406962</v>
      </c>
      <c r="EB95" s="307">
        <f t="shared" si="1088"/>
        <v>-627.52315870652012</v>
      </c>
      <c r="EC95" s="307">
        <f t="shared" si="1088"/>
        <v>-631.07126587981065</v>
      </c>
      <c r="ED95" s="307">
        <f t="shared" si="1088"/>
        <v>-634.6394345669089</v>
      </c>
      <c r="EE95" s="307">
        <f t="shared" si="1088"/>
        <v>-638.22777819853093</v>
      </c>
      <c r="EF95" s="307">
        <f t="shared" ref="EF95:GQ95" si="1089">-(EF90-EF101)*(EF90&gt;0)</f>
        <v>-641.83641084674605</v>
      </c>
      <c r="EG95" s="307">
        <f t="shared" si="1089"/>
        <v>-645.46544722860403</v>
      </c>
      <c r="EH95" s="307">
        <f t="shared" si="1089"/>
        <v>-649.11500270978104</v>
      </c>
      <c r="EI95" s="307">
        <f t="shared" si="1089"/>
        <v>-652.78519330824815</v>
      </c>
      <c r="EJ95" s="307">
        <f t="shared" si="1089"/>
        <v>-656.4761356979584</v>
      </c>
      <c r="EK95" s="307">
        <f t="shared" si="1089"/>
        <v>-660.18794721255665</v>
      </c>
      <c r="EL95" s="307">
        <f t="shared" si="1089"/>
        <v>-663.92074584910915</v>
      </c>
      <c r="EM95" s="307">
        <f t="shared" si="1089"/>
        <v>-667.67465027185449</v>
      </c>
      <c r="EN95" s="307">
        <f t="shared" si="1089"/>
        <v>-671.44977981597663</v>
      </c>
      <c r="EO95" s="307">
        <f t="shared" si="1089"/>
        <v>-675.24625449139739</v>
      </c>
      <c r="EP95" s="307">
        <f t="shared" si="1089"/>
        <v>-679.06419498659261</v>
      </c>
      <c r="EQ95" s="307">
        <f t="shared" si="1089"/>
        <v>-682.9037226724281</v>
      </c>
      <c r="ER95" s="307">
        <f t="shared" si="1089"/>
        <v>-686.76495960601835</v>
      </c>
      <c r="ES95" s="307">
        <f t="shared" si="1089"/>
        <v>-690.64802853460628</v>
      </c>
      <c r="ET95" s="307">
        <f t="shared" si="1089"/>
        <v>-694.5530528994658</v>
      </c>
      <c r="EU95" s="307">
        <f t="shared" si="1089"/>
        <v>-698.48015683982555</v>
      </c>
      <c r="EV95" s="307">
        <f t="shared" si="1089"/>
        <v>-702.4294651968155</v>
      </c>
      <c r="EW95" s="307">
        <f t="shared" si="1089"/>
        <v>-706.40110351743579</v>
      </c>
      <c r="EX95" s="307">
        <f t="shared" si="1089"/>
        <v>-710.39519805854684</v>
      </c>
      <c r="EY95" s="307">
        <f t="shared" si="1089"/>
        <v>-714.41187579088432</v>
      </c>
      <c r="EZ95" s="307">
        <f t="shared" si="1089"/>
        <v>-718.45126440309491</v>
      </c>
      <c r="FA95" s="307">
        <f t="shared" si="1089"/>
        <v>-722.51349230579524</v>
      </c>
      <c r="FB95" s="307">
        <f t="shared" si="1089"/>
        <v>-726.59868863565407</v>
      </c>
      <c r="FC95" s="307">
        <f t="shared" si="1089"/>
        <v>-730.7069832594982</v>
      </c>
      <c r="FD95" s="307">
        <f t="shared" si="1089"/>
        <v>-734.83850677843964</v>
      </c>
      <c r="FE95" s="307">
        <f t="shared" si="1089"/>
        <v>-738.9933905320288</v>
      </c>
      <c r="FF95" s="307">
        <f t="shared" si="1089"/>
        <v>-743.17176660242842</v>
      </c>
      <c r="FG95" s="307">
        <f t="shared" si="1089"/>
        <v>-747.37376781861337</v>
      </c>
      <c r="FH95" s="307">
        <f t="shared" si="1089"/>
        <v>-751.59952776059265</v>
      </c>
      <c r="FI95" s="307">
        <f t="shared" si="1089"/>
        <v>-755.84918076365625</v>
      </c>
      <c r="FJ95" s="307">
        <f t="shared" si="1089"/>
        <v>-760.12286192264514</v>
      </c>
      <c r="FK95" s="307">
        <f t="shared" si="1089"/>
        <v>-764.42070709624636</v>
      </c>
      <c r="FL95" s="307">
        <f t="shared" si="1089"/>
        <v>-768.74285291131162</v>
      </c>
      <c r="FM95" s="307">
        <f t="shared" si="1089"/>
        <v>-773.08943676720082</v>
      </c>
      <c r="FN95" s="307">
        <f t="shared" si="1089"/>
        <v>-777.46059684014983</v>
      </c>
      <c r="FO95" s="307">
        <f t="shared" si="1089"/>
        <v>-781.85647208766295</v>
      </c>
      <c r="FP95" s="307">
        <f t="shared" si="1089"/>
        <v>-786.27720225293035</v>
      </c>
      <c r="FQ95" s="307">
        <f t="shared" si="1089"/>
        <v>-790.72292786927073</v>
      </c>
      <c r="FR95" s="307">
        <f t="shared" si="1089"/>
        <v>-795.19379026459831</v>
      </c>
      <c r="FS95" s="307">
        <f t="shared" si="1089"/>
        <v>-799.68993156591614</v>
      </c>
      <c r="FT95" s="307">
        <f t="shared" si="1089"/>
        <v>-804.21149470383398</v>
      </c>
      <c r="FU95" s="307">
        <f t="shared" si="1089"/>
        <v>-808.75862341711206</v>
      </c>
      <c r="FV95" s="307">
        <f t="shared" si="1089"/>
        <v>-813.33146225723021</v>
      </c>
      <c r="FW95" s="307">
        <f t="shared" si="1089"/>
        <v>-817.93015659298339</v>
      </c>
      <c r="FX95" s="307">
        <f t="shared" si="1089"/>
        <v>-822.5548526151033</v>
      </c>
      <c r="FY95" s="307">
        <f t="shared" si="1089"/>
        <v>-827.20569734090486</v>
      </c>
      <c r="FZ95" s="307">
        <f t="shared" si="1089"/>
        <v>-831.88283861896025</v>
      </c>
      <c r="GA95" s="307">
        <f t="shared" si="1089"/>
        <v>-836.58642513379937</v>
      </c>
      <c r="GB95" s="307">
        <f t="shared" si="1089"/>
        <v>-841.31660641063547</v>
      </c>
      <c r="GC95" s="307">
        <f t="shared" si="1089"/>
        <v>-846.07353282011957</v>
      </c>
      <c r="GD95" s="307">
        <f t="shared" si="1089"/>
        <v>-850.85735558312012</v>
      </c>
      <c r="GE95" s="307">
        <f t="shared" si="1089"/>
        <v>-855.66822677553023</v>
      </c>
      <c r="GF95" s="307">
        <f t="shared" si="1089"/>
        <v>-860.50629933310245</v>
      </c>
      <c r="GG95" s="307">
        <f t="shared" si="1089"/>
        <v>-865.37172705630985</v>
      </c>
      <c r="GH95" s="307">
        <f t="shared" si="1089"/>
        <v>-870.26466461523614</v>
      </c>
      <c r="GI95" s="307">
        <f t="shared" si="1089"/>
        <v>-875.18526755449216</v>
      </c>
      <c r="GJ95" s="307">
        <f t="shared" si="1089"/>
        <v>-880.13369229816055</v>
      </c>
      <c r="GK95" s="307">
        <f t="shared" si="1089"/>
        <v>-885.11009615476814</v>
      </c>
      <c r="GL95" s="307">
        <f t="shared" si="1089"/>
        <v>-890.11463732228742</v>
      </c>
      <c r="GM95" s="307">
        <f t="shared" si="1089"/>
        <v>-895.14747489316517</v>
      </c>
      <c r="GN95" s="307">
        <f t="shared" si="1089"/>
        <v>-900.20876885937992</v>
      </c>
      <c r="GO95" s="307">
        <f t="shared" si="1089"/>
        <v>-905.29868011752785</v>
      </c>
      <c r="GP95" s="307">
        <f t="shared" si="1089"/>
        <v>-910.41737047393849</v>
      </c>
      <c r="GQ95" s="307">
        <f t="shared" si="1089"/>
        <v>-915.5650026498173</v>
      </c>
      <c r="GR95" s="307">
        <f t="shared" ref="GR95:JC95" si="1090">-(GR90-GR101)*(GR90&gt;0)</f>
        <v>-920.74174028641949</v>
      </c>
      <c r="GS95" s="307">
        <f t="shared" si="1090"/>
        <v>-925.94774795025148</v>
      </c>
      <c r="GT95" s="307">
        <f t="shared" si="1090"/>
        <v>-931.18319113830273</v>
      </c>
      <c r="GU95" s="307">
        <f t="shared" si="1090"/>
        <v>-936.44823628330664</v>
      </c>
      <c r="GV95" s="307">
        <f t="shared" si="1090"/>
        <v>-941.74305075903169</v>
      </c>
      <c r="GW95" s="307">
        <f t="shared" si="1090"/>
        <v>-947.06780288560185</v>
      </c>
      <c r="GX95" s="307">
        <f t="shared" si="1090"/>
        <v>-952.4226619348475</v>
      </c>
      <c r="GY95" s="307">
        <f t="shared" si="1090"/>
        <v>-957.80779813568665</v>
      </c>
      <c r="GZ95" s="307">
        <f t="shared" si="1090"/>
        <v>-963.22338267953637</v>
      </c>
      <c r="HA95" s="307">
        <f t="shared" si="1090"/>
        <v>-968.66958772575481</v>
      </c>
      <c r="HB95" s="307">
        <f t="shared" si="1090"/>
        <v>-974.14658640711423</v>
      </c>
      <c r="HC95" s="307">
        <f t="shared" si="1090"/>
        <v>-979.65455283530457</v>
      </c>
      <c r="HD95" s="307">
        <f t="shared" si="1090"/>
        <v>-985.19366210646888</v>
      </c>
      <c r="HE95" s="307">
        <f t="shared" si="1090"/>
        <v>-990.76409030676905</v>
      </c>
      <c r="HF95" s="307">
        <f t="shared" si="1090"/>
        <v>-996.3660145179839</v>
      </c>
      <c r="HG95" s="307">
        <f t="shared" si="1090"/>
        <v>-1001.9996128231381</v>
      </c>
      <c r="HH95" s="307">
        <f t="shared" si="1090"/>
        <v>-1007.665064312164</v>
      </c>
      <c r="HI95" s="307">
        <f t="shared" si="1090"/>
        <v>-1013.3625490875939</v>
      </c>
      <c r="HJ95" s="307">
        <f t="shared" si="1090"/>
        <v>-1019.0922482702869</v>
      </c>
      <c r="HK95" s="307">
        <f t="shared" si="1090"/>
        <v>-1024.8543440051849</v>
      </c>
      <c r="HL95" s="307">
        <f t="shared" si="1090"/>
        <v>-1030.6490194671039</v>
      </c>
      <c r="HM95" s="307">
        <f t="shared" si="1090"/>
        <v>-1036.4764588665576</v>
      </c>
      <c r="HN95" s="307">
        <f t="shared" si="1090"/>
        <v>-1042.3368474556121</v>
      </c>
      <c r="HO95" s="307">
        <f t="shared" si="1090"/>
        <v>-1048.230371533776</v>
      </c>
      <c r="HP95" s="307">
        <f t="shared" si="1090"/>
        <v>-1054.1572184539216</v>
      </c>
      <c r="HQ95" s="307">
        <f t="shared" si="1090"/>
        <v>-1060.1175766282429</v>
      </c>
      <c r="HR95" s="307">
        <f t="shared" si="1090"/>
        <v>0</v>
      </c>
      <c r="HS95" s="307">
        <f t="shared" si="1090"/>
        <v>0</v>
      </c>
      <c r="HT95" s="307">
        <f t="shared" si="1090"/>
        <v>0</v>
      </c>
      <c r="HU95" s="307">
        <f t="shared" si="1090"/>
        <v>0</v>
      </c>
      <c r="HV95" s="307">
        <f t="shared" si="1090"/>
        <v>0</v>
      </c>
      <c r="HW95" s="307">
        <f t="shared" si="1090"/>
        <v>0</v>
      </c>
      <c r="HX95" s="307">
        <f t="shared" si="1090"/>
        <v>0</v>
      </c>
      <c r="HY95" s="307">
        <f t="shared" si="1090"/>
        <v>0</v>
      </c>
      <c r="HZ95" s="307">
        <f t="shared" si="1090"/>
        <v>0</v>
      </c>
      <c r="IA95" s="307">
        <f t="shared" si="1090"/>
        <v>0</v>
      </c>
      <c r="IB95" s="307">
        <f t="shared" si="1090"/>
        <v>0</v>
      </c>
      <c r="IC95" s="307">
        <f t="shared" si="1090"/>
        <v>0</v>
      </c>
      <c r="ID95" s="307">
        <f t="shared" si="1090"/>
        <v>0</v>
      </c>
      <c r="IE95" s="307">
        <f t="shared" si="1090"/>
        <v>0</v>
      </c>
      <c r="IF95" s="307">
        <f t="shared" si="1090"/>
        <v>0</v>
      </c>
      <c r="IG95" s="307">
        <f t="shared" si="1090"/>
        <v>0</v>
      </c>
      <c r="IH95" s="307">
        <f t="shared" si="1090"/>
        <v>0</v>
      </c>
      <c r="II95" s="307">
        <f t="shared" si="1090"/>
        <v>0</v>
      </c>
      <c r="IJ95" s="307">
        <f t="shared" si="1090"/>
        <v>0</v>
      </c>
      <c r="IK95" s="307">
        <f t="shared" si="1090"/>
        <v>0</v>
      </c>
      <c r="IL95" s="307">
        <f t="shared" si="1090"/>
        <v>0</v>
      </c>
      <c r="IM95" s="307">
        <f t="shared" si="1090"/>
        <v>0</v>
      </c>
      <c r="IN95" s="307">
        <f t="shared" si="1090"/>
        <v>0</v>
      </c>
      <c r="IO95" s="307">
        <f t="shared" si="1090"/>
        <v>0</v>
      </c>
      <c r="IP95" s="307">
        <f t="shared" si="1090"/>
        <v>0</v>
      </c>
      <c r="IQ95" s="307">
        <f t="shared" si="1090"/>
        <v>0</v>
      </c>
      <c r="IR95" s="307">
        <f t="shared" si="1090"/>
        <v>0</v>
      </c>
      <c r="IS95" s="307">
        <f t="shared" si="1090"/>
        <v>0</v>
      </c>
      <c r="IT95" s="307">
        <f t="shared" si="1090"/>
        <v>0</v>
      </c>
      <c r="IU95" s="307">
        <f t="shared" si="1090"/>
        <v>0</v>
      </c>
      <c r="IV95" s="307">
        <f t="shared" si="1090"/>
        <v>0</v>
      </c>
      <c r="IW95" s="307">
        <f t="shared" si="1090"/>
        <v>0</v>
      </c>
      <c r="IX95" s="307">
        <f t="shared" si="1090"/>
        <v>0</v>
      </c>
      <c r="IY95" s="307">
        <f t="shared" si="1090"/>
        <v>0</v>
      </c>
      <c r="IZ95" s="307">
        <f t="shared" si="1090"/>
        <v>0</v>
      </c>
      <c r="JA95" s="307">
        <f t="shared" si="1090"/>
        <v>0</v>
      </c>
      <c r="JB95" s="307">
        <f t="shared" si="1090"/>
        <v>0</v>
      </c>
      <c r="JC95" s="307">
        <f t="shared" si="1090"/>
        <v>0</v>
      </c>
      <c r="JD95" s="307">
        <f t="shared" ref="JD95:JN95" si="1091">-(JD90-JD101)*(JD90&gt;0)</f>
        <v>0</v>
      </c>
      <c r="JE95" s="307">
        <f t="shared" si="1091"/>
        <v>0</v>
      </c>
      <c r="JF95" s="307">
        <f t="shared" si="1091"/>
        <v>0</v>
      </c>
      <c r="JG95" s="307">
        <f t="shared" si="1091"/>
        <v>0</v>
      </c>
      <c r="JH95" s="307">
        <f t="shared" si="1091"/>
        <v>0</v>
      </c>
      <c r="JI95" s="307">
        <f t="shared" si="1091"/>
        <v>0</v>
      </c>
      <c r="JJ95" s="307">
        <f t="shared" si="1091"/>
        <v>0</v>
      </c>
      <c r="JK95" s="307">
        <f t="shared" si="1091"/>
        <v>0</v>
      </c>
      <c r="JL95" s="307">
        <f t="shared" si="1091"/>
        <v>0</v>
      </c>
      <c r="JM95" s="307">
        <f t="shared" si="1091"/>
        <v>0</v>
      </c>
      <c r="JN95" s="307">
        <f t="shared" si="1091"/>
        <v>0</v>
      </c>
    </row>
    <row r="96" spans="2:274" x14ac:dyDescent="0.2">
      <c r="B96" s="228" t="s">
        <v>505</v>
      </c>
      <c r="C96" s="247"/>
      <c r="D96" s="178"/>
      <c r="E96" s="297">
        <f t="shared" si="1086"/>
        <v>16975.439867306333</v>
      </c>
      <c r="F96" s="307"/>
      <c r="G96" s="307">
        <f>+G101*G78</f>
        <v>0</v>
      </c>
      <c r="H96" s="307">
        <f t="shared" ref="H96:BS96" si="1092">+H101*H78</f>
        <v>0</v>
      </c>
      <c r="I96" s="307">
        <f t="shared" si="1092"/>
        <v>0</v>
      </c>
      <c r="J96" s="307">
        <f t="shared" si="1092"/>
        <v>0</v>
      </c>
      <c r="K96" s="307">
        <f t="shared" si="1092"/>
        <v>0</v>
      </c>
      <c r="L96" s="307">
        <f t="shared" si="1092"/>
        <v>0</v>
      </c>
      <c r="M96" s="307">
        <f t="shared" si="1092"/>
        <v>0</v>
      </c>
      <c r="N96" s="307">
        <f t="shared" si="1092"/>
        <v>0</v>
      </c>
      <c r="O96" s="307">
        <f t="shared" si="1092"/>
        <v>0</v>
      </c>
      <c r="P96" s="307">
        <f t="shared" si="1092"/>
        <v>0</v>
      </c>
      <c r="Q96" s="307">
        <f t="shared" si="1092"/>
        <v>0</v>
      </c>
      <c r="R96" s="307">
        <f t="shared" si="1092"/>
        <v>0</v>
      </c>
      <c r="S96" s="307">
        <f t="shared" si="1092"/>
        <v>583.72211171554409</v>
      </c>
      <c r="T96" s="307">
        <f t="shared" si="1092"/>
        <v>587.02256140102702</v>
      </c>
      <c r="U96" s="307">
        <f t="shared" si="1092"/>
        <v>590.34167230887545</v>
      </c>
      <c r="V96" s="307">
        <f t="shared" si="1092"/>
        <v>593.6795499523538</v>
      </c>
      <c r="W96" s="307">
        <f t="shared" si="1092"/>
        <v>597.03630044131376</v>
      </c>
      <c r="X96" s="307">
        <f t="shared" si="1092"/>
        <v>600.41203048556747</v>
      </c>
      <c r="Y96" s="307">
        <f t="shared" si="1092"/>
        <v>603.80684739828007</v>
      </c>
      <c r="Z96" s="307">
        <f t="shared" si="1092"/>
        <v>607.22085909938085</v>
      </c>
      <c r="AA96" s="307">
        <f t="shared" si="1092"/>
        <v>610.65417411899386</v>
      </c>
      <c r="AB96" s="307">
        <f t="shared" si="1092"/>
        <v>614.10690160088848</v>
      </c>
      <c r="AC96" s="307">
        <f t="shared" si="1092"/>
        <v>617.57915130594893</v>
      </c>
      <c r="AD96" s="307">
        <f t="shared" si="1092"/>
        <v>621.07103361566305</v>
      </c>
      <c r="AE96" s="307">
        <f t="shared" si="1092"/>
        <v>624.58265953563216</v>
      </c>
      <c r="AF96" s="307">
        <f t="shared" si="1092"/>
        <v>628.11414069909881</v>
      </c>
      <c r="AG96" s="307">
        <f t="shared" si="1092"/>
        <v>631.6655893704966</v>
      </c>
      <c r="AH96" s="307">
        <f t="shared" si="1092"/>
        <v>635.23711844901845</v>
      </c>
      <c r="AI96" s="307">
        <f t="shared" si="1092"/>
        <v>638.82884147220568</v>
      </c>
      <c r="AJ96" s="307">
        <f t="shared" si="1092"/>
        <v>642.44087261955713</v>
      </c>
      <c r="AK96" s="307">
        <f t="shared" si="1092"/>
        <v>646.07332671615961</v>
      </c>
      <c r="AL96" s="307">
        <f t="shared" si="1092"/>
        <v>649.72631923633742</v>
      </c>
      <c r="AM96" s="307">
        <f t="shared" si="1092"/>
        <v>653.39996630732333</v>
      </c>
      <c r="AN96" s="307">
        <f t="shared" si="1092"/>
        <v>657.09438471295061</v>
      </c>
      <c r="AO96" s="307">
        <f t="shared" si="1092"/>
        <v>660.80969189736527</v>
      </c>
      <c r="AP96" s="307">
        <f t="shared" si="1092"/>
        <v>664.54600596875935</v>
      </c>
      <c r="AQ96" s="307">
        <f t="shared" si="1092"/>
        <v>668.30344570312627</v>
      </c>
      <c r="AR96" s="307">
        <f t="shared" si="1092"/>
        <v>672.08213054803571</v>
      </c>
      <c r="AS96" s="307">
        <f t="shared" si="1092"/>
        <v>675.88218062643136</v>
      </c>
      <c r="AT96" s="307">
        <f t="shared" si="1092"/>
        <v>0</v>
      </c>
      <c r="AU96" s="307">
        <f t="shared" si="1092"/>
        <v>0</v>
      </c>
      <c r="AV96" s="307">
        <f t="shared" si="1092"/>
        <v>0</v>
      </c>
      <c r="AW96" s="307">
        <f t="shared" si="1092"/>
        <v>0</v>
      </c>
      <c r="AX96" s="307">
        <f t="shared" si="1092"/>
        <v>0</v>
      </c>
      <c r="AY96" s="307">
        <f t="shared" si="1092"/>
        <v>0</v>
      </c>
      <c r="AZ96" s="307">
        <f t="shared" si="1092"/>
        <v>0</v>
      </c>
      <c r="BA96" s="307">
        <f t="shared" si="1092"/>
        <v>0</v>
      </c>
      <c r="BB96" s="307">
        <f t="shared" si="1092"/>
        <v>0</v>
      </c>
      <c r="BC96" s="307">
        <f t="shared" si="1092"/>
        <v>0</v>
      </c>
      <c r="BD96" s="307">
        <f t="shared" si="1092"/>
        <v>0</v>
      </c>
      <c r="BE96" s="307">
        <f t="shared" si="1092"/>
        <v>0</v>
      </c>
      <c r="BF96" s="307">
        <f t="shared" si="1092"/>
        <v>0</v>
      </c>
      <c r="BG96" s="307">
        <f t="shared" si="1092"/>
        <v>0</v>
      </c>
      <c r="BH96" s="307">
        <f t="shared" si="1092"/>
        <v>0</v>
      </c>
      <c r="BI96" s="307">
        <f t="shared" si="1092"/>
        <v>0</v>
      </c>
      <c r="BJ96" s="307">
        <f t="shared" si="1092"/>
        <v>0</v>
      </c>
      <c r="BK96" s="307">
        <f t="shared" si="1092"/>
        <v>0</v>
      </c>
      <c r="BL96" s="307">
        <f t="shared" si="1092"/>
        <v>0</v>
      </c>
      <c r="BM96" s="307">
        <f t="shared" si="1092"/>
        <v>0</v>
      </c>
      <c r="BN96" s="307">
        <f t="shared" si="1092"/>
        <v>0</v>
      </c>
      <c r="BO96" s="307">
        <f t="shared" si="1092"/>
        <v>0</v>
      </c>
      <c r="BP96" s="307">
        <f t="shared" si="1092"/>
        <v>0</v>
      </c>
      <c r="BQ96" s="307">
        <f t="shared" si="1092"/>
        <v>0</v>
      </c>
      <c r="BR96" s="307">
        <f t="shared" si="1092"/>
        <v>0</v>
      </c>
      <c r="BS96" s="307">
        <f t="shared" si="1092"/>
        <v>0</v>
      </c>
      <c r="BT96" s="307">
        <f t="shared" ref="BT96:EE96" si="1093">+BT101*BT78</f>
        <v>0</v>
      </c>
      <c r="BU96" s="307">
        <f t="shared" si="1093"/>
        <v>0</v>
      </c>
      <c r="BV96" s="307">
        <f t="shared" si="1093"/>
        <v>0</v>
      </c>
      <c r="BW96" s="307">
        <f t="shared" si="1093"/>
        <v>0</v>
      </c>
      <c r="BX96" s="307">
        <f t="shared" si="1093"/>
        <v>0</v>
      </c>
      <c r="BY96" s="307">
        <f t="shared" si="1093"/>
        <v>0</v>
      </c>
      <c r="BZ96" s="307">
        <f t="shared" si="1093"/>
        <v>0</v>
      </c>
      <c r="CA96" s="307">
        <f t="shared" si="1093"/>
        <v>0</v>
      </c>
      <c r="CB96" s="307">
        <f t="shared" si="1093"/>
        <v>0</v>
      </c>
      <c r="CC96" s="307">
        <f t="shared" si="1093"/>
        <v>0</v>
      </c>
      <c r="CD96" s="307">
        <f t="shared" si="1093"/>
        <v>0</v>
      </c>
      <c r="CE96" s="307">
        <f t="shared" si="1093"/>
        <v>0</v>
      </c>
      <c r="CF96" s="307">
        <f t="shared" si="1093"/>
        <v>0</v>
      </c>
      <c r="CG96" s="307">
        <f t="shared" si="1093"/>
        <v>0</v>
      </c>
      <c r="CH96" s="307">
        <f t="shared" si="1093"/>
        <v>0</v>
      </c>
      <c r="CI96" s="307">
        <f t="shared" si="1093"/>
        <v>0</v>
      </c>
      <c r="CJ96" s="307">
        <f t="shared" si="1093"/>
        <v>0</v>
      </c>
      <c r="CK96" s="307">
        <f t="shared" si="1093"/>
        <v>0</v>
      </c>
      <c r="CL96" s="307">
        <f t="shared" si="1093"/>
        <v>0</v>
      </c>
      <c r="CM96" s="307">
        <f t="shared" si="1093"/>
        <v>0</v>
      </c>
      <c r="CN96" s="307">
        <f t="shared" si="1093"/>
        <v>0</v>
      </c>
      <c r="CO96" s="307">
        <f t="shared" si="1093"/>
        <v>0</v>
      </c>
      <c r="CP96" s="307">
        <f t="shared" si="1093"/>
        <v>0</v>
      </c>
      <c r="CQ96" s="307">
        <f t="shared" si="1093"/>
        <v>0</v>
      </c>
      <c r="CR96" s="307">
        <f t="shared" si="1093"/>
        <v>0</v>
      </c>
      <c r="CS96" s="307">
        <f t="shared" si="1093"/>
        <v>0</v>
      </c>
      <c r="CT96" s="307">
        <f t="shared" si="1093"/>
        <v>0</v>
      </c>
      <c r="CU96" s="307">
        <f t="shared" si="1093"/>
        <v>0</v>
      </c>
      <c r="CV96" s="307">
        <f t="shared" si="1093"/>
        <v>0</v>
      </c>
      <c r="CW96" s="307">
        <f t="shared" si="1093"/>
        <v>0</v>
      </c>
      <c r="CX96" s="307">
        <f t="shared" si="1093"/>
        <v>0</v>
      </c>
      <c r="CY96" s="307">
        <f t="shared" si="1093"/>
        <v>0</v>
      </c>
      <c r="CZ96" s="307">
        <f t="shared" si="1093"/>
        <v>0</v>
      </c>
      <c r="DA96" s="307">
        <f t="shared" si="1093"/>
        <v>0</v>
      </c>
      <c r="DB96" s="307">
        <f t="shared" si="1093"/>
        <v>0</v>
      </c>
      <c r="DC96" s="307">
        <f t="shared" si="1093"/>
        <v>0</v>
      </c>
      <c r="DD96" s="307">
        <f t="shared" si="1093"/>
        <v>0</v>
      </c>
      <c r="DE96" s="307">
        <f t="shared" si="1093"/>
        <v>0</v>
      </c>
      <c r="DF96" s="307">
        <f t="shared" si="1093"/>
        <v>0</v>
      </c>
      <c r="DG96" s="307">
        <f t="shared" si="1093"/>
        <v>0</v>
      </c>
      <c r="DH96" s="307">
        <f t="shared" si="1093"/>
        <v>0</v>
      </c>
      <c r="DI96" s="307">
        <f t="shared" si="1093"/>
        <v>0</v>
      </c>
      <c r="DJ96" s="307">
        <f t="shared" si="1093"/>
        <v>0</v>
      </c>
      <c r="DK96" s="307">
        <f t="shared" si="1093"/>
        <v>0</v>
      </c>
      <c r="DL96" s="307">
        <f t="shared" si="1093"/>
        <v>0</v>
      </c>
      <c r="DM96" s="307">
        <f t="shared" si="1093"/>
        <v>0</v>
      </c>
      <c r="DN96" s="307">
        <f t="shared" si="1093"/>
        <v>0</v>
      </c>
      <c r="DO96" s="307">
        <f t="shared" si="1093"/>
        <v>0</v>
      </c>
      <c r="DP96" s="307">
        <f t="shared" si="1093"/>
        <v>0</v>
      </c>
      <c r="DQ96" s="307">
        <f t="shared" si="1093"/>
        <v>0</v>
      </c>
      <c r="DR96" s="307">
        <f t="shared" si="1093"/>
        <v>0</v>
      </c>
      <c r="DS96" s="307">
        <f t="shared" si="1093"/>
        <v>0</v>
      </c>
      <c r="DT96" s="307">
        <f t="shared" si="1093"/>
        <v>0</v>
      </c>
      <c r="DU96" s="307">
        <f t="shared" si="1093"/>
        <v>0</v>
      </c>
      <c r="DV96" s="307">
        <f t="shared" si="1093"/>
        <v>0</v>
      </c>
      <c r="DW96" s="307">
        <f t="shared" si="1093"/>
        <v>0</v>
      </c>
      <c r="DX96" s="307">
        <f t="shared" si="1093"/>
        <v>0</v>
      </c>
      <c r="DY96" s="307">
        <f t="shared" si="1093"/>
        <v>0</v>
      </c>
      <c r="DZ96" s="307">
        <f t="shared" si="1093"/>
        <v>0</v>
      </c>
      <c r="EA96" s="307">
        <f t="shared" si="1093"/>
        <v>0</v>
      </c>
      <c r="EB96" s="307">
        <f t="shared" si="1093"/>
        <v>0</v>
      </c>
      <c r="EC96" s="307">
        <f t="shared" si="1093"/>
        <v>0</v>
      </c>
      <c r="ED96" s="307">
        <f t="shared" si="1093"/>
        <v>0</v>
      </c>
      <c r="EE96" s="307">
        <f t="shared" si="1093"/>
        <v>0</v>
      </c>
      <c r="EF96" s="307">
        <f t="shared" ref="EF96:GQ96" si="1094">+EF101*EF78</f>
        <v>0</v>
      </c>
      <c r="EG96" s="307">
        <f t="shared" si="1094"/>
        <v>0</v>
      </c>
      <c r="EH96" s="307">
        <f t="shared" si="1094"/>
        <v>0</v>
      </c>
      <c r="EI96" s="307">
        <f t="shared" si="1094"/>
        <v>0</v>
      </c>
      <c r="EJ96" s="307">
        <f t="shared" si="1094"/>
        <v>0</v>
      </c>
      <c r="EK96" s="307">
        <f t="shared" si="1094"/>
        <v>0</v>
      </c>
      <c r="EL96" s="307">
        <f t="shared" si="1094"/>
        <v>0</v>
      </c>
      <c r="EM96" s="307">
        <f t="shared" si="1094"/>
        <v>0</v>
      </c>
      <c r="EN96" s="307">
        <f t="shared" si="1094"/>
        <v>0</v>
      </c>
      <c r="EO96" s="307">
        <f t="shared" si="1094"/>
        <v>0</v>
      </c>
      <c r="EP96" s="307">
        <f t="shared" si="1094"/>
        <v>0</v>
      </c>
      <c r="EQ96" s="307">
        <f t="shared" si="1094"/>
        <v>0</v>
      </c>
      <c r="ER96" s="307">
        <f t="shared" si="1094"/>
        <v>0</v>
      </c>
      <c r="ES96" s="307">
        <f t="shared" si="1094"/>
        <v>0</v>
      </c>
      <c r="ET96" s="307">
        <f t="shared" si="1094"/>
        <v>0</v>
      </c>
      <c r="EU96" s="307">
        <f t="shared" si="1094"/>
        <v>0</v>
      </c>
      <c r="EV96" s="307">
        <f t="shared" si="1094"/>
        <v>0</v>
      </c>
      <c r="EW96" s="307">
        <f t="shared" si="1094"/>
        <v>0</v>
      </c>
      <c r="EX96" s="307">
        <f t="shared" si="1094"/>
        <v>0</v>
      </c>
      <c r="EY96" s="307">
        <f t="shared" si="1094"/>
        <v>0</v>
      </c>
      <c r="EZ96" s="307">
        <f t="shared" si="1094"/>
        <v>0</v>
      </c>
      <c r="FA96" s="307">
        <f t="shared" si="1094"/>
        <v>0</v>
      </c>
      <c r="FB96" s="307">
        <f t="shared" si="1094"/>
        <v>0</v>
      </c>
      <c r="FC96" s="307">
        <f t="shared" si="1094"/>
        <v>0</v>
      </c>
      <c r="FD96" s="307">
        <f t="shared" si="1094"/>
        <v>0</v>
      </c>
      <c r="FE96" s="307">
        <f t="shared" si="1094"/>
        <v>0</v>
      </c>
      <c r="FF96" s="307">
        <f t="shared" si="1094"/>
        <v>0</v>
      </c>
      <c r="FG96" s="307">
        <f t="shared" si="1094"/>
        <v>0</v>
      </c>
      <c r="FH96" s="307">
        <f t="shared" si="1094"/>
        <v>0</v>
      </c>
      <c r="FI96" s="307">
        <f t="shared" si="1094"/>
        <v>0</v>
      </c>
      <c r="FJ96" s="307">
        <f t="shared" si="1094"/>
        <v>0</v>
      </c>
      <c r="FK96" s="307">
        <f t="shared" si="1094"/>
        <v>0</v>
      </c>
      <c r="FL96" s="307">
        <f t="shared" si="1094"/>
        <v>0</v>
      </c>
      <c r="FM96" s="307">
        <f t="shared" si="1094"/>
        <v>0</v>
      </c>
      <c r="FN96" s="307">
        <f t="shared" si="1094"/>
        <v>0</v>
      </c>
      <c r="FO96" s="307">
        <f t="shared" si="1094"/>
        <v>0</v>
      </c>
      <c r="FP96" s="307">
        <f t="shared" si="1094"/>
        <v>0</v>
      </c>
      <c r="FQ96" s="307">
        <f t="shared" si="1094"/>
        <v>0</v>
      </c>
      <c r="FR96" s="307">
        <f t="shared" si="1094"/>
        <v>0</v>
      </c>
      <c r="FS96" s="307">
        <f t="shared" si="1094"/>
        <v>0</v>
      </c>
      <c r="FT96" s="307">
        <f t="shared" si="1094"/>
        <v>0</v>
      </c>
      <c r="FU96" s="307">
        <f t="shared" si="1094"/>
        <v>0</v>
      </c>
      <c r="FV96" s="307">
        <f t="shared" si="1094"/>
        <v>0</v>
      </c>
      <c r="FW96" s="307">
        <f t="shared" si="1094"/>
        <v>0</v>
      </c>
      <c r="FX96" s="307">
        <f t="shared" si="1094"/>
        <v>0</v>
      </c>
      <c r="FY96" s="307">
        <f t="shared" si="1094"/>
        <v>0</v>
      </c>
      <c r="FZ96" s="307">
        <f t="shared" si="1094"/>
        <v>0</v>
      </c>
      <c r="GA96" s="307">
        <f t="shared" si="1094"/>
        <v>0</v>
      </c>
      <c r="GB96" s="307">
        <f t="shared" si="1094"/>
        <v>0</v>
      </c>
      <c r="GC96" s="307">
        <f t="shared" si="1094"/>
        <v>0</v>
      </c>
      <c r="GD96" s="307">
        <f t="shared" si="1094"/>
        <v>0</v>
      </c>
      <c r="GE96" s="307">
        <f t="shared" si="1094"/>
        <v>0</v>
      </c>
      <c r="GF96" s="307">
        <f t="shared" si="1094"/>
        <v>0</v>
      </c>
      <c r="GG96" s="307">
        <f t="shared" si="1094"/>
        <v>0</v>
      </c>
      <c r="GH96" s="307">
        <f t="shared" si="1094"/>
        <v>0</v>
      </c>
      <c r="GI96" s="307">
        <f t="shared" si="1094"/>
        <v>0</v>
      </c>
      <c r="GJ96" s="307">
        <f t="shared" si="1094"/>
        <v>0</v>
      </c>
      <c r="GK96" s="307">
        <f t="shared" si="1094"/>
        <v>0</v>
      </c>
      <c r="GL96" s="307">
        <f t="shared" si="1094"/>
        <v>0</v>
      </c>
      <c r="GM96" s="307">
        <f t="shared" si="1094"/>
        <v>0</v>
      </c>
      <c r="GN96" s="307">
        <f t="shared" si="1094"/>
        <v>0</v>
      </c>
      <c r="GO96" s="307">
        <f t="shared" si="1094"/>
        <v>0</v>
      </c>
      <c r="GP96" s="307">
        <f t="shared" si="1094"/>
        <v>0</v>
      </c>
      <c r="GQ96" s="307">
        <f t="shared" si="1094"/>
        <v>0</v>
      </c>
      <c r="GR96" s="307">
        <f t="shared" ref="GR96:JC96" si="1095">+GR101*GR78</f>
        <v>0</v>
      </c>
      <c r="GS96" s="307">
        <f t="shared" si="1095"/>
        <v>0</v>
      </c>
      <c r="GT96" s="307">
        <f t="shared" si="1095"/>
        <v>0</v>
      </c>
      <c r="GU96" s="307">
        <f t="shared" si="1095"/>
        <v>0</v>
      </c>
      <c r="GV96" s="307">
        <f t="shared" si="1095"/>
        <v>0</v>
      </c>
      <c r="GW96" s="307">
        <f t="shared" si="1095"/>
        <v>0</v>
      </c>
      <c r="GX96" s="307">
        <f t="shared" si="1095"/>
        <v>0</v>
      </c>
      <c r="GY96" s="307">
        <f t="shared" si="1095"/>
        <v>0</v>
      </c>
      <c r="GZ96" s="307">
        <f t="shared" si="1095"/>
        <v>0</v>
      </c>
      <c r="HA96" s="307">
        <f t="shared" si="1095"/>
        <v>0</v>
      </c>
      <c r="HB96" s="307">
        <f t="shared" si="1095"/>
        <v>0</v>
      </c>
      <c r="HC96" s="307">
        <f t="shared" si="1095"/>
        <v>0</v>
      </c>
      <c r="HD96" s="307">
        <f t="shared" si="1095"/>
        <v>0</v>
      </c>
      <c r="HE96" s="307">
        <f t="shared" si="1095"/>
        <v>0</v>
      </c>
      <c r="HF96" s="307">
        <f t="shared" si="1095"/>
        <v>0</v>
      </c>
      <c r="HG96" s="307">
        <f t="shared" si="1095"/>
        <v>0</v>
      </c>
      <c r="HH96" s="307">
        <f t="shared" si="1095"/>
        <v>0</v>
      </c>
      <c r="HI96" s="307">
        <f t="shared" si="1095"/>
        <v>0</v>
      </c>
      <c r="HJ96" s="307">
        <f t="shared" si="1095"/>
        <v>0</v>
      </c>
      <c r="HK96" s="307">
        <f t="shared" si="1095"/>
        <v>0</v>
      </c>
      <c r="HL96" s="307">
        <f t="shared" si="1095"/>
        <v>0</v>
      </c>
      <c r="HM96" s="307">
        <f t="shared" si="1095"/>
        <v>0</v>
      </c>
      <c r="HN96" s="307">
        <f t="shared" si="1095"/>
        <v>0</v>
      </c>
      <c r="HO96" s="307">
        <f t="shared" si="1095"/>
        <v>0</v>
      </c>
      <c r="HP96" s="307">
        <f t="shared" si="1095"/>
        <v>0</v>
      </c>
      <c r="HQ96" s="307">
        <f t="shared" si="1095"/>
        <v>0</v>
      </c>
      <c r="HR96" s="307">
        <f t="shared" si="1095"/>
        <v>0</v>
      </c>
      <c r="HS96" s="307">
        <f t="shared" si="1095"/>
        <v>0</v>
      </c>
      <c r="HT96" s="307">
        <f t="shared" si="1095"/>
        <v>0</v>
      </c>
      <c r="HU96" s="307">
        <f t="shared" si="1095"/>
        <v>0</v>
      </c>
      <c r="HV96" s="307">
        <f t="shared" si="1095"/>
        <v>0</v>
      </c>
      <c r="HW96" s="307">
        <f t="shared" si="1095"/>
        <v>0</v>
      </c>
      <c r="HX96" s="307">
        <f t="shared" si="1095"/>
        <v>0</v>
      </c>
      <c r="HY96" s="307">
        <f t="shared" si="1095"/>
        <v>0</v>
      </c>
      <c r="HZ96" s="307">
        <f t="shared" si="1095"/>
        <v>0</v>
      </c>
      <c r="IA96" s="307">
        <f t="shared" si="1095"/>
        <v>0</v>
      </c>
      <c r="IB96" s="307">
        <f t="shared" si="1095"/>
        <v>0</v>
      </c>
      <c r="IC96" s="307">
        <f t="shared" si="1095"/>
        <v>0</v>
      </c>
      <c r="ID96" s="307">
        <f t="shared" si="1095"/>
        <v>0</v>
      </c>
      <c r="IE96" s="307">
        <f t="shared" si="1095"/>
        <v>0</v>
      </c>
      <c r="IF96" s="307">
        <f t="shared" si="1095"/>
        <v>0</v>
      </c>
      <c r="IG96" s="307">
        <f t="shared" si="1095"/>
        <v>0</v>
      </c>
      <c r="IH96" s="307">
        <f t="shared" si="1095"/>
        <v>0</v>
      </c>
      <c r="II96" s="307">
        <f t="shared" si="1095"/>
        <v>0</v>
      </c>
      <c r="IJ96" s="307">
        <f t="shared" si="1095"/>
        <v>0</v>
      </c>
      <c r="IK96" s="307">
        <f t="shared" si="1095"/>
        <v>0</v>
      </c>
      <c r="IL96" s="307">
        <f t="shared" si="1095"/>
        <v>0</v>
      </c>
      <c r="IM96" s="307">
        <f t="shared" si="1095"/>
        <v>0</v>
      </c>
      <c r="IN96" s="307">
        <f t="shared" si="1095"/>
        <v>0</v>
      </c>
      <c r="IO96" s="307">
        <f t="shared" si="1095"/>
        <v>0</v>
      </c>
      <c r="IP96" s="307">
        <f t="shared" si="1095"/>
        <v>0</v>
      </c>
      <c r="IQ96" s="307">
        <f t="shared" si="1095"/>
        <v>0</v>
      </c>
      <c r="IR96" s="307">
        <f t="shared" si="1095"/>
        <v>0</v>
      </c>
      <c r="IS96" s="307">
        <f t="shared" si="1095"/>
        <v>0</v>
      </c>
      <c r="IT96" s="307">
        <f t="shared" si="1095"/>
        <v>0</v>
      </c>
      <c r="IU96" s="307">
        <f t="shared" si="1095"/>
        <v>0</v>
      </c>
      <c r="IV96" s="307">
        <f t="shared" si="1095"/>
        <v>0</v>
      </c>
      <c r="IW96" s="307">
        <f t="shared" si="1095"/>
        <v>0</v>
      </c>
      <c r="IX96" s="307">
        <f t="shared" si="1095"/>
        <v>0</v>
      </c>
      <c r="IY96" s="307">
        <f t="shared" si="1095"/>
        <v>0</v>
      </c>
      <c r="IZ96" s="307">
        <f t="shared" si="1095"/>
        <v>0</v>
      </c>
      <c r="JA96" s="307">
        <f t="shared" si="1095"/>
        <v>0</v>
      </c>
      <c r="JB96" s="307">
        <f t="shared" si="1095"/>
        <v>0</v>
      </c>
      <c r="JC96" s="307">
        <f t="shared" si="1095"/>
        <v>0</v>
      </c>
      <c r="JD96" s="307">
        <f t="shared" ref="JD96:JN96" si="1096">+JD101*JD78</f>
        <v>0</v>
      </c>
      <c r="JE96" s="307">
        <f t="shared" si="1096"/>
        <v>0</v>
      </c>
      <c r="JF96" s="307">
        <f t="shared" si="1096"/>
        <v>0</v>
      </c>
      <c r="JG96" s="307">
        <f t="shared" si="1096"/>
        <v>0</v>
      </c>
      <c r="JH96" s="307">
        <f t="shared" si="1096"/>
        <v>0</v>
      </c>
      <c r="JI96" s="307">
        <f t="shared" si="1096"/>
        <v>0</v>
      </c>
      <c r="JJ96" s="307">
        <f t="shared" si="1096"/>
        <v>0</v>
      </c>
      <c r="JK96" s="307">
        <f t="shared" si="1096"/>
        <v>0</v>
      </c>
      <c r="JL96" s="307">
        <f t="shared" si="1096"/>
        <v>0</v>
      </c>
      <c r="JM96" s="307">
        <f t="shared" si="1096"/>
        <v>0</v>
      </c>
      <c r="JN96" s="307">
        <f t="shared" si="1096"/>
        <v>0</v>
      </c>
    </row>
    <row r="97" spans="2:274" x14ac:dyDescent="0.2">
      <c r="B97" s="172" t="s">
        <v>61</v>
      </c>
      <c r="C97" s="394"/>
      <c r="D97" s="395"/>
      <c r="E97" s="162"/>
      <c r="F97" s="396"/>
      <c r="G97" s="396">
        <f>+SUM(G93:G96)</f>
        <v>0</v>
      </c>
      <c r="H97" s="396">
        <f t="shared" ref="H97" si="1097">+SUM(H93:H96)</f>
        <v>0</v>
      </c>
      <c r="I97" s="396">
        <f t="shared" ref="I97" si="1098">+SUM(I93:I96)</f>
        <v>0</v>
      </c>
      <c r="J97" s="396">
        <f t="shared" ref="J97" si="1099">+SUM(J93:J96)</f>
        <v>0</v>
      </c>
      <c r="K97" s="396">
        <f t="shared" ref="K97" si="1100">+SUM(K93:K96)</f>
        <v>0</v>
      </c>
      <c r="L97" s="396">
        <f t="shared" ref="L97" si="1101">+SUM(L93:L96)</f>
        <v>0</v>
      </c>
      <c r="M97" s="396">
        <f t="shared" ref="M97" si="1102">+SUM(M93:M96)</f>
        <v>0</v>
      </c>
      <c r="N97" s="396">
        <f t="shared" ref="N97" si="1103">+SUM(N93:N96)</f>
        <v>0</v>
      </c>
      <c r="O97" s="396">
        <f t="shared" ref="O97" si="1104">+SUM(O93:O96)</f>
        <v>0</v>
      </c>
      <c r="P97" s="396">
        <f t="shared" ref="P97" si="1105">+SUM(P93:P96)</f>
        <v>0</v>
      </c>
      <c r="Q97" s="396">
        <f t="shared" ref="Q97" si="1106">+SUM(Q93:Q96)</f>
        <v>0</v>
      </c>
      <c r="R97" s="396">
        <f t="shared" ref="R97" si="1107">+SUM(R93:R96)</f>
        <v>0</v>
      </c>
      <c r="S97" s="396">
        <f t="shared" ref="S97" si="1108">+SUM(S93:S96)</f>
        <v>103821.62487519899</v>
      </c>
      <c r="T97" s="396">
        <f t="shared" ref="T97" si="1109">+SUM(T93:T96)</f>
        <v>104408.64743660002</v>
      </c>
      <c r="U97" s="396">
        <f t="shared" ref="U97" si="1110">+SUM(U93:U96)</f>
        <v>104998.98910890889</v>
      </c>
      <c r="V97" s="396">
        <f t="shared" ref="V97" si="1111">+SUM(V93:V96)</f>
        <v>105592.66865886125</v>
      </c>
      <c r="W97" s="396">
        <f t="shared" ref="W97" si="1112">+SUM(W93:W96)</f>
        <v>106189.70495930256</v>
      </c>
      <c r="X97" s="396">
        <f t="shared" ref="X97" si="1113">+SUM(X93:X96)</f>
        <v>106790.11698978812</v>
      </c>
      <c r="Y97" s="396">
        <f t="shared" ref="Y97" si="1114">+SUM(Y93:Y96)</f>
        <v>107393.9238371864</v>
      </c>
      <c r="Z97" s="396">
        <f t="shared" ref="Z97" si="1115">+SUM(Z93:Z96)</f>
        <v>108001.14469628579</v>
      </c>
      <c r="AA97" s="396">
        <f t="shared" ref="AA97" si="1116">+SUM(AA93:AA96)</f>
        <v>108611.79887040477</v>
      </c>
      <c r="AB97" s="396">
        <f t="shared" ref="AB97" si="1117">+SUM(AB93:AB96)</f>
        <v>109225.90577200566</v>
      </c>
      <c r="AC97" s="396">
        <f t="shared" ref="AC97" si="1118">+SUM(AC93:AC96)</f>
        <v>109843.48492331161</v>
      </c>
      <c r="AD97" s="396">
        <f t="shared" ref="AD97" si="1119">+SUM(AD93:AD96)</f>
        <v>110464.55595692727</v>
      </c>
      <c r="AE97" s="396">
        <f t="shared" ref="AE97" si="1120">+SUM(AE93:AE96)</f>
        <v>111089.13861646291</v>
      </c>
      <c r="AF97" s="396">
        <f t="shared" ref="AF97" si="1121">+SUM(AF93:AF96)</f>
        <v>111717.252757162</v>
      </c>
      <c r="AG97" s="396">
        <f t="shared" ref="AG97" si="1122">+SUM(AG93:AG96)</f>
        <v>112348.9183465325</v>
      </c>
      <c r="AH97" s="396">
        <f t="shared" ref="AH97" si="1123">+SUM(AH93:AH96)</f>
        <v>112984.15546498152</v>
      </c>
      <c r="AI97" s="396">
        <f t="shared" ref="AI97" si="1124">+SUM(AI93:AI96)</f>
        <v>113622.98430645373</v>
      </c>
      <c r="AJ97" s="396">
        <f t="shared" ref="AJ97" si="1125">+SUM(AJ93:AJ96)</f>
        <v>114265.42517907328</v>
      </c>
      <c r="AK97" s="396">
        <f t="shared" ref="AK97" si="1126">+SUM(AK93:AK96)</f>
        <v>114911.49850578944</v>
      </c>
      <c r="AL97" s="396">
        <f t="shared" ref="AL97" si="1127">+SUM(AL93:AL96)</f>
        <v>115561.22482502577</v>
      </c>
      <c r="AM97" s="396">
        <f t="shared" ref="AM97" si="1128">+SUM(AM93:AM96)</f>
        <v>116214.62479133309</v>
      </c>
      <c r="AN97" s="396">
        <f t="shared" ref="AN97" si="1129">+SUM(AN93:AN96)</f>
        <v>116871.71917604604</v>
      </c>
      <c r="AO97" s="396">
        <f t="shared" ref="AO97" si="1130">+SUM(AO93:AO96)</f>
        <v>117532.5288679434</v>
      </c>
      <c r="AP97" s="396">
        <f t="shared" ref="AP97" si="1131">+SUM(AP93:AP96)</f>
        <v>118197.07487391216</v>
      </c>
      <c r="AQ97" s="396">
        <f t="shared" ref="AQ97" si="1132">+SUM(AQ93:AQ96)</f>
        <v>118865.37831961529</v>
      </c>
      <c r="AR97" s="396">
        <f t="shared" ref="AR97" si="1133">+SUM(AR93:AR96)</f>
        <v>119537.46045016333</v>
      </c>
      <c r="AS97" s="396">
        <f t="shared" ref="AS97" si="1134">+SUM(AS93:AS96)</f>
        <v>120213.34263078976</v>
      </c>
      <c r="AT97" s="396">
        <f t="shared" ref="AT97" si="1135">+SUM(AT93:AT96)</f>
        <v>119826.93471199597</v>
      </c>
      <c r="AU97" s="396">
        <f t="shared" ref="AU97" si="1136">+SUM(AU93:AU96)</f>
        <v>119438.34198665047</v>
      </c>
      <c r="AV97" s="396">
        <f t="shared" ref="AV97" si="1137">+SUM(AV93:AV96)</f>
        <v>119047.55210153938</v>
      </c>
      <c r="AW97" s="396">
        <f t="shared" ref="AW97" si="1138">+SUM(AW93:AW96)</f>
        <v>118654.55263360194</v>
      </c>
      <c r="AX97" s="396">
        <f t="shared" ref="AX97" si="1139">+SUM(AX93:AX96)</f>
        <v>118259.33108953561</v>
      </c>
      <c r="AY97" s="396">
        <f t="shared" ref="AY97" si="1140">+SUM(AY93:AY96)</f>
        <v>117861.8749053989</v>
      </c>
      <c r="AZ97" s="396">
        <f t="shared" ref="AZ97" si="1141">+SUM(AZ93:AZ96)</f>
        <v>117462.17144621196</v>
      </c>
      <c r="BA97" s="396">
        <f t="shared" ref="BA97" si="1142">+SUM(BA93:BA96)</f>
        <v>117060.20800555492</v>
      </c>
      <c r="BB97" s="396">
        <f t="shared" ref="BB97" si="1143">+SUM(BB93:BB96)</f>
        <v>116655.97180516398</v>
      </c>
      <c r="BC97" s="396">
        <f t="shared" ref="BC97" si="1144">+SUM(BC93:BC96)</f>
        <v>116249.44999452519</v>
      </c>
      <c r="BD97" s="396">
        <f t="shared" ref="BD97" si="1145">+SUM(BD93:BD96)</f>
        <v>115840.6296504659</v>
      </c>
      <c r="BE97" s="396">
        <f t="shared" ref="BE97" si="1146">+SUM(BE93:BE96)</f>
        <v>115429.49777674396</v>
      </c>
      <c r="BF97" s="396">
        <f t="shared" ref="BF97" si="1147">+SUM(BF93:BF96)</f>
        <v>115016.0413036346</v>
      </c>
      <c r="BG97" s="396">
        <f t="shared" ref="BG97" si="1148">+SUM(BG93:BG96)</f>
        <v>114600.24708751492</v>
      </c>
      <c r="BH97" s="396">
        <f t="shared" ref="BH97" si="1149">+SUM(BH93:BH96)</f>
        <v>114182.10191044606</v>
      </c>
      <c r="BI97" s="396">
        <f t="shared" ref="BI97" si="1150">+SUM(BI93:BI96)</f>
        <v>113761.592479753</v>
      </c>
      <c r="BJ97" s="396">
        <f t="shared" ref="BJ97" si="1151">+SUM(BJ93:BJ96)</f>
        <v>113338.70542760204</v>
      </c>
      <c r="BK97" s="396">
        <f t="shared" ref="BK97" si="1152">+SUM(BK93:BK96)</f>
        <v>112913.42731057576</v>
      </c>
      <c r="BL97" s="396">
        <f t="shared" ref="BL97" si="1153">+SUM(BL93:BL96)</f>
        <v>112485.74460924572</v>
      </c>
      <c r="BM97" s="396">
        <f t="shared" ref="BM97" si="1154">+SUM(BM93:BM96)</f>
        <v>112055.6437277427</v>
      </c>
      <c r="BN97" s="396">
        <f t="shared" ref="BN97" si="1155">+SUM(BN93:BN96)</f>
        <v>111623.1109933244</v>
      </c>
      <c r="BO97" s="396">
        <f t="shared" ref="BO97" si="1156">+SUM(BO93:BO96)</f>
        <v>111188.13265594089</v>
      </c>
      <c r="BP97" s="396">
        <f t="shared" ref="BP97" si="1157">+SUM(BP93:BP96)</f>
        <v>110750.69488779745</v>
      </c>
      <c r="BQ97" s="396">
        <f t="shared" ref="BQ97" si="1158">+SUM(BQ93:BQ96)</f>
        <v>110310.78378291498</v>
      </c>
      <c r="BR97" s="396">
        <f t="shared" ref="BR97" si="1159">+SUM(BR93:BR96)</f>
        <v>109868.38535668797</v>
      </c>
      <c r="BS97" s="396">
        <f t="shared" ref="BS97" si="1160">+SUM(BS93:BS96)</f>
        <v>109423.48554543991</v>
      </c>
      <c r="BT97" s="396">
        <f t="shared" ref="BT97" si="1161">+SUM(BT93:BT96)</f>
        <v>108976.07020597623</v>
      </c>
      <c r="BU97" s="396">
        <f t="shared" ref="BU97" si="1162">+SUM(BU93:BU96)</f>
        <v>108526.12511513465</v>
      </c>
      <c r="BV97" s="396">
        <f t="shared" ref="BV97" si="1163">+SUM(BV93:BV96)</f>
        <v>108073.63596933312</v>
      </c>
      <c r="BW97" s="396">
        <f t="shared" ref="BW97" si="1164">+SUM(BW93:BW96)</f>
        <v>107618.58838411499</v>
      </c>
      <c r="BX97" s="396">
        <f t="shared" ref="BX97" si="1165">+SUM(BX93:BX96)</f>
        <v>107160.96789369186</v>
      </c>
      <c r="BY97" s="396">
        <f t="shared" ref="BY97" si="1166">+SUM(BY93:BY96)</f>
        <v>106700.75995048363</v>
      </c>
      <c r="BZ97" s="396">
        <f t="shared" ref="BZ97" si="1167">+SUM(BZ93:BZ96)</f>
        <v>106237.94992465604</v>
      </c>
      <c r="CA97" s="396">
        <f t="shared" ref="CA97" si="1168">+SUM(CA93:CA96)</f>
        <v>105772.52310365569</v>
      </c>
      <c r="CB97" s="396">
        <f t="shared" ref="CB97" si="1169">+SUM(CB93:CB96)</f>
        <v>105304.46469174221</v>
      </c>
      <c r="CC97" s="396">
        <f t="shared" ref="CC97" si="1170">+SUM(CC93:CC96)</f>
        <v>104833.75980951796</v>
      </c>
      <c r="CD97" s="396">
        <f t="shared" ref="CD97" si="1171">+SUM(CD93:CD96)</f>
        <v>104360.39349345505</v>
      </c>
      <c r="CE97" s="396">
        <f t="shared" ref="CE97" si="1172">+SUM(CE93:CE96)</f>
        <v>103884.35069541962</v>
      </c>
      <c r="CF97" s="396">
        <f t="shared" ref="CF97" si="1173">+SUM(CF93:CF96)</f>
        <v>103405.61628219347</v>
      </c>
      <c r="CG97" s="396">
        <f t="shared" ref="CG97" si="1174">+SUM(CG93:CG96)</f>
        <v>102924.17503499299</v>
      </c>
      <c r="CH97" s="396">
        <f t="shared" ref="CH97" si="1175">+SUM(CH93:CH96)</f>
        <v>102440.01164898535</v>
      </c>
      <c r="CI97" s="396">
        <f t="shared" ref="CI97" si="1176">+SUM(CI93:CI96)</f>
        <v>101953.11073280197</v>
      </c>
      <c r="CJ97" s="396">
        <f t="shared" ref="CJ97" si="1177">+SUM(CJ93:CJ96)</f>
        <v>101463.45680804922</v>
      </c>
      <c r="CK97" s="396">
        <f t="shared" ref="CK97" si="1178">+SUM(CK93:CK96)</f>
        <v>100971.03430881639</v>
      </c>
      <c r="CL97" s="396">
        <f t="shared" ref="CL97" si="1179">+SUM(CL93:CL96)</f>
        <v>100475.82758118089</v>
      </c>
      <c r="CM97" s="396">
        <f t="shared" ref="CM97" si="1180">+SUM(CM93:CM96)</f>
        <v>99977.820882710512</v>
      </c>
      <c r="CN97" s="396">
        <f t="shared" ref="CN97" si="1181">+SUM(CN93:CN96)</f>
        <v>99476.998381963072</v>
      </c>
      <c r="CO97" s="396">
        <f t="shared" ref="CO97" si="1182">+SUM(CO93:CO96)</f>
        <v>98973.344157983127</v>
      </c>
      <c r="CP97" s="396">
        <f t="shared" ref="CP97" si="1183">+SUM(CP93:CP96)</f>
        <v>98466.842199795821</v>
      </c>
      <c r="CQ97" s="396">
        <f t="shared" ref="CQ97" si="1184">+SUM(CQ93:CQ96)</f>
        <v>97957.47640589792</v>
      </c>
      <c r="CR97" s="396">
        <f t="shared" ref="CR97" si="1185">+SUM(CR93:CR96)</f>
        <v>97445.230583745943</v>
      </c>
      <c r="CS97" s="396">
        <f t="shared" ref="CS97" si="1186">+SUM(CS93:CS96)</f>
        <v>96930.088449241433</v>
      </c>
      <c r="CT97" s="396">
        <f t="shared" ref="CT97" si="1187">+SUM(CT93:CT96)</f>
        <v>96412.033626213248</v>
      </c>
      <c r="CU97" s="396">
        <f t="shared" ref="CU97" si="1188">+SUM(CU93:CU96)</f>
        <v>95891.049645897016</v>
      </c>
      <c r="CV97" s="396">
        <f t="shared" ref="CV97" si="1189">+SUM(CV93:CV96)</f>
        <v>95367.119946411578</v>
      </c>
      <c r="CW97" s="396">
        <f t="shared" ref="CW97" si="1190">+SUM(CW93:CW96)</f>
        <v>94840.22787223247</v>
      </c>
      <c r="CX97" s="396">
        <f t="shared" ref="CX97" si="1191">+SUM(CX93:CX96)</f>
        <v>94310.356673662478</v>
      </c>
      <c r="CY97" s="396">
        <f t="shared" ref="CY97" si="1192">+SUM(CY93:CY96)</f>
        <v>93777.489506299171</v>
      </c>
      <c r="CZ97" s="396">
        <f t="shared" ref="CZ97" si="1193">+SUM(CZ93:CZ96)</f>
        <v>93241.609430499419</v>
      </c>
      <c r="DA97" s="396">
        <f t="shared" ref="DA97" si="1194">+SUM(DA93:DA96)</f>
        <v>92702.699410840884</v>
      </c>
      <c r="DB97" s="396">
        <f t="shared" ref="DB97" si="1195">+SUM(DB93:DB96)</f>
        <v>92160.742315580472</v>
      </c>
      <c r="DC97" s="396">
        <f t="shared" ref="DC97" si="1196">+SUM(DC93:DC96)</f>
        <v>91615.720916109713</v>
      </c>
      <c r="DD97" s="396">
        <f t="shared" ref="DD97" si="1197">+SUM(DD93:DD96)</f>
        <v>91067.617886407097</v>
      </c>
      <c r="DE97" s="396">
        <f t="shared" ref="DE97" si="1198">+SUM(DE93:DE96)</f>
        <v>90516.415802487274</v>
      </c>
      <c r="DF97" s="396">
        <f t="shared" ref="DF97" si="1199">+SUM(DF93:DF96)</f>
        <v>89962.097141847116</v>
      </c>
      <c r="DG97" s="396">
        <f t="shared" ref="DG97" si="1200">+SUM(DG93:DG96)</f>
        <v>89404.644282908761</v>
      </c>
      <c r="DH97" s="396">
        <f t="shared" ref="DH97" si="1201">+SUM(DH93:DH96)</f>
        <v>88844.039504459332</v>
      </c>
      <c r="DI97" s="396">
        <f t="shared" ref="DI97" si="1202">+SUM(DI93:DI96)</f>
        <v>88280.264985087677</v>
      </c>
      <c r="DJ97" s="396">
        <f t="shared" ref="DJ97" si="1203">+SUM(DJ93:DJ96)</f>
        <v>87713.302802617778</v>
      </c>
      <c r="DK97" s="396">
        <f t="shared" ref="DK97" si="1204">+SUM(DK93:DK96)</f>
        <v>87143.134933539041</v>
      </c>
      <c r="DL97" s="396">
        <f t="shared" ref="DL97" si="1205">+SUM(DL93:DL96)</f>
        <v>86569.743252433298</v>
      </c>
      <c r="DM97" s="396">
        <f t="shared" ref="DM97" si="1206">+SUM(DM93:DM96)</f>
        <v>85993.109531398659</v>
      </c>
      <c r="DN97" s="396">
        <f t="shared" ref="DN97" si="1207">+SUM(DN93:DN96)</f>
        <v>85413.215439470005</v>
      </c>
      <c r="DO97" s="396">
        <f t="shared" ref="DO97" si="1208">+SUM(DO93:DO96)</f>
        <v>84830.042542036288</v>
      </c>
      <c r="DP97" s="396">
        <f t="shared" ref="DP97" si="1209">+SUM(DP93:DP96)</f>
        <v>84243.572300254498</v>
      </c>
      <c r="DQ97" s="396">
        <f t="shared" ref="DQ97" si="1210">+SUM(DQ93:DQ96)</f>
        <v>83653.786070460279</v>
      </c>
      <c r="DR97" s="396">
        <f t="shared" ref="DR97" si="1211">+SUM(DR93:DR96)</f>
        <v>83060.665103575317</v>
      </c>
      <c r="DS97" s="396">
        <f t="shared" ref="DS97" si="1212">+SUM(DS93:DS96)</f>
        <v>82464.190544511264</v>
      </c>
      <c r="DT97" s="396">
        <f t="shared" ref="DT97" si="1213">+SUM(DT93:DT96)</f>
        <v>81864.343431570378</v>
      </c>
      <c r="DU97" s="396">
        <f t="shared" ref="DU97" si="1214">+SUM(DU93:DU96)</f>
        <v>81261.104695842718</v>
      </c>
      <c r="DV97" s="396">
        <f t="shared" ref="DV97" si="1215">+SUM(DV93:DV96)</f>
        <v>80654.45516059993</v>
      </c>
      <c r="DW97" s="396">
        <f t="shared" ref="DW97" si="1216">+SUM(DW93:DW96)</f>
        <v>80044.37554068568</v>
      </c>
      <c r="DX97" s="396">
        <f t="shared" ref="DX97" si="1217">+SUM(DX93:DX96)</f>
        <v>79430.84644190254</v>
      </c>
      <c r="DY97" s="396">
        <f t="shared" ref="DY97" si="1218">+SUM(DY93:DY96)</f>
        <v>78813.848360395481</v>
      </c>
      <c r="DZ97" s="396">
        <f t="shared" ref="DZ97" si="1219">+SUM(DZ93:DZ96)</f>
        <v>78193.361682031828</v>
      </c>
      <c r="EA97" s="396">
        <f t="shared" ref="EA97" si="1220">+SUM(EA93:EA96)</f>
        <v>77569.366681777756</v>
      </c>
      <c r="EB97" s="396">
        <f t="shared" ref="EB97" si="1221">+SUM(EB93:EB96)</f>
        <v>76941.843523071235</v>
      </c>
      <c r="EC97" s="396">
        <f t="shared" ref="EC97" si="1222">+SUM(EC93:EC96)</f>
        <v>76310.77225719142</v>
      </c>
      <c r="ED97" s="396">
        <f t="shared" ref="ED97" si="1223">+SUM(ED93:ED96)</f>
        <v>75676.13282262451</v>
      </c>
      <c r="EE97" s="396">
        <f t="shared" ref="EE97" si="1224">+SUM(EE93:EE96)</f>
        <v>75037.905044425977</v>
      </c>
      <c r="EF97" s="396">
        <f t="shared" ref="EF97" si="1225">+SUM(EF93:EF96)</f>
        <v>74396.068633579227</v>
      </c>
      <c r="EG97" s="396">
        <f t="shared" ref="EG97" si="1226">+SUM(EG93:EG96)</f>
        <v>73750.603186350621</v>
      </c>
      <c r="EH97" s="396">
        <f t="shared" ref="EH97" si="1227">+SUM(EH93:EH96)</f>
        <v>73101.488183640846</v>
      </c>
      <c r="EI97" s="396">
        <f t="shared" ref="EI97" si="1228">+SUM(EI93:EI96)</f>
        <v>72448.702990332604</v>
      </c>
      <c r="EJ97" s="396">
        <f t="shared" ref="EJ97" si="1229">+SUM(EJ93:EJ96)</f>
        <v>71792.226854634646</v>
      </c>
      <c r="EK97" s="396">
        <f t="shared" ref="EK97" si="1230">+SUM(EK93:EK96)</f>
        <v>71132.038907422088</v>
      </c>
      <c r="EL97" s="396">
        <f t="shared" ref="EL97" si="1231">+SUM(EL93:EL96)</f>
        <v>70468.118161572973</v>
      </c>
      <c r="EM97" s="396">
        <f t="shared" ref="EM97" si="1232">+SUM(EM93:EM96)</f>
        <v>69800.443511301113</v>
      </c>
      <c r="EN97" s="396">
        <f t="shared" ref="EN97" si="1233">+SUM(EN93:EN96)</f>
        <v>69128.993731485141</v>
      </c>
      <c r="EO97" s="396">
        <f t="shared" ref="EO97" si="1234">+SUM(EO93:EO96)</f>
        <v>68453.74747699374</v>
      </c>
      <c r="EP97" s="396">
        <f t="shared" ref="EP97" si="1235">+SUM(EP93:EP96)</f>
        <v>67774.683282007143</v>
      </c>
      <c r="EQ97" s="396">
        <f t="shared" ref="EQ97" si="1236">+SUM(EQ93:EQ96)</f>
        <v>67091.779559334711</v>
      </c>
      <c r="ER97" s="396">
        <f t="shared" ref="ER97" si="1237">+SUM(ER93:ER96)</f>
        <v>66405.014599728689</v>
      </c>
      <c r="ES97" s="396">
        <f t="shared" ref="ES97" si="1238">+SUM(ES93:ES96)</f>
        <v>65714.366571194085</v>
      </c>
      <c r="ET97" s="396">
        <f t="shared" ref="ET97" si="1239">+SUM(ET93:ET96)</f>
        <v>65019.813518294621</v>
      </c>
      <c r="EU97" s="396">
        <f t="shared" ref="EU97" si="1240">+SUM(EU93:EU96)</f>
        <v>64321.333361454796</v>
      </c>
      <c r="EV97" s="396">
        <f t="shared" ref="EV97" si="1241">+SUM(EV93:EV96)</f>
        <v>63618.90389625798</v>
      </c>
      <c r="EW97" s="396">
        <f t="shared" ref="EW97" si="1242">+SUM(EW93:EW96)</f>
        <v>62912.502792740546</v>
      </c>
      <c r="EX97" s="396">
        <f t="shared" ref="EX97" si="1243">+SUM(EX93:EX96)</f>
        <v>62202.107594681998</v>
      </c>
      <c r="EY97" s="396">
        <f t="shared" ref="EY97" si="1244">+SUM(EY93:EY96)</f>
        <v>61487.695718891111</v>
      </c>
      <c r="EZ97" s="396">
        <f t="shared" ref="EZ97" si="1245">+SUM(EZ93:EZ96)</f>
        <v>60769.244454488013</v>
      </c>
      <c r="FA97" s="396">
        <f t="shared" ref="FA97" si="1246">+SUM(FA93:FA96)</f>
        <v>60046.730962182221</v>
      </c>
      <c r="FB97" s="396">
        <f t="shared" ref="FB97" si="1247">+SUM(FB93:FB96)</f>
        <v>59320.132273546566</v>
      </c>
      <c r="FC97" s="396">
        <f t="shared" ref="FC97" si="1248">+SUM(FC93:FC96)</f>
        <v>58589.425290287065</v>
      </c>
      <c r="FD97" s="396">
        <f t="shared" ref="FD97" si="1249">+SUM(FD93:FD96)</f>
        <v>57854.586783508625</v>
      </c>
      <c r="FE97" s="396">
        <f t="shared" ref="FE97" si="1250">+SUM(FE93:FE96)</f>
        <v>57115.593392976596</v>
      </c>
      <c r="FF97" s="396">
        <f t="shared" ref="FF97" si="1251">+SUM(FF93:FF96)</f>
        <v>56372.421626374169</v>
      </c>
      <c r="FG97" s="396">
        <f t="shared" ref="FG97" si="1252">+SUM(FG93:FG96)</f>
        <v>55625.047858555554</v>
      </c>
      <c r="FH97" s="396">
        <f t="shared" ref="FH97" si="1253">+SUM(FH93:FH96)</f>
        <v>54873.448330794963</v>
      </c>
      <c r="FI97" s="396">
        <f t="shared" ref="FI97" si="1254">+SUM(FI93:FI96)</f>
        <v>54117.59915003131</v>
      </c>
      <c r="FJ97" s="396">
        <f t="shared" ref="FJ97" si="1255">+SUM(FJ93:FJ96)</f>
        <v>53357.476288108664</v>
      </c>
      <c r="FK97" s="396">
        <f t="shared" ref="FK97" si="1256">+SUM(FK93:FK96)</f>
        <v>52593.055581012421</v>
      </c>
      <c r="FL97" s="396">
        <f t="shared" ref="FL97" si="1257">+SUM(FL93:FL96)</f>
        <v>51824.312728101111</v>
      </c>
      <c r="FM97" s="396">
        <f t="shared" ref="FM97" si="1258">+SUM(FM93:FM96)</f>
        <v>51051.22329133391</v>
      </c>
      <c r="FN97" s="396">
        <f t="shared" ref="FN97" si="1259">+SUM(FN93:FN96)</f>
        <v>50273.762694493758</v>
      </c>
      <c r="FO97" s="396">
        <f t="shared" ref="FO97" si="1260">+SUM(FO93:FO96)</f>
        <v>49491.906222406098</v>
      </c>
      <c r="FP97" s="396">
        <f t="shared" ref="FP97" si="1261">+SUM(FP93:FP96)</f>
        <v>48705.629020153166</v>
      </c>
      <c r="FQ97" s="396">
        <f t="shared" ref="FQ97" si="1262">+SUM(FQ93:FQ96)</f>
        <v>47914.906092283898</v>
      </c>
      <c r="FR97" s="396">
        <f t="shared" ref="FR97" si="1263">+SUM(FR93:FR96)</f>
        <v>47119.712302019303</v>
      </c>
      <c r="FS97" s="396">
        <f t="shared" ref="FS97" si="1264">+SUM(FS93:FS96)</f>
        <v>46320.022370453386</v>
      </c>
      <c r="FT97" s="396">
        <f t="shared" ref="FT97" si="1265">+SUM(FT93:FT96)</f>
        <v>45515.81087574955</v>
      </c>
      <c r="FU97" s="396">
        <f t="shared" ref="FU97" si="1266">+SUM(FU93:FU96)</f>
        <v>44707.05225233244</v>
      </c>
      <c r="FV97" s="396">
        <f t="shared" ref="FV97" si="1267">+SUM(FV93:FV96)</f>
        <v>43893.720790075211</v>
      </c>
      <c r="FW97" s="396">
        <f t="shared" ref="FW97" si="1268">+SUM(FW93:FW96)</f>
        <v>43075.790633482226</v>
      </c>
      <c r="FX97" s="396">
        <f t="shared" ref="FX97" si="1269">+SUM(FX93:FX96)</f>
        <v>42253.235780867122</v>
      </c>
      <c r="FY97" s="396">
        <f t="shared" ref="FY97" si="1270">+SUM(FY93:FY96)</f>
        <v>41426.030083526217</v>
      </c>
      <c r="FZ97" s="396">
        <f t="shared" ref="FZ97" si="1271">+SUM(FZ93:FZ96)</f>
        <v>40594.147244907253</v>
      </c>
      <c r="GA97" s="396">
        <f t="shared" ref="GA97" si="1272">+SUM(GA93:GA96)</f>
        <v>39757.560819773455</v>
      </c>
      <c r="GB97" s="396">
        <f t="shared" ref="GB97" si="1273">+SUM(GB93:GB96)</f>
        <v>38916.244213362821</v>
      </c>
      <c r="GC97" s="396">
        <f t="shared" ref="GC97" si="1274">+SUM(GC93:GC96)</f>
        <v>38070.170680542702</v>
      </c>
      <c r="GD97" s="396">
        <f t="shared" ref="GD97" si="1275">+SUM(GD93:GD96)</f>
        <v>37219.313324959585</v>
      </c>
      <c r="GE97" s="396">
        <f t="shared" ref="GE97" si="1276">+SUM(GE93:GE96)</f>
        <v>36363.645098184053</v>
      </c>
      <c r="GF97" s="396">
        <f t="shared" ref="GF97" si="1277">+SUM(GF93:GF96)</f>
        <v>35503.138798850952</v>
      </c>
      <c r="GG97" s="396">
        <f t="shared" ref="GG97" si="1278">+SUM(GG93:GG96)</f>
        <v>34637.767071794646</v>
      </c>
      <c r="GH97" s="396">
        <f t="shared" ref="GH97" si="1279">+SUM(GH93:GH96)</f>
        <v>33767.502407179411</v>
      </c>
      <c r="GI97" s="396">
        <f t="shared" ref="GI97" si="1280">+SUM(GI93:GI96)</f>
        <v>32892.317139624916</v>
      </c>
      <c r="GJ97" s="396">
        <f t="shared" ref="GJ97" si="1281">+SUM(GJ93:GJ96)</f>
        <v>32012.183447326755</v>
      </c>
      <c r="GK97" s="396">
        <f t="shared" ref="GK97" si="1282">+SUM(GK93:GK96)</f>
        <v>31127.073351171988</v>
      </c>
      <c r="GL97" s="396">
        <f t="shared" ref="GL97" si="1283">+SUM(GL93:GL96)</f>
        <v>30236.958713849701</v>
      </c>
      <c r="GM97" s="396">
        <f t="shared" ref="GM97" si="1284">+SUM(GM93:GM96)</f>
        <v>29341.811238956536</v>
      </c>
      <c r="GN97" s="396">
        <f t="shared" ref="GN97" si="1285">+SUM(GN93:GN96)</f>
        <v>28441.602470097157</v>
      </c>
      <c r="GO97" s="396">
        <f t="shared" ref="GO97" si="1286">+SUM(GO93:GO96)</f>
        <v>27536.303789979629</v>
      </c>
      <c r="GP97" s="396">
        <f t="shared" ref="GP97" si="1287">+SUM(GP93:GP96)</f>
        <v>26625.886419505692</v>
      </c>
      <c r="GQ97" s="396">
        <f t="shared" ref="GQ97" si="1288">+SUM(GQ93:GQ96)</f>
        <v>25710.321416855873</v>
      </c>
      <c r="GR97" s="396">
        <f t="shared" ref="GR97" si="1289">+SUM(GR93:GR96)</f>
        <v>24789.579676569454</v>
      </c>
      <c r="GS97" s="396">
        <f t="shared" ref="GS97" si="1290">+SUM(GS93:GS96)</f>
        <v>23863.631928619201</v>
      </c>
      <c r="GT97" s="396">
        <f t="shared" ref="GT97" si="1291">+SUM(GT93:GT96)</f>
        <v>22932.4487374809</v>
      </c>
      <c r="GU97" s="396">
        <f t="shared" ref="GU97" si="1292">+SUM(GU93:GU96)</f>
        <v>21996.000501197592</v>
      </c>
      <c r="GV97" s="396">
        <f t="shared" ref="GV97" si="1293">+SUM(GV93:GV96)</f>
        <v>21054.257450438559</v>
      </c>
      <c r="GW97" s="396">
        <f t="shared" ref="GW97" si="1294">+SUM(GW93:GW96)</f>
        <v>20107.189647552957</v>
      </c>
      <c r="GX97" s="396">
        <f t="shared" ref="GX97" si="1295">+SUM(GX93:GX96)</f>
        <v>19154.766985618109</v>
      </c>
      <c r="GY97" s="396">
        <f t="shared" ref="GY97" si="1296">+SUM(GY93:GY96)</f>
        <v>18196.959187482422</v>
      </c>
      <c r="GZ97" s="396">
        <f t="shared" ref="GZ97" si="1297">+SUM(GZ93:GZ96)</f>
        <v>17233.735804802884</v>
      </c>
      <c r="HA97" s="396">
        <f t="shared" ref="HA97" si="1298">+SUM(HA93:HA96)</f>
        <v>16265.066217077128</v>
      </c>
      <c r="HB97" s="396">
        <f t="shared" ref="HB97" si="1299">+SUM(HB93:HB96)</f>
        <v>15290.919630670014</v>
      </c>
      <c r="HC97" s="396">
        <f t="shared" ref="HC97" si="1300">+SUM(HC93:HC96)</f>
        <v>14311.265077834709</v>
      </c>
      <c r="HD97" s="396">
        <f t="shared" ref="HD97" si="1301">+SUM(HD93:HD96)</f>
        <v>13326.07141572824</v>
      </c>
      <c r="HE97" s="396">
        <f t="shared" ref="HE97" si="1302">+SUM(HE93:HE96)</f>
        <v>12335.307325421471</v>
      </c>
      <c r="HF97" s="396">
        <f t="shared" ref="HF97" si="1303">+SUM(HF93:HF96)</f>
        <v>11338.941310903487</v>
      </c>
      <c r="HG97" s="396">
        <f t="shared" ref="HG97" si="1304">+SUM(HG93:HG96)</f>
        <v>10336.941698080349</v>
      </c>
      <c r="HH97" s="396">
        <f t="shared" ref="HH97" si="1305">+SUM(HH93:HH96)</f>
        <v>9329.2766337681842</v>
      </c>
      <c r="HI97" s="396">
        <f t="shared" ref="HI97" si="1306">+SUM(HI93:HI96)</f>
        <v>8315.9140846805894</v>
      </c>
      <c r="HJ97" s="396">
        <f t="shared" ref="HJ97" si="1307">+SUM(HJ93:HJ96)</f>
        <v>7296.8218364103022</v>
      </c>
      <c r="HK97" s="396">
        <f t="shared" ref="HK97" si="1308">+SUM(HK93:HK96)</f>
        <v>6271.9674924051178</v>
      </c>
      <c r="HL97" s="396">
        <f t="shared" ref="HL97" si="1309">+SUM(HL93:HL96)</f>
        <v>5241.3184729380137</v>
      </c>
      <c r="HM97" s="396">
        <f t="shared" ref="HM97" si="1310">+SUM(HM93:HM96)</f>
        <v>4204.8420140714561</v>
      </c>
      <c r="HN97" s="396">
        <f t="shared" ref="HN97" si="1311">+SUM(HN93:HN96)</f>
        <v>3162.5051666158442</v>
      </c>
      <c r="HO97" s="396">
        <f t="shared" ref="HO97" si="1312">+SUM(HO93:HO96)</f>
        <v>2114.2747950820685</v>
      </c>
      <c r="HP97" s="396">
        <f t="shared" ref="HP97" si="1313">+SUM(HP93:HP96)</f>
        <v>1060.1175766281469</v>
      </c>
      <c r="HQ97" s="396">
        <f t="shared" ref="HQ97" si="1314">+SUM(HQ93:HQ96)</f>
        <v>-9.5951691037043929E-11</v>
      </c>
      <c r="HR97" s="396">
        <f t="shared" ref="HR97" si="1315">+SUM(HR93:HR96)</f>
        <v>-9.5951691037043929E-11</v>
      </c>
      <c r="HS97" s="396">
        <f t="shared" ref="HS97" si="1316">+SUM(HS93:HS96)</f>
        <v>-9.5951691037043929E-11</v>
      </c>
      <c r="HT97" s="396">
        <f t="shared" ref="HT97" si="1317">+SUM(HT93:HT96)</f>
        <v>-9.5951691037043929E-11</v>
      </c>
      <c r="HU97" s="396">
        <f t="shared" ref="HU97" si="1318">+SUM(HU93:HU96)</f>
        <v>-9.5951691037043929E-11</v>
      </c>
      <c r="HV97" s="396">
        <f t="shared" ref="HV97" si="1319">+SUM(HV93:HV96)</f>
        <v>-9.5951691037043929E-11</v>
      </c>
      <c r="HW97" s="396">
        <f t="shared" ref="HW97" si="1320">+SUM(HW93:HW96)</f>
        <v>-9.5951691037043929E-11</v>
      </c>
      <c r="HX97" s="396">
        <f t="shared" ref="HX97" si="1321">+SUM(HX93:HX96)</f>
        <v>-9.5951691037043929E-11</v>
      </c>
      <c r="HY97" s="396">
        <f t="shared" ref="HY97" si="1322">+SUM(HY93:HY96)</f>
        <v>-9.5951691037043929E-11</v>
      </c>
      <c r="HZ97" s="396">
        <f t="shared" ref="HZ97" si="1323">+SUM(HZ93:HZ96)</f>
        <v>-9.5951691037043929E-11</v>
      </c>
      <c r="IA97" s="396">
        <f t="shared" ref="IA97" si="1324">+SUM(IA93:IA96)</f>
        <v>-9.5951691037043929E-11</v>
      </c>
      <c r="IB97" s="396">
        <f t="shared" ref="IB97" si="1325">+SUM(IB93:IB96)</f>
        <v>-9.5951691037043929E-11</v>
      </c>
      <c r="IC97" s="396">
        <f t="shared" ref="IC97" si="1326">+SUM(IC93:IC96)</f>
        <v>-9.5951691037043929E-11</v>
      </c>
      <c r="ID97" s="396">
        <f t="shared" ref="ID97" si="1327">+SUM(ID93:ID96)</f>
        <v>-9.5951691037043929E-11</v>
      </c>
      <c r="IE97" s="396">
        <f t="shared" ref="IE97" si="1328">+SUM(IE93:IE96)</f>
        <v>-9.5951691037043929E-11</v>
      </c>
      <c r="IF97" s="396">
        <f t="shared" ref="IF97" si="1329">+SUM(IF93:IF96)</f>
        <v>-9.5951691037043929E-11</v>
      </c>
      <c r="IG97" s="396">
        <f t="shared" ref="IG97" si="1330">+SUM(IG93:IG96)</f>
        <v>-9.5951691037043929E-11</v>
      </c>
      <c r="IH97" s="396">
        <f t="shared" ref="IH97" si="1331">+SUM(IH93:IH96)</f>
        <v>-9.5951691037043929E-11</v>
      </c>
      <c r="II97" s="396">
        <f t="shared" ref="II97" si="1332">+SUM(II93:II96)</f>
        <v>-9.5951691037043929E-11</v>
      </c>
      <c r="IJ97" s="396">
        <f t="shared" ref="IJ97" si="1333">+SUM(IJ93:IJ96)</f>
        <v>-9.5951691037043929E-11</v>
      </c>
      <c r="IK97" s="396">
        <f t="shared" ref="IK97" si="1334">+SUM(IK93:IK96)</f>
        <v>-9.5951691037043929E-11</v>
      </c>
      <c r="IL97" s="396">
        <f t="shared" ref="IL97" si="1335">+SUM(IL93:IL96)</f>
        <v>-9.5951691037043929E-11</v>
      </c>
      <c r="IM97" s="396">
        <f t="shared" ref="IM97" si="1336">+SUM(IM93:IM96)</f>
        <v>-9.5951691037043929E-11</v>
      </c>
      <c r="IN97" s="396">
        <f t="shared" ref="IN97" si="1337">+SUM(IN93:IN96)</f>
        <v>-9.5951691037043929E-11</v>
      </c>
      <c r="IO97" s="396">
        <f t="shared" ref="IO97" si="1338">+SUM(IO93:IO96)</f>
        <v>-9.5951691037043929E-11</v>
      </c>
      <c r="IP97" s="396">
        <f t="shared" ref="IP97" si="1339">+SUM(IP93:IP96)</f>
        <v>-9.5951691037043929E-11</v>
      </c>
      <c r="IQ97" s="396">
        <f t="shared" ref="IQ97" si="1340">+SUM(IQ93:IQ96)</f>
        <v>-9.5951691037043929E-11</v>
      </c>
      <c r="IR97" s="396">
        <f t="shared" ref="IR97" si="1341">+SUM(IR93:IR96)</f>
        <v>-9.5951691037043929E-11</v>
      </c>
      <c r="IS97" s="396">
        <f t="shared" ref="IS97" si="1342">+SUM(IS93:IS96)</f>
        <v>-9.5951691037043929E-11</v>
      </c>
      <c r="IT97" s="396">
        <f t="shared" ref="IT97" si="1343">+SUM(IT93:IT96)</f>
        <v>-9.5951691037043929E-11</v>
      </c>
      <c r="IU97" s="396">
        <f t="shared" ref="IU97" si="1344">+SUM(IU93:IU96)</f>
        <v>-9.5951691037043929E-11</v>
      </c>
      <c r="IV97" s="396">
        <f t="shared" ref="IV97" si="1345">+SUM(IV93:IV96)</f>
        <v>-9.5951691037043929E-11</v>
      </c>
      <c r="IW97" s="396">
        <f t="shared" ref="IW97" si="1346">+SUM(IW93:IW96)</f>
        <v>-9.5951691037043929E-11</v>
      </c>
      <c r="IX97" s="396">
        <f t="shared" ref="IX97" si="1347">+SUM(IX93:IX96)</f>
        <v>-9.5951691037043929E-11</v>
      </c>
      <c r="IY97" s="396">
        <f t="shared" ref="IY97" si="1348">+SUM(IY93:IY96)</f>
        <v>-9.5951691037043929E-11</v>
      </c>
      <c r="IZ97" s="396">
        <f t="shared" ref="IZ97" si="1349">+SUM(IZ93:IZ96)</f>
        <v>-9.5951691037043929E-11</v>
      </c>
      <c r="JA97" s="396">
        <f t="shared" ref="JA97" si="1350">+SUM(JA93:JA96)</f>
        <v>-9.5951691037043929E-11</v>
      </c>
      <c r="JB97" s="396">
        <f t="shared" ref="JB97" si="1351">+SUM(JB93:JB96)</f>
        <v>-9.5951691037043929E-11</v>
      </c>
      <c r="JC97" s="396">
        <f t="shared" ref="JC97" si="1352">+SUM(JC93:JC96)</f>
        <v>-9.5951691037043929E-11</v>
      </c>
      <c r="JD97" s="396">
        <f t="shared" ref="JD97" si="1353">+SUM(JD93:JD96)</f>
        <v>-9.5951691037043929E-11</v>
      </c>
      <c r="JE97" s="396">
        <f t="shared" ref="JE97" si="1354">+SUM(JE93:JE96)</f>
        <v>-9.5951691037043929E-11</v>
      </c>
      <c r="JF97" s="396">
        <f t="shared" ref="JF97" si="1355">+SUM(JF93:JF96)</f>
        <v>-9.5951691037043929E-11</v>
      </c>
      <c r="JG97" s="396">
        <f t="shared" ref="JG97" si="1356">+SUM(JG93:JG96)</f>
        <v>-9.5951691037043929E-11</v>
      </c>
      <c r="JH97" s="396">
        <f t="shared" ref="JH97" si="1357">+SUM(JH93:JH96)</f>
        <v>-9.5951691037043929E-11</v>
      </c>
      <c r="JI97" s="396">
        <f t="shared" ref="JI97" si="1358">+SUM(JI93:JI96)</f>
        <v>-9.5951691037043929E-11</v>
      </c>
      <c r="JJ97" s="396">
        <f t="shared" ref="JJ97" si="1359">+SUM(JJ93:JJ96)</f>
        <v>-9.5951691037043929E-11</v>
      </c>
      <c r="JK97" s="396">
        <f t="shared" ref="JK97" si="1360">+SUM(JK93:JK96)</f>
        <v>-9.5951691037043929E-11</v>
      </c>
      <c r="JL97" s="396">
        <f t="shared" ref="JL97" si="1361">+SUM(JL93:JL96)</f>
        <v>-9.5951691037043929E-11</v>
      </c>
      <c r="JM97" s="396">
        <f t="shared" ref="JM97" si="1362">+SUM(JM93:JM96)</f>
        <v>-9.5951691037043929E-11</v>
      </c>
      <c r="JN97" s="396">
        <f t="shared" ref="JN97" si="1363">+SUM(JN93:JN96)</f>
        <v>-9.5951691037043929E-11</v>
      </c>
    </row>
    <row r="98" spans="2:274" x14ac:dyDescent="0.2">
      <c r="B98" s="2"/>
      <c r="C98" s="247"/>
      <c r="D98" s="178"/>
      <c r="E98" s="297"/>
      <c r="F98" s="347"/>
      <c r="G98" s="347"/>
      <c r="H98" s="347"/>
      <c r="I98" s="347"/>
      <c r="J98" s="347"/>
      <c r="K98" s="347"/>
      <c r="L98" s="347"/>
      <c r="M98" s="347"/>
      <c r="N98" s="347"/>
      <c r="O98" s="347"/>
      <c r="P98" s="347"/>
      <c r="Q98" s="347"/>
      <c r="R98" s="347"/>
      <c r="S98" s="347"/>
      <c r="T98" s="347"/>
      <c r="U98" s="347"/>
      <c r="V98" s="347"/>
      <c r="W98" s="347"/>
      <c r="X98" s="347"/>
      <c r="Y98" s="347"/>
      <c r="Z98" s="347"/>
      <c r="AA98" s="347"/>
      <c r="AB98" s="347"/>
      <c r="AC98" s="347"/>
      <c r="AD98" s="347"/>
      <c r="AE98" s="347"/>
      <c r="AF98" s="347"/>
      <c r="AG98" s="347"/>
      <c r="AH98" s="347"/>
      <c r="AI98" s="347"/>
      <c r="AJ98" s="347"/>
      <c r="AK98" s="347"/>
      <c r="AL98" s="347"/>
      <c r="AM98" s="347"/>
      <c r="AN98" s="347"/>
      <c r="AO98" s="347"/>
      <c r="AP98" s="347"/>
      <c r="AQ98" s="347"/>
      <c r="AR98" s="347"/>
      <c r="AS98" s="347"/>
      <c r="AT98" s="347"/>
      <c r="AU98" s="347"/>
      <c r="AV98" s="347"/>
      <c r="AW98" s="347"/>
      <c r="AX98" s="347"/>
      <c r="AY98" s="347"/>
      <c r="AZ98" s="347"/>
      <c r="BA98" s="347"/>
      <c r="BB98" s="347"/>
      <c r="BC98" s="347"/>
      <c r="BD98" s="347"/>
      <c r="BE98" s="347"/>
      <c r="BF98" s="347"/>
      <c r="BG98" s="347"/>
      <c r="BH98" s="347"/>
      <c r="BI98" s="347"/>
      <c r="BJ98" s="347"/>
      <c r="BK98" s="347"/>
      <c r="BL98" s="347"/>
      <c r="BM98" s="347"/>
      <c r="BN98" s="347"/>
      <c r="BO98" s="347"/>
      <c r="BP98" s="347"/>
      <c r="BQ98" s="347"/>
      <c r="BR98" s="347"/>
      <c r="BS98" s="347"/>
      <c r="BT98" s="347"/>
      <c r="BU98" s="347"/>
      <c r="BV98" s="347"/>
      <c r="BW98" s="347"/>
      <c r="BX98" s="347"/>
      <c r="BY98" s="347"/>
      <c r="BZ98" s="347"/>
      <c r="CA98" s="347"/>
      <c r="CB98" s="347"/>
      <c r="CC98" s="347"/>
      <c r="CD98" s="347"/>
      <c r="CE98" s="347"/>
      <c r="CF98" s="347"/>
      <c r="CG98" s="347"/>
      <c r="CH98" s="347"/>
      <c r="CI98" s="347"/>
      <c r="CJ98" s="347"/>
      <c r="CK98" s="347"/>
      <c r="CL98" s="347"/>
      <c r="CM98" s="347"/>
      <c r="CN98" s="347"/>
      <c r="CO98" s="347"/>
      <c r="CP98" s="347"/>
      <c r="CQ98" s="347"/>
      <c r="CR98" s="347"/>
      <c r="CS98" s="347"/>
      <c r="CT98" s="347"/>
      <c r="CU98" s="347"/>
      <c r="CV98" s="347"/>
      <c r="CW98" s="347"/>
      <c r="CX98" s="347"/>
      <c r="CY98" s="347"/>
      <c r="CZ98" s="347"/>
      <c r="DA98" s="347"/>
      <c r="DB98" s="347"/>
      <c r="DC98" s="347"/>
      <c r="DD98" s="347"/>
      <c r="DE98" s="347"/>
      <c r="DF98" s="347"/>
      <c r="DG98" s="347"/>
      <c r="DH98" s="347"/>
      <c r="DI98" s="347"/>
      <c r="DJ98" s="347"/>
      <c r="DK98" s="347"/>
      <c r="DL98" s="347"/>
      <c r="DM98" s="347"/>
      <c r="DN98" s="347"/>
      <c r="DO98" s="347"/>
      <c r="DP98" s="347"/>
      <c r="DQ98" s="347"/>
      <c r="DR98" s="347"/>
      <c r="DS98" s="347"/>
      <c r="DT98" s="347"/>
      <c r="DU98" s="347"/>
      <c r="DV98" s="347"/>
      <c r="DW98" s="347"/>
      <c r="DX98" s="347"/>
      <c r="DY98" s="347"/>
      <c r="DZ98" s="347"/>
      <c r="EA98" s="347"/>
      <c r="EB98" s="347"/>
      <c r="EC98" s="347"/>
      <c r="ED98" s="347"/>
      <c r="EE98" s="347"/>
      <c r="EF98" s="347"/>
      <c r="EG98" s="347"/>
      <c r="EH98" s="347"/>
      <c r="EI98" s="347"/>
      <c r="EJ98" s="347"/>
      <c r="EK98" s="347"/>
      <c r="EL98" s="347"/>
      <c r="EM98" s="347"/>
      <c r="EN98" s="347"/>
      <c r="EO98" s="347"/>
      <c r="EP98" s="347"/>
      <c r="EQ98" s="347"/>
      <c r="ER98" s="347"/>
      <c r="ES98" s="347"/>
      <c r="ET98" s="347"/>
      <c r="EU98" s="347"/>
      <c r="EV98" s="347"/>
      <c r="EW98" s="347"/>
      <c r="EX98" s="347"/>
      <c r="EY98" s="347"/>
      <c r="EZ98" s="347"/>
      <c r="FA98" s="347"/>
      <c r="FB98" s="347"/>
      <c r="FC98" s="347"/>
      <c r="FD98" s="347"/>
      <c r="FE98" s="347"/>
      <c r="FF98" s="347"/>
      <c r="FG98" s="347"/>
      <c r="FH98" s="347"/>
      <c r="FI98" s="347"/>
      <c r="FJ98" s="347"/>
      <c r="FK98" s="347"/>
      <c r="FL98" s="347"/>
      <c r="FM98" s="347"/>
      <c r="FN98" s="347"/>
      <c r="FO98" s="347"/>
      <c r="FP98" s="347"/>
      <c r="FQ98" s="347"/>
      <c r="FR98" s="347"/>
      <c r="FS98" s="347"/>
      <c r="FT98" s="347"/>
      <c r="FU98" s="347"/>
      <c r="FV98" s="347"/>
      <c r="FW98" s="347"/>
      <c r="FX98" s="347"/>
      <c r="FY98" s="347"/>
      <c r="FZ98" s="347"/>
      <c r="GA98" s="347"/>
      <c r="GB98" s="347"/>
      <c r="GC98" s="347"/>
      <c r="GD98" s="347"/>
      <c r="GE98" s="347"/>
      <c r="GF98" s="347"/>
      <c r="GG98" s="347"/>
      <c r="GH98" s="347"/>
      <c r="GI98" s="347"/>
      <c r="GJ98" s="347"/>
      <c r="GK98" s="347"/>
      <c r="GL98" s="347"/>
      <c r="GM98" s="347"/>
      <c r="GN98" s="347"/>
      <c r="GO98" s="347"/>
      <c r="GP98" s="347"/>
      <c r="GQ98" s="347"/>
      <c r="GR98" s="347"/>
      <c r="GS98" s="347"/>
      <c r="GT98" s="347"/>
      <c r="GU98" s="347"/>
      <c r="GV98" s="347"/>
      <c r="GW98" s="347"/>
      <c r="GX98" s="347"/>
      <c r="GY98" s="347"/>
      <c r="GZ98" s="347"/>
      <c r="HA98" s="347"/>
      <c r="HB98" s="347"/>
      <c r="HC98" s="347"/>
      <c r="HD98" s="347"/>
      <c r="HE98" s="347"/>
      <c r="HF98" s="347"/>
      <c r="HG98" s="347"/>
      <c r="HH98" s="347"/>
      <c r="HI98" s="347"/>
      <c r="HJ98" s="347"/>
      <c r="HK98" s="347"/>
      <c r="HL98" s="347"/>
      <c r="HM98" s="347"/>
      <c r="HN98" s="347"/>
      <c r="HO98" s="347"/>
      <c r="HP98" s="347"/>
      <c r="HQ98" s="347"/>
      <c r="HR98" s="347"/>
      <c r="HS98" s="347"/>
      <c r="HT98" s="347"/>
      <c r="HU98" s="347"/>
      <c r="HV98" s="347"/>
      <c r="HW98" s="347"/>
      <c r="HX98" s="347"/>
      <c r="HY98" s="347"/>
      <c r="HZ98" s="347"/>
      <c r="IA98" s="347"/>
      <c r="IB98" s="347"/>
      <c r="IC98" s="347"/>
      <c r="ID98" s="347"/>
      <c r="IE98" s="347"/>
      <c r="IF98" s="347"/>
      <c r="IG98" s="347"/>
      <c r="IH98" s="347"/>
      <c r="II98" s="347"/>
      <c r="IJ98" s="347"/>
      <c r="IK98" s="347"/>
      <c r="IL98" s="347"/>
      <c r="IM98" s="347"/>
      <c r="IN98" s="347"/>
      <c r="IO98" s="347"/>
      <c r="IP98" s="347"/>
      <c r="IQ98" s="347"/>
      <c r="IR98" s="347"/>
      <c r="IS98" s="347"/>
      <c r="IT98" s="347"/>
      <c r="IU98" s="347"/>
      <c r="IV98" s="347"/>
      <c r="IW98" s="347"/>
      <c r="IX98" s="347"/>
      <c r="IY98" s="347"/>
      <c r="IZ98" s="347"/>
      <c r="JA98" s="347"/>
      <c r="JB98" s="347"/>
      <c r="JC98" s="347"/>
      <c r="JD98" s="347"/>
      <c r="JE98" s="347"/>
      <c r="JF98" s="347"/>
      <c r="JG98" s="347"/>
      <c r="JH98" s="347"/>
      <c r="JI98" s="347"/>
      <c r="JJ98" s="347"/>
      <c r="JK98" s="347"/>
      <c r="JL98" s="347"/>
      <c r="JM98" s="347"/>
      <c r="JN98" s="347"/>
    </row>
    <row r="99" spans="2:274" x14ac:dyDescent="0.2">
      <c r="B99" s="294" t="s">
        <v>522</v>
      </c>
      <c r="C99" s="295" t="str">
        <f>+IF(ROUND(SUM(E94:E96),0)=0,"Ok","Error")</f>
        <v>Ok</v>
      </c>
      <c r="D99" s="178"/>
      <c r="E99" s="29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7"/>
      <c r="AM99" s="347"/>
      <c r="AN99" s="347"/>
      <c r="AO99" s="347"/>
      <c r="AP99" s="347"/>
      <c r="AQ99" s="347"/>
      <c r="AR99" s="347"/>
      <c r="AS99" s="347"/>
      <c r="AT99" s="347"/>
      <c r="AU99" s="347"/>
      <c r="AV99" s="347"/>
      <c r="AW99" s="347"/>
      <c r="AX99" s="347"/>
      <c r="AY99" s="347"/>
      <c r="AZ99" s="347"/>
      <c r="BA99" s="347"/>
      <c r="BB99" s="347"/>
      <c r="BC99" s="347"/>
      <c r="BD99" s="347"/>
      <c r="BE99" s="347"/>
      <c r="BF99" s="347"/>
      <c r="BG99" s="347"/>
      <c r="BH99" s="347"/>
      <c r="BI99" s="347"/>
      <c r="BJ99" s="347"/>
      <c r="BK99" s="347"/>
      <c r="BL99" s="347"/>
      <c r="BM99" s="347"/>
      <c r="BN99" s="347"/>
      <c r="BO99" s="347"/>
      <c r="BP99" s="347"/>
      <c r="BQ99" s="347"/>
      <c r="BR99" s="347"/>
      <c r="BS99" s="347"/>
      <c r="BT99" s="347"/>
      <c r="BU99" s="347"/>
      <c r="BV99" s="347"/>
      <c r="BW99" s="347"/>
      <c r="BX99" s="347"/>
      <c r="BY99" s="347"/>
      <c r="BZ99" s="347"/>
      <c r="CA99" s="347"/>
      <c r="CB99" s="347"/>
      <c r="CC99" s="347"/>
      <c r="CD99" s="347"/>
      <c r="CE99" s="347"/>
      <c r="CF99" s="347"/>
      <c r="CG99" s="347"/>
      <c r="CH99" s="347"/>
      <c r="CI99" s="347"/>
      <c r="CJ99" s="347"/>
      <c r="CK99" s="347"/>
      <c r="CL99" s="347"/>
      <c r="CM99" s="347"/>
      <c r="CN99" s="347"/>
      <c r="CO99" s="347"/>
      <c r="CP99" s="347"/>
      <c r="CQ99" s="347"/>
      <c r="CR99" s="347"/>
      <c r="CS99" s="347"/>
      <c r="CT99" s="347"/>
      <c r="CU99" s="347"/>
      <c r="CV99" s="347"/>
      <c r="CW99" s="347"/>
      <c r="CX99" s="347"/>
      <c r="CY99" s="347"/>
      <c r="CZ99" s="347"/>
      <c r="DA99" s="347"/>
      <c r="DB99" s="347"/>
      <c r="DC99" s="347"/>
      <c r="DD99" s="347"/>
      <c r="DE99" s="347"/>
      <c r="DF99" s="347"/>
      <c r="DG99" s="347"/>
      <c r="DH99" s="347"/>
      <c r="DI99" s="347"/>
      <c r="DJ99" s="347"/>
      <c r="DK99" s="347"/>
      <c r="DL99" s="347"/>
      <c r="DM99" s="347"/>
      <c r="DN99" s="347"/>
      <c r="DO99" s="347"/>
      <c r="DP99" s="347"/>
      <c r="DQ99" s="347"/>
      <c r="DR99" s="347"/>
      <c r="DS99" s="347"/>
      <c r="DT99" s="347"/>
      <c r="DU99" s="347"/>
      <c r="DV99" s="347"/>
      <c r="DW99" s="347"/>
      <c r="DX99" s="347"/>
      <c r="DY99" s="347"/>
      <c r="DZ99" s="347"/>
      <c r="EA99" s="347"/>
      <c r="EB99" s="347"/>
      <c r="EC99" s="347"/>
      <c r="ED99" s="347"/>
      <c r="EE99" s="347"/>
      <c r="EF99" s="347"/>
      <c r="EG99" s="347"/>
      <c r="EH99" s="347"/>
      <c r="EI99" s="347"/>
      <c r="EJ99" s="347"/>
      <c r="EK99" s="347"/>
      <c r="EL99" s="347"/>
      <c r="EM99" s="347"/>
      <c r="EN99" s="347"/>
      <c r="EO99" s="347"/>
      <c r="EP99" s="347"/>
      <c r="EQ99" s="347"/>
      <c r="ER99" s="347"/>
      <c r="ES99" s="347"/>
      <c r="ET99" s="347"/>
      <c r="EU99" s="347"/>
      <c r="EV99" s="347"/>
      <c r="EW99" s="347"/>
      <c r="EX99" s="347"/>
      <c r="EY99" s="347"/>
      <c r="EZ99" s="347"/>
      <c r="FA99" s="347"/>
      <c r="FB99" s="347"/>
      <c r="FC99" s="347"/>
      <c r="FD99" s="347"/>
      <c r="FE99" s="347"/>
      <c r="FF99" s="347"/>
      <c r="FG99" s="347"/>
      <c r="FH99" s="347"/>
      <c r="FI99" s="347"/>
      <c r="FJ99" s="347"/>
      <c r="FK99" s="347"/>
      <c r="FL99" s="347"/>
      <c r="FM99" s="347"/>
      <c r="FN99" s="347"/>
      <c r="FO99" s="347"/>
      <c r="FP99" s="347"/>
      <c r="FQ99" s="347"/>
      <c r="FR99" s="347"/>
      <c r="FS99" s="347"/>
      <c r="FT99" s="347"/>
      <c r="FU99" s="347"/>
      <c r="FV99" s="347"/>
      <c r="FW99" s="347"/>
      <c r="FX99" s="347"/>
      <c r="FY99" s="347"/>
      <c r="FZ99" s="347"/>
      <c r="GA99" s="347"/>
      <c r="GB99" s="347"/>
      <c r="GC99" s="347"/>
      <c r="GD99" s="347"/>
      <c r="GE99" s="347"/>
      <c r="GF99" s="347"/>
      <c r="GG99" s="347"/>
      <c r="GH99" s="347"/>
      <c r="GI99" s="347"/>
      <c r="GJ99" s="347"/>
      <c r="GK99" s="347"/>
      <c r="GL99" s="347"/>
      <c r="GM99" s="347"/>
      <c r="GN99" s="347"/>
      <c r="GO99" s="347"/>
      <c r="GP99" s="347"/>
      <c r="GQ99" s="347"/>
      <c r="GR99" s="347"/>
      <c r="GS99" s="347"/>
      <c r="GT99" s="347"/>
      <c r="GU99" s="347"/>
      <c r="GV99" s="347"/>
      <c r="GW99" s="347"/>
      <c r="GX99" s="347"/>
      <c r="GY99" s="347"/>
      <c r="GZ99" s="347"/>
      <c r="HA99" s="347"/>
      <c r="HB99" s="347"/>
      <c r="HC99" s="347"/>
      <c r="HD99" s="347"/>
      <c r="HE99" s="347"/>
      <c r="HF99" s="347"/>
      <c r="HG99" s="347"/>
      <c r="HH99" s="347"/>
      <c r="HI99" s="347"/>
      <c r="HJ99" s="347"/>
      <c r="HK99" s="347"/>
      <c r="HL99" s="347"/>
      <c r="HM99" s="347"/>
      <c r="HN99" s="347"/>
      <c r="HO99" s="347"/>
      <c r="HP99" s="347"/>
      <c r="HQ99" s="347"/>
      <c r="HR99" s="347"/>
      <c r="HS99" s="347"/>
      <c r="HT99" s="347"/>
      <c r="HU99" s="347"/>
      <c r="HV99" s="347"/>
      <c r="HW99" s="347"/>
      <c r="HX99" s="347"/>
      <c r="HY99" s="347"/>
      <c r="HZ99" s="347"/>
      <c r="IA99" s="347"/>
      <c r="IB99" s="347"/>
      <c r="IC99" s="347"/>
      <c r="ID99" s="347"/>
      <c r="IE99" s="347"/>
      <c r="IF99" s="347"/>
      <c r="IG99" s="347"/>
      <c r="IH99" s="347"/>
      <c r="II99" s="347"/>
      <c r="IJ99" s="347"/>
      <c r="IK99" s="347"/>
      <c r="IL99" s="347"/>
      <c r="IM99" s="347"/>
      <c r="IN99" s="347"/>
      <c r="IO99" s="347"/>
      <c r="IP99" s="347"/>
      <c r="IQ99" s="347"/>
      <c r="IR99" s="347"/>
      <c r="IS99" s="347"/>
      <c r="IT99" s="347"/>
      <c r="IU99" s="347"/>
      <c r="IV99" s="347"/>
      <c r="IW99" s="347"/>
      <c r="IX99" s="347"/>
      <c r="IY99" s="347"/>
      <c r="IZ99" s="347"/>
      <c r="JA99" s="347"/>
      <c r="JB99" s="347"/>
      <c r="JC99" s="347"/>
      <c r="JD99" s="347"/>
      <c r="JE99" s="347"/>
      <c r="JF99" s="347"/>
      <c r="JG99" s="347"/>
      <c r="JH99" s="347"/>
      <c r="JI99" s="347"/>
      <c r="JJ99" s="347"/>
      <c r="JK99" s="347"/>
      <c r="JL99" s="347"/>
      <c r="JM99" s="347"/>
      <c r="JN99" s="347"/>
    </row>
    <row r="100" spans="2:274" x14ac:dyDescent="0.2">
      <c r="B100" s="2"/>
      <c r="C100" s="247"/>
      <c r="D100" s="178"/>
      <c r="E100" s="29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  <c r="AA100" s="347"/>
      <c r="AB100" s="347"/>
      <c r="AC100" s="347"/>
      <c r="AD100" s="347"/>
      <c r="AE100" s="347"/>
      <c r="AF100" s="347"/>
      <c r="AG100" s="347"/>
      <c r="AH100" s="347"/>
      <c r="AI100" s="347"/>
      <c r="AJ100" s="347"/>
      <c r="AK100" s="347"/>
      <c r="AL100" s="347"/>
      <c r="AM100" s="347"/>
      <c r="AN100" s="347"/>
      <c r="AO100" s="347"/>
      <c r="AP100" s="347"/>
      <c r="AQ100" s="347"/>
      <c r="AR100" s="347"/>
      <c r="AS100" s="347"/>
      <c r="AT100" s="347"/>
      <c r="AU100" s="347"/>
      <c r="AV100" s="347"/>
      <c r="AW100" s="347"/>
      <c r="AX100" s="347"/>
      <c r="AY100" s="347"/>
      <c r="AZ100" s="347"/>
      <c r="BA100" s="347"/>
      <c r="BB100" s="347"/>
      <c r="BC100" s="347"/>
      <c r="BD100" s="347"/>
      <c r="BE100" s="347"/>
      <c r="BF100" s="347"/>
      <c r="BG100" s="347"/>
      <c r="BH100" s="347"/>
      <c r="BI100" s="347"/>
      <c r="BJ100" s="347"/>
      <c r="BK100" s="347"/>
      <c r="BL100" s="347"/>
      <c r="BM100" s="347"/>
      <c r="BN100" s="347"/>
      <c r="BO100" s="347"/>
      <c r="BP100" s="347"/>
      <c r="BQ100" s="347"/>
      <c r="BR100" s="347"/>
      <c r="BS100" s="347"/>
      <c r="BT100" s="347"/>
      <c r="BU100" s="347"/>
      <c r="BV100" s="347"/>
      <c r="BW100" s="347"/>
      <c r="BX100" s="347"/>
      <c r="BY100" s="347"/>
      <c r="BZ100" s="347"/>
      <c r="CA100" s="347"/>
      <c r="CB100" s="347"/>
      <c r="CC100" s="347"/>
      <c r="CD100" s="347"/>
      <c r="CE100" s="347"/>
      <c r="CF100" s="347"/>
      <c r="CG100" s="347"/>
      <c r="CH100" s="347"/>
      <c r="CI100" s="347"/>
      <c r="CJ100" s="347"/>
      <c r="CK100" s="347"/>
      <c r="CL100" s="347"/>
      <c r="CM100" s="347"/>
      <c r="CN100" s="347"/>
      <c r="CO100" s="347"/>
      <c r="CP100" s="347"/>
      <c r="CQ100" s="347"/>
      <c r="CR100" s="347"/>
      <c r="CS100" s="347"/>
      <c r="CT100" s="347"/>
      <c r="CU100" s="347"/>
      <c r="CV100" s="347"/>
      <c r="CW100" s="347"/>
      <c r="CX100" s="347"/>
      <c r="CY100" s="347"/>
      <c r="CZ100" s="347"/>
      <c r="DA100" s="347"/>
      <c r="DB100" s="347"/>
      <c r="DC100" s="347"/>
      <c r="DD100" s="347"/>
      <c r="DE100" s="347"/>
      <c r="DF100" s="347"/>
      <c r="DG100" s="347"/>
      <c r="DH100" s="347"/>
      <c r="DI100" s="347"/>
      <c r="DJ100" s="347"/>
      <c r="DK100" s="347"/>
      <c r="DL100" s="347"/>
      <c r="DM100" s="347"/>
      <c r="DN100" s="347"/>
      <c r="DO100" s="347"/>
      <c r="DP100" s="347"/>
      <c r="DQ100" s="347"/>
      <c r="DR100" s="347"/>
      <c r="DS100" s="347"/>
      <c r="DT100" s="347"/>
      <c r="DU100" s="347"/>
      <c r="DV100" s="347"/>
      <c r="DW100" s="347"/>
      <c r="DX100" s="347"/>
      <c r="DY100" s="347"/>
      <c r="DZ100" s="347"/>
      <c r="EA100" s="347"/>
      <c r="EB100" s="347"/>
      <c r="EC100" s="347"/>
      <c r="ED100" s="347"/>
      <c r="EE100" s="347"/>
      <c r="EF100" s="347"/>
      <c r="EG100" s="347"/>
      <c r="EH100" s="347"/>
      <c r="EI100" s="347"/>
      <c r="EJ100" s="347"/>
      <c r="EK100" s="347"/>
      <c r="EL100" s="347"/>
      <c r="EM100" s="347"/>
      <c r="EN100" s="347"/>
      <c r="EO100" s="347"/>
      <c r="EP100" s="347"/>
      <c r="EQ100" s="347"/>
      <c r="ER100" s="347"/>
      <c r="ES100" s="347"/>
      <c r="ET100" s="347"/>
      <c r="EU100" s="347"/>
      <c r="EV100" s="347"/>
      <c r="EW100" s="347"/>
      <c r="EX100" s="347"/>
      <c r="EY100" s="347"/>
      <c r="EZ100" s="347"/>
      <c r="FA100" s="347"/>
      <c r="FB100" s="347"/>
      <c r="FC100" s="347"/>
      <c r="FD100" s="347"/>
      <c r="FE100" s="347"/>
      <c r="FF100" s="347"/>
      <c r="FG100" s="347"/>
      <c r="FH100" s="347"/>
      <c r="FI100" s="347"/>
      <c r="FJ100" s="347"/>
      <c r="FK100" s="347"/>
      <c r="FL100" s="347"/>
      <c r="FM100" s="347"/>
      <c r="FN100" s="347"/>
      <c r="FO100" s="347"/>
      <c r="FP100" s="347"/>
      <c r="FQ100" s="347"/>
      <c r="FR100" s="347"/>
      <c r="FS100" s="347"/>
      <c r="FT100" s="347"/>
      <c r="FU100" s="347"/>
      <c r="FV100" s="347"/>
      <c r="FW100" s="347"/>
      <c r="FX100" s="347"/>
      <c r="FY100" s="347"/>
      <c r="FZ100" s="347"/>
      <c r="GA100" s="347"/>
      <c r="GB100" s="347"/>
      <c r="GC100" s="347"/>
      <c r="GD100" s="347"/>
      <c r="GE100" s="347"/>
      <c r="GF100" s="347"/>
      <c r="GG100" s="347"/>
      <c r="GH100" s="347"/>
      <c r="GI100" s="347"/>
      <c r="GJ100" s="347"/>
      <c r="GK100" s="347"/>
      <c r="GL100" s="347"/>
      <c r="GM100" s="347"/>
      <c r="GN100" s="347"/>
      <c r="GO100" s="347"/>
      <c r="GP100" s="347"/>
      <c r="GQ100" s="347"/>
      <c r="GR100" s="347"/>
      <c r="GS100" s="347"/>
      <c r="GT100" s="347"/>
      <c r="GU100" s="347"/>
      <c r="GV100" s="347"/>
      <c r="GW100" s="347"/>
      <c r="GX100" s="347"/>
      <c r="GY100" s="347"/>
      <c r="GZ100" s="347"/>
      <c r="HA100" s="347"/>
      <c r="HB100" s="347"/>
      <c r="HC100" s="347"/>
      <c r="HD100" s="347"/>
      <c r="HE100" s="347"/>
      <c r="HF100" s="347"/>
      <c r="HG100" s="347"/>
      <c r="HH100" s="347"/>
      <c r="HI100" s="347"/>
      <c r="HJ100" s="347"/>
      <c r="HK100" s="347"/>
      <c r="HL100" s="347"/>
      <c r="HM100" s="347"/>
      <c r="HN100" s="347"/>
      <c r="HO100" s="347"/>
      <c r="HP100" s="347"/>
      <c r="HQ100" s="347"/>
      <c r="HR100" s="347"/>
      <c r="HS100" s="347"/>
      <c r="HT100" s="347"/>
      <c r="HU100" s="347"/>
      <c r="HV100" s="347"/>
      <c r="HW100" s="347"/>
      <c r="HX100" s="347"/>
      <c r="HY100" s="347"/>
      <c r="HZ100" s="347"/>
      <c r="IA100" s="347"/>
      <c r="IB100" s="347"/>
      <c r="IC100" s="347"/>
      <c r="ID100" s="347"/>
      <c r="IE100" s="347"/>
      <c r="IF100" s="347"/>
      <c r="IG100" s="347"/>
      <c r="IH100" s="347"/>
      <c r="II100" s="347"/>
      <c r="IJ100" s="347"/>
      <c r="IK100" s="347"/>
      <c r="IL100" s="347"/>
      <c r="IM100" s="347"/>
      <c r="IN100" s="347"/>
      <c r="IO100" s="347"/>
      <c r="IP100" s="347"/>
      <c r="IQ100" s="347"/>
      <c r="IR100" s="347"/>
      <c r="IS100" s="347"/>
      <c r="IT100" s="347"/>
      <c r="IU100" s="347"/>
      <c r="IV100" s="347"/>
      <c r="IW100" s="347"/>
      <c r="IX100" s="347"/>
      <c r="IY100" s="347"/>
      <c r="IZ100" s="347"/>
      <c r="JA100" s="347"/>
      <c r="JB100" s="347"/>
      <c r="JC100" s="347"/>
      <c r="JD100" s="347"/>
      <c r="JE100" s="347"/>
      <c r="JF100" s="347"/>
      <c r="JG100" s="347"/>
      <c r="JH100" s="347"/>
      <c r="JI100" s="347"/>
      <c r="JJ100" s="347"/>
      <c r="JK100" s="347"/>
      <c r="JL100" s="347"/>
      <c r="JM100" s="347"/>
      <c r="JN100" s="347"/>
    </row>
    <row r="101" spans="2:274" x14ac:dyDescent="0.2">
      <c r="B101" s="22" t="s">
        <v>332</v>
      </c>
      <c r="E101" s="297">
        <f t="shared" ref="E101" si="1364">+SUM(G101:JN101)</f>
        <v>88662.191632680129</v>
      </c>
      <c r="G101" s="22">
        <f>+(G93+G94)*$C$18</f>
        <v>0</v>
      </c>
      <c r="H101" s="22">
        <f t="shared" ref="H101:BS101" si="1365">+(H93+H94)*$C$18</f>
        <v>0</v>
      </c>
      <c r="I101" s="22">
        <f t="shared" si="1365"/>
        <v>0</v>
      </c>
      <c r="J101" s="22">
        <f t="shared" si="1365"/>
        <v>0</v>
      </c>
      <c r="K101" s="22">
        <f t="shared" si="1365"/>
        <v>0</v>
      </c>
      <c r="L101" s="22">
        <f t="shared" si="1365"/>
        <v>0</v>
      </c>
      <c r="M101" s="22">
        <f t="shared" si="1365"/>
        <v>0</v>
      </c>
      <c r="N101" s="22">
        <f t="shared" si="1365"/>
        <v>0</v>
      </c>
      <c r="O101" s="22">
        <f t="shared" si="1365"/>
        <v>0</v>
      </c>
      <c r="P101" s="22">
        <f t="shared" si="1365"/>
        <v>0</v>
      </c>
      <c r="Q101" s="22">
        <f t="shared" si="1365"/>
        <v>0</v>
      </c>
      <c r="R101" s="22">
        <f t="shared" si="1365"/>
        <v>0</v>
      </c>
      <c r="S101" s="22">
        <f t="shared" si="1365"/>
        <v>583.72211171554409</v>
      </c>
      <c r="T101" s="22">
        <f t="shared" si="1365"/>
        <v>587.02256140102702</v>
      </c>
      <c r="U101" s="22">
        <f t="shared" si="1365"/>
        <v>590.34167230887545</v>
      </c>
      <c r="V101" s="22">
        <f t="shared" si="1365"/>
        <v>593.6795499523538</v>
      </c>
      <c r="W101" s="22">
        <f t="shared" si="1365"/>
        <v>597.03630044131376</v>
      </c>
      <c r="X101" s="22">
        <f t="shared" si="1365"/>
        <v>600.41203048556747</v>
      </c>
      <c r="Y101" s="22">
        <f t="shared" si="1365"/>
        <v>603.80684739828007</v>
      </c>
      <c r="Z101" s="22">
        <f t="shared" si="1365"/>
        <v>607.22085909938085</v>
      </c>
      <c r="AA101" s="22">
        <f t="shared" si="1365"/>
        <v>610.65417411899386</v>
      </c>
      <c r="AB101" s="22">
        <f t="shared" si="1365"/>
        <v>614.10690160088848</v>
      </c>
      <c r="AC101" s="22">
        <f t="shared" si="1365"/>
        <v>617.57915130594893</v>
      </c>
      <c r="AD101" s="22">
        <f t="shared" si="1365"/>
        <v>621.07103361566305</v>
      </c>
      <c r="AE101" s="22">
        <f t="shared" si="1365"/>
        <v>624.58265953563216</v>
      </c>
      <c r="AF101" s="22">
        <f t="shared" si="1365"/>
        <v>628.11414069909881</v>
      </c>
      <c r="AG101" s="22">
        <f t="shared" si="1365"/>
        <v>631.6655893704966</v>
      </c>
      <c r="AH101" s="22">
        <f t="shared" si="1365"/>
        <v>635.23711844901845</v>
      </c>
      <c r="AI101" s="22">
        <f t="shared" si="1365"/>
        <v>638.82884147220568</v>
      </c>
      <c r="AJ101" s="22">
        <f t="shared" si="1365"/>
        <v>642.44087261955713</v>
      </c>
      <c r="AK101" s="22">
        <f t="shared" si="1365"/>
        <v>646.07332671615961</v>
      </c>
      <c r="AL101" s="22">
        <f t="shared" si="1365"/>
        <v>649.72631923633742</v>
      </c>
      <c r="AM101" s="22">
        <f t="shared" si="1365"/>
        <v>653.39996630732333</v>
      </c>
      <c r="AN101" s="22">
        <f t="shared" si="1365"/>
        <v>657.09438471295061</v>
      </c>
      <c r="AO101" s="22">
        <f t="shared" si="1365"/>
        <v>660.80969189736527</v>
      </c>
      <c r="AP101" s="22">
        <f t="shared" si="1365"/>
        <v>664.54600596875935</v>
      </c>
      <c r="AQ101" s="22">
        <f t="shared" si="1365"/>
        <v>668.30344570312627</v>
      </c>
      <c r="AR101" s="22">
        <f t="shared" si="1365"/>
        <v>672.08213054803571</v>
      </c>
      <c r="AS101" s="22">
        <f t="shared" si="1365"/>
        <v>675.88218062643136</v>
      </c>
      <c r="AT101" s="22">
        <f t="shared" si="1365"/>
        <v>679.70371674044964</v>
      </c>
      <c r="AU101" s="22">
        <f t="shared" si="1365"/>
        <v>677.51891018874494</v>
      </c>
      <c r="AV101" s="22">
        <f t="shared" si="1365"/>
        <v>675.32175042315339</v>
      </c>
      <c r="AW101" s="22">
        <f t="shared" si="1365"/>
        <v>673.11216759680792</v>
      </c>
      <c r="AX101" s="22">
        <f t="shared" si="1365"/>
        <v>670.8900914679167</v>
      </c>
      <c r="AY101" s="22">
        <f t="shared" si="1365"/>
        <v>668.6554513975309</v>
      </c>
      <c r="AZ101" s="22">
        <f t="shared" si="1365"/>
        <v>666.40817634729865</v>
      </c>
      <c r="BA101" s="22">
        <f t="shared" si="1365"/>
        <v>664.14819487720683</v>
      </c>
      <c r="BB101" s="22">
        <f t="shared" si="1365"/>
        <v>661.87543514331026</v>
      </c>
      <c r="BC101" s="22">
        <f t="shared" si="1365"/>
        <v>659.58982489544758</v>
      </c>
      <c r="BD101" s="22">
        <f t="shared" si="1365"/>
        <v>657.29129147494461</v>
      </c>
      <c r="BE101" s="22">
        <f t="shared" si="1365"/>
        <v>654.97976181230433</v>
      </c>
      <c r="BF101" s="22">
        <f t="shared" si="1365"/>
        <v>652.65516242488411</v>
      </c>
      <c r="BG101" s="22">
        <f t="shared" si="1365"/>
        <v>650.31741941456005</v>
      </c>
      <c r="BH101" s="22">
        <f t="shared" si="1365"/>
        <v>647.96645846537717</v>
      </c>
      <c r="BI101" s="22">
        <f t="shared" si="1365"/>
        <v>645.60220484118747</v>
      </c>
      <c r="BJ101" s="22">
        <f t="shared" si="1365"/>
        <v>643.22458338327397</v>
      </c>
      <c r="BK101" s="22">
        <f t="shared" si="1365"/>
        <v>640.83351850796112</v>
      </c>
      <c r="BL101" s="22">
        <f t="shared" si="1365"/>
        <v>638.42893420421262</v>
      </c>
      <c r="BM101" s="22">
        <f t="shared" si="1365"/>
        <v>636.01075403121433</v>
      </c>
      <c r="BN101" s="22">
        <f t="shared" si="1365"/>
        <v>633.57890111594509</v>
      </c>
      <c r="BO101" s="22">
        <f t="shared" si="1365"/>
        <v>631.13329815073212</v>
      </c>
      <c r="BP101" s="22">
        <f t="shared" si="1365"/>
        <v>628.67386739079393</v>
      </c>
      <c r="BQ101" s="22">
        <f t="shared" si="1365"/>
        <v>626.20053065176876</v>
      </c>
      <c r="BR101" s="22">
        <f t="shared" si="1365"/>
        <v>623.71320930722925</v>
      </c>
      <c r="BS101" s="22">
        <f t="shared" si="1365"/>
        <v>621.21182428618238</v>
      </c>
      <c r="BT101" s="22">
        <f t="shared" ref="BT101:EE101" si="1366">+(BT93+BT94)*$C$18</f>
        <v>618.69629607055674</v>
      </c>
      <c r="BU101" s="22">
        <f t="shared" si="1366"/>
        <v>616.16654469267382</v>
      </c>
      <c r="BV101" s="22">
        <f t="shared" si="1366"/>
        <v>613.62248973270619</v>
      </c>
      <c r="BW101" s="22">
        <f t="shared" si="1366"/>
        <v>611.06405031612155</v>
      </c>
      <c r="BX101" s="22">
        <f t="shared" si="1366"/>
        <v>608.49114511111054</v>
      </c>
      <c r="BY101" s="22">
        <f t="shared" si="1366"/>
        <v>605.90369232600244</v>
      </c>
      <c r="BZ101" s="22">
        <f t="shared" si="1366"/>
        <v>603.30160970666441</v>
      </c>
      <c r="CA101" s="22">
        <f t="shared" si="1366"/>
        <v>600.68481453388642</v>
      </c>
      <c r="CB101" s="22">
        <f t="shared" si="1366"/>
        <v>598.05322362075265</v>
      </c>
      <c r="CC101" s="22">
        <f t="shared" si="1366"/>
        <v>595.40675330999568</v>
      </c>
      <c r="CD101" s="22">
        <f t="shared" si="1366"/>
        <v>592.74531947133835</v>
      </c>
      <c r="CE101" s="22">
        <f t="shared" si="1366"/>
        <v>590.0688374988182</v>
      </c>
      <c r="CF101" s="22">
        <f t="shared" si="1366"/>
        <v>587.37722230809868</v>
      </c>
      <c r="CG101" s="22">
        <f t="shared" si="1366"/>
        <v>584.67038833376387</v>
      </c>
      <c r="CH101" s="22">
        <f t="shared" si="1366"/>
        <v>581.94824952659872</v>
      </c>
      <c r="CI101" s="22">
        <f t="shared" si="1366"/>
        <v>579.21071935085308</v>
      </c>
      <c r="CJ101" s="22">
        <f t="shared" si="1366"/>
        <v>576.45771078149141</v>
      </c>
      <c r="CK101" s="22">
        <f t="shared" si="1366"/>
        <v>573.68913630142572</v>
      </c>
      <c r="CL101" s="22">
        <f t="shared" si="1366"/>
        <v>570.90490789873388</v>
      </c>
      <c r="CM101" s="22">
        <f t="shared" si="1366"/>
        <v>568.10493706386148</v>
      </c>
      <c r="CN101" s="22">
        <f t="shared" si="1366"/>
        <v>565.28913478680829</v>
      </c>
      <c r="CO101" s="22">
        <f t="shared" si="1366"/>
        <v>562.45741155429835</v>
      </c>
      <c r="CP101" s="22">
        <f t="shared" si="1366"/>
        <v>559.60967734693497</v>
      </c>
      <c r="CQ101" s="22">
        <f t="shared" si="1366"/>
        <v>556.74584163633847</v>
      </c>
      <c r="CR101" s="22">
        <f t="shared" si="1366"/>
        <v>553.8658133822687</v>
      </c>
      <c r="CS101" s="22">
        <f t="shared" si="1366"/>
        <v>550.9695010297304</v>
      </c>
      <c r="CT101" s="22">
        <f t="shared" si="1366"/>
        <v>548.05681250606369</v>
      </c>
      <c r="CU101" s="22">
        <f t="shared" si="1366"/>
        <v>545.12765521801578</v>
      </c>
      <c r="CV101" s="22">
        <f t="shared" si="1366"/>
        <v>542.18193604879878</v>
      </c>
      <c r="CW101" s="22">
        <f t="shared" si="1366"/>
        <v>539.21956135512846</v>
      </c>
      <c r="CX101" s="22">
        <f t="shared" si="1366"/>
        <v>536.24043696424826</v>
      </c>
      <c r="CY101" s="22">
        <f t="shared" si="1366"/>
        <v>533.24446817093485</v>
      </c>
      <c r="CZ101" s="22">
        <f t="shared" si="1366"/>
        <v>530.23155973448797</v>
      </c>
      <c r="DA101" s="22">
        <f t="shared" si="1366"/>
        <v>527.20161587570237</v>
      </c>
      <c r="DB101" s="22">
        <f t="shared" si="1366"/>
        <v>524.15454027382361</v>
      </c>
      <c r="DC101" s="22">
        <f t="shared" si="1366"/>
        <v>521.09023606348535</v>
      </c>
      <c r="DD101" s="22">
        <f t="shared" si="1366"/>
        <v>518.00860583163058</v>
      </c>
      <c r="DE101" s="22">
        <f t="shared" si="1366"/>
        <v>514.90955161441468</v>
      </c>
      <c r="DF101" s="22">
        <f t="shared" si="1366"/>
        <v>511.79297489409123</v>
      </c>
      <c r="DG101" s="22">
        <f t="shared" si="1366"/>
        <v>508.65877659588006</v>
      </c>
      <c r="DH101" s="22">
        <f t="shared" si="1366"/>
        <v>505.50685708481785</v>
      </c>
      <c r="DI101" s="22">
        <f t="shared" si="1366"/>
        <v>502.33711616259063</v>
      </c>
      <c r="DJ101" s="22">
        <f t="shared" si="1366"/>
        <v>499.14945306434879</v>
      </c>
      <c r="DK101" s="22">
        <f t="shared" si="1366"/>
        <v>495.94376645550341</v>
      </c>
      <c r="DL101" s="22">
        <f t="shared" si="1366"/>
        <v>492.71995442850516</v>
      </c>
      <c r="DM101" s="22">
        <f t="shared" si="1366"/>
        <v>489.47791449960454</v>
      </c>
      <c r="DN101" s="22">
        <f t="shared" si="1366"/>
        <v>486.21754360559424</v>
      </c>
      <c r="DO101" s="22">
        <f t="shared" si="1366"/>
        <v>482.93873810053225</v>
      </c>
      <c r="DP101" s="22">
        <f t="shared" si="1366"/>
        <v>479.64139375244764</v>
      </c>
      <c r="DQ101" s="22">
        <f t="shared" si="1366"/>
        <v>476.32540574002667</v>
      </c>
      <c r="DR101" s="22">
        <f t="shared" si="1366"/>
        <v>472.99066864928051</v>
      </c>
      <c r="DS101" s="22">
        <f t="shared" si="1366"/>
        <v>469.63707647019459</v>
      </c>
      <c r="DT101" s="22">
        <f t="shared" si="1366"/>
        <v>466.26452259335798</v>
      </c>
      <c r="DU101" s="22">
        <f t="shared" si="1366"/>
        <v>462.87289980657488</v>
      </c>
      <c r="DV101" s="22">
        <f t="shared" si="1366"/>
        <v>459.46210029145612</v>
      </c>
      <c r="DW101" s="22">
        <f t="shared" si="1366"/>
        <v>456.03201561999157</v>
      </c>
      <c r="DX101" s="22">
        <f t="shared" si="1366"/>
        <v>452.58253675110348</v>
      </c>
      <c r="DY101" s="22">
        <f t="shared" si="1366"/>
        <v>449.11355402717987</v>
      </c>
      <c r="DZ101" s="22">
        <f t="shared" si="1366"/>
        <v>445.6249571705888</v>
      </c>
      <c r="EA101" s="22">
        <f t="shared" si="1366"/>
        <v>442.11663528017255</v>
      </c>
      <c r="EB101" s="22">
        <f t="shared" si="1366"/>
        <v>438.58847682772205</v>
      </c>
      <c r="EC101" s="22">
        <f t="shared" si="1366"/>
        <v>435.04036965443157</v>
      </c>
      <c r="ED101" s="22">
        <f t="shared" si="1366"/>
        <v>431.47220096733321</v>
      </c>
      <c r="EE101" s="22">
        <f t="shared" si="1366"/>
        <v>427.88385733571124</v>
      </c>
      <c r="EF101" s="22">
        <f t="shared" ref="EF101:GQ101" si="1367">+(EF93+EF94)*$C$18</f>
        <v>424.27522468749606</v>
      </c>
      <c r="EG101" s="22">
        <f t="shared" si="1367"/>
        <v>420.64618830563813</v>
      </c>
      <c r="EH101" s="22">
        <f t="shared" si="1367"/>
        <v>416.99663282446107</v>
      </c>
      <c r="EI101" s="22">
        <f t="shared" si="1367"/>
        <v>413.32644222599401</v>
      </c>
      <c r="EJ101" s="22">
        <f t="shared" si="1367"/>
        <v>409.63549983628377</v>
      </c>
      <c r="EK101" s="22">
        <f t="shared" si="1367"/>
        <v>405.92368832168552</v>
      </c>
      <c r="EL101" s="22">
        <f t="shared" si="1367"/>
        <v>402.19088968513307</v>
      </c>
      <c r="EM101" s="22">
        <f t="shared" si="1367"/>
        <v>398.43698526238762</v>
      </c>
      <c r="EN101" s="22">
        <f t="shared" si="1367"/>
        <v>394.66185571826554</v>
      </c>
      <c r="EO101" s="22">
        <f t="shared" si="1367"/>
        <v>390.86538104284477</v>
      </c>
      <c r="EP101" s="22">
        <f t="shared" si="1367"/>
        <v>387.04744054764956</v>
      </c>
      <c r="EQ101" s="22">
        <f t="shared" si="1367"/>
        <v>383.20791286181401</v>
      </c>
      <c r="ER101" s="22">
        <f t="shared" si="1367"/>
        <v>379.34667592822382</v>
      </c>
      <c r="ES101" s="22">
        <f t="shared" si="1367"/>
        <v>375.46360699963583</v>
      </c>
      <c r="ET101" s="22">
        <f t="shared" si="1367"/>
        <v>371.55858263477637</v>
      </c>
      <c r="EU101" s="22">
        <f t="shared" si="1367"/>
        <v>367.63147869441661</v>
      </c>
      <c r="EV101" s="22">
        <f t="shared" si="1367"/>
        <v>363.68217033742661</v>
      </c>
      <c r="EW101" s="22">
        <f t="shared" si="1367"/>
        <v>359.71053201680644</v>
      </c>
      <c r="EX101" s="22">
        <f t="shared" si="1367"/>
        <v>355.71643747569539</v>
      </c>
      <c r="EY101" s="22">
        <f t="shared" si="1367"/>
        <v>351.69975974335779</v>
      </c>
      <c r="EZ101" s="22">
        <f t="shared" si="1367"/>
        <v>347.6603711311472</v>
      </c>
      <c r="FA101" s="22">
        <f t="shared" si="1367"/>
        <v>343.59814322844693</v>
      </c>
      <c r="FB101" s="22">
        <f t="shared" si="1367"/>
        <v>339.51294689858804</v>
      </c>
      <c r="FC101" s="22">
        <f t="shared" si="1367"/>
        <v>335.40465227474402</v>
      </c>
      <c r="FD101" s="22">
        <f t="shared" si="1367"/>
        <v>331.27312875580253</v>
      </c>
      <c r="FE101" s="22">
        <f t="shared" si="1367"/>
        <v>327.11824500221343</v>
      </c>
      <c r="FF101" s="22">
        <f t="shared" si="1367"/>
        <v>322.93986893181375</v>
      </c>
      <c r="FG101" s="22">
        <f t="shared" si="1367"/>
        <v>318.73786771562879</v>
      </c>
      <c r="FH101" s="22">
        <f t="shared" si="1367"/>
        <v>314.51210777364952</v>
      </c>
      <c r="FI101" s="22">
        <f t="shared" si="1367"/>
        <v>310.26245477058598</v>
      </c>
      <c r="FJ101" s="22">
        <f t="shared" si="1367"/>
        <v>305.98877361159708</v>
      </c>
      <c r="FK101" s="22">
        <f t="shared" si="1367"/>
        <v>301.69092843799586</v>
      </c>
      <c r="FL101" s="22">
        <f t="shared" si="1367"/>
        <v>297.36878262293055</v>
      </c>
      <c r="FM101" s="22">
        <f t="shared" si="1367"/>
        <v>293.02219876704135</v>
      </c>
      <c r="FN101" s="22">
        <f t="shared" si="1367"/>
        <v>288.65103869409234</v>
      </c>
      <c r="FO101" s="22">
        <f t="shared" si="1367"/>
        <v>284.25516344657922</v>
      </c>
      <c r="FP101" s="22">
        <f t="shared" si="1367"/>
        <v>279.83443328131182</v>
      </c>
      <c r="FQ101" s="22">
        <f t="shared" si="1367"/>
        <v>275.38870766497149</v>
      </c>
      <c r="FR101" s="22">
        <f t="shared" si="1367"/>
        <v>270.91784526964386</v>
      </c>
      <c r="FS101" s="22">
        <f t="shared" si="1367"/>
        <v>266.42170396832597</v>
      </c>
      <c r="FT101" s="22">
        <f t="shared" si="1367"/>
        <v>261.90014083040813</v>
      </c>
      <c r="FU101" s="22">
        <f t="shared" si="1367"/>
        <v>257.35301211713011</v>
      </c>
      <c r="FV101" s="22">
        <f t="shared" si="1367"/>
        <v>252.78017327701201</v>
      </c>
      <c r="FW101" s="22">
        <f t="shared" si="1367"/>
        <v>248.18147894125872</v>
      </c>
      <c r="FX101" s="22">
        <f t="shared" si="1367"/>
        <v>243.55678291913881</v>
      </c>
      <c r="FY101" s="22">
        <f t="shared" si="1367"/>
        <v>238.90593819333731</v>
      </c>
      <c r="FZ101" s="22">
        <f t="shared" si="1367"/>
        <v>234.22879691528186</v>
      </c>
      <c r="GA101" s="22">
        <f t="shared" si="1367"/>
        <v>229.52521040044286</v>
      </c>
      <c r="GB101" s="22">
        <f t="shared" si="1367"/>
        <v>224.79502912360672</v>
      </c>
      <c r="GC101" s="22">
        <f t="shared" si="1367"/>
        <v>220.03810271412257</v>
      </c>
      <c r="GD101" s="22">
        <f t="shared" si="1367"/>
        <v>215.25427995112202</v>
      </c>
      <c r="GE101" s="22">
        <f t="shared" si="1367"/>
        <v>210.44340875871188</v>
      </c>
      <c r="GF101" s="22">
        <f t="shared" si="1367"/>
        <v>205.60533620113975</v>
      </c>
      <c r="GG101" s="22">
        <f t="shared" si="1367"/>
        <v>200.73990847793232</v>
      </c>
      <c r="GH101" s="22">
        <f t="shared" si="1367"/>
        <v>195.84697091900597</v>
      </c>
      <c r="GI101" s="22">
        <f t="shared" si="1367"/>
        <v>190.92636797974995</v>
      </c>
      <c r="GJ101" s="22">
        <f t="shared" si="1367"/>
        <v>185.97794323608164</v>
      </c>
      <c r="GK101" s="22">
        <f t="shared" si="1367"/>
        <v>181.00153937947402</v>
      </c>
      <c r="GL101" s="22">
        <f t="shared" si="1367"/>
        <v>175.99699821195472</v>
      </c>
      <c r="GM101" s="22">
        <f t="shared" si="1367"/>
        <v>170.964160641077</v>
      </c>
      <c r="GN101" s="22">
        <f t="shared" si="1367"/>
        <v>165.90286667486231</v>
      </c>
      <c r="GO101" s="22">
        <f t="shared" si="1367"/>
        <v>160.81295541671429</v>
      </c>
      <c r="GP101" s="22">
        <f t="shared" si="1367"/>
        <v>155.69426506030368</v>
      </c>
      <c r="GQ101" s="22">
        <f t="shared" si="1367"/>
        <v>150.54663288442484</v>
      </c>
      <c r="GR101" s="22">
        <f t="shared" ref="GR101:JC101" si="1368">+(GR93+GR94)*$C$18</f>
        <v>145.36989524782265</v>
      </c>
      <c r="GS101" s="22">
        <f t="shared" si="1368"/>
        <v>140.16388758399069</v>
      </c>
      <c r="GT101" s="22">
        <f t="shared" si="1368"/>
        <v>134.92844439593947</v>
      </c>
      <c r="GU101" s="22">
        <f t="shared" si="1368"/>
        <v>129.66339925093553</v>
      </c>
      <c r="GV101" s="22">
        <f t="shared" si="1368"/>
        <v>124.36858477521045</v>
      </c>
      <c r="GW101" s="22">
        <f t="shared" si="1368"/>
        <v>119.0438326486403</v>
      </c>
      <c r="GX101" s="22">
        <f t="shared" si="1368"/>
        <v>113.68897359939463</v>
      </c>
      <c r="GY101" s="22">
        <f t="shared" si="1368"/>
        <v>108.30383739855546</v>
      </c>
      <c r="GZ101" s="22">
        <f t="shared" si="1368"/>
        <v>102.88825285470575</v>
      </c>
      <c r="HA101" s="22">
        <f t="shared" si="1368"/>
        <v>97.442047808487345</v>
      </c>
      <c r="HB101" s="22">
        <f t="shared" si="1368"/>
        <v>91.965049127127998</v>
      </c>
      <c r="HC101" s="22">
        <f t="shared" si="1368"/>
        <v>86.457082698937612</v>
      </c>
      <c r="HD101" s="22">
        <f t="shared" si="1368"/>
        <v>80.91797342777329</v>
      </c>
      <c r="HE101" s="22">
        <f t="shared" si="1368"/>
        <v>75.347545227473091</v>
      </c>
      <c r="HF101" s="22">
        <f t="shared" si="1368"/>
        <v>69.745621016258298</v>
      </c>
      <c r="HG101" s="22">
        <f t="shared" si="1368"/>
        <v>64.112022711104061</v>
      </c>
      <c r="HH101" s="22">
        <f t="shared" si="1368"/>
        <v>58.446571222078241</v>
      </c>
      <c r="HI101" s="22">
        <f t="shared" si="1368"/>
        <v>52.749086446648178</v>
      </c>
      <c r="HJ101" s="22">
        <f t="shared" si="1368"/>
        <v>47.019387263955302</v>
      </c>
      <c r="HK101" s="22">
        <f t="shared" si="1368"/>
        <v>41.25729152905739</v>
      </c>
      <c r="HL101" s="22">
        <f t="shared" si="1368"/>
        <v>35.462616067138221</v>
      </c>
      <c r="HM101" s="22">
        <f t="shared" si="1368"/>
        <v>29.635176667684522</v>
      </c>
      <c r="HN101" s="22">
        <f t="shared" si="1368"/>
        <v>23.774788078630024</v>
      </c>
      <c r="HO101" s="22">
        <f t="shared" si="1368"/>
        <v>17.881264000466324</v>
      </c>
      <c r="HP101" s="22">
        <f t="shared" si="1368"/>
        <v>11.954417080320509</v>
      </c>
      <c r="HQ101" s="22">
        <f t="shared" si="1368"/>
        <v>5.9940589059992941</v>
      </c>
      <c r="HR101" s="22">
        <f t="shared" si="1368"/>
        <v>-5.4252481129083789E-13</v>
      </c>
      <c r="HS101" s="22">
        <f t="shared" si="1368"/>
        <v>-5.4252481129083789E-13</v>
      </c>
      <c r="HT101" s="22">
        <f t="shared" si="1368"/>
        <v>-5.4252481129083789E-13</v>
      </c>
      <c r="HU101" s="22">
        <f t="shared" si="1368"/>
        <v>-5.4252481129083789E-13</v>
      </c>
      <c r="HV101" s="22">
        <f t="shared" si="1368"/>
        <v>-5.4252481129083789E-13</v>
      </c>
      <c r="HW101" s="22">
        <f t="shared" si="1368"/>
        <v>-5.4252481129083789E-13</v>
      </c>
      <c r="HX101" s="22">
        <f t="shared" si="1368"/>
        <v>-5.4252481129083789E-13</v>
      </c>
      <c r="HY101" s="22">
        <f t="shared" si="1368"/>
        <v>-5.4252481129083789E-13</v>
      </c>
      <c r="HZ101" s="22">
        <f t="shared" si="1368"/>
        <v>-5.4252481129083789E-13</v>
      </c>
      <c r="IA101" s="22">
        <f t="shared" si="1368"/>
        <v>-5.4252481129083789E-13</v>
      </c>
      <c r="IB101" s="22">
        <f t="shared" si="1368"/>
        <v>-5.4252481129083789E-13</v>
      </c>
      <c r="IC101" s="22">
        <f t="shared" si="1368"/>
        <v>-5.4252481129083789E-13</v>
      </c>
      <c r="ID101" s="22">
        <f t="shared" si="1368"/>
        <v>-5.4252481129083789E-13</v>
      </c>
      <c r="IE101" s="22">
        <f t="shared" si="1368"/>
        <v>-5.4252481129083789E-13</v>
      </c>
      <c r="IF101" s="22">
        <f t="shared" si="1368"/>
        <v>-5.4252481129083789E-13</v>
      </c>
      <c r="IG101" s="22">
        <f t="shared" si="1368"/>
        <v>-5.4252481129083789E-13</v>
      </c>
      <c r="IH101" s="22">
        <f t="shared" si="1368"/>
        <v>-5.4252481129083789E-13</v>
      </c>
      <c r="II101" s="22">
        <f t="shared" si="1368"/>
        <v>-5.4252481129083789E-13</v>
      </c>
      <c r="IJ101" s="22">
        <f t="shared" si="1368"/>
        <v>-5.4252481129083789E-13</v>
      </c>
      <c r="IK101" s="22">
        <f t="shared" si="1368"/>
        <v>-5.4252481129083789E-13</v>
      </c>
      <c r="IL101" s="22">
        <f t="shared" si="1368"/>
        <v>-5.4252481129083789E-13</v>
      </c>
      <c r="IM101" s="22">
        <f t="shared" si="1368"/>
        <v>-5.4252481129083789E-13</v>
      </c>
      <c r="IN101" s="22">
        <f t="shared" si="1368"/>
        <v>-5.4252481129083789E-13</v>
      </c>
      <c r="IO101" s="22">
        <f t="shared" si="1368"/>
        <v>-5.4252481129083789E-13</v>
      </c>
      <c r="IP101" s="22">
        <f t="shared" si="1368"/>
        <v>-5.4252481129083789E-13</v>
      </c>
      <c r="IQ101" s="22">
        <f t="shared" si="1368"/>
        <v>-5.4252481129083789E-13</v>
      </c>
      <c r="IR101" s="22">
        <f t="shared" si="1368"/>
        <v>-5.4252481129083789E-13</v>
      </c>
      <c r="IS101" s="22">
        <f t="shared" si="1368"/>
        <v>-5.4252481129083789E-13</v>
      </c>
      <c r="IT101" s="22">
        <f t="shared" si="1368"/>
        <v>-5.4252481129083789E-13</v>
      </c>
      <c r="IU101" s="22">
        <f t="shared" si="1368"/>
        <v>-5.4252481129083789E-13</v>
      </c>
      <c r="IV101" s="22">
        <f t="shared" si="1368"/>
        <v>-5.4252481129083789E-13</v>
      </c>
      <c r="IW101" s="22">
        <f t="shared" si="1368"/>
        <v>-5.4252481129083789E-13</v>
      </c>
      <c r="IX101" s="22">
        <f t="shared" si="1368"/>
        <v>-5.4252481129083789E-13</v>
      </c>
      <c r="IY101" s="22">
        <f t="shared" si="1368"/>
        <v>-5.4252481129083789E-13</v>
      </c>
      <c r="IZ101" s="22">
        <f t="shared" si="1368"/>
        <v>-5.4252481129083789E-13</v>
      </c>
      <c r="JA101" s="22">
        <f t="shared" si="1368"/>
        <v>-5.4252481129083789E-13</v>
      </c>
      <c r="JB101" s="22">
        <f t="shared" si="1368"/>
        <v>-5.4252481129083789E-13</v>
      </c>
      <c r="JC101" s="22">
        <f t="shared" si="1368"/>
        <v>-5.4252481129083789E-13</v>
      </c>
      <c r="JD101" s="22">
        <f t="shared" ref="JD101:JN101" si="1369">+(JD93+JD94)*$C$18</f>
        <v>-5.4252481129083789E-13</v>
      </c>
      <c r="JE101" s="22">
        <f t="shared" si="1369"/>
        <v>-5.4252481129083789E-13</v>
      </c>
      <c r="JF101" s="22">
        <f t="shared" si="1369"/>
        <v>-5.4252481129083789E-13</v>
      </c>
      <c r="JG101" s="22">
        <f t="shared" si="1369"/>
        <v>-5.4252481129083789E-13</v>
      </c>
      <c r="JH101" s="22">
        <f t="shared" si="1369"/>
        <v>-5.4252481129083789E-13</v>
      </c>
      <c r="JI101" s="22">
        <f t="shared" si="1369"/>
        <v>-5.4252481129083789E-13</v>
      </c>
      <c r="JJ101" s="22">
        <f t="shared" si="1369"/>
        <v>-5.4252481129083789E-13</v>
      </c>
      <c r="JK101" s="22">
        <f t="shared" si="1369"/>
        <v>-5.4252481129083789E-13</v>
      </c>
      <c r="JL101" s="22">
        <f t="shared" si="1369"/>
        <v>-5.4252481129083789E-13</v>
      </c>
      <c r="JM101" s="22">
        <f t="shared" si="1369"/>
        <v>-5.4252481129083789E-13</v>
      </c>
      <c r="JN101" s="22">
        <f t="shared" si="1369"/>
        <v>-5.4252481129083789E-13</v>
      </c>
    </row>
    <row r="103" spans="2:274" x14ac:dyDescent="0.2">
      <c r="B103" s="235" t="s">
        <v>401</v>
      </c>
      <c r="C103" s="379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  <c r="AA103" s="380"/>
      <c r="AB103" s="380"/>
      <c r="AC103" s="380"/>
      <c r="AD103" s="380"/>
      <c r="AE103" s="380"/>
      <c r="AF103" s="380"/>
      <c r="AG103" s="380"/>
      <c r="AH103" s="380"/>
      <c r="AI103" s="380"/>
      <c r="AJ103" s="380"/>
      <c r="AK103" s="380"/>
      <c r="AL103" s="380"/>
      <c r="AM103" s="380"/>
      <c r="AN103" s="380"/>
      <c r="AO103" s="380"/>
      <c r="AP103" s="380"/>
      <c r="AQ103" s="380"/>
      <c r="AR103" s="380"/>
      <c r="AS103" s="380"/>
      <c r="AT103" s="380"/>
      <c r="AU103" s="380"/>
      <c r="AV103" s="380"/>
      <c r="AW103" s="380"/>
      <c r="AX103" s="380"/>
      <c r="AY103" s="380"/>
      <c r="AZ103" s="380"/>
      <c r="BA103" s="380"/>
      <c r="BB103" s="380"/>
      <c r="BC103" s="380"/>
      <c r="BD103" s="380"/>
      <c r="BE103" s="380"/>
      <c r="BF103" s="380"/>
      <c r="BG103" s="380"/>
      <c r="BH103" s="380"/>
      <c r="BI103" s="380"/>
      <c r="BJ103" s="380"/>
      <c r="BK103" s="380"/>
      <c r="BL103" s="380"/>
      <c r="BM103" s="380"/>
      <c r="BN103" s="380"/>
      <c r="BO103" s="380"/>
      <c r="BP103" s="380"/>
      <c r="BQ103" s="380"/>
      <c r="BR103" s="380"/>
      <c r="BS103" s="380"/>
      <c r="BT103" s="380"/>
      <c r="BU103" s="380"/>
      <c r="BV103" s="380"/>
      <c r="BW103" s="380"/>
      <c r="BX103" s="380"/>
      <c r="BY103" s="380"/>
      <c r="BZ103" s="380"/>
      <c r="CA103" s="380"/>
      <c r="CB103" s="380"/>
      <c r="CC103" s="380"/>
      <c r="CD103" s="380"/>
      <c r="CE103" s="380"/>
      <c r="CF103" s="380"/>
      <c r="CG103" s="380"/>
      <c r="CH103" s="380"/>
      <c r="CI103" s="380"/>
      <c r="CJ103" s="380"/>
      <c r="CK103" s="380"/>
      <c r="CL103" s="380"/>
      <c r="CM103" s="380"/>
      <c r="CN103" s="380"/>
      <c r="CO103" s="380"/>
      <c r="CP103" s="380"/>
      <c r="CQ103" s="380"/>
      <c r="CR103" s="380"/>
      <c r="CS103" s="380"/>
      <c r="CT103" s="380"/>
      <c r="CU103" s="380"/>
      <c r="CV103" s="380"/>
      <c r="CW103" s="380"/>
      <c r="CX103" s="380"/>
      <c r="CY103" s="380"/>
      <c r="CZ103" s="380"/>
      <c r="DA103" s="380"/>
      <c r="DB103" s="380"/>
      <c r="DC103" s="380"/>
      <c r="DD103" s="380"/>
      <c r="DE103" s="380"/>
      <c r="DF103" s="380"/>
      <c r="DG103" s="380"/>
      <c r="DH103" s="380"/>
      <c r="DI103" s="380"/>
      <c r="DJ103" s="380"/>
      <c r="DK103" s="380"/>
      <c r="DL103" s="380"/>
      <c r="DM103" s="380"/>
      <c r="DN103" s="380"/>
      <c r="DO103" s="380"/>
      <c r="DP103" s="380"/>
      <c r="DQ103" s="380"/>
      <c r="DR103" s="380"/>
      <c r="DS103" s="380"/>
      <c r="DT103" s="380"/>
      <c r="DU103" s="380"/>
      <c r="DV103" s="380"/>
      <c r="DW103" s="380"/>
      <c r="DX103" s="380"/>
      <c r="DY103" s="380"/>
      <c r="DZ103" s="380"/>
      <c r="EA103" s="380"/>
      <c r="EB103" s="380"/>
      <c r="EC103" s="380"/>
      <c r="ED103" s="380"/>
      <c r="EE103" s="380"/>
      <c r="EF103" s="380"/>
      <c r="EG103" s="380"/>
      <c r="EH103" s="380"/>
      <c r="EI103" s="380"/>
      <c r="EJ103" s="380"/>
      <c r="EK103" s="380"/>
      <c r="EL103" s="380"/>
      <c r="EM103" s="380"/>
      <c r="EN103" s="380"/>
      <c r="EO103" s="380"/>
      <c r="EP103" s="380"/>
      <c r="EQ103" s="380"/>
      <c r="ER103" s="380"/>
      <c r="ES103" s="380"/>
      <c r="ET103" s="380"/>
      <c r="EU103" s="380"/>
      <c r="EV103" s="380"/>
      <c r="EW103" s="380"/>
      <c r="EX103" s="380"/>
      <c r="EY103" s="380"/>
      <c r="EZ103" s="380"/>
      <c r="FA103" s="380"/>
      <c r="FB103" s="380"/>
      <c r="FC103" s="380"/>
      <c r="FD103" s="380"/>
      <c r="FE103" s="380"/>
      <c r="FF103" s="380"/>
      <c r="FG103" s="380"/>
      <c r="FH103" s="380"/>
      <c r="FI103" s="380"/>
      <c r="FJ103" s="380"/>
      <c r="FK103" s="380"/>
      <c r="FL103" s="380"/>
      <c r="FM103" s="380"/>
      <c r="FN103" s="380"/>
      <c r="FO103" s="380"/>
      <c r="FP103" s="380"/>
      <c r="FQ103" s="380"/>
      <c r="FR103" s="380"/>
      <c r="FS103" s="380"/>
      <c r="FT103" s="380"/>
      <c r="FU103" s="380"/>
      <c r="FV103" s="380"/>
      <c r="FW103" s="380"/>
      <c r="FX103" s="380"/>
      <c r="FY103" s="380"/>
      <c r="FZ103" s="380"/>
      <c r="GA103" s="380"/>
      <c r="GB103" s="380"/>
      <c r="GC103" s="380"/>
      <c r="GD103" s="380"/>
      <c r="GE103" s="380"/>
      <c r="GF103" s="380"/>
      <c r="GG103" s="380"/>
      <c r="GH103" s="380"/>
      <c r="GI103" s="380"/>
      <c r="GJ103" s="380"/>
      <c r="GK103" s="380"/>
      <c r="GL103" s="380"/>
      <c r="GM103" s="380"/>
      <c r="GN103" s="380"/>
      <c r="GO103" s="380"/>
      <c r="GP103" s="380"/>
      <c r="GQ103" s="380"/>
      <c r="GR103" s="380"/>
      <c r="GS103" s="380"/>
      <c r="GT103" s="380"/>
      <c r="GU103" s="380"/>
      <c r="GV103" s="380"/>
      <c r="GW103" s="380"/>
      <c r="GX103" s="380"/>
      <c r="GY103" s="380"/>
      <c r="GZ103" s="380"/>
      <c r="HA103" s="380"/>
      <c r="HB103" s="380"/>
      <c r="HC103" s="380"/>
      <c r="HD103" s="380"/>
      <c r="HE103" s="380"/>
      <c r="HF103" s="380"/>
      <c r="HG103" s="380"/>
      <c r="HH103" s="380"/>
      <c r="HI103" s="380"/>
      <c r="HJ103" s="380"/>
      <c r="HK103" s="380"/>
      <c r="HL103" s="380"/>
      <c r="HM103" s="380"/>
      <c r="HN103" s="380"/>
      <c r="HO103" s="380"/>
      <c r="HP103" s="380"/>
      <c r="HQ103" s="380"/>
      <c r="HR103" s="380"/>
      <c r="HS103" s="380"/>
      <c r="HT103" s="380"/>
      <c r="HU103" s="380"/>
      <c r="HV103" s="380"/>
      <c r="HW103" s="380"/>
      <c r="HX103" s="380"/>
      <c r="HY103" s="380"/>
      <c r="HZ103" s="380"/>
      <c r="IA103" s="380"/>
      <c r="IB103" s="380"/>
      <c r="IC103" s="380"/>
      <c r="ID103" s="380"/>
      <c r="IE103" s="380"/>
      <c r="IF103" s="380"/>
      <c r="IG103" s="380"/>
      <c r="IH103" s="380"/>
      <c r="II103" s="380"/>
      <c r="IJ103" s="380"/>
      <c r="IK103" s="380"/>
      <c r="IL103" s="380"/>
      <c r="IM103" s="380"/>
      <c r="IN103" s="380"/>
      <c r="IO103" s="380"/>
      <c r="IP103" s="380"/>
      <c r="IQ103" s="380"/>
      <c r="IR103" s="380"/>
      <c r="IS103" s="380"/>
      <c r="IT103" s="380"/>
      <c r="IU103" s="380"/>
      <c r="IV103" s="380"/>
      <c r="IW103" s="380"/>
      <c r="IX103" s="380"/>
      <c r="IY103" s="380"/>
      <c r="IZ103" s="380"/>
      <c r="JA103" s="380"/>
      <c r="JB103" s="380"/>
      <c r="JC103" s="380"/>
      <c r="JD103" s="380"/>
      <c r="JE103" s="380"/>
      <c r="JF103" s="380"/>
      <c r="JG103" s="380"/>
      <c r="JH103" s="380"/>
      <c r="JI103" s="380"/>
      <c r="JJ103" s="380"/>
      <c r="JK103" s="380"/>
      <c r="JL103" s="380"/>
      <c r="JM103" s="380"/>
      <c r="JN103" s="380"/>
    </row>
    <row r="104" spans="2:274" x14ac:dyDescent="0.2">
      <c r="B104" s="2"/>
      <c r="C104" s="247"/>
      <c r="D104" s="178"/>
      <c r="E104" s="29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  <c r="AA104" s="347"/>
      <c r="AB104" s="347"/>
      <c r="AC104" s="347"/>
      <c r="AD104" s="347"/>
      <c r="AE104" s="347"/>
      <c r="AF104" s="347"/>
      <c r="AG104" s="347"/>
      <c r="AH104" s="347"/>
      <c r="AI104" s="347"/>
      <c r="AJ104" s="347"/>
      <c r="AK104" s="347"/>
      <c r="AL104" s="347"/>
      <c r="AM104" s="347"/>
      <c r="AN104" s="347"/>
      <c r="AO104" s="347"/>
      <c r="AP104" s="347"/>
      <c r="AQ104" s="347"/>
      <c r="AR104" s="347"/>
      <c r="AS104" s="347"/>
      <c r="AT104" s="347"/>
      <c r="AU104" s="347"/>
      <c r="AV104" s="347"/>
      <c r="AW104" s="347"/>
      <c r="AX104" s="347"/>
      <c r="AY104" s="347"/>
      <c r="AZ104" s="347"/>
      <c r="BA104" s="347"/>
      <c r="BB104" s="347"/>
      <c r="BC104" s="347"/>
      <c r="BD104" s="347"/>
      <c r="BE104" s="347"/>
      <c r="BF104" s="347"/>
      <c r="BG104" s="347"/>
      <c r="BH104" s="347"/>
      <c r="BI104" s="347"/>
      <c r="BJ104" s="347"/>
      <c r="BK104" s="347"/>
      <c r="BL104" s="347"/>
      <c r="BM104" s="347"/>
      <c r="BN104" s="347"/>
      <c r="BO104" s="347"/>
      <c r="BP104" s="347"/>
      <c r="BQ104" s="347"/>
      <c r="BR104" s="347"/>
      <c r="BS104" s="347"/>
      <c r="BT104" s="347"/>
      <c r="BU104" s="347"/>
      <c r="BV104" s="347"/>
      <c r="BW104" s="347"/>
      <c r="BX104" s="347"/>
      <c r="BY104" s="347"/>
      <c r="BZ104" s="347"/>
      <c r="CA104" s="347"/>
      <c r="CB104" s="347"/>
      <c r="CC104" s="347"/>
      <c r="CD104" s="347"/>
      <c r="CE104" s="347"/>
      <c r="CF104" s="347"/>
      <c r="CG104" s="347"/>
      <c r="CH104" s="347"/>
      <c r="CI104" s="347"/>
      <c r="CJ104" s="347"/>
      <c r="CK104" s="347"/>
      <c r="CL104" s="347"/>
      <c r="CM104" s="347"/>
      <c r="CN104" s="347"/>
      <c r="CO104" s="347"/>
      <c r="CP104" s="347"/>
      <c r="CQ104" s="347"/>
      <c r="CR104" s="347"/>
      <c r="CS104" s="347"/>
      <c r="CT104" s="347"/>
      <c r="CU104" s="347"/>
      <c r="CV104" s="347"/>
      <c r="CW104" s="347"/>
      <c r="CX104" s="347"/>
      <c r="CY104" s="347"/>
      <c r="CZ104" s="347"/>
      <c r="DA104" s="347"/>
      <c r="DB104" s="347"/>
      <c r="DC104" s="347"/>
      <c r="DD104" s="347"/>
      <c r="DE104" s="347"/>
      <c r="DF104" s="347"/>
      <c r="DG104" s="347"/>
      <c r="DH104" s="347"/>
      <c r="DI104" s="347"/>
      <c r="DJ104" s="347"/>
      <c r="DK104" s="347"/>
      <c r="DL104" s="347"/>
      <c r="DM104" s="347"/>
      <c r="DN104" s="347"/>
      <c r="DO104" s="347"/>
      <c r="DP104" s="347"/>
      <c r="DQ104" s="347"/>
      <c r="DR104" s="347"/>
      <c r="DS104" s="347"/>
      <c r="DT104" s="347"/>
      <c r="DU104" s="347"/>
      <c r="DV104" s="347"/>
      <c r="DW104" s="347"/>
      <c r="DX104" s="347"/>
      <c r="DY104" s="347"/>
      <c r="DZ104" s="347"/>
      <c r="EA104" s="347"/>
      <c r="EB104" s="347"/>
      <c r="EC104" s="347"/>
      <c r="ED104" s="347"/>
      <c r="EE104" s="347"/>
      <c r="EF104" s="347"/>
      <c r="EG104" s="347"/>
      <c r="EH104" s="347"/>
      <c r="EI104" s="347"/>
      <c r="EJ104" s="347"/>
      <c r="EK104" s="347"/>
      <c r="EL104" s="347"/>
      <c r="EM104" s="347"/>
      <c r="EN104" s="347"/>
      <c r="EO104" s="347"/>
      <c r="EP104" s="347"/>
      <c r="EQ104" s="347"/>
      <c r="ER104" s="347"/>
      <c r="ES104" s="347"/>
      <c r="ET104" s="347"/>
      <c r="EU104" s="347"/>
      <c r="EV104" s="347"/>
      <c r="EW104" s="347"/>
      <c r="EX104" s="347"/>
      <c r="EY104" s="347"/>
      <c r="EZ104" s="347"/>
      <c r="FA104" s="347"/>
      <c r="FB104" s="347"/>
      <c r="FC104" s="347"/>
      <c r="FD104" s="347"/>
      <c r="FE104" s="347"/>
      <c r="FF104" s="347"/>
      <c r="FG104" s="347"/>
      <c r="FH104" s="347"/>
      <c r="FI104" s="347"/>
      <c r="FJ104" s="347"/>
      <c r="FK104" s="347"/>
      <c r="FL104" s="347"/>
      <c r="FM104" s="347"/>
      <c r="FN104" s="347"/>
      <c r="FO104" s="347"/>
      <c r="FP104" s="347"/>
      <c r="FQ104" s="347"/>
      <c r="FR104" s="347"/>
      <c r="FS104" s="347"/>
      <c r="FT104" s="347"/>
      <c r="FU104" s="347"/>
      <c r="FV104" s="347"/>
      <c r="FW104" s="347"/>
      <c r="FX104" s="347"/>
      <c r="FY104" s="347"/>
      <c r="FZ104" s="347"/>
      <c r="GA104" s="347"/>
      <c r="GB104" s="347"/>
      <c r="GC104" s="347"/>
      <c r="GD104" s="347"/>
      <c r="GE104" s="347"/>
      <c r="GF104" s="347"/>
      <c r="GG104" s="347"/>
      <c r="GH104" s="347"/>
      <c r="GI104" s="347"/>
      <c r="GJ104" s="347"/>
      <c r="GK104" s="347"/>
      <c r="GL104" s="347"/>
      <c r="GM104" s="347"/>
      <c r="GN104" s="347"/>
      <c r="GO104" s="347"/>
      <c r="GP104" s="347"/>
      <c r="GQ104" s="347"/>
      <c r="GR104" s="347"/>
      <c r="GS104" s="347"/>
      <c r="GT104" s="347"/>
      <c r="GU104" s="347"/>
      <c r="GV104" s="347"/>
      <c r="GW104" s="347"/>
      <c r="GX104" s="347"/>
      <c r="GY104" s="347"/>
      <c r="GZ104" s="347"/>
      <c r="HA104" s="347"/>
      <c r="HB104" s="347"/>
      <c r="HC104" s="347"/>
      <c r="HD104" s="347"/>
      <c r="HE104" s="347"/>
      <c r="HF104" s="347"/>
      <c r="HG104" s="347"/>
      <c r="HH104" s="347"/>
      <c r="HI104" s="347"/>
      <c r="HJ104" s="347"/>
      <c r="HK104" s="347"/>
      <c r="HL104" s="347"/>
      <c r="HM104" s="347"/>
      <c r="HN104" s="347"/>
      <c r="HO104" s="347"/>
      <c r="HP104" s="347"/>
      <c r="HQ104" s="347"/>
      <c r="HR104" s="347"/>
      <c r="HS104" s="347"/>
      <c r="HT104" s="347"/>
      <c r="HU104" s="347"/>
      <c r="HV104" s="347"/>
      <c r="HW104" s="347"/>
      <c r="HX104" s="347"/>
      <c r="HY104" s="347"/>
      <c r="HZ104" s="347"/>
      <c r="IA104" s="347"/>
      <c r="IB104" s="347"/>
      <c r="IC104" s="347"/>
      <c r="ID104" s="347"/>
      <c r="IE104" s="347"/>
      <c r="IF104" s="347"/>
      <c r="IG104" s="347"/>
      <c r="IH104" s="347"/>
      <c r="II104" s="347"/>
      <c r="IJ104" s="347"/>
      <c r="IK104" s="347"/>
      <c r="IL104" s="347"/>
      <c r="IM104" s="347"/>
      <c r="IN104" s="347"/>
      <c r="IO104" s="347"/>
      <c r="IP104" s="347"/>
      <c r="IQ104" s="347"/>
      <c r="IR104" s="347"/>
      <c r="IS104" s="347"/>
      <c r="IT104" s="347"/>
      <c r="IU104" s="347"/>
      <c r="IV104" s="347"/>
      <c r="IW104" s="347"/>
      <c r="IX104" s="347"/>
      <c r="IY104" s="347"/>
      <c r="IZ104" s="347"/>
      <c r="JA104" s="347"/>
      <c r="JB104" s="347"/>
      <c r="JC104" s="347"/>
      <c r="JD104" s="347"/>
      <c r="JE104" s="347"/>
      <c r="JF104" s="347"/>
      <c r="JG104" s="347"/>
      <c r="JH104" s="347"/>
      <c r="JI104" s="347"/>
      <c r="JJ104" s="347"/>
      <c r="JK104" s="347"/>
      <c r="JL104" s="347"/>
      <c r="JM104" s="347"/>
      <c r="JN104" s="347"/>
    </row>
    <row r="105" spans="2:274" x14ac:dyDescent="0.2">
      <c r="B105" s="2" t="s">
        <v>511</v>
      </c>
      <c r="C105" s="385">
        <f>+C13</f>
        <v>98125.326206846934</v>
      </c>
      <c r="D105" s="178"/>
      <c r="E105" s="29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7"/>
      <c r="AM105" s="347"/>
      <c r="AN105" s="347"/>
      <c r="AO105" s="347"/>
      <c r="AP105" s="347"/>
      <c r="AQ105" s="347"/>
      <c r="AR105" s="347"/>
      <c r="AS105" s="347"/>
      <c r="AT105" s="347"/>
      <c r="AU105" s="347"/>
      <c r="AV105" s="347"/>
      <c r="AW105" s="347"/>
      <c r="AX105" s="347"/>
      <c r="AY105" s="347"/>
      <c r="AZ105" s="347"/>
      <c r="BA105" s="347"/>
      <c r="BB105" s="347"/>
      <c r="BC105" s="347"/>
      <c r="BD105" s="347"/>
      <c r="BE105" s="347"/>
      <c r="BF105" s="347"/>
      <c r="BG105" s="347"/>
      <c r="BH105" s="347"/>
      <c r="BI105" s="347"/>
      <c r="BJ105" s="347"/>
      <c r="BK105" s="347"/>
      <c r="BL105" s="347"/>
      <c r="BM105" s="347"/>
      <c r="BN105" s="347"/>
      <c r="BO105" s="347"/>
      <c r="BP105" s="347"/>
      <c r="BQ105" s="347"/>
      <c r="BR105" s="347"/>
      <c r="BS105" s="347"/>
      <c r="BT105" s="347"/>
      <c r="BU105" s="347"/>
      <c r="BV105" s="347"/>
      <c r="BW105" s="347"/>
      <c r="BX105" s="347"/>
      <c r="BY105" s="347"/>
      <c r="BZ105" s="347"/>
      <c r="CA105" s="347"/>
      <c r="CB105" s="347"/>
      <c r="CC105" s="347"/>
      <c r="CD105" s="347"/>
      <c r="CE105" s="347"/>
      <c r="CF105" s="347"/>
      <c r="CG105" s="347"/>
      <c r="CH105" s="347"/>
      <c r="CI105" s="347"/>
      <c r="CJ105" s="347"/>
      <c r="CK105" s="347"/>
      <c r="CL105" s="347"/>
      <c r="CM105" s="347"/>
      <c r="CN105" s="347"/>
      <c r="CO105" s="347"/>
      <c r="CP105" s="347"/>
      <c r="CQ105" s="347"/>
      <c r="CR105" s="347"/>
      <c r="CS105" s="347"/>
      <c r="CT105" s="347"/>
      <c r="CU105" s="347"/>
      <c r="CV105" s="347"/>
      <c r="CW105" s="347"/>
      <c r="CX105" s="347"/>
      <c r="CY105" s="347"/>
      <c r="CZ105" s="347"/>
      <c r="DA105" s="347"/>
      <c r="DB105" s="347"/>
      <c r="DC105" s="347"/>
      <c r="DD105" s="347"/>
      <c r="DE105" s="347"/>
      <c r="DF105" s="347"/>
      <c r="DG105" s="347"/>
      <c r="DH105" s="347"/>
      <c r="DI105" s="347"/>
      <c r="DJ105" s="347"/>
      <c r="DK105" s="347"/>
      <c r="DL105" s="347"/>
      <c r="DM105" s="347"/>
      <c r="DN105" s="347"/>
      <c r="DO105" s="347"/>
      <c r="DP105" s="347"/>
      <c r="DQ105" s="347"/>
      <c r="DR105" s="347"/>
      <c r="DS105" s="347"/>
      <c r="DT105" s="347"/>
      <c r="DU105" s="347"/>
      <c r="DV105" s="347"/>
      <c r="DW105" s="347"/>
      <c r="DX105" s="347"/>
      <c r="DY105" s="347"/>
      <c r="DZ105" s="347"/>
      <c r="EA105" s="347"/>
      <c r="EB105" s="347"/>
      <c r="EC105" s="347"/>
      <c r="ED105" s="347"/>
      <c r="EE105" s="347"/>
      <c r="EF105" s="347"/>
      <c r="EG105" s="347"/>
      <c r="EH105" s="347"/>
      <c r="EI105" s="347"/>
      <c r="EJ105" s="347"/>
      <c r="EK105" s="347"/>
      <c r="EL105" s="347"/>
      <c r="EM105" s="347"/>
      <c r="EN105" s="347"/>
      <c r="EO105" s="347"/>
      <c r="EP105" s="347"/>
      <c r="EQ105" s="347"/>
      <c r="ER105" s="347"/>
      <c r="ES105" s="347"/>
      <c r="ET105" s="347"/>
      <c r="EU105" s="347"/>
      <c r="EV105" s="347"/>
      <c r="EW105" s="347"/>
      <c r="EX105" s="347"/>
      <c r="EY105" s="347"/>
      <c r="EZ105" s="347"/>
      <c r="FA105" s="347"/>
      <c r="FB105" s="347"/>
      <c r="FC105" s="347"/>
      <c r="FD105" s="347"/>
      <c r="FE105" s="347"/>
      <c r="FF105" s="347"/>
      <c r="FG105" s="347"/>
      <c r="FH105" s="347"/>
      <c r="FI105" s="347"/>
      <c r="FJ105" s="347"/>
      <c r="FK105" s="347"/>
      <c r="FL105" s="347"/>
      <c r="FM105" s="347"/>
      <c r="FN105" s="347"/>
      <c r="FO105" s="347"/>
      <c r="FP105" s="347"/>
      <c r="FQ105" s="347"/>
      <c r="FR105" s="347"/>
      <c r="FS105" s="347"/>
      <c r="FT105" s="347"/>
      <c r="FU105" s="347"/>
      <c r="FV105" s="347"/>
      <c r="FW105" s="347"/>
      <c r="FX105" s="347"/>
      <c r="FY105" s="347"/>
      <c r="FZ105" s="347"/>
      <c r="GA105" s="347"/>
      <c r="GB105" s="347"/>
      <c r="GC105" s="347"/>
      <c r="GD105" s="347"/>
      <c r="GE105" s="347"/>
      <c r="GF105" s="347"/>
      <c r="GG105" s="347"/>
      <c r="GH105" s="347"/>
      <c r="GI105" s="347"/>
      <c r="GJ105" s="347"/>
      <c r="GK105" s="347"/>
      <c r="GL105" s="347"/>
      <c r="GM105" s="347"/>
      <c r="GN105" s="347"/>
      <c r="GO105" s="347"/>
      <c r="GP105" s="347"/>
      <c r="GQ105" s="347"/>
      <c r="GR105" s="347"/>
      <c r="GS105" s="347"/>
      <c r="GT105" s="347"/>
      <c r="GU105" s="347"/>
      <c r="GV105" s="347"/>
      <c r="GW105" s="347"/>
      <c r="GX105" s="347"/>
      <c r="GY105" s="347"/>
      <c r="GZ105" s="347"/>
      <c r="HA105" s="347"/>
      <c r="HB105" s="347"/>
      <c r="HC105" s="347"/>
      <c r="HD105" s="347"/>
      <c r="HE105" s="347"/>
      <c r="HF105" s="347"/>
      <c r="HG105" s="347"/>
      <c r="HH105" s="347"/>
      <c r="HI105" s="347"/>
      <c r="HJ105" s="347"/>
      <c r="HK105" s="347"/>
      <c r="HL105" s="347"/>
      <c r="HM105" s="347"/>
      <c r="HN105" s="347"/>
      <c r="HO105" s="347"/>
      <c r="HP105" s="347"/>
      <c r="HQ105" s="347"/>
      <c r="HR105" s="347"/>
      <c r="HS105" s="347"/>
      <c r="HT105" s="347"/>
      <c r="HU105" s="347"/>
      <c r="HV105" s="347"/>
      <c r="HW105" s="347"/>
      <c r="HX105" s="347"/>
      <c r="HY105" s="347"/>
      <c r="HZ105" s="347"/>
      <c r="IA105" s="347"/>
      <c r="IB105" s="347"/>
      <c r="IC105" s="347"/>
      <c r="ID105" s="347"/>
      <c r="IE105" s="347"/>
      <c r="IF105" s="347"/>
      <c r="IG105" s="347"/>
      <c r="IH105" s="347"/>
      <c r="II105" s="347"/>
      <c r="IJ105" s="347"/>
      <c r="IK105" s="347"/>
      <c r="IL105" s="347"/>
      <c r="IM105" s="347"/>
      <c r="IN105" s="347"/>
      <c r="IO105" s="347"/>
      <c r="IP105" s="347"/>
      <c r="IQ105" s="347"/>
      <c r="IR105" s="347"/>
      <c r="IS105" s="347"/>
      <c r="IT105" s="347"/>
      <c r="IU105" s="347"/>
      <c r="IV105" s="347"/>
      <c r="IW105" s="347"/>
      <c r="IX105" s="347"/>
      <c r="IY105" s="347"/>
      <c r="IZ105" s="347"/>
      <c r="JA105" s="347"/>
      <c r="JB105" s="347"/>
      <c r="JC105" s="347"/>
      <c r="JD105" s="347"/>
      <c r="JE105" s="347"/>
      <c r="JF105" s="347"/>
      <c r="JG105" s="347"/>
      <c r="JH105" s="347"/>
      <c r="JI105" s="347"/>
      <c r="JJ105" s="347"/>
      <c r="JK105" s="347"/>
      <c r="JL105" s="347"/>
      <c r="JM105" s="347"/>
      <c r="JN105" s="347"/>
    </row>
    <row r="106" spans="2:274" x14ac:dyDescent="0.2">
      <c r="B106" s="2"/>
      <c r="C106" s="247"/>
      <c r="D106" s="178"/>
      <c r="E106" s="29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  <c r="T106" s="347"/>
      <c r="U106" s="347"/>
      <c r="V106" s="347"/>
      <c r="W106" s="347"/>
      <c r="X106" s="347"/>
      <c r="Y106" s="347"/>
      <c r="Z106" s="347"/>
      <c r="AA106" s="347"/>
      <c r="AB106" s="347"/>
      <c r="AC106" s="347"/>
      <c r="AD106" s="347"/>
      <c r="AE106" s="347"/>
      <c r="AF106" s="347"/>
      <c r="AG106" s="347"/>
      <c r="AH106" s="347"/>
      <c r="AI106" s="347"/>
      <c r="AJ106" s="347"/>
      <c r="AK106" s="347"/>
      <c r="AL106" s="347"/>
      <c r="AM106" s="347"/>
      <c r="AN106" s="347"/>
      <c r="AO106" s="347"/>
      <c r="AP106" s="347"/>
      <c r="AQ106" s="347"/>
      <c r="AR106" s="347"/>
      <c r="AS106" s="347"/>
      <c r="AT106" s="347"/>
      <c r="AU106" s="347"/>
      <c r="AV106" s="347"/>
      <c r="AW106" s="347"/>
      <c r="AX106" s="347"/>
      <c r="AY106" s="347"/>
      <c r="AZ106" s="347"/>
      <c r="BA106" s="347"/>
      <c r="BB106" s="347"/>
      <c r="BC106" s="347"/>
      <c r="BD106" s="347"/>
      <c r="BE106" s="347"/>
      <c r="BF106" s="347"/>
      <c r="BG106" s="347"/>
      <c r="BH106" s="347"/>
      <c r="BI106" s="347"/>
      <c r="BJ106" s="347"/>
      <c r="BK106" s="347"/>
      <c r="BL106" s="347"/>
      <c r="BM106" s="347"/>
      <c r="BN106" s="347"/>
      <c r="BO106" s="347"/>
      <c r="BP106" s="347"/>
      <c r="BQ106" s="347"/>
      <c r="BR106" s="347"/>
      <c r="BS106" s="347"/>
      <c r="BT106" s="347"/>
      <c r="BU106" s="347"/>
      <c r="BV106" s="347"/>
      <c r="BW106" s="347"/>
      <c r="BX106" s="347"/>
      <c r="BY106" s="347"/>
      <c r="BZ106" s="347"/>
      <c r="CA106" s="347"/>
      <c r="CB106" s="347"/>
      <c r="CC106" s="347"/>
      <c r="CD106" s="347"/>
      <c r="CE106" s="347"/>
      <c r="CF106" s="347"/>
      <c r="CG106" s="347"/>
      <c r="CH106" s="347"/>
      <c r="CI106" s="347"/>
      <c r="CJ106" s="347"/>
      <c r="CK106" s="347"/>
      <c r="CL106" s="347"/>
      <c r="CM106" s="347"/>
      <c r="CN106" s="347"/>
      <c r="CO106" s="347"/>
      <c r="CP106" s="347"/>
      <c r="CQ106" s="347"/>
      <c r="CR106" s="347"/>
      <c r="CS106" s="347"/>
      <c r="CT106" s="347"/>
      <c r="CU106" s="347"/>
      <c r="CV106" s="347"/>
      <c r="CW106" s="347"/>
      <c r="CX106" s="347"/>
      <c r="CY106" s="347"/>
      <c r="CZ106" s="347"/>
      <c r="DA106" s="347"/>
      <c r="DB106" s="347"/>
      <c r="DC106" s="347"/>
      <c r="DD106" s="347"/>
      <c r="DE106" s="347"/>
      <c r="DF106" s="347"/>
      <c r="DG106" s="347"/>
      <c r="DH106" s="347"/>
      <c r="DI106" s="347"/>
      <c r="DJ106" s="347"/>
      <c r="DK106" s="347"/>
      <c r="DL106" s="347"/>
      <c r="DM106" s="347"/>
      <c r="DN106" s="347"/>
      <c r="DO106" s="347"/>
      <c r="DP106" s="347"/>
      <c r="DQ106" s="347"/>
      <c r="DR106" s="347"/>
      <c r="DS106" s="347"/>
      <c r="DT106" s="347"/>
      <c r="DU106" s="347"/>
      <c r="DV106" s="347"/>
      <c r="DW106" s="347"/>
      <c r="DX106" s="347"/>
      <c r="DY106" s="347"/>
      <c r="DZ106" s="347"/>
      <c r="EA106" s="347"/>
      <c r="EB106" s="347"/>
      <c r="EC106" s="347"/>
      <c r="ED106" s="347"/>
      <c r="EE106" s="347"/>
      <c r="EF106" s="347"/>
      <c r="EG106" s="347"/>
      <c r="EH106" s="347"/>
      <c r="EI106" s="347"/>
      <c r="EJ106" s="347"/>
      <c r="EK106" s="347"/>
      <c r="EL106" s="347"/>
      <c r="EM106" s="347"/>
      <c r="EN106" s="347"/>
      <c r="EO106" s="347"/>
      <c r="EP106" s="347"/>
      <c r="EQ106" s="347"/>
      <c r="ER106" s="347"/>
      <c r="ES106" s="347"/>
      <c r="ET106" s="347"/>
      <c r="EU106" s="347"/>
      <c r="EV106" s="347"/>
      <c r="EW106" s="347"/>
      <c r="EX106" s="347"/>
      <c r="EY106" s="347"/>
      <c r="EZ106" s="347"/>
      <c r="FA106" s="347"/>
      <c r="FB106" s="347"/>
      <c r="FC106" s="347"/>
      <c r="FD106" s="347"/>
      <c r="FE106" s="347"/>
      <c r="FF106" s="347"/>
      <c r="FG106" s="347"/>
      <c r="FH106" s="347"/>
      <c r="FI106" s="347"/>
      <c r="FJ106" s="347"/>
      <c r="FK106" s="347"/>
      <c r="FL106" s="347"/>
      <c r="FM106" s="347"/>
      <c r="FN106" s="347"/>
      <c r="FO106" s="347"/>
      <c r="FP106" s="347"/>
      <c r="FQ106" s="347"/>
      <c r="FR106" s="347"/>
      <c r="FS106" s="347"/>
      <c r="FT106" s="347"/>
      <c r="FU106" s="347"/>
      <c r="FV106" s="347"/>
      <c r="FW106" s="347"/>
      <c r="FX106" s="347"/>
      <c r="FY106" s="347"/>
      <c r="FZ106" s="347"/>
      <c r="GA106" s="347"/>
      <c r="GB106" s="347"/>
      <c r="GC106" s="347"/>
      <c r="GD106" s="347"/>
      <c r="GE106" s="347"/>
      <c r="GF106" s="347"/>
      <c r="GG106" s="347"/>
      <c r="GH106" s="347"/>
      <c r="GI106" s="347"/>
      <c r="GJ106" s="347"/>
      <c r="GK106" s="347"/>
      <c r="GL106" s="347"/>
      <c r="GM106" s="347"/>
      <c r="GN106" s="347"/>
      <c r="GO106" s="347"/>
      <c r="GP106" s="347"/>
      <c r="GQ106" s="347"/>
      <c r="GR106" s="347"/>
      <c r="GS106" s="347"/>
      <c r="GT106" s="347"/>
      <c r="GU106" s="347"/>
      <c r="GV106" s="347"/>
      <c r="GW106" s="347"/>
      <c r="GX106" s="347"/>
      <c r="GY106" s="347"/>
      <c r="GZ106" s="347"/>
      <c r="HA106" s="347"/>
      <c r="HB106" s="347"/>
      <c r="HC106" s="347"/>
      <c r="HD106" s="347"/>
      <c r="HE106" s="347"/>
      <c r="HF106" s="347"/>
      <c r="HG106" s="347"/>
      <c r="HH106" s="347"/>
      <c r="HI106" s="347"/>
      <c r="HJ106" s="347"/>
      <c r="HK106" s="347"/>
      <c r="HL106" s="347"/>
      <c r="HM106" s="347"/>
      <c r="HN106" s="347"/>
      <c r="HO106" s="347"/>
      <c r="HP106" s="347"/>
      <c r="HQ106" s="347"/>
      <c r="HR106" s="347"/>
      <c r="HS106" s="347"/>
      <c r="HT106" s="347"/>
      <c r="HU106" s="347"/>
      <c r="HV106" s="347"/>
      <c r="HW106" s="347"/>
      <c r="HX106" s="347"/>
      <c r="HY106" s="347"/>
      <c r="HZ106" s="347"/>
      <c r="IA106" s="347"/>
      <c r="IB106" s="347"/>
      <c r="IC106" s="347"/>
      <c r="ID106" s="347"/>
      <c r="IE106" s="347"/>
      <c r="IF106" s="347"/>
      <c r="IG106" s="347"/>
      <c r="IH106" s="347"/>
      <c r="II106" s="347"/>
      <c r="IJ106" s="347"/>
      <c r="IK106" s="347"/>
      <c r="IL106" s="347"/>
      <c r="IM106" s="347"/>
      <c r="IN106" s="347"/>
      <c r="IO106" s="347"/>
      <c r="IP106" s="347"/>
      <c r="IQ106" s="347"/>
      <c r="IR106" s="347"/>
      <c r="IS106" s="347"/>
      <c r="IT106" s="347"/>
      <c r="IU106" s="347"/>
      <c r="IV106" s="347"/>
      <c r="IW106" s="347"/>
      <c r="IX106" s="347"/>
      <c r="IY106" s="347"/>
      <c r="IZ106" s="347"/>
      <c r="JA106" s="347"/>
      <c r="JB106" s="347"/>
      <c r="JC106" s="347"/>
      <c r="JD106" s="347"/>
      <c r="JE106" s="347"/>
      <c r="JF106" s="347"/>
      <c r="JG106" s="347"/>
      <c r="JH106" s="347"/>
      <c r="JI106" s="347"/>
      <c r="JJ106" s="347"/>
      <c r="JK106" s="347"/>
      <c r="JL106" s="347"/>
      <c r="JM106" s="347"/>
      <c r="JN106" s="347"/>
    </row>
    <row r="107" spans="2:274" x14ac:dyDescent="0.2">
      <c r="B107" s="2" t="str">
        <f>+Flags!$B$38</f>
        <v>Fecha Inicio de Financiación</v>
      </c>
      <c r="C107" s="388">
        <f>+Flags!$D$38</f>
        <v>45292</v>
      </c>
      <c r="D107" s="178"/>
      <c r="E107" s="29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7"/>
      <c r="AM107" s="347"/>
      <c r="AN107" s="347"/>
      <c r="AO107" s="347"/>
      <c r="AP107" s="347"/>
      <c r="AQ107" s="347"/>
      <c r="AR107" s="347"/>
      <c r="AS107" s="347"/>
      <c r="AT107" s="347"/>
      <c r="AU107" s="347"/>
      <c r="AV107" s="347"/>
      <c r="AW107" s="347"/>
      <c r="AX107" s="347"/>
      <c r="AY107" s="347"/>
      <c r="AZ107" s="347"/>
      <c r="BA107" s="347"/>
      <c r="BB107" s="347"/>
      <c r="BC107" s="347"/>
      <c r="BD107" s="347"/>
      <c r="BE107" s="347"/>
      <c r="BF107" s="347"/>
      <c r="BG107" s="347"/>
      <c r="BH107" s="347"/>
      <c r="BI107" s="347"/>
      <c r="BJ107" s="347"/>
      <c r="BK107" s="347"/>
      <c r="BL107" s="347"/>
      <c r="BM107" s="347"/>
      <c r="BN107" s="347"/>
      <c r="BO107" s="347"/>
      <c r="BP107" s="347"/>
      <c r="BQ107" s="347"/>
      <c r="BR107" s="347"/>
      <c r="BS107" s="347"/>
      <c r="BT107" s="347"/>
      <c r="BU107" s="347"/>
      <c r="BV107" s="347"/>
      <c r="BW107" s="347"/>
      <c r="BX107" s="347"/>
      <c r="BY107" s="347"/>
      <c r="BZ107" s="347"/>
      <c r="CA107" s="347"/>
      <c r="CB107" s="347"/>
      <c r="CC107" s="347"/>
      <c r="CD107" s="347"/>
      <c r="CE107" s="347"/>
      <c r="CF107" s="347"/>
      <c r="CG107" s="347"/>
      <c r="CH107" s="347"/>
      <c r="CI107" s="347"/>
      <c r="CJ107" s="347"/>
      <c r="CK107" s="347"/>
      <c r="CL107" s="347"/>
      <c r="CM107" s="347"/>
      <c r="CN107" s="347"/>
      <c r="CO107" s="347"/>
      <c r="CP107" s="347"/>
      <c r="CQ107" s="347"/>
      <c r="CR107" s="347"/>
      <c r="CS107" s="347"/>
      <c r="CT107" s="347"/>
      <c r="CU107" s="347"/>
      <c r="CV107" s="347"/>
      <c r="CW107" s="347"/>
      <c r="CX107" s="347"/>
      <c r="CY107" s="347"/>
      <c r="CZ107" s="347"/>
      <c r="DA107" s="347"/>
      <c r="DB107" s="347"/>
      <c r="DC107" s="347"/>
      <c r="DD107" s="347"/>
      <c r="DE107" s="347"/>
      <c r="DF107" s="347"/>
      <c r="DG107" s="347"/>
      <c r="DH107" s="347"/>
      <c r="DI107" s="347"/>
      <c r="DJ107" s="347"/>
      <c r="DK107" s="347"/>
      <c r="DL107" s="347"/>
      <c r="DM107" s="347"/>
      <c r="DN107" s="347"/>
      <c r="DO107" s="347"/>
      <c r="DP107" s="347"/>
      <c r="DQ107" s="347"/>
      <c r="DR107" s="347"/>
      <c r="DS107" s="347"/>
      <c r="DT107" s="347"/>
      <c r="DU107" s="347"/>
      <c r="DV107" s="347"/>
      <c r="DW107" s="347"/>
      <c r="DX107" s="347"/>
      <c r="DY107" s="347"/>
      <c r="DZ107" s="347"/>
      <c r="EA107" s="347"/>
      <c r="EB107" s="347"/>
      <c r="EC107" s="347"/>
      <c r="ED107" s="347"/>
      <c r="EE107" s="347"/>
      <c r="EF107" s="347"/>
      <c r="EG107" s="347"/>
      <c r="EH107" s="347"/>
      <c r="EI107" s="347"/>
      <c r="EJ107" s="347"/>
      <c r="EK107" s="347"/>
      <c r="EL107" s="347"/>
      <c r="EM107" s="347"/>
      <c r="EN107" s="347"/>
      <c r="EO107" s="347"/>
      <c r="EP107" s="347"/>
      <c r="EQ107" s="347"/>
      <c r="ER107" s="347"/>
      <c r="ES107" s="347"/>
      <c r="ET107" s="347"/>
      <c r="EU107" s="347"/>
      <c r="EV107" s="347"/>
      <c r="EW107" s="347"/>
      <c r="EX107" s="347"/>
      <c r="EY107" s="347"/>
      <c r="EZ107" s="347"/>
      <c r="FA107" s="347"/>
      <c r="FB107" s="347"/>
      <c r="FC107" s="347"/>
      <c r="FD107" s="347"/>
      <c r="FE107" s="347"/>
      <c r="FF107" s="347"/>
      <c r="FG107" s="347"/>
      <c r="FH107" s="347"/>
      <c r="FI107" s="347"/>
      <c r="FJ107" s="347"/>
      <c r="FK107" s="347"/>
      <c r="FL107" s="347"/>
      <c r="FM107" s="347"/>
      <c r="FN107" s="347"/>
      <c r="FO107" s="347"/>
      <c r="FP107" s="347"/>
      <c r="FQ107" s="347"/>
      <c r="FR107" s="347"/>
      <c r="FS107" s="347"/>
      <c r="FT107" s="347"/>
      <c r="FU107" s="347"/>
      <c r="FV107" s="347"/>
      <c r="FW107" s="347"/>
      <c r="FX107" s="347"/>
      <c r="FY107" s="347"/>
      <c r="FZ107" s="347"/>
      <c r="GA107" s="347"/>
      <c r="GB107" s="347"/>
      <c r="GC107" s="347"/>
      <c r="GD107" s="347"/>
      <c r="GE107" s="347"/>
      <c r="GF107" s="347"/>
      <c r="GG107" s="347"/>
      <c r="GH107" s="347"/>
      <c r="GI107" s="347"/>
      <c r="GJ107" s="347"/>
      <c r="GK107" s="347"/>
      <c r="GL107" s="347"/>
      <c r="GM107" s="347"/>
      <c r="GN107" s="347"/>
      <c r="GO107" s="347"/>
      <c r="GP107" s="347"/>
      <c r="GQ107" s="347"/>
      <c r="GR107" s="347"/>
      <c r="GS107" s="347"/>
      <c r="GT107" s="347"/>
      <c r="GU107" s="347"/>
      <c r="GV107" s="347"/>
      <c r="GW107" s="347"/>
      <c r="GX107" s="347"/>
      <c r="GY107" s="347"/>
      <c r="GZ107" s="347"/>
      <c r="HA107" s="347"/>
      <c r="HB107" s="347"/>
      <c r="HC107" s="347"/>
      <c r="HD107" s="347"/>
      <c r="HE107" s="347"/>
      <c r="HF107" s="347"/>
      <c r="HG107" s="347"/>
      <c r="HH107" s="347"/>
      <c r="HI107" s="347"/>
      <c r="HJ107" s="347"/>
      <c r="HK107" s="347"/>
      <c r="HL107" s="347"/>
      <c r="HM107" s="347"/>
      <c r="HN107" s="347"/>
      <c r="HO107" s="347"/>
      <c r="HP107" s="347"/>
      <c r="HQ107" s="347"/>
      <c r="HR107" s="347"/>
      <c r="HS107" s="347"/>
      <c r="HT107" s="347"/>
      <c r="HU107" s="347"/>
      <c r="HV107" s="347"/>
      <c r="HW107" s="347"/>
      <c r="HX107" s="347"/>
      <c r="HY107" s="347"/>
      <c r="HZ107" s="347"/>
      <c r="IA107" s="347"/>
      <c r="IB107" s="347"/>
      <c r="IC107" s="347"/>
      <c r="ID107" s="347"/>
      <c r="IE107" s="347"/>
      <c r="IF107" s="347"/>
      <c r="IG107" s="347"/>
      <c r="IH107" s="347"/>
      <c r="II107" s="347"/>
      <c r="IJ107" s="347"/>
      <c r="IK107" s="347"/>
      <c r="IL107" s="347"/>
      <c r="IM107" s="347"/>
      <c r="IN107" s="347"/>
      <c r="IO107" s="347"/>
      <c r="IP107" s="347"/>
      <c r="IQ107" s="347"/>
      <c r="IR107" s="347"/>
      <c r="IS107" s="347"/>
      <c r="IT107" s="347"/>
      <c r="IU107" s="347"/>
      <c r="IV107" s="347"/>
      <c r="IW107" s="347"/>
      <c r="IX107" s="347"/>
      <c r="IY107" s="347"/>
      <c r="IZ107" s="347"/>
      <c r="JA107" s="347"/>
      <c r="JB107" s="347"/>
      <c r="JC107" s="347"/>
      <c r="JD107" s="347"/>
      <c r="JE107" s="347"/>
      <c r="JF107" s="347"/>
      <c r="JG107" s="347"/>
      <c r="JH107" s="347"/>
      <c r="JI107" s="347"/>
      <c r="JJ107" s="347"/>
      <c r="JK107" s="347"/>
      <c r="JL107" s="347"/>
      <c r="JM107" s="347"/>
      <c r="JN107" s="347"/>
    </row>
    <row r="108" spans="2:274" x14ac:dyDescent="0.2">
      <c r="B108" s="2" t="str">
        <f>+Flags!B101</f>
        <v>Fecha Final de Construcción Tramo 2B</v>
      </c>
      <c r="C108" s="388">
        <f>+Flags!D101</f>
        <v>46112</v>
      </c>
      <c r="D108" s="178"/>
      <c r="E108" s="29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  <c r="AA108" s="347"/>
      <c r="AB108" s="347"/>
      <c r="AC108" s="347"/>
      <c r="AD108" s="347"/>
      <c r="AE108" s="347"/>
      <c r="AF108" s="347"/>
      <c r="AG108" s="347"/>
      <c r="AH108" s="347"/>
      <c r="AI108" s="347"/>
      <c r="AJ108" s="347"/>
      <c r="AK108" s="347"/>
      <c r="AL108" s="347"/>
      <c r="AM108" s="347"/>
      <c r="AN108" s="347"/>
      <c r="AO108" s="347"/>
      <c r="AP108" s="347"/>
      <c r="AQ108" s="347"/>
      <c r="AR108" s="347"/>
      <c r="AS108" s="347"/>
      <c r="AT108" s="347"/>
      <c r="AU108" s="347"/>
      <c r="AV108" s="347"/>
      <c r="AW108" s="347"/>
      <c r="AX108" s="347"/>
      <c r="AY108" s="347"/>
      <c r="AZ108" s="347"/>
      <c r="BA108" s="347"/>
      <c r="BB108" s="347"/>
      <c r="BC108" s="347"/>
      <c r="BD108" s="347"/>
      <c r="BE108" s="347"/>
      <c r="BF108" s="347"/>
      <c r="BG108" s="347"/>
      <c r="BH108" s="347"/>
      <c r="BI108" s="347"/>
      <c r="BJ108" s="347"/>
      <c r="BK108" s="347"/>
      <c r="BL108" s="347"/>
      <c r="BM108" s="347"/>
      <c r="BN108" s="347"/>
      <c r="BO108" s="347"/>
      <c r="BP108" s="347"/>
      <c r="BQ108" s="347"/>
      <c r="BR108" s="347"/>
      <c r="BS108" s="347"/>
      <c r="BT108" s="347"/>
      <c r="BU108" s="347"/>
      <c r="BV108" s="347"/>
      <c r="BW108" s="347"/>
      <c r="BX108" s="347"/>
      <c r="BY108" s="347"/>
      <c r="BZ108" s="347"/>
      <c r="CA108" s="347"/>
      <c r="CB108" s="347"/>
      <c r="CC108" s="347"/>
      <c r="CD108" s="347"/>
      <c r="CE108" s="347"/>
      <c r="CF108" s="347"/>
      <c r="CG108" s="347"/>
      <c r="CH108" s="347"/>
      <c r="CI108" s="347"/>
      <c r="CJ108" s="347"/>
      <c r="CK108" s="347"/>
      <c r="CL108" s="347"/>
      <c r="CM108" s="347"/>
      <c r="CN108" s="347"/>
      <c r="CO108" s="347"/>
      <c r="CP108" s="347"/>
      <c r="CQ108" s="347"/>
      <c r="CR108" s="347"/>
      <c r="CS108" s="347"/>
      <c r="CT108" s="347"/>
      <c r="CU108" s="347"/>
      <c r="CV108" s="347"/>
      <c r="CW108" s="347"/>
      <c r="CX108" s="347"/>
      <c r="CY108" s="347"/>
      <c r="CZ108" s="347"/>
      <c r="DA108" s="347"/>
      <c r="DB108" s="347"/>
      <c r="DC108" s="347"/>
      <c r="DD108" s="347"/>
      <c r="DE108" s="347"/>
      <c r="DF108" s="347"/>
      <c r="DG108" s="347"/>
      <c r="DH108" s="347"/>
      <c r="DI108" s="347"/>
      <c r="DJ108" s="347"/>
      <c r="DK108" s="347"/>
      <c r="DL108" s="347"/>
      <c r="DM108" s="347"/>
      <c r="DN108" s="347"/>
      <c r="DO108" s="347"/>
      <c r="DP108" s="347"/>
      <c r="DQ108" s="347"/>
      <c r="DR108" s="347"/>
      <c r="DS108" s="347"/>
      <c r="DT108" s="347"/>
      <c r="DU108" s="347"/>
      <c r="DV108" s="347"/>
      <c r="DW108" s="347"/>
      <c r="DX108" s="347"/>
      <c r="DY108" s="347"/>
      <c r="DZ108" s="347"/>
      <c r="EA108" s="347"/>
      <c r="EB108" s="347"/>
      <c r="EC108" s="347"/>
      <c r="ED108" s="347"/>
      <c r="EE108" s="347"/>
      <c r="EF108" s="347"/>
      <c r="EG108" s="347"/>
      <c r="EH108" s="347"/>
      <c r="EI108" s="347"/>
      <c r="EJ108" s="347"/>
      <c r="EK108" s="347"/>
      <c r="EL108" s="347"/>
      <c r="EM108" s="347"/>
      <c r="EN108" s="347"/>
      <c r="EO108" s="347"/>
      <c r="EP108" s="347"/>
      <c r="EQ108" s="347"/>
      <c r="ER108" s="347"/>
      <c r="ES108" s="347"/>
      <c r="ET108" s="347"/>
      <c r="EU108" s="347"/>
      <c r="EV108" s="347"/>
      <c r="EW108" s="347"/>
      <c r="EX108" s="347"/>
      <c r="EY108" s="347"/>
      <c r="EZ108" s="347"/>
      <c r="FA108" s="347"/>
      <c r="FB108" s="347"/>
      <c r="FC108" s="347"/>
      <c r="FD108" s="347"/>
      <c r="FE108" s="347"/>
      <c r="FF108" s="347"/>
      <c r="FG108" s="347"/>
      <c r="FH108" s="347"/>
      <c r="FI108" s="347"/>
      <c r="FJ108" s="347"/>
      <c r="FK108" s="347"/>
      <c r="FL108" s="347"/>
      <c r="FM108" s="347"/>
      <c r="FN108" s="347"/>
      <c r="FO108" s="347"/>
      <c r="FP108" s="347"/>
      <c r="FQ108" s="347"/>
      <c r="FR108" s="347"/>
      <c r="FS108" s="347"/>
      <c r="FT108" s="347"/>
      <c r="FU108" s="347"/>
      <c r="FV108" s="347"/>
      <c r="FW108" s="347"/>
      <c r="FX108" s="347"/>
      <c r="FY108" s="347"/>
      <c r="FZ108" s="347"/>
      <c r="GA108" s="347"/>
      <c r="GB108" s="347"/>
      <c r="GC108" s="347"/>
      <c r="GD108" s="347"/>
      <c r="GE108" s="347"/>
      <c r="GF108" s="347"/>
      <c r="GG108" s="347"/>
      <c r="GH108" s="347"/>
      <c r="GI108" s="347"/>
      <c r="GJ108" s="347"/>
      <c r="GK108" s="347"/>
      <c r="GL108" s="347"/>
      <c r="GM108" s="347"/>
      <c r="GN108" s="347"/>
      <c r="GO108" s="347"/>
      <c r="GP108" s="347"/>
      <c r="GQ108" s="347"/>
      <c r="GR108" s="347"/>
      <c r="GS108" s="347"/>
      <c r="GT108" s="347"/>
      <c r="GU108" s="347"/>
      <c r="GV108" s="347"/>
      <c r="GW108" s="347"/>
      <c r="GX108" s="347"/>
      <c r="GY108" s="347"/>
      <c r="GZ108" s="347"/>
      <c r="HA108" s="347"/>
      <c r="HB108" s="347"/>
      <c r="HC108" s="347"/>
      <c r="HD108" s="347"/>
      <c r="HE108" s="347"/>
      <c r="HF108" s="347"/>
      <c r="HG108" s="347"/>
      <c r="HH108" s="347"/>
      <c r="HI108" s="347"/>
      <c r="HJ108" s="347"/>
      <c r="HK108" s="347"/>
      <c r="HL108" s="347"/>
      <c r="HM108" s="347"/>
      <c r="HN108" s="347"/>
      <c r="HO108" s="347"/>
      <c r="HP108" s="347"/>
      <c r="HQ108" s="347"/>
      <c r="HR108" s="347"/>
      <c r="HS108" s="347"/>
      <c r="HT108" s="347"/>
      <c r="HU108" s="347"/>
      <c r="HV108" s="347"/>
      <c r="HW108" s="347"/>
      <c r="HX108" s="347"/>
      <c r="HY108" s="347"/>
      <c r="HZ108" s="347"/>
      <c r="IA108" s="347"/>
      <c r="IB108" s="347"/>
      <c r="IC108" s="347"/>
      <c r="ID108" s="347"/>
      <c r="IE108" s="347"/>
      <c r="IF108" s="347"/>
      <c r="IG108" s="347"/>
      <c r="IH108" s="347"/>
      <c r="II108" s="347"/>
      <c r="IJ108" s="347"/>
      <c r="IK108" s="347"/>
      <c r="IL108" s="347"/>
      <c r="IM108" s="347"/>
      <c r="IN108" s="347"/>
      <c r="IO108" s="347"/>
      <c r="IP108" s="347"/>
      <c r="IQ108" s="347"/>
      <c r="IR108" s="347"/>
      <c r="IS108" s="347"/>
      <c r="IT108" s="347"/>
      <c r="IU108" s="347"/>
      <c r="IV108" s="347"/>
      <c r="IW108" s="347"/>
      <c r="IX108" s="347"/>
      <c r="IY108" s="347"/>
      <c r="IZ108" s="347"/>
      <c r="JA108" s="347"/>
      <c r="JB108" s="347"/>
      <c r="JC108" s="347"/>
      <c r="JD108" s="347"/>
      <c r="JE108" s="347"/>
      <c r="JF108" s="347"/>
      <c r="JG108" s="347"/>
      <c r="JH108" s="347"/>
      <c r="JI108" s="347"/>
      <c r="JJ108" s="347"/>
      <c r="JK108" s="347"/>
      <c r="JL108" s="347"/>
      <c r="JM108" s="347"/>
      <c r="JN108" s="347"/>
    </row>
    <row r="109" spans="2:274" x14ac:dyDescent="0.2">
      <c r="B109" s="44" t="s">
        <v>424</v>
      </c>
      <c r="C109" s="388"/>
      <c r="D109" s="178"/>
      <c r="E109" s="297"/>
      <c r="F109" s="347"/>
      <c r="G109" s="307">
        <f t="shared" ref="G109:BR109" si="1370">+IF($C$107&lt;=G$4,1,0)</f>
        <v>0</v>
      </c>
      <c r="H109" s="307">
        <f t="shared" si="1370"/>
        <v>0</v>
      </c>
      <c r="I109" s="307">
        <f t="shared" si="1370"/>
        <v>0</v>
      </c>
      <c r="J109" s="307">
        <f t="shared" si="1370"/>
        <v>0</v>
      </c>
      <c r="K109" s="307">
        <f t="shared" si="1370"/>
        <v>0</v>
      </c>
      <c r="L109" s="307">
        <f t="shared" si="1370"/>
        <v>0</v>
      </c>
      <c r="M109" s="307">
        <f t="shared" si="1370"/>
        <v>0</v>
      </c>
      <c r="N109" s="307">
        <f t="shared" si="1370"/>
        <v>0</v>
      </c>
      <c r="O109" s="307">
        <f t="shared" si="1370"/>
        <v>0</v>
      </c>
      <c r="P109" s="307">
        <f t="shared" si="1370"/>
        <v>0</v>
      </c>
      <c r="Q109" s="307">
        <f t="shared" si="1370"/>
        <v>0</v>
      </c>
      <c r="R109" s="307">
        <f t="shared" si="1370"/>
        <v>0</v>
      </c>
      <c r="S109" s="307">
        <f t="shared" si="1370"/>
        <v>1</v>
      </c>
      <c r="T109" s="307">
        <f t="shared" si="1370"/>
        <v>1</v>
      </c>
      <c r="U109" s="307">
        <f t="shared" si="1370"/>
        <v>1</v>
      </c>
      <c r="V109" s="307">
        <f t="shared" si="1370"/>
        <v>1</v>
      </c>
      <c r="W109" s="307">
        <f t="shared" si="1370"/>
        <v>1</v>
      </c>
      <c r="X109" s="307">
        <f t="shared" si="1370"/>
        <v>1</v>
      </c>
      <c r="Y109" s="307">
        <f t="shared" si="1370"/>
        <v>1</v>
      </c>
      <c r="Z109" s="307">
        <f t="shared" si="1370"/>
        <v>1</v>
      </c>
      <c r="AA109" s="307">
        <f t="shared" si="1370"/>
        <v>1</v>
      </c>
      <c r="AB109" s="307">
        <f t="shared" si="1370"/>
        <v>1</v>
      </c>
      <c r="AC109" s="307">
        <f t="shared" si="1370"/>
        <v>1</v>
      </c>
      <c r="AD109" s="307">
        <f t="shared" si="1370"/>
        <v>1</v>
      </c>
      <c r="AE109" s="307">
        <f t="shared" si="1370"/>
        <v>1</v>
      </c>
      <c r="AF109" s="307">
        <f t="shared" si="1370"/>
        <v>1</v>
      </c>
      <c r="AG109" s="307">
        <f t="shared" si="1370"/>
        <v>1</v>
      </c>
      <c r="AH109" s="307">
        <f t="shared" si="1370"/>
        <v>1</v>
      </c>
      <c r="AI109" s="307">
        <f t="shared" si="1370"/>
        <v>1</v>
      </c>
      <c r="AJ109" s="307">
        <f t="shared" si="1370"/>
        <v>1</v>
      </c>
      <c r="AK109" s="307">
        <f t="shared" si="1370"/>
        <v>1</v>
      </c>
      <c r="AL109" s="307">
        <f t="shared" si="1370"/>
        <v>1</v>
      </c>
      <c r="AM109" s="307">
        <f t="shared" si="1370"/>
        <v>1</v>
      </c>
      <c r="AN109" s="307">
        <f t="shared" si="1370"/>
        <v>1</v>
      </c>
      <c r="AO109" s="307">
        <f t="shared" si="1370"/>
        <v>1</v>
      </c>
      <c r="AP109" s="307">
        <f t="shared" si="1370"/>
        <v>1</v>
      </c>
      <c r="AQ109" s="307">
        <f t="shared" si="1370"/>
        <v>1</v>
      </c>
      <c r="AR109" s="307">
        <f t="shared" si="1370"/>
        <v>1</v>
      </c>
      <c r="AS109" s="307">
        <f t="shared" si="1370"/>
        <v>1</v>
      </c>
      <c r="AT109" s="307">
        <f t="shared" si="1370"/>
        <v>1</v>
      </c>
      <c r="AU109" s="307">
        <f t="shared" si="1370"/>
        <v>1</v>
      </c>
      <c r="AV109" s="307">
        <f t="shared" si="1370"/>
        <v>1</v>
      </c>
      <c r="AW109" s="307">
        <f t="shared" si="1370"/>
        <v>1</v>
      </c>
      <c r="AX109" s="307">
        <f t="shared" si="1370"/>
        <v>1</v>
      </c>
      <c r="AY109" s="307">
        <f t="shared" si="1370"/>
        <v>1</v>
      </c>
      <c r="AZ109" s="307">
        <f t="shared" si="1370"/>
        <v>1</v>
      </c>
      <c r="BA109" s="307">
        <f t="shared" si="1370"/>
        <v>1</v>
      </c>
      <c r="BB109" s="307">
        <f t="shared" si="1370"/>
        <v>1</v>
      </c>
      <c r="BC109" s="307">
        <f t="shared" si="1370"/>
        <v>1</v>
      </c>
      <c r="BD109" s="307">
        <f t="shared" si="1370"/>
        <v>1</v>
      </c>
      <c r="BE109" s="307">
        <f t="shared" si="1370"/>
        <v>1</v>
      </c>
      <c r="BF109" s="307">
        <f t="shared" si="1370"/>
        <v>1</v>
      </c>
      <c r="BG109" s="307">
        <f t="shared" si="1370"/>
        <v>1</v>
      </c>
      <c r="BH109" s="307">
        <f t="shared" si="1370"/>
        <v>1</v>
      </c>
      <c r="BI109" s="307">
        <f t="shared" si="1370"/>
        <v>1</v>
      </c>
      <c r="BJ109" s="307">
        <f t="shared" si="1370"/>
        <v>1</v>
      </c>
      <c r="BK109" s="307">
        <f t="shared" si="1370"/>
        <v>1</v>
      </c>
      <c r="BL109" s="307">
        <f t="shared" si="1370"/>
        <v>1</v>
      </c>
      <c r="BM109" s="307">
        <f t="shared" si="1370"/>
        <v>1</v>
      </c>
      <c r="BN109" s="307">
        <f t="shared" si="1370"/>
        <v>1</v>
      </c>
      <c r="BO109" s="307">
        <f t="shared" si="1370"/>
        <v>1</v>
      </c>
      <c r="BP109" s="307">
        <f t="shared" si="1370"/>
        <v>1</v>
      </c>
      <c r="BQ109" s="307">
        <f t="shared" si="1370"/>
        <v>1</v>
      </c>
      <c r="BR109" s="307">
        <f t="shared" si="1370"/>
        <v>1</v>
      </c>
      <c r="BS109" s="307">
        <f t="shared" ref="BS109:ED109" si="1371">+IF($C$107&lt;=BS$4,1,0)</f>
        <v>1</v>
      </c>
      <c r="BT109" s="307">
        <f t="shared" si="1371"/>
        <v>1</v>
      </c>
      <c r="BU109" s="307">
        <f t="shared" si="1371"/>
        <v>1</v>
      </c>
      <c r="BV109" s="307">
        <f t="shared" si="1371"/>
        <v>1</v>
      </c>
      <c r="BW109" s="307">
        <f t="shared" si="1371"/>
        <v>1</v>
      </c>
      <c r="BX109" s="307">
        <f t="shared" si="1371"/>
        <v>1</v>
      </c>
      <c r="BY109" s="307">
        <f t="shared" si="1371"/>
        <v>1</v>
      </c>
      <c r="BZ109" s="307">
        <f t="shared" si="1371"/>
        <v>1</v>
      </c>
      <c r="CA109" s="307">
        <f t="shared" si="1371"/>
        <v>1</v>
      </c>
      <c r="CB109" s="307">
        <f t="shared" si="1371"/>
        <v>1</v>
      </c>
      <c r="CC109" s="307">
        <f t="shared" si="1371"/>
        <v>1</v>
      </c>
      <c r="CD109" s="307">
        <f t="shared" si="1371"/>
        <v>1</v>
      </c>
      <c r="CE109" s="307">
        <f t="shared" si="1371"/>
        <v>1</v>
      </c>
      <c r="CF109" s="307">
        <f t="shared" si="1371"/>
        <v>1</v>
      </c>
      <c r="CG109" s="307">
        <f t="shared" si="1371"/>
        <v>1</v>
      </c>
      <c r="CH109" s="307">
        <f t="shared" si="1371"/>
        <v>1</v>
      </c>
      <c r="CI109" s="307">
        <f t="shared" si="1371"/>
        <v>1</v>
      </c>
      <c r="CJ109" s="307">
        <f t="shared" si="1371"/>
        <v>1</v>
      </c>
      <c r="CK109" s="307">
        <f t="shared" si="1371"/>
        <v>1</v>
      </c>
      <c r="CL109" s="307">
        <f t="shared" si="1371"/>
        <v>1</v>
      </c>
      <c r="CM109" s="307">
        <f t="shared" si="1371"/>
        <v>1</v>
      </c>
      <c r="CN109" s="307">
        <f t="shared" si="1371"/>
        <v>1</v>
      </c>
      <c r="CO109" s="307">
        <f t="shared" si="1371"/>
        <v>1</v>
      </c>
      <c r="CP109" s="307">
        <f t="shared" si="1371"/>
        <v>1</v>
      </c>
      <c r="CQ109" s="307">
        <f t="shared" si="1371"/>
        <v>1</v>
      </c>
      <c r="CR109" s="307">
        <f t="shared" si="1371"/>
        <v>1</v>
      </c>
      <c r="CS109" s="307">
        <f t="shared" si="1371"/>
        <v>1</v>
      </c>
      <c r="CT109" s="307">
        <f t="shared" si="1371"/>
        <v>1</v>
      </c>
      <c r="CU109" s="307">
        <f t="shared" si="1371"/>
        <v>1</v>
      </c>
      <c r="CV109" s="307">
        <f t="shared" si="1371"/>
        <v>1</v>
      </c>
      <c r="CW109" s="307">
        <f t="shared" si="1371"/>
        <v>1</v>
      </c>
      <c r="CX109" s="307">
        <f t="shared" si="1371"/>
        <v>1</v>
      </c>
      <c r="CY109" s="307">
        <f t="shared" si="1371"/>
        <v>1</v>
      </c>
      <c r="CZ109" s="307">
        <f t="shared" si="1371"/>
        <v>1</v>
      </c>
      <c r="DA109" s="307">
        <f t="shared" si="1371"/>
        <v>1</v>
      </c>
      <c r="DB109" s="307">
        <f t="shared" si="1371"/>
        <v>1</v>
      </c>
      <c r="DC109" s="307">
        <f t="shared" si="1371"/>
        <v>1</v>
      </c>
      <c r="DD109" s="307">
        <f t="shared" si="1371"/>
        <v>1</v>
      </c>
      <c r="DE109" s="307">
        <f t="shared" si="1371"/>
        <v>1</v>
      </c>
      <c r="DF109" s="307">
        <f t="shared" si="1371"/>
        <v>1</v>
      </c>
      <c r="DG109" s="307">
        <f t="shared" si="1371"/>
        <v>1</v>
      </c>
      <c r="DH109" s="307">
        <f t="shared" si="1371"/>
        <v>1</v>
      </c>
      <c r="DI109" s="307">
        <f t="shared" si="1371"/>
        <v>1</v>
      </c>
      <c r="DJ109" s="307">
        <f t="shared" si="1371"/>
        <v>1</v>
      </c>
      <c r="DK109" s="307">
        <f t="shared" si="1371"/>
        <v>1</v>
      </c>
      <c r="DL109" s="307">
        <f t="shared" si="1371"/>
        <v>1</v>
      </c>
      <c r="DM109" s="307">
        <f t="shared" si="1371"/>
        <v>1</v>
      </c>
      <c r="DN109" s="307">
        <f t="shared" si="1371"/>
        <v>1</v>
      </c>
      <c r="DO109" s="307">
        <f t="shared" si="1371"/>
        <v>1</v>
      </c>
      <c r="DP109" s="307">
        <f t="shared" si="1371"/>
        <v>1</v>
      </c>
      <c r="DQ109" s="307">
        <f t="shared" si="1371"/>
        <v>1</v>
      </c>
      <c r="DR109" s="307">
        <f t="shared" si="1371"/>
        <v>1</v>
      </c>
      <c r="DS109" s="307">
        <f t="shared" si="1371"/>
        <v>1</v>
      </c>
      <c r="DT109" s="307">
        <f t="shared" si="1371"/>
        <v>1</v>
      </c>
      <c r="DU109" s="307">
        <f t="shared" si="1371"/>
        <v>1</v>
      </c>
      <c r="DV109" s="307">
        <f t="shared" si="1371"/>
        <v>1</v>
      </c>
      <c r="DW109" s="307">
        <f t="shared" si="1371"/>
        <v>1</v>
      </c>
      <c r="DX109" s="307">
        <f t="shared" si="1371"/>
        <v>1</v>
      </c>
      <c r="DY109" s="307">
        <f t="shared" si="1371"/>
        <v>1</v>
      </c>
      <c r="DZ109" s="307">
        <f t="shared" si="1371"/>
        <v>1</v>
      </c>
      <c r="EA109" s="307">
        <f t="shared" si="1371"/>
        <v>1</v>
      </c>
      <c r="EB109" s="307">
        <f t="shared" si="1371"/>
        <v>1</v>
      </c>
      <c r="EC109" s="307">
        <f t="shared" si="1371"/>
        <v>1</v>
      </c>
      <c r="ED109" s="307">
        <f t="shared" si="1371"/>
        <v>1</v>
      </c>
      <c r="EE109" s="307">
        <f t="shared" ref="EE109:GP109" si="1372">+IF($C$107&lt;=EE$4,1,0)</f>
        <v>1</v>
      </c>
      <c r="EF109" s="307">
        <f t="shared" si="1372"/>
        <v>1</v>
      </c>
      <c r="EG109" s="307">
        <f t="shared" si="1372"/>
        <v>1</v>
      </c>
      <c r="EH109" s="307">
        <f t="shared" si="1372"/>
        <v>1</v>
      </c>
      <c r="EI109" s="307">
        <f t="shared" si="1372"/>
        <v>1</v>
      </c>
      <c r="EJ109" s="307">
        <f t="shared" si="1372"/>
        <v>1</v>
      </c>
      <c r="EK109" s="307">
        <f t="shared" si="1372"/>
        <v>1</v>
      </c>
      <c r="EL109" s="307">
        <f t="shared" si="1372"/>
        <v>1</v>
      </c>
      <c r="EM109" s="307">
        <f t="shared" si="1372"/>
        <v>1</v>
      </c>
      <c r="EN109" s="307">
        <f t="shared" si="1372"/>
        <v>1</v>
      </c>
      <c r="EO109" s="307">
        <f t="shared" si="1372"/>
        <v>1</v>
      </c>
      <c r="EP109" s="307">
        <f t="shared" si="1372"/>
        <v>1</v>
      </c>
      <c r="EQ109" s="307">
        <f t="shared" si="1372"/>
        <v>1</v>
      </c>
      <c r="ER109" s="307">
        <f t="shared" si="1372"/>
        <v>1</v>
      </c>
      <c r="ES109" s="307">
        <f t="shared" si="1372"/>
        <v>1</v>
      </c>
      <c r="ET109" s="307">
        <f t="shared" si="1372"/>
        <v>1</v>
      </c>
      <c r="EU109" s="307">
        <f t="shared" si="1372"/>
        <v>1</v>
      </c>
      <c r="EV109" s="307">
        <f t="shared" si="1372"/>
        <v>1</v>
      </c>
      <c r="EW109" s="307">
        <f t="shared" si="1372"/>
        <v>1</v>
      </c>
      <c r="EX109" s="307">
        <f t="shared" si="1372"/>
        <v>1</v>
      </c>
      <c r="EY109" s="307">
        <f t="shared" si="1372"/>
        <v>1</v>
      </c>
      <c r="EZ109" s="307">
        <f t="shared" si="1372"/>
        <v>1</v>
      </c>
      <c r="FA109" s="307">
        <f t="shared" si="1372"/>
        <v>1</v>
      </c>
      <c r="FB109" s="307">
        <f t="shared" si="1372"/>
        <v>1</v>
      </c>
      <c r="FC109" s="307">
        <f t="shared" si="1372"/>
        <v>1</v>
      </c>
      <c r="FD109" s="307">
        <f t="shared" si="1372"/>
        <v>1</v>
      </c>
      <c r="FE109" s="307">
        <f t="shared" si="1372"/>
        <v>1</v>
      </c>
      <c r="FF109" s="307">
        <f t="shared" si="1372"/>
        <v>1</v>
      </c>
      <c r="FG109" s="307">
        <f t="shared" si="1372"/>
        <v>1</v>
      </c>
      <c r="FH109" s="307">
        <f t="shared" si="1372"/>
        <v>1</v>
      </c>
      <c r="FI109" s="307">
        <f t="shared" si="1372"/>
        <v>1</v>
      </c>
      <c r="FJ109" s="307">
        <f t="shared" si="1372"/>
        <v>1</v>
      </c>
      <c r="FK109" s="307">
        <f t="shared" si="1372"/>
        <v>1</v>
      </c>
      <c r="FL109" s="307">
        <f t="shared" si="1372"/>
        <v>1</v>
      </c>
      <c r="FM109" s="307">
        <f t="shared" si="1372"/>
        <v>1</v>
      </c>
      <c r="FN109" s="307">
        <f t="shared" si="1372"/>
        <v>1</v>
      </c>
      <c r="FO109" s="307">
        <f t="shared" si="1372"/>
        <v>1</v>
      </c>
      <c r="FP109" s="307">
        <f t="shared" si="1372"/>
        <v>1</v>
      </c>
      <c r="FQ109" s="307">
        <f t="shared" si="1372"/>
        <v>1</v>
      </c>
      <c r="FR109" s="307">
        <f t="shared" si="1372"/>
        <v>1</v>
      </c>
      <c r="FS109" s="307">
        <f t="shared" si="1372"/>
        <v>1</v>
      </c>
      <c r="FT109" s="307">
        <f t="shared" si="1372"/>
        <v>1</v>
      </c>
      <c r="FU109" s="307">
        <f t="shared" si="1372"/>
        <v>1</v>
      </c>
      <c r="FV109" s="307">
        <f t="shared" si="1372"/>
        <v>1</v>
      </c>
      <c r="FW109" s="307">
        <f t="shared" si="1372"/>
        <v>1</v>
      </c>
      <c r="FX109" s="307">
        <f t="shared" si="1372"/>
        <v>1</v>
      </c>
      <c r="FY109" s="307">
        <f t="shared" si="1372"/>
        <v>1</v>
      </c>
      <c r="FZ109" s="307">
        <f t="shared" si="1372"/>
        <v>1</v>
      </c>
      <c r="GA109" s="307">
        <f t="shared" si="1372"/>
        <v>1</v>
      </c>
      <c r="GB109" s="307">
        <f t="shared" si="1372"/>
        <v>1</v>
      </c>
      <c r="GC109" s="307">
        <f t="shared" si="1372"/>
        <v>1</v>
      </c>
      <c r="GD109" s="307">
        <f t="shared" si="1372"/>
        <v>1</v>
      </c>
      <c r="GE109" s="307">
        <f t="shared" si="1372"/>
        <v>1</v>
      </c>
      <c r="GF109" s="307">
        <f t="shared" si="1372"/>
        <v>1</v>
      </c>
      <c r="GG109" s="307">
        <f t="shared" si="1372"/>
        <v>1</v>
      </c>
      <c r="GH109" s="307">
        <f t="shared" si="1372"/>
        <v>1</v>
      </c>
      <c r="GI109" s="307">
        <f t="shared" si="1372"/>
        <v>1</v>
      </c>
      <c r="GJ109" s="307">
        <f t="shared" si="1372"/>
        <v>1</v>
      </c>
      <c r="GK109" s="307">
        <f t="shared" si="1372"/>
        <v>1</v>
      </c>
      <c r="GL109" s="307">
        <f t="shared" si="1372"/>
        <v>1</v>
      </c>
      <c r="GM109" s="307">
        <f t="shared" si="1372"/>
        <v>1</v>
      </c>
      <c r="GN109" s="307">
        <f t="shared" si="1372"/>
        <v>1</v>
      </c>
      <c r="GO109" s="307">
        <f t="shared" si="1372"/>
        <v>1</v>
      </c>
      <c r="GP109" s="307">
        <f t="shared" si="1372"/>
        <v>1</v>
      </c>
      <c r="GQ109" s="307">
        <f t="shared" ref="GQ109:JB109" si="1373">+IF($C$107&lt;=GQ$4,1,0)</f>
        <v>1</v>
      </c>
      <c r="GR109" s="307">
        <f t="shared" si="1373"/>
        <v>1</v>
      </c>
      <c r="GS109" s="307">
        <f t="shared" si="1373"/>
        <v>1</v>
      </c>
      <c r="GT109" s="307">
        <f t="shared" si="1373"/>
        <v>1</v>
      </c>
      <c r="GU109" s="307">
        <f t="shared" si="1373"/>
        <v>1</v>
      </c>
      <c r="GV109" s="307">
        <f t="shared" si="1373"/>
        <v>1</v>
      </c>
      <c r="GW109" s="307">
        <f t="shared" si="1373"/>
        <v>1</v>
      </c>
      <c r="GX109" s="307">
        <f t="shared" si="1373"/>
        <v>1</v>
      </c>
      <c r="GY109" s="307">
        <f t="shared" si="1373"/>
        <v>1</v>
      </c>
      <c r="GZ109" s="307">
        <f t="shared" si="1373"/>
        <v>1</v>
      </c>
      <c r="HA109" s="307">
        <f t="shared" si="1373"/>
        <v>1</v>
      </c>
      <c r="HB109" s="307">
        <f t="shared" si="1373"/>
        <v>1</v>
      </c>
      <c r="HC109" s="307">
        <f t="shared" si="1373"/>
        <v>1</v>
      </c>
      <c r="HD109" s="307">
        <f t="shared" si="1373"/>
        <v>1</v>
      </c>
      <c r="HE109" s="307">
        <f t="shared" si="1373"/>
        <v>1</v>
      </c>
      <c r="HF109" s="307">
        <f t="shared" si="1373"/>
        <v>1</v>
      </c>
      <c r="HG109" s="307">
        <f t="shared" si="1373"/>
        <v>1</v>
      </c>
      <c r="HH109" s="307">
        <f t="shared" si="1373"/>
        <v>1</v>
      </c>
      <c r="HI109" s="307">
        <f t="shared" si="1373"/>
        <v>1</v>
      </c>
      <c r="HJ109" s="307">
        <f t="shared" si="1373"/>
        <v>1</v>
      </c>
      <c r="HK109" s="307">
        <f t="shared" si="1373"/>
        <v>1</v>
      </c>
      <c r="HL109" s="307">
        <f t="shared" si="1373"/>
        <v>1</v>
      </c>
      <c r="HM109" s="307">
        <f t="shared" si="1373"/>
        <v>1</v>
      </c>
      <c r="HN109" s="307">
        <f t="shared" si="1373"/>
        <v>1</v>
      </c>
      <c r="HO109" s="307">
        <f t="shared" si="1373"/>
        <v>1</v>
      </c>
      <c r="HP109" s="307">
        <f t="shared" si="1373"/>
        <v>1</v>
      </c>
      <c r="HQ109" s="307">
        <f t="shared" si="1373"/>
        <v>1</v>
      </c>
      <c r="HR109" s="307">
        <f t="shared" si="1373"/>
        <v>1</v>
      </c>
      <c r="HS109" s="307">
        <f t="shared" si="1373"/>
        <v>1</v>
      </c>
      <c r="HT109" s="307">
        <f t="shared" si="1373"/>
        <v>1</v>
      </c>
      <c r="HU109" s="307">
        <f t="shared" si="1373"/>
        <v>1</v>
      </c>
      <c r="HV109" s="307">
        <f t="shared" si="1373"/>
        <v>1</v>
      </c>
      <c r="HW109" s="307">
        <f t="shared" si="1373"/>
        <v>1</v>
      </c>
      <c r="HX109" s="307">
        <f t="shared" si="1373"/>
        <v>1</v>
      </c>
      <c r="HY109" s="307">
        <f t="shared" si="1373"/>
        <v>1</v>
      </c>
      <c r="HZ109" s="307">
        <f t="shared" si="1373"/>
        <v>1</v>
      </c>
      <c r="IA109" s="307">
        <f t="shared" si="1373"/>
        <v>1</v>
      </c>
      <c r="IB109" s="307">
        <f t="shared" si="1373"/>
        <v>1</v>
      </c>
      <c r="IC109" s="307">
        <f t="shared" si="1373"/>
        <v>1</v>
      </c>
      <c r="ID109" s="307">
        <f t="shared" si="1373"/>
        <v>1</v>
      </c>
      <c r="IE109" s="307">
        <f t="shared" si="1373"/>
        <v>1</v>
      </c>
      <c r="IF109" s="307">
        <f t="shared" si="1373"/>
        <v>1</v>
      </c>
      <c r="IG109" s="307">
        <f t="shared" si="1373"/>
        <v>1</v>
      </c>
      <c r="IH109" s="307">
        <f t="shared" si="1373"/>
        <v>1</v>
      </c>
      <c r="II109" s="307">
        <f t="shared" si="1373"/>
        <v>1</v>
      </c>
      <c r="IJ109" s="307">
        <f t="shared" si="1373"/>
        <v>1</v>
      </c>
      <c r="IK109" s="307">
        <f t="shared" si="1373"/>
        <v>1</v>
      </c>
      <c r="IL109" s="307">
        <f t="shared" si="1373"/>
        <v>1</v>
      </c>
      <c r="IM109" s="307">
        <f t="shared" si="1373"/>
        <v>1</v>
      </c>
      <c r="IN109" s="307">
        <f t="shared" si="1373"/>
        <v>1</v>
      </c>
      <c r="IO109" s="307">
        <f t="shared" si="1373"/>
        <v>1</v>
      </c>
      <c r="IP109" s="307">
        <f t="shared" si="1373"/>
        <v>1</v>
      </c>
      <c r="IQ109" s="307">
        <f t="shared" si="1373"/>
        <v>1</v>
      </c>
      <c r="IR109" s="307">
        <f t="shared" si="1373"/>
        <v>1</v>
      </c>
      <c r="IS109" s="307">
        <f t="shared" si="1373"/>
        <v>1</v>
      </c>
      <c r="IT109" s="307">
        <f t="shared" si="1373"/>
        <v>1</v>
      </c>
      <c r="IU109" s="307">
        <f t="shared" si="1373"/>
        <v>1</v>
      </c>
      <c r="IV109" s="307">
        <f t="shared" si="1373"/>
        <v>1</v>
      </c>
      <c r="IW109" s="307">
        <f t="shared" si="1373"/>
        <v>1</v>
      </c>
      <c r="IX109" s="307">
        <f t="shared" si="1373"/>
        <v>1</v>
      </c>
      <c r="IY109" s="307">
        <f t="shared" si="1373"/>
        <v>1</v>
      </c>
      <c r="IZ109" s="307">
        <f t="shared" si="1373"/>
        <v>1</v>
      </c>
      <c r="JA109" s="307">
        <f t="shared" si="1373"/>
        <v>1</v>
      </c>
      <c r="JB109" s="307">
        <f t="shared" si="1373"/>
        <v>1</v>
      </c>
      <c r="JC109" s="307">
        <f t="shared" ref="JC109:JN109" si="1374">+IF($C$107&lt;=JC$4,1,0)</f>
        <v>1</v>
      </c>
      <c r="JD109" s="307">
        <f t="shared" si="1374"/>
        <v>1</v>
      </c>
      <c r="JE109" s="307">
        <f t="shared" si="1374"/>
        <v>1</v>
      </c>
      <c r="JF109" s="307">
        <f t="shared" si="1374"/>
        <v>1</v>
      </c>
      <c r="JG109" s="307">
        <f t="shared" si="1374"/>
        <v>1</v>
      </c>
      <c r="JH109" s="307">
        <f t="shared" si="1374"/>
        <v>1</v>
      </c>
      <c r="JI109" s="307">
        <f t="shared" si="1374"/>
        <v>1</v>
      </c>
      <c r="JJ109" s="307">
        <f t="shared" si="1374"/>
        <v>1</v>
      </c>
      <c r="JK109" s="307">
        <f t="shared" si="1374"/>
        <v>1</v>
      </c>
      <c r="JL109" s="307">
        <f t="shared" si="1374"/>
        <v>1</v>
      </c>
      <c r="JM109" s="307">
        <f t="shared" si="1374"/>
        <v>1</v>
      </c>
      <c r="JN109" s="307">
        <f t="shared" si="1374"/>
        <v>1</v>
      </c>
    </row>
    <row r="110" spans="2:274" x14ac:dyDescent="0.2">
      <c r="B110" s="2" t="s">
        <v>425</v>
      </c>
      <c r="C110" s="247"/>
      <c r="D110" s="178"/>
      <c r="E110" s="297"/>
      <c r="F110" s="347"/>
      <c r="G110" s="307">
        <f>AND(G$4&lt;=$C108,G$5&gt;=$C107)*1</f>
        <v>0</v>
      </c>
      <c r="H110" s="307">
        <f t="shared" ref="H110:BS110" si="1375">AND(H$4&lt;=$C108,H$5&gt;=$C107)*1</f>
        <v>0</v>
      </c>
      <c r="I110" s="307">
        <f t="shared" si="1375"/>
        <v>0</v>
      </c>
      <c r="J110" s="307">
        <f t="shared" si="1375"/>
        <v>0</v>
      </c>
      <c r="K110" s="307">
        <f t="shared" si="1375"/>
        <v>0</v>
      </c>
      <c r="L110" s="307">
        <f t="shared" si="1375"/>
        <v>0</v>
      </c>
      <c r="M110" s="307">
        <f t="shared" si="1375"/>
        <v>0</v>
      </c>
      <c r="N110" s="307">
        <f t="shared" si="1375"/>
        <v>0</v>
      </c>
      <c r="O110" s="307">
        <f t="shared" si="1375"/>
        <v>0</v>
      </c>
      <c r="P110" s="307">
        <f t="shared" si="1375"/>
        <v>0</v>
      </c>
      <c r="Q110" s="307">
        <f t="shared" si="1375"/>
        <v>0</v>
      </c>
      <c r="R110" s="307">
        <f t="shared" si="1375"/>
        <v>0</v>
      </c>
      <c r="S110" s="307">
        <f t="shared" si="1375"/>
        <v>1</v>
      </c>
      <c r="T110" s="307">
        <f t="shared" si="1375"/>
        <v>1</v>
      </c>
      <c r="U110" s="307">
        <f t="shared" si="1375"/>
        <v>1</v>
      </c>
      <c r="V110" s="307">
        <f t="shared" si="1375"/>
        <v>1</v>
      </c>
      <c r="W110" s="307">
        <f t="shared" si="1375"/>
        <v>1</v>
      </c>
      <c r="X110" s="307">
        <f t="shared" si="1375"/>
        <v>1</v>
      </c>
      <c r="Y110" s="307">
        <f t="shared" si="1375"/>
        <v>1</v>
      </c>
      <c r="Z110" s="307">
        <f t="shared" si="1375"/>
        <v>1</v>
      </c>
      <c r="AA110" s="307">
        <f t="shared" si="1375"/>
        <v>1</v>
      </c>
      <c r="AB110" s="307">
        <f t="shared" si="1375"/>
        <v>1</v>
      </c>
      <c r="AC110" s="307">
        <f t="shared" si="1375"/>
        <v>1</v>
      </c>
      <c r="AD110" s="307">
        <f t="shared" si="1375"/>
        <v>1</v>
      </c>
      <c r="AE110" s="307">
        <f t="shared" si="1375"/>
        <v>1</v>
      </c>
      <c r="AF110" s="307">
        <f t="shared" si="1375"/>
        <v>1</v>
      </c>
      <c r="AG110" s="307">
        <f t="shared" si="1375"/>
        <v>1</v>
      </c>
      <c r="AH110" s="307">
        <f t="shared" si="1375"/>
        <v>1</v>
      </c>
      <c r="AI110" s="307">
        <f t="shared" si="1375"/>
        <v>1</v>
      </c>
      <c r="AJ110" s="307">
        <f t="shared" si="1375"/>
        <v>1</v>
      </c>
      <c r="AK110" s="307">
        <f t="shared" si="1375"/>
        <v>1</v>
      </c>
      <c r="AL110" s="307">
        <f t="shared" si="1375"/>
        <v>1</v>
      </c>
      <c r="AM110" s="307">
        <f t="shared" si="1375"/>
        <v>1</v>
      </c>
      <c r="AN110" s="307">
        <f t="shared" si="1375"/>
        <v>1</v>
      </c>
      <c r="AO110" s="307">
        <f t="shared" si="1375"/>
        <v>1</v>
      </c>
      <c r="AP110" s="307">
        <f t="shared" si="1375"/>
        <v>1</v>
      </c>
      <c r="AQ110" s="307">
        <f t="shared" si="1375"/>
        <v>1</v>
      </c>
      <c r="AR110" s="307">
        <f t="shared" si="1375"/>
        <v>1</v>
      </c>
      <c r="AS110" s="307">
        <f t="shared" si="1375"/>
        <v>1</v>
      </c>
      <c r="AT110" s="307">
        <f t="shared" si="1375"/>
        <v>0</v>
      </c>
      <c r="AU110" s="307">
        <f t="shared" si="1375"/>
        <v>0</v>
      </c>
      <c r="AV110" s="307">
        <f t="shared" si="1375"/>
        <v>0</v>
      </c>
      <c r="AW110" s="307">
        <f t="shared" si="1375"/>
        <v>0</v>
      </c>
      <c r="AX110" s="307">
        <f t="shared" si="1375"/>
        <v>0</v>
      </c>
      <c r="AY110" s="307">
        <f t="shared" si="1375"/>
        <v>0</v>
      </c>
      <c r="AZ110" s="307">
        <f t="shared" si="1375"/>
        <v>0</v>
      </c>
      <c r="BA110" s="307">
        <f t="shared" si="1375"/>
        <v>0</v>
      </c>
      <c r="BB110" s="307">
        <f t="shared" si="1375"/>
        <v>0</v>
      </c>
      <c r="BC110" s="307">
        <f t="shared" si="1375"/>
        <v>0</v>
      </c>
      <c r="BD110" s="307">
        <f t="shared" si="1375"/>
        <v>0</v>
      </c>
      <c r="BE110" s="307">
        <f t="shared" si="1375"/>
        <v>0</v>
      </c>
      <c r="BF110" s="307">
        <f t="shared" si="1375"/>
        <v>0</v>
      </c>
      <c r="BG110" s="307">
        <f t="shared" si="1375"/>
        <v>0</v>
      </c>
      <c r="BH110" s="307">
        <f t="shared" si="1375"/>
        <v>0</v>
      </c>
      <c r="BI110" s="307">
        <f t="shared" si="1375"/>
        <v>0</v>
      </c>
      <c r="BJ110" s="307">
        <f t="shared" si="1375"/>
        <v>0</v>
      </c>
      <c r="BK110" s="307">
        <f t="shared" si="1375"/>
        <v>0</v>
      </c>
      <c r="BL110" s="307">
        <f t="shared" si="1375"/>
        <v>0</v>
      </c>
      <c r="BM110" s="307">
        <f t="shared" si="1375"/>
        <v>0</v>
      </c>
      <c r="BN110" s="307">
        <f t="shared" si="1375"/>
        <v>0</v>
      </c>
      <c r="BO110" s="307">
        <f t="shared" si="1375"/>
        <v>0</v>
      </c>
      <c r="BP110" s="307">
        <f t="shared" si="1375"/>
        <v>0</v>
      </c>
      <c r="BQ110" s="307">
        <f t="shared" si="1375"/>
        <v>0</v>
      </c>
      <c r="BR110" s="307">
        <f t="shared" si="1375"/>
        <v>0</v>
      </c>
      <c r="BS110" s="307">
        <f t="shared" si="1375"/>
        <v>0</v>
      </c>
      <c r="BT110" s="307">
        <f t="shared" ref="BT110:EE110" si="1376">AND(BT$4&lt;=$C108,BT$5&gt;=$C107)*1</f>
        <v>0</v>
      </c>
      <c r="BU110" s="307">
        <f t="shared" si="1376"/>
        <v>0</v>
      </c>
      <c r="BV110" s="307">
        <f t="shared" si="1376"/>
        <v>0</v>
      </c>
      <c r="BW110" s="307">
        <f t="shared" si="1376"/>
        <v>0</v>
      </c>
      <c r="BX110" s="307">
        <f t="shared" si="1376"/>
        <v>0</v>
      </c>
      <c r="BY110" s="307">
        <f t="shared" si="1376"/>
        <v>0</v>
      </c>
      <c r="BZ110" s="307">
        <f t="shared" si="1376"/>
        <v>0</v>
      </c>
      <c r="CA110" s="307">
        <f t="shared" si="1376"/>
        <v>0</v>
      </c>
      <c r="CB110" s="307">
        <f t="shared" si="1376"/>
        <v>0</v>
      </c>
      <c r="CC110" s="307">
        <f t="shared" si="1376"/>
        <v>0</v>
      </c>
      <c r="CD110" s="307">
        <f t="shared" si="1376"/>
        <v>0</v>
      </c>
      <c r="CE110" s="307">
        <f t="shared" si="1376"/>
        <v>0</v>
      </c>
      <c r="CF110" s="307">
        <f t="shared" si="1376"/>
        <v>0</v>
      </c>
      <c r="CG110" s="307">
        <f t="shared" si="1376"/>
        <v>0</v>
      </c>
      <c r="CH110" s="307">
        <f t="shared" si="1376"/>
        <v>0</v>
      </c>
      <c r="CI110" s="307">
        <f t="shared" si="1376"/>
        <v>0</v>
      </c>
      <c r="CJ110" s="307">
        <f t="shared" si="1376"/>
        <v>0</v>
      </c>
      <c r="CK110" s="307">
        <f t="shared" si="1376"/>
        <v>0</v>
      </c>
      <c r="CL110" s="307">
        <f t="shared" si="1376"/>
        <v>0</v>
      </c>
      <c r="CM110" s="307">
        <f t="shared" si="1376"/>
        <v>0</v>
      </c>
      <c r="CN110" s="307">
        <f t="shared" si="1376"/>
        <v>0</v>
      </c>
      <c r="CO110" s="307">
        <f t="shared" si="1376"/>
        <v>0</v>
      </c>
      <c r="CP110" s="307">
        <f t="shared" si="1376"/>
        <v>0</v>
      </c>
      <c r="CQ110" s="307">
        <f t="shared" si="1376"/>
        <v>0</v>
      </c>
      <c r="CR110" s="307">
        <f t="shared" si="1376"/>
        <v>0</v>
      </c>
      <c r="CS110" s="307">
        <f t="shared" si="1376"/>
        <v>0</v>
      </c>
      <c r="CT110" s="307">
        <f t="shared" si="1376"/>
        <v>0</v>
      </c>
      <c r="CU110" s="307">
        <f t="shared" si="1376"/>
        <v>0</v>
      </c>
      <c r="CV110" s="307">
        <f t="shared" si="1376"/>
        <v>0</v>
      </c>
      <c r="CW110" s="307">
        <f t="shared" si="1376"/>
        <v>0</v>
      </c>
      <c r="CX110" s="307">
        <f t="shared" si="1376"/>
        <v>0</v>
      </c>
      <c r="CY110" s="307">
        <f t="shared" si="1376"/>
        <v>0</v>
      </c>
      <c r="CZ110" s="307">
        <f t="shared" si="1376"/>
        <v>0</v>
      </c>
      <c r="DA110" s="307">
        <f t="shared" si="1376"/>
        <v>0</v>
      </c>
      <c r="DB110" s="307">
        <f t="shared" si="1376"/>
        <v>0</v>
      </c>
      <c r="DC110" s="307">
        <f t="shared" si="1376"/>
        <v>0</v>
      </c>
      <c r="DD110" s="307">
        <f t="shared" si="1376"/>
        <v>0</v>
      </c>
      <c r="DE110" s="307">
        <f t="shared" si="1376"/>
        <v>0</v>
      </c>
      <c r="DF110" s="307">
        <f t="shared" si="1376"/>
        <v>0</v>
      </c>
      <c r="DG110" s="307">
        <f t="shared" si="1376"/>
        <v>0</v>
      </c>
      <c r="DH110" s="307">
        <f t="shared" si="1376"/>
        <v>0</v>
      </c>
      <c r="DI110" s="307">
        <f t="shared" si="1376"/>
        <v>0</v>
      </c>
      <c r="DJ110" s="307">
        <f t="shared" si="1376"/>
        <v>0</v>
      </c>
      <c r="DK110" s="307">
        <f t="shared" si="1376"/>
        <v>0</v>
      </c>
      <c r="DL110" s="307">
        <f t="shared" si="1376"/>
        <v>0</v>
      </c>
      <c r="DM110" s="307">
        <f t="shared" si="1376"/>
        <v>0</v>
      </c>
      <c r="DN110" s="307">
        <f t="shared" si="1376"/>
        <v>0</v>
      </c>
      <c r="DO110" s="307">
        <f t="shared" si="1376"/>
        <v>0</v>
      </c>
      <c r="DP110" s="307">
        <f t="shared" si="1376"/>
        <v>0</v>
      </c>
      <c r="DQ110" s="307">
        <f t="shared" si="1376"/>
        <v>0</v>
      </c>
      <c r="DR110" s="307">
        <f t="shared" si="1376"/>
        <v>0</v>
      </c>
      <c r="DS110" s="307">
        <f t="shared" si="1376"/>
        <v>0</v>
      </c>
      <c r="DT110" s="307">
        <f t="shared" si="1376"/>
        <v>0</v>
      </c>
      <c r="DU110" s="307">
        <f t="shared" si="1376"/>
        <v>0</v>
      </c>
      <c r="DV110" s="307">
        <f t="shared" si="1376"/>
        <v>0</v>
      </c>
      <c r="DW110" s="307">
        <f t="shared" si="1376"/>
        <v>0</v>
      </c>
      <c r="DX110" s="307">
        <f t="shared" si="1376"/>
        <v>0</v>
      </c>
      <c r="DY110" s="307">
        <f t="shared" si="1376"/>
        <v>0</v>
      </c>
      <c r="DZ110" s="307">
        <f t="shared" si="1376"/>
        <v>0</v>
      </c>
      <c r="EA110" s="307">
        <f t="shared" si="1376"/>
        <v>0</v>
      </c>
      <c r="EB110" s="307">
        <f t="shared" si="1376"/>
        <v>0</v>
      </c>
      <c r="EC110" s="307">
        <f t="shared" si="1376"/>
        <v>0</v>
      </c>
      <c r="ED110" s="307">
        <f t="shared" si="1376"/>
        <v>0</v>
      </c>
      <c r="EE110" s="307">
        <f t="shared" si="1376"/>
        <v>0</v>
      </c>
      <c r="EF110" s="307">
        <f t="shared" ref="EF110:GQ110" si="1377">AND(EF$4&lt;=$C108,EF$5&gt;=$C107)*1</f>
        <v>0</v>
      </c>
      <c r="EG110" s="307">
        <f t="shared" si="1377"/>
        <v>0</v>
      </c>
      <c r="EH110" s="307">
        <f t="shared" si="1377"/>
        <v>0</v>
      </c>
      <c r="EI110" s="307">
        <f t="shared" si="1377"/>
        <v>0</v>
      </c>
      <c r="EJ110" s="307">
        <f t="shared" si="1377"/>
        <v>0</v>
      </c>
      <c r="EK110" s="307">
        <f t="shared" si="1377"/>
        <v>0</v>
      </c>
      <c r="EL110" s="307">
        <f t="shared" si="1377"/>
        <v>0</v>
      </c>
      <c r="EM110" s="307">
        <f t="shared" si="1377"/>
        <v>0</v>
      </c>
      <c r="EN110" s="307">
        <f t="shared" si="1377"/>
        <v>0</v>
      </c>
      <c r="EO110" s="307">
        <f t="shared" si="1377"/>
        <v>0</v>
      </c>
      <c r="EP110" s="307">
        <f t="shared" si="1377"/>
        <v>0</v>
      </c>
      <c r="EQ110" s="307">
        <f t="shared" si="1377"/>
        <v>0</v>
      </c>
      <c r="ER110" s="307">
        <f t="shared" si="1377"/>
        <v>0</v>
      </c>
      <c r="ES110" s="307">
        <f t="shared" si="1377"/>
        <v>0</v>
      </c>
      <c r="ET110" s="307">
        <f t="shared" si="1377"/>
        <v>0</v>
      </c>
      <c r="EU110" s="307">
        <f t="shared" si="1377"/>
        <v>0</v>
      </c>
      <c r="EV110" s="307">
        <f t="shared" si="1377"/>
        <v>0</v>
      </c>
      <c r="EW110" s="307">
        <f t="shared" si="1377"/>
        <v>0</v>
      </c>
      <c r="EX110" s="307">
        <f t="shared" si="1377"/>
        <v>0</v>
      </c>
      <c r="EY110" s="307">
        <f t="shared" si="1377"/>
        <v>0</v>
      </c>
      <c r="EZ110" s="307">
        <f t="shared" si="1377"/>
        <v>0</v>
      </c>
      <c r="FA110" s="307">
        <f t="shared" si="1377"/>
        <v>0</v>
      </c>
      <c r="FB110" s="307">
        <f t="shared" si="1377"/>
        <v>0</v>
      </c>
      <c r="FC110" s="307">
        <f t="shared" si="1377"/>
        <v>0</v>
      </c>
      <c r="FD110" s="307">
        <f t="shared" si="1377"/>
        <v>0</v>
      </c>
      <c r="FE110" s="307">
        <f t="shared" si="1377"/>
        <v>0</v>
      </c>
      <c r="FF110" s="307">
        <f t="shared" si="1377"/>
        <v>0</v>
      </c>
      <c r="FG110" s="307">
        <f t="shared" si="1377"/>
        <v>0</v>
      </c>
      <c r="FH110" s="307">
        <f t="shared" si="1377"/>
        <v>0</v>
      </c>
      <c r="FI110" s="307">
        <f t="shared" si="1377"/>
        <v>0</v>
      </c>
      <c r="FJ110" s="307">
        <f t="shared" si="1377"/>
        <v>0</v>
      </c>
      <c r="FK110" s="307">
        <f t="shared" si="1377"/>
        <v>0</v>
      </c>
      <c r="FL110" s="307">
        <f t="shared" si="1377"/>
        <v>0</v>
      </c>
      <c r="FM110" s="307">
        <f t="shared" si="1377"/>
        <v>0</v>
      </c>
      <c r="FN110" s="307">
        <f t="shared" si="1377"/>
        <v>0</v>
      </c>
      <c r="FO110" s="307">
        <f t="shared" si="1377"/>
        <v>0</v>
      </c>
      <c r="FP110" s="307">
        <f t="shared" si="1377"/>
        <v>0</v>
      </c>
      <c r="FQ110" s="307">
        <f t="shared" si="1377"/>
        <v>0</v>
      </c>
      <c r="FR110" s="307">
        <f t="shared" si="1377"/>
        <v>0</v>
      </c>
      <c r="FS110" s="307">
        <f t="shared" si="1377"/>
        <v>0</v>
      </c>
      <c r="FT110" s="307">
        <f t="shared" si="1377"/>
        <v>0</v>
      </c>
      <c r="FU110" s="307">
        <f t="shared" si="1377"/>
        <v>0</v>
      </c>
      <c r="FV110" s="307">
        <f t="shared" si="1377"/>
        <v>0</v>
      </c>
      <c r="FW110" s="307">
        <f t="shared" si="1377"/>
        <v>0</v>
      </c>
      <c r="FX110" s="307">
        <f t="shared" si="1377"/>
        <v>0</v>
      </c>
      <c r="FY110" s="307">
        <f t="shared" si="1377"/>
        <v>0</v>
      </c>
      <c r="FZ110" s="307">
        <f t="shared" si="1377"/>
        <v>0</v>
      </c>
      <c r="GA110" s="307">
        <f t="shared" si="1377"/>
        <v>0</v>
      </c>
      <c r="GB110" s="307">
        <f t="shared" si="1377"/>
        <v>0</v>
      </c>
      <c r="GC110" s="307">
        <f t="shared" si="1377"/>
        <v>0</v>
      </c>
      <c r="GD110" s="307">
        <f t="shared" si="1377"/>
        <v>0</v>
      </c>
      <c r="GE110" s="307">
        <f t="shared" si="1377"/>
        <v>0</v>
      </c>
      <c r="GF110" s="307">
        <f t="shared" si="1377"/>
        <v>0</v>
      </c>
      <c r="GG110" s="307">
        <f t="shared" si="1377"/>
        <v>0</v>
      </c>
      <c r="GH110" s="307">
        <f t="shared" si="1377"/>
        <v>0</v>
      </c>
      <c r="GI110" s="307">
        <f t="shared" si="1377"/>
        <v>0</v>
      </c>
      <c r="GJ110" s="307">
        <f t="shared" si="1377"/>
        <v>0</v>
      </c>
      <c r="GK110" s="307">
        <f t="shared" si="1377"/>
        <v>0</v>
      </c>
      <c r="GL110" s="307">
        <f t="shared" si="1377"/>
        <v>0</v>
      </c>
      <c r="GM110" s="307">
        <f t="shared" si="1377"/>
        <v>0</v>
      </c>
      <c r="GN110" s="307">
        <f t="shared" si="1377"/>
        <v>0</v>
      </c>
      <c r="GO110" s="307">
        <f t="shared" si="1377"/>
        <v>0</v>
      </c>
      <c r="GP110" s="307">
        <f t="shared" si="1377"/>
        <v>0</v>
      </c>
      <c r="GQ110" s="307">
        <f t="shared" si="1377"/>
        <v>0</v>
      </c>
      <c r="GR110" s="307">
        <f t="shared" ref="GR110:JC110" si="1378">AND(GR$4&lt;=$C108,GR$5&gt;=$C107)*1</f>
        <v>0</v>
      </c>
      <c r="GS110" s="307">
        <f t="shared" si="1378"/>
        <v>0</v>
      </c>
      <c r="GT110" s="307">
        <f t="shared" si="1378"/>
        <v>0</v>
      </c>
      <c r="GU110" s="307">
        <f t="shared" si="1378"/>
        <v>0</v>
      </c>
      <c r="GV110" s="307">
        <f t="shared" si="1378"/>
        <v>0</v>
      </c>
      <c r="GW110" s="307">
        <f t="shared" si="1378"/>
        <v>0</v>
      </c>
      <c r="GX110" s="307">
        <f t="shared" si="1378"/>
        <v>0</v>
      </c>
      <c r="GY110" s="307">
        <f t="shared" si="1378"/>
        <v>0</v>
      </c>
      <c r="GZ110" s="307">
        <f t="shared" si="1378"/>
        <v>0</v>
      </c>
      <c r="HA110" s="307">
        <f t="shared" si="1378"/>
        <v>0</v>
      </c>
      <c r="HB110" s="307">
        <f t="shared" si="1378"/>
        <v>0</v>
      </c>
      <c r="HC110" s="307">
        <f t="shared" si="1378"/>
        <v>0</v>
      </c>
      <c r="HD110" s="307">
        <f t="shared" si="1378"/>
        <v>0</v>
      </c>
      <c r="HE110" s="307">
        <f t="shared" si="1378"/>
        <v>0</v>
      </c>
      <c r="HF110" s="307">
        <f t="shared" si="1378"/>
        <v>0</v>
      </c>
      <c r="HG110" s="307">
        <f t="shared" si="1378"/>
        <v>0</v>
      </c>
      <c r="HH110" s="307">
        <f t="shared" si="1378"/>
        <v>0</v>
      </c>
      <c r="HI110" s="307">
        <f t="shared" si="1378"/>
        <v>0</v>
      </c>
      <c r="HJ110" s="307">
        <f t="shared" si="1378"/>
        <v>0</v>
      </c>
      <c r="HK110" s="307">
        <f t="shared" si="1378"/>
        <v>0</v>
      </c>
      <c r="HL110" s="307">
        <f t="shared" si="1378"/>
        <v>0</v>
      </c>
      <c r="HM110" s="307">
        <f t="shared" si="1378"/>
        <v>0</v>
      </c>
      <c r="HN110" s="307">
        <f t="shared" si="1378"/>
        <v>0</v>
      </c>
      <c r="HO110" s="307">
        <f t="shared" si="1378"/>
        <v>0</v>
      </c>
      <c r="HP110" s="307">
        <f t="shared" si="1378"/>
        <v>0</v>
      </c>
      <c r="HQ110" s="307">
        <f t="shared" si="1378"/>
        <v>0</v>
      </c>
      <c r="HR110" s="307">
        <f t="shared" si="1378"/>
        <v>0</v>
      </c>
      <c r="HS110" s="307">
        <f t="shared" si="1378"/>
        <v>0</v>
      </c>
      <c r="HT110" s="307">
        <f t="shared" si="1378"/>
        <v>0</v>
      </c>
      <c r="HU110" s="307">
        <f t="shared" si="1378"/>
        <v>0</v>
      </c>
      <c r="HV110" s="307">
        <f t="shared" si="1378"/>
        <v>0</v>
      </c>
      <c r="HW110" s="307">
        <f t="shared" si="1378"/>
        <v>0</v>
      </c>
      <c r="HX110" s="307">
        <f t="shared" si="1378"/>
        <v>0</v>
      </c>
      <c r="HY110" s="307">
        <f t="shared" si="1378"/>
        <v>0</v>
      </c>
      <c r="HZ110" s="307">
        <f t="shared" si="1378"/>
        <v>0</v>
      </c>
      <c r="IA110" s="307">
        <f t="shared" si="1378"/>
        <v>0</v>
      </c>
      <c r="IB110" s="307">
        <f t="shared" si="1378"/>
        <v>0</v>
      </c>
      <c r="IC110" s="307">
        <f t="shared" si="1378"/>
        <v>0</v>
      </c>
      <c r="ID110" s="307">
        <f t="shared" si="1378"/>
        <v>0</v>
      </c>
      <c r="IE110" s="307">
        <f t="shared" si="1378"/>
        <v>0</v>
      </c>
      <c r="IF110" s="307">
        <f t="shared" si="1378"/>
        <v>0</v>
      </c>
      <c r="IG110" s="307">
        <f t="shared" si="1378"/>
        <v>0</v>
      </c>
      <c r="IH110" s="307">
        <f t="shared" si="1378"/>
        <v>0</v>
      </c>
      <c r="II110" s="307">
        <f t="shared" si="1378"/>
        <v>0</v>
      </c>
      <c r="IJ110" s="307">
        <f t="shared" si="1378"/>
        <v>0</v>
      </c>
      <c r="IK110" s="307">
        <f t="shared" si="1378"/>
        <v>0</v>
      </c>
      <c r="IL110" s="307">
        <f t="shared" si="1378"/>
        <v>0</v>
      </c>
      <c r="IM110" s="307">
        <f t="shared" si="1378"/>
        <v>0</v>
      </c>
      <c r="IN110" s="307">
        <f t="shared" si="1378"/>
        <v>0</v>
      </c>
      <c r="IO110" s="307">
        <f t="shared" si="1378"/>
        <v>0</v>
      </c>
      <c r="IP110" s="307">
        <f t="shared" si="1378"/>
        <v>0</v>
      </c>
      <c r="IQ110" s="307">
        <f t="shared" si="1378"/>
        <v>0</v>
      </c>
      <c r="IR110" s="307">
        <f t="shared" si="1378"/>
        <v>0</v>
      </c>
      <c r="IS110" s="307">
        <f t="shared" si="1378"/>
        <v>0</v>
      </c>
      <c r="IT110" s="307">
        <f t="shared" si="1378"/>
        <v>0</v>
      </c>
      <c r="IU110" s="307">
        <f t="shared" si="1378"/>
        <v>0</v>
      </c>
      <c r="IV110" s="307">
        <f t="shared" si="1378"/>
        <v>0</v>
      </c>
      <c r="IW110" s="307">
        <f t="shared" si="1378"/>
        <v>0</v>
      </c>
      <c r="IX110" s="307">
        <f t="shared" si="1378"/>
        <v>0</v>
      </c>
      <c r="IY110" s="307">
        <f t="shared" si="1378"/>
        <v>0</v>
      </c>
      <c r="IZ110" s="307">
        <f t="shared" si="1378"/>
        <v>0</v>
      </c>
      <c r="JA110" s="307">
        <f t="shared" si="1378"/>
        <v>0</v>
      </c>
      <c r="JB110" s="307">
        <f t="shared" si="1378"/>
        <v>0</v>
      </c>
      <c r="JC110" s="307">
        <f t="shared" si="1378"/>
        <v>0</v>
      </c>
      <c r="JD110" s="307">
        <f t="shared" ref="JD110:JN110" si="1379">AND(JD$4&lt;=$C108,JD$5&gt;=$C107)*1</f>
        <v>0</v>
      </c>
      <c r="JE110" s="307">
        <f t="shared" si="1379"/>
        <v>0</v>
      </c>
      <c r="JF110" s="307">
        <f t="shared" si="1379"/>
        <v>0</v>
      </c>
      <c r="JG110" s="307">
        <f t="shared" si="1379"/>
        <v>0</v>
      </c>
      <c r="JH110" s="307">
        <f t="shared" si="1379"/>
        <v>0</v>
      </c>
      <c r="JI110" s="307">
        <f t="shared" si="1379"/>
        <v>0</v>
      </c>
      <c r="JJ110" s="307">
        <f t="shared" si="1379"/>
        <v>0</v>
      </c>
      <c r="JK110" s="307">
        <f t="shared" si="1379"/>
        <v>0</v>
      </c>
      <c r="JL110" s="307">
        <f t="shared" si="1379"/>
        <v>0</v>
      </c>
      <c r="JM110" s="307">
        <f t="shared" si="1379"/>
        <v>0</v>
      </c>
      <c r="JN110" s="307">
        <f t="shared" si="1379"/>
        <v>0</v>
      </c>
    </row>
    <row r="111" spans="2:274" x14ac:dyDescent="0.2">
      <c r="B111" s="2" t="s">
        <v>427</v>
      </c>
      <c r="C111" s="247"/>
      <c r="D111" s="178"/>
      <c r="E111" s="297"/>
      <c r="F111" s="347"/>
      <c r="G111" s="307">
        <f>+(G110+F111)*G110</f>
        <v>0</v>
      </c>
      <c r="H111" s="307">
        <f t="shared" ref="H111:BS111" si="1380">+(H110+G111)*H110</f>
        <v>0</v>
      </c>
      <c r="I111" s="307">
        <f t="shared" si="1380"/>
        <v>0</v>
      </c>
      <c r="J111" s="307">
        <f t="shared" si="1380"/>
        <v>0</v>
      </c>
      <c r="K111" s="307">
        <f t="shared" si="1380"/>
        <v>0</v>
      </c>
      <c r="L111" s="307">
        <f t="shared" si="1380"/>
        <v>0</v>
      </c>
      <c r="M111" s="307">
        <f t="shared" si="1380"/>
        <v>0</v>
      </c>
      <c r="N111" s="307">
        <f t="shared" si="1380"/>
        <v>0</v>
      </c>
      <c r="O111" s="307">
        <f t="shared" si="1380"/>
        <v>0</v>
      </c>
      <c r="P111" s="307">
        <f t="shared" si="1380"/>
        <v>0</v>
      </c>
      <c r="Q111" s="307">
        <f t="shared" si="1380"/>
        <v>0</v>
      </c>
      <c r="R111" s="307">
        <f t="shared" si="1380"/>
        <v>0</v>
      </c>
      <c r="S111" s="307">
        <f t="shared" si="1380"/>
        <v>1</v>
      </c>
      <c r="T111" s="307">
        <f t="shared" si="1380"/>
        <v>2</v>
      </c>
      <c r="U111" s="307">
        <f t="shared" si="1380"/>
        <v>3</v>
      </c>
      <c r="V111" s="307">
        <f t="shared" si="1380"/>
        <v>4</v>
      </c>
      <c r="W111" s="307">
        <f t="shared" si="1380"/>
        <v>5</v>
      </c>
      <c r="X111" s="307">
        <f t="shared" si="1380"/>
        <v>6</v>
      </c>
      <c r="Y111" s="307">
        <f t="shared" si="1380"/>
        <v>7</v>
      </c>
      <c r="Z111" s="307">
        <f t="shared" si="1380"/>
        <v>8</v>
      </c>
      <c r="AA111" s="307">
        <f t="shared" si="1380"/>
        <v>9</v>
      </c>
      <c r="AB111" s="307">
        <f t="shared" si="1380"/>
        <v>10</v>
      </c>
      <c r="AC111" s="307">
        <f t="shared" si="1380"/>
        <v>11</v>
      </c>
      <c r="AD111" s="307">
        <f t="shared" si="1380"/>
        <v>12</v>
      </c>
      <c r="AE111" s="307">
        <f t="shared" si="1380"/>
        <v>13</v>
      </c>
      <c r="AF111" s="307">
        <f t="shared" si="1380"/>
        <v>14</v>
      </c>
      <c r="AG111" s="307">
        <f t="shared" si="1380"/>
        <v>15</v>
      </c>
      <c r="AH111" s="307">
        <f t="shared" si="1380"/>
        <v>16</v>
      </c>
      <c r="AI111" s="307">
        <f t="shared" si="1380"/>
        <v>17</v>
      </c>
      <c r="AJ111" s="307">
        <f t="shared" si="1380"/>
        <v>18</v>
      </c>
      <c r="AK111" s="307">
        <f t="shared" si="1380"/>
        <v>19</v>
      </c>
      <c r="AL111" s="307">
        <f t="shared" si="1380"/>
        <v>20</v>
      </c>
      <c r="AM111" s="307">
        <f t="shared" si="1380"/>
        <v>21</v>
      </c>
      <c r="AN111" s="307">
        <f t="shared" si="1380"/>
        <v>22</v>
      </c>
      <c r="AO111" s="307">
        <f t="shared" si="1380"/>
        <v>23</v>
      </c>
      <c r="AP111" s="307">
        <f t="shared" si="1380"/>
        <v>24</v>
      </c>
      <c r="AQ111" s="307">
        <f t="shared" si="1380"/>
        <v>25</v>
      </c>
      <c r="AR111" s="307">
        <f t="shared" si="1380"/>
        <v>26</v>
      </c>
      <c r="AS111" s="307">
        <f t="shared" si="1380"/>
        <v>27</v>
      </c>
      <c r="AT111" s="307">
        <f t="shared" si="1380"/>
        <v>0</v>
      </c>
      <c r="AU111" s="307">
        <f t="shared" si="1380"/>
        <v>0</v>
      </c>
      <c r="AV111" s="307">
        <f t="shared" si="1380"/>
        <v>0</v>
      </c>
      <c r="AW111" s="307">
        <f t="shared" si="1380"/>
        <v>0</v>
      </c>
      <c r="AX111" s="307">
        <f t="shared" si="1380"/>
        <v>0</v>
      </c>
      <c r="AY111" s="307">
        <f t="shared" si="1380"/>
        <v>0</v>
      </c>
      <c r="AZ111" s="307">
        <f t="shared" si="1380"/>
        <v>0</v>
      </c>
      <c r="BA111" s="307">
        <f t="shared" si="1380"/>
        <v>0</v>
      </c>
      <c r="BB111" s="307">
        <f t="shared" si="1380"/>
        <v>0</v>
      </c>
      <c r="BC111" s="307">
        <f t="shared" si="1380"/>
        <v>0</v>
      </c>
      <c r="BD111" s="307">
        <f t="shared" si="1380"/>
        <v>0</v>
      </c>
      <c r="BE111" s="307">
        <f t="shared" si="1380"/>
        <v>0</v>
      </c>
      <c r="BF111" s="307">
        <f t="shared" si="1380"/>
        <v>0</v>
      </c>
      <c r="BG111" s="307">
        <f t="shared" si="1380"/>
        <v>0</v>
      </c>
      <c r="BH111" s="307">
        <f t="shared" si="1380"/>
        <v>0</v>
      </c>
      <c r="BI111" s="307">
        <f t="shared" si="1380"/>
        <v>0</v>
      </c>
      <c r="BJ111" s="307">
        <f t="shared" si="1380"/>
        <v>0</v>
      </c>
      <c r="BK111" s="307">
        <f t="shared" si="1380"/>
        <v>0</v>
      </c>
      <c r="BL111" s="307">
        <f t="shared" si="1380"/>
        <v>0</v>
      </c>
      <c r="BM111" s="307">
        <f t="shared" si="1380"/>
        <v>0</v>
      </c>
      <c r="BN111" s="307">
        <f t="shared" si="1380"/>
        <v>0</v>
      </c>
      <c r="BO111" s="307">
        <f t="shared" si="1380"/>
        <v>0</v>
      </c>
      <c r="BP111" s="307">
        <f t="shared" si="1380"/>
        <v>0</v>
      </c>
      <c r="BQ111" s="307">
        <f t="shared" si="1380"/>
        <v>0</v>
      </c>
      <c r="BR111" s="307">
        <f t="shared" si="1380"/>
        <v>0</v>
      </c>
      <c r="BS111" s="307">
        <f t="shared" si="1380"/>
        <v>0</v>
      </c>
      <c r="BT111" s="307">
        <f t="shared" ref="BT111:EE111" si="1381">+(BT110+BS111)*BT110</f>
        <v>0</v>
      </c>
      <c r="BU111" s="307">
        <f t="shared" si="1381"/>
        <v>0</v>
      </c>
      <c r="BV111" s="307">
        <f t="shared" si="1381"/>
        <v>0</v>
      </c>
      <c r="BW111" s="307">
        <f t="shared" si="1381"/>
        <v>0</v>
      </c>
      <c r="BX111" s="307">
        <f t="shared" si="1381"/>
        <v>0</v>
      </c>
      <c r="BY111" s="307">
        <f t="shared" si="1381"/>
        <v>0</v>
      </c>
      <c r="BZ111" s="307">
        <f t="shared" si="1381"/>
        <v>0</v>
      </c>
      <c r="CA111" s="307">
        <f t="shared" si="1381"/>
        <v>0</v>
      </c>
      <c r="CB111" s="307">
        <f t="shared" si="1381"/>
        <v>0</v>
      </c>
      <c r="CC111" s="307">
        <f t="shared" si="1381"/>
        <v>0</v>
      </c>
      <c r="CD111" s="307">
        <f t="shared" si="1381"/>
        <v>0</v>
      </c>
      <c r="CE111" s="307">
        <f t="shared" si="1381"/>
        <v>0</v>
      </c>
      <c r="CF111" s="307">
        <f t="shared" si="1381"/>
        <v>0</v>
      </c>
      <c r="CG111" s="307">
        <f t="shared" si="1381"/>
        <v>0</v>
      </c>
      <c r="CH111" s="307">
        <f t="shared" si="1381"/>
        <v>0</v>
      </c>
      <c r="CI111" s="307">
        <f t="shared" si="1381"/>
        <v>0</v>
      </c>
      <c r="CJ111" s="307">
        <f t="shared" si="1381"/>
        <v>0</v>
      </c>
      <c r="CK111" s="307">
        <f t="shared" si="1381"/>
        <v>0</v>
      </c>
      <c r="CL111" s="307">
        <f t="shared" si="1381"/>
        <v>0</v>
      </c>
      <c r="CM111" s="307">
        <f t="shared" si="1381"/>
        <v>0</v>
      </c>
      <c r="CN111" s="307">
        <f t="shared" si="1381"/>
        <v>0</v>
      </c>
      <c r="CO111" s="307">
        <f t="shared" si="1381"/>
        <v>0</v>
      </c>
      <c r="CP111" s="307">
        <f t="shared" si="1381"/>
        <v>0</v>
      </c>
      <c r="CQ111" s="307">
        <f t="shared" si="1381"/>
        <v>0</v>
      </c>
      <c r="CR111" s="307">
        <f t="shared" si="1381"/>
        <v>0</v>
      </c>
      <c r="CS111" s="307">
        <f t="shared" si="1381"/>
        <v>0</v>
      </c>
      <c r="CT111" s="307">
        <f t="shared" si="1381"/>
        <v>0</v>
      </c>
      <c r="CU111" s="307">
        <f t="shared" si="1381"/>
        <v>0</v>
      </c>
      <c r="CV111" s="307">
        <f t="shared" si="1381"/>
        <v>0</v>
      </c>
      <c r="CW111" s="307">
        <f t="shared" si="1381"/>
        <v>0</v>
      </c>
      <c r="CX111" s="307">
        <f t="shared" si="1381"/>
        <v>0</v>
      </c>
      <c r="CY111" s="307">
        <f t="shared" si="1381"/>
        <v>0</v>
      </c>
      <c r="CZ111" s="307">
        <f t="shared" si="1381"/>
        <v>0</v>
      </c>
      <c r="DA111" s="307">
        <f t="shared" si="1381"/>
        <v>0</v>
      </c>
      <c r="DB111" s="307">
        <f t="shared" si="1381"/>
        <v>0</v>
      </c>
      <c r="DC111" s="307">
        <f t="shared" si="1381"/>
        <v>0</v>
      </c>
      <c r="DD111" s="307">
        <f t="shared" si="1381"/>
        <v>0</v>
      </c>
      <c r="DE111" s="307">
        <f t="shared" si="1381"/>
        <v>0</v>
      </c>
      <c r="DF111" s="307">
        <f t="shared" si="1381"/>
        <v>0</v>
      </c>
      <c r="DG111" s="307">
        <f t="shared" si="1381"/>
        <v>0</v>
      </c>
      <c r="DH111" s="307">
        <f t="shared" si="1381"/>
        <v>0</v>
      </c>
      <c r="DI111" s="307">
        <f t="shared" si="1381"/>
        <v>0</v>
      </c>
      <c r="DJ111" s="307">
        <f t="shared" si="1381"/>
        <v>0</v>
      </c>
      <c r="DK111" s="307">
        <f t="shared" si="1381"/>
        <v>0</v>
      </c>
      <c r="DL111" s="307">
        <f t="shared" si="1381"/>
        <v>0</v>
      </c>
      <c r="DM111" s="307">
        <f t="shared" si="1381"/>
        <v>0</v>
      </c>
      <c r="DN111" s="307">
        <f t="shared" si="1381"/>
        <v>0</v>
      </c>
      <c r="DO111" s="307">
        <f t="shared" si="1381"/>
        <v>0</v>
      </c>
      <c r="DP111" s="307">
        <f t="shared" si="1381"/>
        <v>0</v>
      </c>
      <c r="DQ111" s="307">
        <f t="shared" si="1381"/>
        <v>0</v>
      </c>
      <c r="DR111" s="307">
        <f t="shared" si="1381"/>
        <v>0</v>
      </c>
      <c r="DS111" s="307">
        <f t="shared" si="1381"/>
        <v>0</v>
      </c>
      <c r="DT111" s="307">
        <f t="shared" si="1381"/>
        <v>0</v>
      </c>
      <c r="DU111" s="307">
        <f t="shared" si="1381"/>
        <v>0</v>
      </c>
      <c r="DV111" s="307">
        <f t="shared" si="1381"/>
        <v>0</v>
      </c>
      <c r="DW111" s="307">
        <f t="shared" si="1381"/>
        <v>0</v>
      </c>
      <c r="DX111" s="307">
        <f t="shared" si="1381"/>
        <v>0</v>
      </c>
      <c r="DY111" s="307">
        <f t="shared" si="1381"/>
        <v>0</v>
      </c>
      <c r="DZ111" s="307">
        <f t="shared" si="1381"/>
        <v>0</v>
      </c>
      <c r="EA111" s="307">
        <f t="shared" si="1381"/>
        <v>0</v>
      </c>
      <c r="EB111" s="307">
        <f t="shared" si="1381"/>
        <v>0</v>
      </c>
      <c r="EC111" s="307">
        <f t="shared" si="1381"/>
        <v>0</v>
      </c>
      <c r="ED111" s="307">
        <f t="shared" si="1381"/>
        <v>0</v>
      </c>
      <c r="EE111" s="307">
        <f t="shared" si="1381"/>
        <v>0</v>
      </c>
      <c r="EF111" s="307">
        <f t="shared" ref="EF111:GQ111" si="1382">+(EF110+EE111)*EF110</f>
        <v>0</v>
      </c>
      <c r="EG111" s="307">
        <f t="shared" si="1382"/>
        <v>0</v>
      </c>
      <c r="EH111" s="307">
        <f t="shared" si="1382"/>
        <v>0</v>
      </c>
      <c r="EI111" s="307">
        <f t="shared" si="1382"/>
        <v>0</v>
      </c>
      <c r="EJ111" s="307">
        <f t="shared" si="1382"/>
        <v>0</v>
      </c>
      <c r="EK111" s="307">
        <f t="shared" si="1382"/>
        <v>0</v>
      </c>
      <c r="EL111" s="307">
        <f t="shared" si="1382"/>
        <v>0</v>
      </c>
      <c r="EM111" s="307">
        <f t="shared" si="1382"/>
        <v>0</v>
      </c>
      <c r="EN111" s="307">
        <f t="shared" si="1382"/>
        <v>0</v>
      </c>
      <c r="EO111" s="307">
        <f t="shared" si="1382"/>
        <v>0</v>
      </c>
      <c r="EP111" s="307">
        <f t="shared" si="1382"/>
        <v>0</v>
      </c>
      <c r="EQ111" s="307">
        <f t="shared" si="1382"/>
        <v>0</v>
      </c>
      <c r="ER111" s="307">
        <f t="shared" si="1382"/>
        <v>0</v>
      </c>
      <c r="ES111" s="307">
        <f t="shared" si="1382"/>
        <v>0</v>
      </c>
      <c r="ET111" s="307">
        <f t="shared" si="1382"/>
        <v>0</v>
      </c>
      <c r="EU111" s="307">
        <f t="shared" si="1382"/>
        <v>0</v>
      </c>
      <c r="EV111" s="307">
        <f t="shared" si="1382"/>
        <v>0</v>
      </c>
      <c r="EW111" s="307">
        <f t="shared" si="1382"/>
        <v>0</v>
      </c>
      <c r="EX111" s="307">
        <f t="shared" si="1382"/>
        <v>0</v>
      </c>
      <c r="EY111" s="307">
        <f t="shared" si="1382"/>
        <v>0</v>
      </c>
      <c r="EZ111" s="307">
        <f t="shared" si="1382"/>
        <v>0</v>
      </c>
      <c r="FA111" s="307">
        <f t="shared" si="1382"/>
        <v>0</v>
      </c>
      <c r="FB111" s="307">
        <f t="shared" si="1382"/>
        <v>0</v>
      </c>
      <c r="FC111" s="307">
        <f t="shared" si="1382"/>
        <v>0</v>
      </c>
      <c r="FD111" s="307">
        <f t="shared" si="1382"/>
        <v>0</v>
      </c>
      <c r="FE111" s="307">
        <f t="shared" si="1382"/>
        <v>0</v>
      </c>
      <c r="FF111" s="307">
        <f t="shared" si="1382"/>
        <v>0</v>
      </c>
      <c r="FG111" s="307">
        <f t="shared" si="1382"/>
        <v>0</v>
      </c>
      <c r="FH111" s="307">
        <f t="shared" si="1382"/>
        <v>0</v>
      </c>
      <c r="FI111" s="307">
        <f t="shared" si="1382"/>
        <v>0</v>
      </c>
      <c r="FJ111" s="307">
        <f t="shared" si="1382"/>
        <v>0</v>
      </c>
      <c r="FK111" s="307">
        <f t="shared" si="1382"/>
        <v>0</v>
      </c>
      <c r="FL111" s="307">
        <f t="shared" si="1382"/>
        <v>0</v>
      </c>
      <c r="FM111" s="307">
        <f t="shared" si="1382"/>
        <v>0</v>
      </c>
      <c r="FN111" s="307">
        <f t="shared" si="1382"/>
        <v>0</v>
      </c>
      <c r="FO111" s="307">
        <f t="shared" si="1382"/>
        <v>0</v>
      </c>
      <c r="FP111" s="307">
        <f t="shared" si="1382"/>
        <v>0</v>
      </c>
      <c r="FQ111" s="307">
        <f t="shared" si="1382"/>
        <v>0</v>
      </c>
      <c r="FR111" s="307">
        <f t="shared" si="1382"/>
        <v>0</v>
      </c>
      <c r="FS111" s="307">
        <f t="shared" si="1382"/>
        <v>0</v>
      </c>
      <c r="FT111" s="307">
        <f t="shared" si="1382"/>
        <v>0</v>
      </c>
      <c r="FU111" s="307">
        <f t="shared" si="1382"/>
        <v>0</v>
      </c>
      <c r="FV111" s="307">
        <f t="shared" si="1382"/>
        <v>0</v>
      </c>
      <c r="FW111" s="307">
        <f t="shared" si="1382"/>
        <v>0</v>
      </c>
      <c r="FX111" s="307">
        <f t="shared" si="1382"/>
        <v>0</v>
      </c>
      <c r="FY111" s="307">
        <f t="shared" si="1382"/>
        <v>0</v>
      </c>
      <c r="FZ111" s="307">
        <f t="shared" si="1382"/>
        <v>0</v>
      </c>
      <c r="GA111" s="307">
        <f t="shared" si="1382"/>
        <v>0</v>
      </c>
      <c r="GB111" s="307">
        <f t="shared" si="1382"/>
        <v>0</v>
      </c>
      <c r="GC111" s="307">
        <f t="shared" si="1382"/>
        <v>0</v>
      </c>
      <c r="GD111" s="307">
        <f t="shared" si="1382"/>
        <v>0</v>
      </c>
      <c r="GE111" s="307">
        <f t="shared" si="1382"/>
        <v>0</v>
      </c>
      <c r="GF111" s="307">
        <f t="shared" si="1382"/>
        <v>0</v>
      </c>
      <c r="GG111" s="307">
        <f t="shared" si="1382"/>
        <v>0</v>
      </c>
      <c r="GH111" s="307">
        <f t="shared" si="1382"/>
        <v>0</v>
      </c>
      <c r="GI111" s="307">
        <f t="shared" si="1382"/>
        <v>0</v>
      </c>
      <c r="GJ111" s="307">
        <f t="shared" si="1382"/>
        <v>0</v>
      </c>
      <c r="GK111" s="307">
        <f t="shared" si="1382"/>
        <v>0</v>
      </c>
      <c r="GL111" s="307">
        <f t="shared" si="1382"/>
        <v>0</v>
      </c>
      <c r="GM111" s="307">
        <f t="shared" si="1382"/>
        <v>0</v>
      </c>
      <c r="GN111" s="307">
        <f t="shared" si="1382"/>
        <v>0</v>
      </c>
      <c r="GO111" s="307">
        <f t="shared" si="1382"/>
        <v>0</v>
      </c>
      <c r="GP111" s="307">
        <f t="shared" si="1382"/>
        <v>0</v>
      </c>
      <c r="GQ111" s="307">
        <f t="shared" si="1382"/>
        <v>0</v>
      </c>
      <c r="GR111" s="307">
        <f t="shared" ref="GR111:JC111" si="1383">+(GR110+GQ111)*GR110</f>
        <v>0</v>
      </c>
      <c r="GS111" s="307">
        <f t="shared" si="1383"/>
        <v>0</v>
      </c>
      <c r="GT111" s="307">
        <f t="shared" si="1383"/>
        <v>0</v>
      </c>
      <c r="GU111" s="307">
        <f t="shared" si="1383"/>
        <v>0</v>
      </c>
      <c r="GV111" s="307">
        <f t="shared" si="1383"/>
        <v>0</v>
      </c>
      <c r="GW111" s="307">
        <f t="shared" si="1383"/>
        <v>0</v>
      </c>
      <c r="GX111" s="307">
        <f t="shared" si="1383"/>
        <v>0</v>
      </c>
      <c r="GY111" s="307">
        <f t="shared" si="1383"/>
        <v>0</v>
      </c>
      <c r="GZ111" s="307">
        <f t="shared" si="1383"/>
        <v>0</v>
      </c>
      <c r="HA111" s="307">
        <f t="shared" si="1383"/>
        <v>0</v>
      </c>
      <c r="HB111" s="307">
        <f t="shared" si="1383"/>
        <v>0</v>
      </c>
      <c r="HC111" s="307">
        <f t="shared" si="1383"/>
        <v>0</v>
      </c>
      <c r="HD111" s="307">
        <f t="shared" si="1383"/>
        <v>0</v>
      </c>
      <c r="HE111" s="307">
        <f t="shared" si="1383"/>
        <v>0</v>
      </c>
      <c r="HF111" s="307">
        <f t="shared" si="1383"/>
        <v>0</v>
      </c>
      <c r="HG111" s="307">
        <f t="shared" si="1383"/>
        <v>0</v>
      </c>
      <c r="HH111" s="307">
        <f t="shared" si="1383"/>
        <v>0</v>
      </c>
      <c r="HI111" s="307">
        <f t="shared" si="1383"/>
        <v>0</v>
      </c>
      <c r="HJ111" s="307">
        <f t="shared" si="1383"/>
        <v>0</v>
      </c>
      <c r="HK111" s="307">
        <f t="shared" si="1383"/>
        <v>0</v>
      </c>
      <c r="HL111" s="307">
        <f t="shared" si="1383"/>
        <v>0</v>
      </c>
      <c r="HM111" s="307">
        <f t="shared" si="1383"/>
        <v>0</v>
      </c>
      <c r="HN111" s="307">
        <f t="shared" si="1383"/>
        <v>0</v>
      </c>
      <c r="HO111" s="307">
        <f t="shared" si="1383"/>
        <v>0</v>
      </c>
      <c r="HP111" s="307">
        <f t="shared" si="1383"/>
        <v>0</v>
      </c>
      <c r="HQ111" s="307">
        <f t="shared" si="1383"/>
        <v>0</v>
      </c>
      <c r="HR111" s="307">
        <f t="shared" si="1383"/>
        <v>0</v>
      </c>
      <c r="HS111" s="307">
        <f t="shared" si="1383"/>
        <v>0</v>
      </c>
      <c r="HT111" s="307">
        <f t="shared" si="1383"/>
        <v>0</v>
      </c>
      <c r="HU111" s="307">
        <f t="shared" si="1383"/>
        <v>0</v>
      </c>
      <c r="HV111" s="307">
        <f t="shared" si="1383"/>
        <v>0</v>
      </c>
      <c r="HW111" s="307">
        <f t="shared" si="1383"/>
        <v>0</v>
      </c>
      <c r="HX111" s="307">
        <f t="shared" si="1383"/>
        <v>0</v>
      </c>
      <c r="HY111" s="307">
        <f t="shared" si="1383"/>
        <v>0</v>
      </c>
      <c r="HZ111" s="307">
        <f t="shared" si="1383"/>
        <v>0</v>
      </c>
      <c r="IA111" s="307">
        <f t="shared" si="1383"/>
        <v>0</v>
      </c>
      <c r="IB111" s="307">
        <f t="shared" si="1383"/>
        <v>0</v>
      </c>
      <c r="IC111" s="307">
        <f t="shared" si="1383"/>
        <v>0</v>
      </c>
      <c r="ID111" s="307">
        <f t="shared" si="1383"/>
        <v>0</v>
      </c>
      <c r="IE111" s="307">
        <f t="shared" si="1383"/>
        <v>0</v>
      </c>
      <c r="IF111" s="307">
        <f t="shared" si="1383"/>
        <v>0</v>
      </c>
      <c r="IG111" s="307">
        <f t="shared" si="1383"/>
        <v>0</v>
      </c>
      <c r="IH111" s="307">
        <f t="shared" si="1383"/>
        <v>0</v>
      </c>
      <c r="II111" s="307">
        <f t="shared" si="1383"/>
        <v>0</v>
      </c>
      <c r="IJ111" s="307">
        <f t="shared" si="1383"/>
        <v>0</v>
      </c>
      <c r="IK111" s="307">
        <f t="shared" si="1383"/>
        <v>0</v>
      </c>
      <c r="IL111" s="307">
        <f t="shared" si="1383"/>
        <v>0</v>
      </c>
      <c r="IM111" s="307">
        <f t="shared" si="1383"/>
        <v>0</v>
      </c>
      <c r="IN111" s="307">
        <f t="shared" si="1383"/>
        <v>0</v>
      </c>
      <c r="IO111" s="307">
        <f t="shared" si="1383"/>
        <v>0</v>
      </c>
      <c r="IP111" s="307">
        <f t="shared" si="1383"/>
        <v>0</v>
      </c>
      <c r="IQ111" s="307">
        <f t="shared" si="1383"/>
        <v>0</v>
      </c>
      <c r="IR111" s="307">
        <f t="shared" si="1383"/>
        <v>0</v>
      </c>
      <c r="IS111" s="307">
        <f t="shared" si="1383"/>
        <v>0</v>
      </c>
      <c r="IT111" s="307">
        <f t="shared" si="1383"/>
        <v>0</v>
      </c>
      <c r="IU111" s="307">
        <f t="shared" si="1383"/>
        <v>0</v>
      </c>
      <c r="IV111" s="307">
        <f t="shared" si="1383"/>
        <v>0</v>
      </c>
      <c r="IW111" s="307">
        <f t="shared" si="1383"/>
        <v>0</v>
      </c>
      <c r="IX111" s="307">
        <f t="shared" si="1383"/>
        <v>0</v>
      </c>
      <c r="IY111" s="307">
        <f t="shared" si="1383"/>
        <v>0</v>
      </c>
      <c r="IZ111" s="307">
        <f t="shared" si="1383"/>
        <v>0</v>
      </c>
      <c r="JA111" s="307">
        <f t="shared" si="1383"/>
        <v>0</v>
      </c>
      <c r="JB111" s="307">
        <f t="shared" si="1383"/>
        <v>0</v>
      </c>
      <c r="JC111" s="307">
        <f t="shared" si="1383"/>
        <v>0</v>
      </c>
      <c r="JD111" s="307">
        <f t="shared" ref="JD111:JN111" si="1384">+(JD110+JC111)*JD110</f>
        <v>0</v>
      </c>
      <c r="JE111" s="307">
        <f t="shared" si="1384"/>
        <v>0</v>
      </c>
      <c r="JF111" s="307">
        <f t="shared" si="1384"/>
        <v>0</v>
      </c>
      <c r="JG111" s="307">
        <f t="shared" si="1384"/>
        <v>0</v>
      </c>
      <c r="JH111" s="307">
        <f t="shared" si="1384"/>
        <v>0</v>
      </c>
      <c r="JI111" s="307">
        <f t="shared" si="1384"/>
        <v>0</v>
      </c>
      <c r="JJ111" s="307">
        <f t="shared" si="1384"/>
        <v>0</v>
      </c>
      <c r="JK111" s="307">
        <f t="shared" si="1384"/>
        <v>0</v>
      </c>
      <c r="JL111" s="307">
        <f t="shared" si="1384"/>
        <v>0</v>
      </c>
      <c r="JM111" s="307">
        <f t="shared" si="1384"/>
        <v>0</v>
      </c>
      <c r="JN111" s="307">
        <f t="shared" si="1384"/>
        <v>0</v>
      </c>
    </row>
    <row r="112" spans="2:274" x14ac:dyDescent="0.2">
      <c r="B112" s="2" t="s">
        <v>429</v>
      </c>
      <c r="C112" s="247"/>
      <c r="D112" s="178"/>
      <c r="E112" s="297"/>
      <c r="F112" s="347"/>
      <c r="G112" s="307">
        <f>IF(G111=1,  IF(H110=0,$C108-$C107+1, G$5-$C107+1),IF(AND(G110=1,H110=1),G$6,$C108-G$4+1))*G110</f>
        <v>0</v>
      </c>
      <c r="H112" s="307">
        <f t="shared" ref="H112:BS112" si="1385">IF(H111=1,  IF(I110=0,$C108-$C107+1, H$5-$C107+1),IF(AND(H110=1,I110=1),H$6,$C108-H$4+1))*H110</f>
        <v>0</v>
      </c>
      <c r="I112" s="307">
        <f t="shared" si="1385"/>
        <v>0</v>
      </c>
      <c r="J112" s="307">
        <f t="shared" si="1385"/>
        <v>0</v>
      </c>
      <c r="K112" s="307">
        <f t="shared" si="1385"/>
        <v>0</v>
      </c>
      <c r="L112" s="307">
        <f t="shared" si="1385"/>
        <v>0</v>
      </c>
      <c r="M112" s="307">
        <f t="shared" si="1385"/>
        <v>0</v>
      </c>
      <c r="N112" s="307">
        <f t="shared" si="1385"/>
        <v>0</v>
      </c>
      <c r="O112" s="307">
        <f t="shared" si="1385"/>
        <v>0</v>
      </c>
      <c r="P112" s="307">
        <f t="shared" si="1385"/>
        <v>0</v>
      </c>
      <c r="Q112" s="307">
        <f t="shared" si="1385"/>
        <v>0</v>
      </c>
      <c r="R112" s="307">
        <f t="shared" si="1385"/>
        <v>0</v>
      </c>
      <c r="S112" s="307">
        <f t="shared" si="1385"/>
        <v>31</v>
      </c>
      <c r="T112" s="307">
        <f t="shared" si="1385"/>
        <v>29</v>
      </c>
      <c r="U112" s="307">
        <f t="shared" si="1385"/>
        <v>31</v>
      </c>
      <c r="V112" s="307">
        <f t="shared" si="1385"/>
        <v>30</v>
      </c>
      <c r="W112" s="307">
        <f t="shared" si="1385"/>
        <v>31</v>
      </c>
      <c r="X112" s="307">
        <f t="shared" si="1385"/>
        <v>30</v>
      </c>
      <c r="Y112" s="307">
        <f t="shared" si="1385"/>
        <v>31</v>
      </c>
      <c r="Z112" s="307">
        <f t="shared" si="1385"/>
        <v>31</v>
      </c>
      <c r="AA112" s="307">
        <f t="shared" si="1385"/>
        <v>30</v>
      </c>
      <c r="AB112" s="307">
        <f t="shared" si="1385"/>
        <v>31</v>
      </c>
      <c r="AC112" s="307">
        <f t="shared" si="1385"/>
        <v>30</v>
      </c>
      <c r="AD112" s="307">
        <f t="shared" si="1385"/>
        <v>31</v>
      </c>
      <c r="AE112" s="307">
        <f t="shared" si="1385"/>
        <v>31</v>
      </c>
      <c r="AF112" s="307">
        <f t="shared" si="1385"/>
        <v>28</v>
      </c>
      <c r="AG112" s="307">
        <f t="shared" si="1385"/>
        <v>31</v>
      </c>
      <c r="AH112" s="307">
        <f t="shared" si="1385"/>
        <v>30</v>
      </c>
      <c r="AI112" s="307">
        <f t="shared" si="1385"/>
        <v>31</v>
      </c>
      <c r="AJ112" s="307">
        <f t="shared" si="1385"/>
        <v>30</v>
      </c>
      <c r="AK112" s="307">
        <f t="shared" si="1385"/>
        <v>31</v>
      </c>
      <c r="AL112" s="307">
        <f t="shared" si="1385"/>
        <v>31</v>
      </c>
      <c r="AM112" s="307">
        <f t="shared" si="1385"/>
        <v>30</v>
      </c>
      <c r="AN112" s="307">
        <f t="shared" si="1385"/>
        <v>31</v>
      </c>
      <c r="AO112" s="307">
        <f t="shared" si="1385"/>
        <v>30</v>
      </c>
      <c r="AP112" s="307">
        <f t="shared" si="1385"/>
        <v>31</v>
      </c>
      <c r="AQ112" s="307">
        <f t="shared" si="1385"/>
        <v>31</v>
      </c>
      <c r="AR112" s="307">
        <f t="shared" si="1385"/>
        <v>28</v>
      </c>
      <c r="AS112" s="307">
        <f t="shared" si="1385"/>
        <v>31</v>
      </c>
      <c r="AT112" s="307">
        <f t="shared" si="1385"/>
        <v>0</v>
      </c>
      <c r="AU112" s="307">
        <f t="shared" si="1385"/>
        <v>0</v>
      </c>
      <c r="AV112" s="307">
        <f t="shared" si="1385"/>
        <v>0</v>
      </c>
      <c r="AW112" s="307">
        <f t="shared" si="1385"/>
        <v>0</v>
      </c>
      <c r="AX112" s="307">
        <f t="shared" si="1385"/>
        <v>0</v>
      </c>
      <c r="AY112" s="307">
        <f t="shared" si="1385"/>
        <v>0</v>
      </c>
      <c r="AZ112" s="307">
        <f t="shared" si="1385"/>
        <v>0</v>
      </c>
      <c r="BA112" s="307">
        <f t="shared" si="1385"/>
        <v>0</v>
      </c>
      <c r="BB112" s="307">
        <f t="shared" si="1385"/>
        <v>0</v>
      </c>
      <c r="BC112" s="307">
        <f t="shared" si="1385"/>
        <v>0</v>
      </c>
      <c r="BD112" s="307">
        <f t="shared" si="1385"/>
        <v>0</v>
      </c>
      <c r="BE112" s="307">
        <f t="shared" si="1385"/>
        <v>0</v>
      </c>
      <c r="BF112" s="307">
        <f t="shared" si="1385"/>
        <v>0</v>
      </c>
      <c r="BG112" s="307">
        <f t="shared" si="1385"/>
        <v>0</v>
      </c>
      <c r="BH112" s="307">
        <f t="shared" si="1385"/>
        <v>0</v>
      </c>
      <c r="BI112" s="307">
        <f t="shared" si="1385"/>
        <v>0</v>
      </c>
      <c r="BJ112" s="307">
        <f t="shared" si="1385"/>
        <v>0</v>
      </c>
      <c r="BK112" s="307">
        <f t="shared" si="1385"/>
        <v>0</v>
      </c>
      <c r="BL112" s="307">
        <f t="shared" si="1385"/>
        <v>0</v>
      </c>
      <c r="BM112" s="307">
        <f t="shared" si="1385"/>
        <v>0</v>
      </c>
      <c r="BN112" s="307">
        <f t="shared" si="1385"/>
        <v>0</v>
      </c>
      <c r="BO112" s="307">
        <f t="shared" si="1385"/>
        <v>0</v>
      </c>
      <c r="BP112" s="307">
        <f t="shared" si="1385"/>
        <v>0</v>
      </c>
      <c r="BQ112" s="307">
        <f t="shared" si="1385"/>
        <v>0</v>
      </c>
      <c r="BR112" s="307">
        <f t="shared" si="1385"/>
        <v>0</v>
      </c>
      <c r="BS112" s="307">
        <f t="shared" si="1385"/>
        <v>0</v>
      </c>
      <c r="BT112" s="307">
        <f t="shared" ref="BT112:EE112" si="1386">IF(BT111=1,  IF(BU110=0,$C108-$C107+1, BT$5-$C107+1),IF(AND(BT110=1,BU110=1),BT$6,$C108-BT$4+1))*BT110</f>
        <v>0</v>
      </c>
      <c r="BU112" s="307">
        <f t="shared" si="1386"/>
        <v>0</v>
      </c>
      <c r="BV112" s="307">
        <f t="shared" si="1386"/>
        <v>0</v>
      </c>
      <c r="BW112" s="307">
        <f t="shared" si="1386"/>
        <v>0</v>
      </c>
      <c r="BX112" s="307">
        <f t="shared" si="1386"/>
        <v>0</v>
      </c>
      <c r="BY112" s="307">
        <f t="shared" si="1386"/>
        <v>0</v>
      </c>
      <c r="BZ112" s="307">
        <f t="shared" si="1386"/>
        <v>0</v>
      </c>
      <c r="CA112" s="307">
        <f t="shared" si="1386"/>
        <v>0</v>
      </c>
      <c r="CB112" s="307">
        <f t="shared" si="1386"/>
        <v>0</v>
      </c>
      <c r="CC112" s="307">
        <f t="shared" si="1386"/>
        <v>0</v>
      </c>
      <c r="CD112" s="307">
        <f t="shared" si="1386"/>
        <v>0</v>
      </c>
      <c r="CE112" s="307">
        <f t="shared" si="1386"/>
        <v>0</v>
      </c>
      <c r="CF112" s="307">
        <f t="shared" si="1386"/>
        <v>0</v>
      </c>
      <c r="CG112" s="307">
        <f t="shared" si="1386"/>
        <v>0</v>
      </c>
      <c r="CH112" s="307">
        <f t="shared" si="1386"/>
        <v>0</v>
      </c>
      <c r="CI112" s="307">
        <f t="shared" si="1386"/>
        <v>0</v>
      </c>
      <c r="CJ112" s="307">
        <f t="shared" si="1386"/>
        <v>0</v>
      </c>
      <c r="CK112" s="307">
        <f t="shared" si="1386"/>
        <v>0</v>
      </c>
      <c r="CL112" s="307">
        <f t="shared" si="1386"/>
        <v>0</v>
      </c>
      <c r="CM112" s="307">
        <f t="shared" si="1386"/>
        <v>0</v>
      </c>
      <c r="CN112" s="307">
        <f t="shared" si="1386"/>
        <v>0</v>
      </c>
      <c r="CO112" s="307">
        <f t="shared" si="1386"/>
        <v>0</v>
      </c>
      <c r="CP112" s="307">
        <f t="shared" si="1386"/>
        <v>0</v>
      </c>
      <c r="CQ112" s="307">
        <f t="shared" si="1386"/>
        <v>0</v>
      </c>
      <c r="CR112" s="307">
        <f t="shared" si="1386"/>
        <v>0</v>
      </c>
      <c r="CS112" s="307">
        <f t="shared" si="1386"/>
        <v>0</v>
      </c>
      <c r="CT112" s="307">
        <f t="shared" si="1386"/>
        <v>0</v>
      </c>
      <c r="CU112" s="307">
        <f t="shared" si="1386"/>
        <v>0</v>
      </c>
      <c r="CV112" s="307">
        <f t="shared" si="1386"/>
        <v>0</v>
      </c>
      <c r="CW112" s="307">
        <f t="shared" si="1386"/>
        <v>0</v>
      </c>
      <c r="CX112" s="307">
        <f t="shared" si="1386"/>
        <v>0</v>
      </c>
      <c r="CY112" s="307">
        <f t="shared" si="1386"/>
        <v>0</v>
      </c>
      <c r="CZ112" s="307">
        <f t="shared" si="1386"/>
        <v>0</v>
      </c>
      <c r="DA112" s="307">
        <f t="shared" si="1386"/>
        <v>0</v>
      </c>
      <c r="DB112" s="307">
        <f t="shared" si="1386"/>
        <v>0</v>
      </c>
      <c r="DC112" s="307">
        <f t="shared" si="1386"/>
        <v>0</v>
      </c>
      <c r="DD112" s="307">
        <f t="shared" si="1386"/>
        <v>0</v>
      </c>
      <c r="DE112" s="307">
        <f t="shared" si="1386"/>
        <v>0</v>
      </c>
      <c r="DF112" s="307">
        <f t="shared" si="1386"/>
        <v>0</v>
      </c>
      <c r="DG112" s="307">
        <f t="shared" si="1386"/>
        <v>0</v>
      </c>
      <c r="DH112" s="307">
        <f t="shared" si="1386"/>
        <v>0</v>
      </c>
      <c r="DI112" s="307">
        <f t="shared" si="1386"/>
        <v>0</v>
      </c>
      <c r="DJ112" s="307">
        <f t="shared" si="1386"/>
        <v>0</v>
      </c>
      <c r="DK112" s="307">
        <f t="shared" si="1386"/>
        <v>0</v>
      </c>
      <c r="DL112" s="307">
        <f t="shared" si="1386"/>
        <v>0</v>
      </c>
      <c r="DM112" s="307">
        <f t="shared" si="1386"/>
        <v>0</v>
      </c>
      <c r="DN112" s="307">
        <f t="shared" si="1386"/>
        <v>0</v>
      </c>
      <c r="DO112" s="307">
        <f t="shared" si="1386"/>
        <v>0</v>
      </c>
      <c r="DP112" s="307">
        <f t="shared" si="1386"/>
        <v>0</v>
      </c>
      <c r="DQ112" s="307">
        <f t="shared" si="1386"/>
        <v>0</v>
      </c>
      <c r="DR112" s="307">
        <f t="shared" si="1386"/>
        <v>0</v>
      </c>
      <c r="DS112" s="307">
        <f t="shared" si="1386"/>
        <v>0</v>
      </c>
      <c r="DT112" s="307">
        <f t="shared" si="1386"/>
        <v>0</v>
      </c>
      <c r="DU112" s="307">
        <f t="shared" si="1386"/>
        <v>0</v>
      </c>
      <c r="DV112" s="307">
        <f t="shared" si="1386"/>
        <v>0</v>
      </c>
      <c r="DW112" s="307">
        <f t="shared" si="1386"/>
        <v>0</v>
      </c>
      <c r="DX112" s="307">
        <f t="shared" si="1386"/>
        <v>0</v>
      </c>
      <c r="DY112" s="307">
        <f t="shared" si="1386"/>
        <v>0</v>
      </c>
      <c r="DZ112" s="307">
        <f t="shared" si="1386"/>
        <v>0</v>
      </c>
      <c r="EA112" s="307">
        <f t="shared" si="1386"/>
        <v>0</v>
      </c>
      <c r="EB112" s="307">
        <f t="shared" si="1386"/>
        <v>0</v>
      </c>
      <c r="EC112" s="307">
        <f t="shared" si="1386"/>
        <v>0</v>
      </c>
      <c r="ED112" s="307">
        <f t="shared" si="1386"/>
        <v>0</v>
      </c>
      <c r="EE112" s="307">
        <f t="shared" si="1386"/>
        <v>0</v>
      </c>
      <c r="EF112" s="307">
        <f t="shared" ref="EF112:GQ112" si="1387">IF(EF111=1,  IF(EG110=0,$C108-$C107+1, EF$5-$C107+1),IF(AND(EF110=1,EG110=1),EF$6,$C108-EF$4+1))*EF110</f>
        <v>0</v>
      </c>
      <c r="EG112" s="307">
        <f t="shared" si="1387"/>
        <v>0</v>
      </c>
      <c r="EH112" s="307">
        <f t="shared" si="1387"/>
        <v>0</v>
      </c>
      <c r="EI112" s="307">
        <f t="shared" si="1387"/>
        <v>0</v>
      </c>
      <c r="EJ112" s="307">
        <f t="shared" si="1387"/>
        <v>0</v>
      </c>
      <c r="EK112" s="307">
        <f t="shared" si="1387"/>
        <v>0</v>
      </c>
      <c r="EL112" s="307">
        <f t="shared" si="1387"/>
        <v>0</v>
      </c>
      <c r="EM112" s="307">
        <f t="shared" si="1387"/>
        <v>0</v>
      </c>
      <c r="EN112" s="307">
        <f t="shared" si="1387"/>
        <v>0</v>
      </c>
      <c r="EO112" s="307">
        <f t="shared" si="1387"/>
        <v>0</v>
      </c>
      <c r="EP112" s="307">
        <f t="shared" si="1387"/>
        <v>0</v>
      </c>
      <c r="EQ112" s="307">
        <f t="shared" si="1387"/>
        <v>0</v>
      </c>
      <c r="ER112" s="307">
        <f t="shared" si="1387"/>
        <v>0</v>
      </c>
      <c r="ES112" s="307">
        <f t="shared" si="1387"/>
        <v>0</v>
      </c>
      <c r="ET112" s="307">
        <f t="shared" si="1387"/>
        <v>0</v>
      </c>
      <c r="EU112" s="307">
        <f t="shared" si="1387"/>
        <v>0</v>
      </c>
      <c r="EV112" s="307">
        <f t="shared" si="1387"/>
        <v>0</v>
      </c>
      <c r="EW112" s="307">
        <f t="shared" si="1387"/>
        <v>0</v>
      </c>
      <c r="EX112" s="307">
        <f t="shared" si="1387"/>
        <v>0</v>
      </c>
      <c r="EY112" s="307">
        <f t="shared" si="1387"/>
        <v>0</v>
      </c>
      <c r="EZ112" s="307">
        <f t="shared" si="1387"/>
        <v>0</v>
      </c>
      <c r="FA112" s="307">
        <f t="shared" si="1387"/>
        <v>0</v>
      </c>
      <c r="FB112" s="307">
        <f t="shared" si="1387"/>
        <v>0</v>
      </c>
      <c r="FC112" s="307">
        <f t="shared" si="1387"/>
        <v>0</v>
      </c>
      <c r="FD112" s="307">
        <f t="shared" si="1387"/>
        <v>0</v>
      </c>
      <c r="FE112" s="307">
        <f t="shared" si="1387"/>
        <v>0</v>
      </c>
      <c r="FF112" s="307">
        <f t="shared" si="1387"/>
        <v>0</v>
      </c>
      <c r="FG112" s="307">
        <f t="shared" si="1387"/>
        <v>0</v>
      </c>
      <c r="FH112" s="307">
        <f t="shared" si="1387"/>
        <v>0</v>
      </c>
      <c r="FI112" s="307">
        <f t="shared" si="1387"/>
        <v>0</v>
      </c>
      <c r="FJ112" s="307">
        <f t="shared" si="1387"/>
        <v>0</v>
      </c>
      <c r="FK112" s="307">
        <f t="shared" si="1387"/>
        <v>0</v>
      </c>
      <c r="FL112" s="307">
        <f t="shared" si="1387"/>
        <v>0</v>
      </c>
      <c r="FM112" s="307">
        <f t="shared" si="1387"/>
        <v>0</v>
      </c>
      <c r="FN112" s="307">
        <f t="shared" si="1387"/>
        <v>0</v>
      </c>
      <c r="FO112" s="307">
        <f t="shared" si="1387"/>
        <v>0</v>
      </c>
      <c r="FP112" s="307">
        <f t="shared" si="1387"/>
        <v>0</v>
      </c>
      <c r="FQ112" s="307">
        <f t="shared" si="1387"/>
        <v>0</v>
      </c>
      <c r="FR112" s="307">
        <f t="shared" si="1387"/>
        <v>0</v>
      </c>
      <c r="FS112" s="307">
        <f t="shared" si="1387"/>
        <v>0</v>
      </c>
      <c r="FT112" s="307">
        <f t="shared" si="1387"/>
        <v>0</v>
      </c>
      <c r="FU112" s="307">
        <f t="shared" si="1387"/>
        <v>0</v>
      </c>
      <c r="FV112" s="307">
        <f t="shared" si="1387"/>
        <v>0</v>
      </c>
      <c r="FW112" s="307">
        <f t="shared" si="1387"/>
        <v>0</v>
      </c>
      <c r="FX112" s="307">
        <f t="shared" si="1387"/>
        <v>0</v>
      </c>
      <c r="FY112" s="307">
        <f t="shared" si="1387"/>
        <v>0</v>
      </c>
      <c r="FZ112" s="307">
        <f t="shared" si="1387"/>
        <v>0</v>
      </c>
      <c r="GA112" s="307">
        <f t="shared" si="1387"/>
        <v>0</v>
      </c>
      <c r="GB112" s="307">
        <f t="shared" si="1387"/>
        <v>0</v>
      </c>
      <c r="GC112" s="307">
        <f t="shared" si="1387"/>
        <v>0</v>
      </c>
      <c r="GD112" s="307">
        <f t="shared" si="1387"/>
        <v>0</v>
      </c>
      <c r="GE112" s="307">
        <f t="shared" si="1387"/>
        <v>0</v>
      </c>
      <c r="GF112" s="307">
        <f t="shared" si="1387"/>
        <v>0</v>
      </c>
      <c r="GG112" s="307">
        <f t="shared" si="1387"/>
        <v>0</v>
      </c>
      <c r="GH112" s="307">
        <f t="shared" si="1387"/>
        <v>0</v>
      </c>
      <c r="GI112" s="307">
        <f t="shared" si="1387"/>
        <v>0</v>
      </c>
      <c r="GJ112" s="307">
        <f t="shared" si="1387"/>
        <v>0</v>
      </c>
      <c r="GK112" s="307">
        <f t="shared" si="1387"/>
        <v>0</v>
      </c>
      <c r="GL112" s="307">
        <f t="shared" si="1387"/>
        <v>0</v>
      </c>
      <c r="GM112" s="307">
        <f t="shared" si="1387"/>
        <v>0</v>
      </c>
      <c r="GN112" s="307">
        <f t="shared" si="1387"/>
        <v>0</v>
      </c>
      <c r="GO112" s="307">
        <f t="shared" si="1387"/>
        <v>0</v>
      </c>
      <c r="GP112" s="307">
        <f t="shared" si="1387"/>
        <v>0</v>
      </c>
      <c r="GQ112" s="307">
        <f t="shared" si="1387"/>
        <v>0</v>
      </c>
      <c r="GR112" s="307">
        <f t="shared" ref="GR112:JC112" si="1388">IF(GR111=1,  IF(GS110=0,$C108-$C107+1, GR$5-$C107+1),IF(AND(GR110=1,GS110=1),GR$6,$C108-GR$4+1))*GR110</f>
        <v>0</v>
      </c>
      <c r="GS112" s="307">
        <f t="shared" si="1388"/>
        <v>0</v>
      </c>
      <c r="GT112" s="307">
        <f t="shared" si="1388"/>
        <v>0</v>
      </c>
      <c r="GU112" s="307">
        <f t="shared" si="1388"/>
        <v>0</v>
      </c>
      <c r="GV112" s="307">
        <f t="shared" si="1388"/>
        <v>0</v>
      </c>
      <c r="GW112" s="307">
        <f t="shared" si="1388"/>
        <v>0</v>
      </c>
      <c r="GX112" s="307">
        <f t="shared" si="1388"/>
        <v>0</v>
      </c>
      <c r="GY112" s="307">
        <f t="shared" si="1388"/>
        <v>0</v>
      </c>
      <c r="GZ112" s="307">
        <f t="shared" si="1388"/>
        <v>0</v>
      </c>
      <c r="HA112" s="307">
        <f t="shared" si="1388"/>
        <v>0</v>
      </c>
      <c r="HB112" s="307">
        <f t="shared" si="1388"/>
        <v>0</v>
      </c>
      <c r="HC112" s="307">
        <f t="shared" si="1388"/>
        <v>0</v>
      </c>
      <c r="HD112" s="307">
        <f t="shared" si="1388"/>
        <v>0</v>
      </c>
      <c r="HE112" s="307">
        <f t="shared" si="1388"/>
        <v>0</v>
      </c>
      <c r="HF112" s="307">
        <f t="shared" si="1388"/>
        <v>0</v>
      </c>
      <c r="HG112" s="307">
        <f t="shared" si="1388"/>
        <v>0</v>
      </c>
      <c r="HH112" s="307">
        <f t="shared" si="1388"/>
        <v>0</v>
      </c>
      <c r="HI112" s="307">
        <f t="shared" si="1388"/>
        <v>0</v>
      </c>
      <c r="HJ112" s="307">
        <f t="shared" si="1388"/>
        <v>0</v>
      </c>
      <c r="HK112" s="307">
        <f t="shared" si="1388"/>
        <v>0</v>
      </c>
      <c r="HL112" s="307">
        <f t="shared" si="1388"/>
        <v>0</v>
      </c>
      <c r="HM112" s="307">
        <f t="shared" si="1388"/>
        <v>0</v>
      </c>
      <c r="HN112" s="307">
        <f t="shared" si="1388"/>
        <v>0</v>
      </c>
      <c r="HO112" s="307">
        <f t="shared" si="1388"/>
        <v>0</v>
      </c>
      <c r="HP112" s="307">
        <f t="shared" si="1388"/>
        <v>0</v>
      </c>
      <c r="HQ112" s="307">
        <f t="shared" si="1388"/>
        <v>0</v>
      </c>
      <c r="HR112" s="307">
        <f t="shared" si="1388"/>
        <v>0</v>
      </c>
      <c r="HS112" s="307">
        <f t="shared" si="1388"/>
        <v>0</v>
      </c>
      <c r="HT112" s="307">
        <f t="shared" si="1388"/>
        <v>0</v>
      </c>
      <c r="HU112" s="307">
        <f t="shared" si="1388"/>
        <v>0</v>
      </c>
      <c r="HV112" s="307">
        <f t="shared" si="1388"/>
        <v>0</v>
      </c>
      <c r="HW112" s="307">
        <f t="shared" si="1388"/>
        <v>0</v>
      </c>
      <c r="HX112" s="307">
        <f t="shared" si="1388"/>
        <v>0</v>
      </c>
      <c r="HY112" s="307">
        <f t="shared" si="1388"/>
        <v>0</v>
      </c>
      <c r="HZ112" s="307">
        <f t="shared" si="1388"/>
        <v>0</v>
      </c>
      <c r="IA112" s="307">
        <f t="shared" si="1388"/>
        <v>0</v>
      </c>
      <c r="IB112" s="307">
        <f t="shared" si="1388"/>
        <v>0</v>
      </c>
      <c r="IC112" s="307">
        <f t="shared" si="1388"/>
        <v>0</v>
      </c>
      <c r="ID112" s="307">
        <f t="shared" si="1388"/>
        <v>0</v>
      </c>
      <c r="IE112" s="307">
        <f t="shared" si="1388"/>
        <v>0</v>
      </c>
      <c r="IF112" s="307">
        <f t="shared" si="1388"/>
        <v>0</v>
      </c>
      <c r="IG112" s="307">
        <f t="shared" si="1388"/>
        <v>0</v>
      </c>
      <c r="IH112" s="307">
        <f t="shared" si="1388"/>
        <v>0</v>
      </c>
      <c r="II112" s="307">
        <f t="shared" si="1388"/>
        <v>0</v>
      </c>
      <c r="IJ112" s="307">
        <f t="shared" si="1388"/>
        <v>0</v>
      </c>
      <c r="IK112" s="307">
        <f t="shared" si="1388"/>
        <v>0</v>
      </c>
      <c r="IL112" s="307">
        <f t="shared" si="1388"/>
        <v>0</v>
      </c>
      <c r="IM112" s="307">
        <f t="shared" si="1388"/>
        <v>0</v>
      </c>
      <c r="IN112" s="307">
        <f t="shared" si="1388"/>
        <v>0</v>
      </c>
      <c r="IO112" s="307">
        <f t="shared" si="1388"/>
        <v>0</v>
      </c>
      <c r="IP112" s="307">
        <f t="shared" si="1388"/>
        <v>0</v>
      </c>
      <c r="IQ112" s="307">
        <f t="shared" si="1388"/>
        <v>0</v>
      </c>
      <c r="IR112" s="307">
        <f t="shared" si="1388"/>
        <v>0</v>
      </c>
      <c r="IS112" s="307">
        <f t="shared" si="1388"/>
        <v>0</v>
      </c>
      <c r="IT112" s="307">
        <f t="shared" si="1388"/>
        <v>0</v>
      </c>
      <c r="IU112" s="307">
        <f t="shared" si="1388"/>
        <v>0</v>
      </c>
      <c r="IV112" s="307">
        <f t="shared" si="1388"/>
        <v>0</v>
      </c>
      <c r="IW112" s="307">
        <f t="shared" si="1388"/>
        <v>0</v>
      </c>
      <c r="IX112" s="307">
        <f t="shared" si="1388"/>
        <v>0</v>
      </c>
      <c r="IY112" s="307">
        <f t="shared" si="1388"/>
        <v>0</v>
      </c>
      <c r="IZ112" s="307">
        <f t="shared" si="1388"/>
        <v>0</v>
      </c>
      <c r="JA112" s="307">
        <f t="shared" si="1388"/>
        <v>0</v>
      </c>
      <c r="JB112" s="307">
        <f t="shared" si="1388"/>
        <v>0</v>
      </c>
      <c r="JC112" s="307">
        <f t="shared" si="1388"/>
        <v>0</v>
      </c>
      <c r="JD112" s="307">
        <f t="shared" ref="JD112:JN112" si="1389">IF(JD111=1,  IF(JE110=0,$C108-$C107+1, JD$5-$C107+1),IF(AND(JD110=1,JE110=1),JD$6,$C108-JD$4+1))*JD110</f>
        <v>0</v>
      </c>
      <c r="JE112" s="307">
        <f t="shared" si="1389"/>
        <v>0</v>
      </c>
      <c r="JF112" s="307">
        <f t="shared" si="1389"/>
        <v>0</v>
      </c>
      <c r="JG112" s="307">
        <f t="shared" si="1389"/>
        <v>0</v>
      </c>
      <c r="JH112" s="307">
        <f t="shared" si="1389"/>
        <v>0</v>
      </c>
      <c r="JI112" s="307">
        <f t="shared" si="1389"/>
        <v>0</v>
      </c>
      <c r="JJ112" s="307">
        <f t="shared" si="1389"/>
        <v>0</v>
      </c>
      <c r="JK112" s="307">
        <f t="shared" si="1389"/>
        <v>0</v>
      </c>
      <c r="JL112" s="307">
        <f t="shared" si="1389"/>
        <v>0</v>
      </c>
      <c r="JM112" s="307">
        <f t="shared" si="1389"/>
        <v>0</v>
      </c>
      <c r="JN112" s="307">
        <f t="shared" si="1389"/>
        <v>0</v>
      </c>
    </row>
    <row r="113" spans="2:274" x14ac:dyDescent="0.2">
      <c r="B113" s="2" t="s">
        <v>430</v>
      </c>
      <c r="C113" s="247"/>
      <c r="D113" s="178"/>
      <c r="E113" s="297"/>
      <c r="F113" s="347"/>
      <c r="G113" s="304">
        <f>+IF(ISERROR(G112/G$6),0,G112/G$6)</f>
        <v>0</v>
      </c>
      <c r="H113" s="304">
        <f t="shared" ref="H113:BS113" si="1390">+IF(ISERROR(H112/H$6),0,H112/H$6)</f>
        <v>0</v>
      </c>
      <c r="I113" s="304">
        <f t="shared" si="1390"/>
        <v>0</v>
      </c>
      <c r="J113" s="304">
        <f t="shared" si="1390"/>
        <v>0</v>
      </c>
      <c r="K113" s="304">
        <f t="shared" si="1390"/>
        <v>0</v>
      </c>
      <c r="L113" s="304">
        <f t="shared" si="1390"/>
        <v>0</v>
      </c>
      <c r="M113" s="304">
        <f t="shared" si="1390"/>
        <v>0</v>
      </c>
      <c r="N113" s="304">
        <f t="shared" si="1390"/>
        <v>0</v>
      </c>
      <c r="O113" s="304">
        <f t="shared" si="1390"/>
        <v>0</v>
      </c>
      <c r="P113" s="304">
        <f t="shared" si="1390"/>
        <v>0</v>
      </c>
      <c r="Q113" s="304">
        <f t="shared" si="1390"/>
        <v>0</v>
      </c>
      <c r="R113" s="304">
        <f t="shared" si="1390"/>
        <v>0</v>
      </c>
      <c r="S113" s="304">
        <f t="shared" si="1390"/>
        <v>1</v>
      </c>
      <c r="T113" s="304">
        <f t="shared" si="1390"/>
        <v>1</v>
      </c>
      <c r="U113" s="304">
        <f t="shared" si="1390"/>
        <v>1</v>
      </c>
      <c r="V113" s="304">
        <f t="shared" si="1390"/>
        <v>1</v>
      </c>
      <c r="W113" s="304">
        <f t="shared" si="1390"/>
        <v>1</v>
      </c>
      <c r="X113" s="304">
        <f t="shared" si="1390"/>
        <v>1</v>
      </c>
      <c r="Y113" s="304">
        <f t="shared" si="1390"/>
        <v>1</v>
      </c>
      <c r="Z113" s="304">
        <f t="shared" si="1390"/>
        <v>1</v>
      </c>
      <c r="AA113" s="304">
        <f t="shared" si="1390"/>
        <v>1</v>
      </c>
      <c r="AB113" s="304">
        <f t="shared" si="1390"/>
        <v>1</v>
      </c>
      <c r="AC113" s="304">
        <f t="shared" si="1390"/>
        <v>1</v>
      </c>
      <c r="AD113" s="304">
        <f t="shared" si="1390"/>
        <v>1</v>
      </c>
      <c r="AE113" s="304">
        <f t="shared" si="1390"/>
        <v>1</v>
      </c>
      <c r="AF113" s="304">
        <f t="shared" si="1390"/>
        <v>1</v>
      </c>
      <c r="AG113" s="304">
        <f t="shared" si="1390"/>
        <v>1</v>
      </c>
      <c r="AH113" s="304">
        <f t="shared" si="1390"/>
        <v>1</v>
      </c>
      <c r="AI113" s="304">
        <f t="shared" si="1390"/>
        <v>1</v>
      </c>
      <c r="AJ113" s="304">
        <f t="shared" si="1390"/>
        <v>1</v>
      </c>
      <c r="AK113" s="304">
        <f t="shared" si="1390"/>
        <v>1</v>
      </c>
      <c r="AL113" s="304">
        <f t="shared" si="1390"/>
        <v>1</v>
      </c>
      <c r="AM113" s="304">
        <f t="shared" si="1390"/>
        <v>1</v>
      </c>
      <c r="AN113" s="304">
        <f t="shared" si="1390"/>
        <v>1</v>
      </c>
      <c r="AO113" s="304">
        <f t="shared" si="1390"/>
        <v>1</v>
      </c>
      <c r="AP113" s="304">
        <f t="shared" si="1390"/>
        <v>1</v>
      </c>
      <c r="AQ113" s="304">
        <f t="shared" si="1390"/>
        <v>1</v>
      </c>
      <c r="AR113" s="304">
        <f t="shared" si="1390"/>
        <v>1</v>
      </c>
      <c r="AS113" s="304">
        <f t="shared" si="1390"/>
        <v>1</v>
      </c>
      <c r="AT113" s="304">
        <f t="shared" si="1390"/>
        <v>0</v>
      </c>
      <c r="AU113" s="304">
        <f t="shared" si="1390"/>
        <v>0</v>
      </c>
      <c r="AV113" s="304">
        <f t="shared" si="1390"/>
        <v>0</v>
      </c>
      <c r="AW113" s="304">
        <f t="shared" si="1390"/>
        <v>0</v>
      </c>
      <c r="AX113" s="304">
        <f t="shared" si="1390"/>
        <v>0</v>
      </c>
      <c r="AY113" s="304">
        <f t="shared" si="1390"/>
        <v>0</v>
      </c>
      <c r="AZ113" s="304">
        <f t="shared" si="1390"/>
        <v>0</v>
      </c>
      <c r="BA113" s="304">
        <f t="shared" si="1390"/>
        <v>0</v>
      </c>
      <c r="BB113" s="304">
        <f t="shared" si="1390"/>
        <v>0</v>
      </c>
      <c r="BC113" s="304">
        <f t="shared" si="1390"/>
        <v>0</v>
      </c>
      <c r="BD113" s="304">
        <f t="shared" si="1390"/>
        <v>0</v>
      </c>
      <c r="BE113" s="304">
        <f t="shared" si="1390"/>
        <v>0</v>
      </c>
      <c r="BF113" s="304">
        <f t="shared" si="1390"/>
        <v>0</v>
      </c>
      <c r="BG113" s="304">
        <f t="shared" si="1390"/>
        <v>0</v>
      </c>
      <c r="BH113" s="304">
        <f t="shared" si="1390"/>
        <v>0</v>
      </c>
      <c r="BI113" s="304">
        <f t="shared" si="1390"/>
        <v>0</v>
      </c>
      <c r="BJ113" s="304">
        <f t="shared" si="1390"/>
        <v>0</v>
      </c>
      <c r="BK113" s="304">
        <f t="shared" si="1390"/>
        <v>0</v>
      </c>
      <c r="BL113" s="304">
        <f t="shared" si="1390"/>
        <v>0</v>
      </c>
      <c r="BM113" s="304">
        <f t="shared" si="1390"/>
        <v>0</v>
      </c>
      <c r="BN113" s="304">
        <f t="shared" si="1390"/>
        <v>0</v>
      </c>
      <c r="BO113" s="304">
        <f t="shared" si="1390"/>
        <v>0</v>
      </c>
      <c r="BP113" s="304">
        <f t="shared" si="1390"/>
        <v>0</v>
      </c>
      <c r="BQ113" s="304">
        <f t="shared" si="1390"/>
        <v>0</v>
      </c>
      <c r="BR113" s="304">
        <f t="shared" si="1390"/>
        <v>0</v>
      </c>
      <c r="BS113" s="304">
        <f t="shared" si="1390"/>
        <v>0</v>
      </c>
      <c r="BT113" s="304">
        <f t="shared" ref="BT113:EE113" si="1391">+IF(ISERROR(BT112/BT$6),0,BT112/BT$6)</f>
        <v>0</v>
      </c>
      <c r="BU113" s="304">
        <f t="shared" si="1391"/>
        <v>0</v>
      </c>
      <c r="BV113" s="304">
        <f t="shared" si="1391"/>
        <v>0</v>
      </c>
      <c r="BW113" s="304">
        <f t="shared" si="1391"/>
        <v>0</v>
      </c>
      <c r="BX113" s="304">
        <f t="shared" si="1391"/>
        <v>0</v>
      </c>
      <c r="BY113" s="304">
        <f t="shared" si="1391"/>
        <v>0</v>
      </c>
      <c r="BZ113" s="304">
        <f t="shared" si="1391"/>
        <v>0</v>
      </c>
      <c r="CA113" s="304">
        <f t="shared" si="1391"/>
        <v>0</v>
      </c>
      <c r="CB113" s="304">
        <f t="shared" si="1391"/>
        <v>0</v>
      </c>
      <c r="CC113" s="304">
        <f t="shared" si="1391"/>
        <v>0</v>
      </c>
      <c r="CD113" s="304">
        <f t="shared" si="1391"/>
        <v>0</v>
      </c>
      <c r="CE113" s="304">
        <f t="shared" si="1391"/>
        <v>0</v>
      </c>
      <c r="CF113" s="304">
        <f t="shared" si="1391"/>
        <v>0</v>
      </c>
      <c r="CG113" s="304">
        <f t="shared" si="1391"/>
        <v>0</v>
      </c>
      <c r="CH113" s="304">
        <f t="shared" si="1391"/>
        <v>0</v>
      </c>
      <c r="CI113" s="304">
        <f t="shared" si="1391"/>
        <v>0</v>
      </c>
      <c r="CJ113" s="304">
        <f t="shared" si="1391"/>
        <v>0</v>
      </c>
      <c r="CK113" s="304">
        <f t="shared" si="1391"/>
        <v>0</v>
      </c>
      <c r="CL113" s="304">
        <f t="shared" si="1391"/>
        <v>0</v>
      </c>
      <c r="CM113" s="304">
        <f t="shared" si="1391"/>
        <v>0</v>
      </c>
      <c r="CN113" s="304">
        <f t="shared" si="1391"/>
        <v>0</v>
      </c>
      <c r="CO113" s="304">
        <f t="shared" si="1391"/>
        <v>0</v>
      </c>
      <c r="CP113" s="304">
        <f t="shared" si="1391"/>
        <v>0</v>
      </c>
      <c r="CQ113" s="304">
        <f t="shared" si="1391"/>
        <v>0</v>
      </c>
      <c r="CR113" s="304">
        <f t="shared" si="1391"/>
        <v>0</v>
      </c>
      <c r="CS113" s="304">
        <f t="shared" si="1391"/>
        <v>0</v>
      </c>
      <c r="CT113" s="304">
        <f t="shared" si="1391"/>
        <v>0</v>
      </c>
      <c r="CU113" s="304">
        <f t="shared" si="1391"/>
        <v>0</v>
      </c>
      <c r="CV113" s="304">
        <f t="shared" si="1391"/>
        <v>0</v>
      </c>
      <c r="CW113" s="304">
        <f t="shared" si="1391"/>
        <v>0</v>
      </c>
      <c r="CX113" s="304">
        <f t="shared" si="1391"/>
        <v>0</v>
      </c>
      <c r="CY113" s="304">
        <f t="shared" si="1391"/>
        <v>0</v>
      </c>
      <c r="CZ113" s="304">
        <f t="shared" si="1391"/>
        <v>0</v>
      </c>
      <c r="DA113" s="304">
        <f t="shared" si="1391"/>
        <v>0</v>
      </c>
      <c r="DB113" s="304">
        <f t="shared" si="1391"/>
        <v>0</v>
      </c>
      <c r="DC113" s="304">
        <f t="shared" si="1391"/>
        <v>0</v>
      </c>
      <c r="DD113" s="304">
        <f t="shared" si="1391"/>
        <v>0</v>
      </c>
      <c r="DE113" s="304">
        <f t="shared" si="1391"/>
        <v>0</v>
      </c>
      <c r="DF113" s="304">
        <f t="shared" si="1391"/>
        <v>0</v>
      </c>
      <c r="DG113" s="304">
        <f t="shared" si="1391"/>
        <v>0</v>
      </c>
      <c r="DH113" s="304">
        <f t="shared" si="1391"/>
        <v>0</v>
      </c>
      <c r="DI113" s="304">
        <f t="shared" si="1391"/>
        <v>0</v>
      </c>
      <c r="DJ113" s="304">
        <f t="shared" si="1391"/>
        <v>0</v>
      </c>
      <c r="DK113" s="304">
        <f t="shared" si="1391"/>
        <v>0</v>
      </c>
      <c r="DL113" s="304">
        <f t="shared" si="1391"/>
        <v>0</v>
      </c>
      <c r="DM113" s="304">
        <f t="shared" si="1391"/>
        <v>0</v>
      </c>
      <c r="DN113" s="304">
        <f t="shared" si="1391"/>
        <v>0</v>
      </c>
      <c r="DO113" s="304">
        <f t="shared" si="1391"/>
        <v>0</v>
      </c>
      <c r="DP113" s="304">
        <f t="shared" si="1391"/>
        <v>0</v>
      </c>
      <c r="DQ113" s="304">
        <f t="shared" si="1391"/>
        <v>0</v>
      </c>
      <c r="DR113" s="304">
        <f t="shared" si="1391"/>
        <v>0</v>
      </c>
      <c r="DS113" s="304">
        <f t="shared" si="1391"/>
        <v>0</v>
      </c>
      <c r="DT113" s="304">
        <f t="shared" si="1391"/>
        <v>0</v>
      </c>
      <c r="DU113" s="304">
        <f t="shared" si="1391"/>
        <v>0</v>
      </c>
      <c r="DV113" s="304">
        <f t="shared" si="1391"/>
        <v>0</v>
      </c>
      <c r="DW113" s="304">
        <f t="shared" si="1391"/>
        <v>0</v>
      </c>
      <c r="DX113" s="304">
        <f t="shared" si="1391"/>
        <v>0</v>
      </c>
      <c r="DY113" s="304">
        <f t="shared" si="1391"/>
        <v>0</v>
      </c>
      <c r="DZ113" s="304">
        <f t="shared" si="1391"/>
        <v>0</v>
      </c>
      <c r="EA113" s="304">
        <f t="shared" si="1391"/>
        <v>0</v>
      </c>
      <c r="EB113" s="304">
        <f t="shared" si="1391"/>
        <v>0</v>
      </c>
      <c r="EC113" s="304">
        <f t="shared" si="1391"/>
        <v>0</v>
      </c>
      <c r="ED113" s="304">
        <f t="shared" si="1391"/>
        <v>0</v>
      </c>
      <c r="EE113" s="304">
        <f t="shared" si="1391"/>
        <v>0</v>
      </c>
      <c r="EF113" s="304">
        <f t="shared" ref="EF113:GQ113" si="1392">+IF(ISERROR(EF112/EF$6),0,EF112/EF$6)</f>
        <v>0</v>
      </c>
      <c r="EG113" s="304">
        <f t="shared" si="1392"/>
        <v>0</v>
      </c>
      <c r="EH113" s="304">
        <f t="shared" si="1392"/>
        <v>0</v>
      </c>
      <c r="EI113" s="304">
        <f t="shared" si="1392"/>
        <v>0</v>
      </c>
      <c r="EJ113" s="304">
        <f t="shared" si="1392"/>
        <v>0</v>
      </c>
      <c r="EK113" s="304">
        <f t="shared" si="1392"/>
        <v>0</v>
      </c>
      <c r="EL113" s="304">
        <f t="shared" si="1392"/>
        <v>0</v>
      </c>
      <c r="EM113" s="304">
        <f t="shared" si="1392"/>
        <v>0</v>
      </c>
      <c r="EN113" s="304">
        <f t="shared" si="1392"/>
        <v>0</v>
      </c>
      <c r="EO113" s="304">
        <f t="shared" si="1392"/>
        <v>0</v>
      </c>
      <c r="EP113" s="304">
        <f t="shared" si="1392"/>
        <v>0</v>
      </c>
      <c r="EQ113" s="304">
        <f t="shared" si="1392"/>
        <v>0</v>
      </c>
      <c r="ER113" s="304">
        <f t="shared" si="1392"/>
        <v>0</v>
      </c>
      <c r="ES113" s="304">
        <f t="shared" si="1392"/>
        <v>0</v>
      </c>
      <c r="ET113" s="304">
        <f t="shared" si="1392"/>
        <v>0</v>
      </c>
      <c r="EU113" s="304">
        <f t="shared" si="1392"/>
        <v>0</v>
      </c>
      <c r="EV113" s="304">
        <f t="shared" si="1392"/>
        <v>0</v>
      </c>
      <c r="EW113" s="304">
        <f t="shared" si="1392"/>
        <v>0</v>
      </c>
      <c r="EX113" s="304">
        <f t="shared" si="1392"/>
        <v>0</v>
      </c>
      <c r="EY113" s="304">
        <f t="shared" si="1392"/>
        <v>0</v>
      </c>
      <c r="EZ113" s="304">
        <f t="shared" si="1392"/>
        <v>0</v>
      </c>
      <c r="FA113" s="304">
        <f t="shared" si="1392"/>
        <v>0</v>
      </c>
      <c r="FB113" s="304">
        <f t="shared" si="1392"/>
        <v>0</v>
      </c>
      <c r="FC113" s="304">
        <f t="shared" si="1392"/>
        <v>0</v>
      </c>
      <c r="FD113" s="304">
        <f t="shared" si="1392"/>
        <v>0</v>
      </c>
      <c r="FE113" s="304">
        <f t="shared" si="1392"/>
        <v>0</v>
      </c>
      <c r="FF113" s="304">
        <f t="shared" si="1392"/>
        <v>0</v>
      </c>
      <c r="FG113" s="304">
        <f t="shared" si="1392"/>
        <v>0</v>
      </c>
      <c r="FH113" s="304">
        <f t="shared" si="1392"/>
        <v>0</v>
      </c>
      <c r="FI113" s="304">
        <f t="shared" si="1392"/>
        <v>0</v>
      </c>
      <c r="FJ113" s="304">
        <f t="shared" si="1392"/>
        <v>0</v>
      </c>
      <c r="FK113" s="304">
        <f t="shared" si="1392"/>
        <v>0</v>
      </c>
      <c r="FL113" s="304">
        <f t="shared" si="1392"/>
        <v>0</v>
      </c>
      <c r="FM113" s="304">
        <f t="shared" si="1392"/>
        <v>0</v>
      </c>
      <c r="FN113" s="304">
        <f t="shared" si="1392"/>
        <v>0</v>
      </c>
      <c r="FO113" s="304">
        <f t="shared" si="1392"/>
        <v>0</v>
      </c>
      <c r="FP113" s="304">
        <f t="shared" si="1392"/>
        <v>0</v>
      </c>
      <c r="FQ113" s="304">
        <f t="shared" si="1392"/>
        <v>0</v>
      </c>
      <c r="FR113" s="304">
        <f t="shared" si="1392"/>
        <v>0</v>
      </c>
      <c r="FS113" s="304">
        <f t="shared" si="1392"/>
        <v>0</v>
      </c>
      <c r="FT113" s="304">
        <f t="shared" si="1392"/>
        <v>0</v>
      </c>
      <c r="FU113" s="304">
        <f t="shared" si="1392"/>
        <v>0</v>
      </c>
      <c r="FV113" s="304">
        <f t="shared" si="1392"/>
        <v>0</v>
      </c>
      <c r="FW113" s="304">
        <f t="shared" si="1392"/>
        <v>0</v>
      </c>
      <c r="FX113" s="304">
        <f t="shared" si="1392"/>
        <v>0</v>
      </c>
      <c r="FY113" s="304">
        <f t="shared" si="1392"/>
        <v>0</v>
      </c>
      <c r="FZ113" s="304">
        <f t="shared" si="1392"/>
        <v>0</v>
      </c>
      <c r="GA113" s="304">
        <f t="shared" si="1392"/>
        <v>0</v>
      </c>
      <c r="GB113" s="304">
        <f t="shared" si="1392"/>
        <v>0</v>
      </c>
      <c r="GC113" s="304">
        <f t="shared" si="1392"/>
        <v>0</v>
      </c>
      <c r="GD113" s="304">
        <f t="shared" si="1392"/>
        <v>0</v>
      </c>
      <c r="GE113" s="304">
        <f t="shared" si="1392"/>
        <v>0</v>
      </c>
      <c r="GF113" s="304">
        <f t="shared" si="1392"/>
        <v>0</v>
      </c>
      <c r="GG113" s="304">
        <f t="shared" si="1392"/>
        <v>0</v>
      </c>
      <c r="GH113" s="304">
        <f t="shared" si="1392"/>
        <v>0</v>
      </c>
      <c r="GI113" s="304">
        <f t="shared" si="1392"/>
        <v>0</v>
      </c>
      <c r="GJ113" s="304">
        <f t="shared" si="1392"/>
        <v>0</v>
      </c>
      <c r="GK113" s="304">
        <f t="shared" si="1392"/>
        <v>0</v>
      </c>
      <c r="GL113" s="304">
        <f t="shared" si="1392"/>
        <v>0</v>
      </c>
      <c r="GM113" s="304">
        <f t="shared" si="1392"/>
        <v>0</v>
      </c>
      <c r="GN113" s="304">
        <f t="shared" si="1392"/>
        <v>0</v>
      </c>
      <c r="GO113" s="304">
        <f t="shared" si="1392"/>
        <v>0</v>
      </c>
      <c r="GP113" s="304">
        <f t="shared" si="1392"/>
        <v>0</v>
      </c>
      <c r="GQ113" s="304">
        <f t="shared" si="1392"/>
        <v>0</v>
      </c>
      <c r="GR113" s="304">
        <f t="shared" ref="GR113:JC113" si="1393">+IF(ISERROR(GR112/GR$6),0,GR112/GR$6)</f>
        <v>0</v>
      </c>
      <c r="GS113" s="304">
        <f t="shared" si="1393"/>
        <v>0</v>
      </c>
      <c r="GT113" s="304">
        <f t="shared" si="1393"/>
        <v>0</v>
      </c>
      <c r="GU113" s="304">
        <f t="shared" si="1393"/>
        <v>0</v>
      </c>
      <c r="GV113" s="304">
        <f t="shared" si="1393"/>
        <v>0</v>
      </c>
      <c r="GW113" s="304">
        <f t="shared" si="1393"/>
        <v>0</v>
      </c>
      <c r="GX113" s="304">
        <f t="shared" si="1393"/>
        <v>0</v>
      </c>
      <c r="GY113" s="304">
        <f t="shared" si="1393"/>
        <v>0</v>
      </c>
      <c r="GZ113" s="304">
        <f t="shared" si="1393"/>
        <v>0</v>
      </c>
      <c r="HA113" s="304">
        <f t="shared" si="1393"/>
        <v>0</v>
      </c>
      <c r="HB113" s="304">
        <f t="shared" si="1393"/>
        <v>0</v>
      </c>
      <c r="HC113" s="304">
        <f t="shared" si="1393"/>
        <v>0</v>
      </c>
      <c r="HD113" s="304">
        <f t="shared" si="1393"/>
        <v>0</v>
      </c>
      <c r="HE113" s="304">
        <f t="shared" si="1393"/>
        <v>0</v>
      </c>
      <c r="HF113" s="304">
        <f t="shared" si="1393"/>
        <v>0</v>
      </c>
      <c r="HG113" s="304">
        <f t="shared" si="1393"/>
        <v>0</v>
      </c>
      <c r="HH113" s="304">
        <f t="shared" si="1393"/>
        <v>0</v>
      </c>
      <c r="HI113" s="304">
        <f t="shared" si="1393"/>
        <v>0</v>
      </c>
      <c r="HJ113" s="304">
        <f t="shared" si="1393"/>
        <v>0</v>
      </c>
      <c r="HK113" s="304">
        <f t="shared" si="1393"/>
        <v>0</v>
      </c>
      <c r="HL113" s="304">
        <f t="shared" si="1393"/>
        <v>0</v>
      </c>
      <c r="HM113" s="304">
        <f t="shared" si="1393"/>
        <v>0</v>
      </c>
      <c r="HN113" s="304">
        <f t="shared" si="1393"/>
        <v>0</v>
      </c>
      <c r="HO113" s="304">
        <f t="shared" si="1393"/>
        <v>0</v>
      </c>
      <c r="HP113" s="304">
        <f t="shared" si="1393"/>
        <v>0</v>
      </c>
      <c r="HQ113" s="304">
        <f t="shared" si="1393"/>
        <v>0</v>
      </c>
      <c r="HR113" s="304">
        <f t="shared" si="1393"/>
        <v>0</v>
      </c>
      <c r="HS113" s="304">
        <f t="shared" si="1393"/>
        <v>0</v>
      </c>
      <c r="HT113" s="304">
        <f t="shared" si="1393"/>
        <v>0</v>
      </c>
      <c r="HU113" s="304">
        <f t="shared" si="1393"/>
        <v>0</v>
      </c>
      <c r="HV113" s="304">
        <f t="shared" si="1393"/>
        <v>0</v>
      </c>
      <c r="HW113" s="304">
        <f t="shared" si="1393"/>
        <v>0</v>
      </c>
      <c r="HX113" s="304">
        <f t="shared" si="1393"/>
        <v>0</v>
      </c>
      <c r="HY113" s="304">
        <f t="shared" si="1393"/>
        <v>0</v>
      </c>
      <c r="HZ113" s="304">
        <f t="shared" si="1393"/>
        <v>0</v>
      </c>
      <c r="IA113" s="304">
        <f t="shared" si="1393"/>
        <v>0</v>
      </c>
      <c r="IB113" s="304">
        <f t="shared" si="1393"/>
        <v>0</v>
      </c>
      <c r="IC113" s="304">
        <f t="shared" si="1393"/>
        <v>0</v>
      </c>
      <c r="ID113" s="304">
        <f t="shared" si="1393"/>
        <v>0</v>
      </c>
      <c r="IE113" s="304">
        <f t="shared" si="1393"/>
        <v>0</v>
      </c>
      <c r="IF113" s="304">
        <f t="shared" si="1393"/>
        <v>0</v>
      </c>
      <c r="IG113" s="304">
        <f t="shared" si="1393"/>
        <v>0</v>
      </c>
      <c r="IH113" s="304">
        <f t="shared" si="1393"/>
        <v>0</v>
      </c>
      <c r="II113" s="304">
        <f t="shared" si="1393"/>
        <v>0</v>
      </c>
      <c r="IJ113" s="304">
        <f t="shared" si="1393"/>
        <v>0</v>
      </c>
      <c r="IK113" s="304">
        <f t="shared" si="1393"/>
        <v>0</v>
      </c>
      <c r="IL113" s="304">
        <f t="shared" si="1393"/>
        <v>0</v>
      </c>
      <c r="IM113" s="304">
        <f t="shared" si="1393"/>
        <v>0</v>
      </c>
      <c r="IN113" s="304">
        <f t="shared" si="1393"/>
        <v>0</v>
      </c>
      <c r="IO113" s="304">
        <f t="shared" si="1393"/>
        <v>0</v>
      </c>
      <c r="IP113" s="304">
        <f t="shared" si="1393"/>
        <v>0</v>
      </c>
      <c r="IQ113" s="304">
        <f t="shared" si="1393"/>
        <v>0</v>
      </c>
      <c r="IR113" s="304">
        <f t="shared" si="1393"/>
        <v>0</v>
      </c>
      <c r="IS113" s="304">
        <f t="shared" si="1393"/>
        <v>0</v>
      </c>
      <c r="IT113" s="304">
        <f t="shared" si="1393"/>
        <v>0</v>
      </c>
      <c r="IU113" s="304">
        <f t="shared" si="1393"/>
        <v>0</v>
      </c>
      <c r="IV113" s="304">
        <f t="shared" si="1393"/>
        <v>0</v>
      </c>
      <c r="IW113" s="304">
        <f t="shared" si="1393"/>
        <v>0</v>
      </c>
      <c r="IX113" s="304">
        <f t="shared" si="1393"/>
        <v>0</v>
      </c>
      <c r="IY113" s="304">
        <f t="shared" si="1393"/>
        <v>0</v>
      </c>
      <c r="IZ113" s="304">
        <f t="shared" si="1393"/>
        <v>0</v>
      </c>
      <c r="JA113" s="304">
        <f t="shared" si="1393"/>
        <v>0</v>
      </c>
      <c r="JB113" s="304">
        <f t="shared" si="1393"/>
        <v>0</v>
      </c>
      <c r="JC113" s="304">
        <f t="shared" si="1393"/>
        <v>0</v>
      </c>
      <c r="JD113" s="304">
        <f t="shared" ref="JD113:JN113" si="1394">+IF(ISERROR(JD112/JD$6),0,JD112/JD$6)</f>
        <v>0</v>
      </c>
      <c r="JE113" s="304">
        <f t="shared" si="1394"/>
        <v>0</v>
      </c>
      <c r="JF113" s="304">
        <f t="shared" si="1394"/>
        <v>0</v>
      </c>
      <c r="JG113" s="304">
        <f t="shared" si="1394"/>
        <v>0</v>
      </c>
      <c r="JH113" s="304">
        <f t="shared" si="1394"/>
        <v>0</v>
      </c>
      <c r="JI113" s="304">
        <f t="shared" si="1394"/>
        <v>0</v>
      </c>
      <c r="JJ113" s="304">
        <f t="shared" si="1394"/>
        <v>0</v>
      </c>
      <c r="JK113" s="304">
        <f t="shared" si="1394"/>
        <v>0</v>
      </c>
      <c r="JL113" s="304">
        <f t="shared" si="1394"/>
        <v>0</v>
      </c>
      <c r="JM113" s="304">
        <f t="shared" si="1394"/>
        <v>0</v>
      </c>
      <c r="JN113" s="304">
        <f t="shared" si="1394"/>
        <v>0</v>
      </c>
    </row>
    <row r="114" spans="2:274" x14ac:dyDescent="0.2">
      <c r="B114" s="2" t="s">
        <v>475</v>
      </c>
      <c r="C114" s="247"/>
      <c r="D114" s="178"/>
      <c r="E114" s="297"/>
      <c r="F114" s="347"/>
      <c r="G114" s="392">
        <f>+G109*(1-G110)</f>
        <v>0</v>
      </c>
      <c r="H114" s="392">
        <f t="shared" ref="H114:BS114" si="1395">+H109*(1-H110)</f>
        <v>0</v>
      </c>
      <c r="I114" s="392">
        <f t="shared" si="1395"/>
        <v>0</v>
      </c>
      <c r="J114" s="392">
        <f t="shared" si="1395"/>
        <v>0</v>
      </c>
      <c r="K114" s="392">
        <f t="shared" si="1395"/>
        <v>0</v>
      </c>
      <c r="L114" s="392">
        <f t="shared" si="1395"/>
        <v>0</v>
      </c>
      <c r="M114" s="392">
        <f t="shared" si="1395"/>
        <v>0</v>
      </c>
      <c r="N114" s="392">
        <f t="shared" si="1395"/>
        <v>0</v>
      </c>
      <c r="O114" s="392">
        <f t="shared" si="1395"/>
        <v>0</v>
      </c>
      <c r="P114" s="392">
        <f t="shared" si="1395"/>
        <v>0</v>
      </c>
      <c r="Q114" s="392">
        <f t="shared" si="1395"/>
        <v>0</v>
      </c>
      <c r="R114" s="392">
        <f t="shared" si="1395"/>
        <v>0</v>
      </c>
      <c r="S114" s="392">
        <f t="shared" si="1395"/>
        <v>0</v>
      </c>
      <c r="T114" s="392">
        <f t="shared" si="1395"/>
        <v>0</v>
      </c>
      <c r="U114" s="392">
        <f t="shared" si="1395"/>
        <v>0</v>
      </c>
      <c r="V114" s="392">
        <f t="shared" si="1395"/>
        <v>0</v>
      </c>
      <c r="W114" s="392">
        <f t="shared" si="1395"/>
        <v>0</v>
      </c>
      <c r="X114" s="392">
        <f t="shared" si="1395"/>
        <v>0</v>
      </c>
      <c r="Y114" s="392">
        <f t="shared" si="1395"/>
        <v>0</v>
      </c>
      <c r="Z114" s="392">
        <f t="shared" si="1395"/>
        <v>0</v>
      </c>
      <c r="AA114" s="392">
        <f t="shared" si="1395"/>
        <v>0</v>
      </c>
      <c r="AB114" s="392">
        <f t="shared" si="1395"/>
        <v>0</v>
      </c>
      <c r="AC114" s="392">
        <f t="shared" si="1395"/>
        <v>0</v>
      </c>
      <c r="AD114" s="392">
        <f t="shared" si="1395"/>
        <v>0</v>
      </c>
      <c r="AE114" s="392">
        <f t="shared" si="1395"/>
        <v>0</v>
      </c>
      <c r="AF114" s="392">
        <f t="shared" si="1395"/>
        <v>0</v>
      </c>
      <c r="AG114" s="392">
        <f t="shared" si="1395"/>
        <v>0</v>
      </c>
      <c r="AH114" s="392">
        <f t="shared" si="1395"/>
        <v>0</v>
      </c>
      <c r="AI114" s="392">
        <f t="shared" si="1395"/>
        <v>0</v>
      </c>
      <c r="AJ114" s="392">
        <f t="shared" si="1395"/>
        <v>0</v>
      </c>
      <c r="AK114" s="392">
        <f t="shared" si="1395"/>
        <v>0</v>
      </c>
      <c r="AL114" s="392">
        <f t="shared" si="1395"/>
        <v>0</v>
      </c>
      <c r="AM114" s="392">
        <f t="shared" si="1395"/>
        <v>0</v>
      </c>
      <c r="AN114" s="392">
        <f t="shared" si="1395"/>
        <v>0</v>
      </c>
      <c r="AO114" s="392">
        <f t="shared" si="1395"/>
        <v>0</v>
      </c>
      <c r="AP114" s="392">
        <f t="shared" si="1395"/>
        <v>0</v>
      </c>
      <c r="AQ114" s="392">
        <f t="shared" si="1395"/>
        <v>0</v>
      </c>
      <c r="AR114" s="392">
        <f t="shared" si="1395"/>
        <v>0</v>
      </c>
      <c r="AS114" s="392">
        <f t="shared" si="1395"/>
        <v>0</v>
      </c>
      <c r="AT114" s="392">
        <f t="shared" si="1395"/>
        <v>1</v>
      </c>
      <c r="AU114" s="392">
        <f t="shared" si="1395"/>
        <v>1</v>
      </c>
      <c r="AV114" s="392">
        <f t="shared" si="1395"/>
        <v>1</v>
      </c>
      <c r="AW114" s="392">
        <f t="shared" si="1395"/>
        <v>1</v>
      </c>
      <c r="AX114" s="392">
        <f t="shared" si="1395"/>
        <v>1</v>
      </c>
      <c r="AY114" s="392">
        <f t="shared" si="1395"/>
        <v>1</v>
      </c>
      <c r="AZ114" s="392">
        <f t="shared" si="1395"/>
        <v>1</v>
      </c>
      <c r="BA114" s="392">
        <f t="shared" si="1395"/>
        <v>1</v>
      </c>
      <c r="BB114" s="392">
        <f t="shared" si="1395"/>
        <v>1</v>
      </c>
      <c r="BC114" s="392">
        <f t="shared" si="1395"/>
        <v>1</v>
      </c>
      <c r="BD114" s="392">
        <f t="shared" si="1395"/>
        <v>1</v>
      </c>
      <c r="BE114" s="392">
        <f t="shared" si="1395"/>
        <v>1</v>
      </c>
      <c r="BF114" s="392">
        <f t="shared" si="1395"/>
        <v>1</v>
      </c>
      <c r="BG114" s="392">
        <f t="shared" si="1395"/>
        <v>1</v>
      </c>
      <c r="BH114" s="392">
        <f t="shared" si="1395"/>
        <v>1</v>
      </c>
      <c r="BI114" s="392">
        <f t="shared" si="1395"/>
        <v>1</v>
      </c>
      <c r="BJ114" s="392">
        <f t="shared" si="1395"/>
        <v>1</v>
      </c>
      <c r="BK114" s="392">
        <f t="shared" si="1395"/>
        <v>1</v>
      </c>
      <c r="BL114" s="392">
        <f t="shared" si="1395"/>
        <v>1</v>
      </c>
      <c r="BM114" s="392">
        <f t="shared" si="1395"/>
        <v>1</v>
      </c>
      <c r="BN114" s="392">
        <f t="shared" si="1395"/>
        <v>1</v>
      </c>
      <c r="BO114" s="392">
        <f t="shared" si="1395"/>
        <v>1</v>
      </c>
      <c r="BP114" s="392">
        <f t="shared" si="1395"/>
        <v>1</v>
      </c>
      <c r="BQ114" s="392">
        <f t="shared" si="1395"/>
        <v>1</v>
      </c>
      <c r="BR114" s="392">
        <f t="shared" si="1395"/>
        <v>1</v>
      </c>
      <c r="BS114" s="392">
        <f t="shared" si="1395"/>
        <v>1</v>
      </c>
      <c r="BT114" s="392">
        <f t="shared" ref="BT114:EE114" si="1396">+BT109*(1-BT110)</f>
        <v>1</v>
      </c>
      <c r="BU114" s="392">
        <f t="shared" si="1396"/>
        <v>1</v>
      </c>
      <c r="BV114" s="392">
        <f t="shared" si="1396"/>
        <v>1</v>
      </c>
      <c r="BW114" s="392">
        <f t="shared" si="1396"/>
        <v>1</v>
      </c>
      <c r="BX114" s="392">
        <f t="shared" si="1396"/>
        <v>1</v>
      </c>
      <c r="BY114" s="392">
        <f t="shared" si="1396"/>
        <v>1</v>
      </c>
      <c r="BZ114" s="392">
        <f t="shared" si="1396"/>
        <v>1</v>
      </c>
      <c r="CA114" s="392">
        <f t="shared" si="1396"/>
        <v>1</v>
      </c>
      <c r="CB114" s="392">
        <f t="shared" si="1396"/>
        <v>1</v>
      </c>
      <c r="CC114" s="392">
        <f t="shared" si="1396"/>
        <v>1</v>
      </c>
      <c r="CD114" s="392">
        <f t="shared" si="1396"/>
        <v>1</v>
      </c>
      <c r="CE114" s="392">
        <f t="shared" si="1396"/>
        <v>1</v>
      </c>
      <c r="CF114" s="392">
        <f t="shared" si="1396"/>
        <v>1</v>
      </c>
      <c r="CG114" s="392">
        <f t="shared" si="1396"/>
        <v>1</v>
      </c>
      <c r="CH114" s="392">
        <f t="shared" si="1396"/>
        <v>1</v>
      </c>
      <c r="CI114" s="392">
        <f t="shared" si="1396"/>
        <v>1</v>
      </c>
      <c r="CJ114" s="392">
        <f t="shared" si="1396"/>
        <v>1</v>
      </c>
      <c r="CK114" s="392">
        <f t="shared" si="1396"/>
        <v>1</v>
      </c>
      <c r="CL114" s="392">
        <f t="shared" si="1396"/>
        <v>1</v>
      </c>
      <c r="CM114" s="392">
        <f t="shared" si="1396"/>
        <v>1</v>
      </c>
      <c r="CN114" s="392">
        <f t="shared" si="1396"/>
        <v>1</v>
      </c>
      <c r="CO114" s="392">
        <f t="shared" si="1396"/>
        <v>1</v>
      </c>
      <c r="CP114" s="392">
        <f t="shared" si="1396"/>
        <v>1</v>
      </c>
      <c r="CQ114" s="392">
        <f t="shared" si="1396"/>
        <v>1</v>
      </c>
      <c r="CR114" s="392">
        <f t="shared" si="1396"/>
        <v>1</v>
      </c>
      <c r="CS114" s="392">
        <f t="shared" si="1396"/>
        <v>1</v>
      </c>
      <c r="CT114" s="392">
        <f t="shared" si="1396"/>
        <v>1</v>
      </c>
      <c r="CU114" s="392">
        <f t="shared" si="1396"/>
        <v>1</v>
      </c>
      <c r="CV114" s="392">
        <f t="shared" si="1396"/>
        <v>1</v>
      </c>
      <c r="CW114" s="392">
        <f t="shared" si="1396"/>
        <v>1</v>
      </c>
      <c r="CX114" s="392">
        <f t="shared" si="1396"/>
        <v>1</v>
      </c>
      <c r="CY114" s="392">
        <f t="shared" si="1396"/>
        <v>1</v>
      </c>
      <c r="CZ114" s="392">
        <f t="shared" si="1396"/>
        <v>1</v>
      </c>
      <c r="DA114" s="392">
        <f t="shared" si="1396"/>
        <v>1</v>
      </c>
      <c r="DB114" s="392">
        <f t="shared" si="1396"/>
        <v>1</v>
      </c>
      <c r="DC114" s="392">
        <f t="shared" si="1396"/>
        <v>1</v>
      </c>
      <c r="DD114" s="392">
        <f t="shared" si="1396"/>
        <v>1</v>
      </c>
      <c r="DE114" s="392">
        <f t="shared" si="1396"/>
        <v>1</v>
      </c>
      <c r="DF114" s="392">
        <f t="shared" si="1396"/>
        <v>1</v>
      </c>
      <c r="DG114" s="392">
        <f t="shared" si="1396"/>
        <v>1</v>
      </c>
      <c r="DH114" s="392">
        <f t="shared" si="1396"/>
        <v>1</v>
      </c>
      <c r="DI114" s="392">
        <f t="shared" si="1396"/>
        <v>1</v>
      </c>
      <c r="DJ114" s="392">
        <f t="shared" si="1396"/>
        <v>1</v>
      </c>
      <c r="DK114" s="392">
        <f t="shared" si="1396"/>
        <v>1</v>
      </c>
      <c r="DL114" s="392">
        <f t="shared" si="1396"/>
        <v>1</v>
      </c>
      <c r="DM114" s="392">
        <f t="shared" si="1396"/>
        <v>1</v>
      </c>
      <c r="DN114" s="392">
        <f t="shared" si="1396"/>
        <v>1</v>
      </c>
      <c r="DO114" s="392">
        <f t="shared" si="1396"/>
        <v>1</v>
      </c>
      <c r="DP114" s="392">
        <f t="shared" si="1396"/>
        <v>1</v>
      </c>
      <c r="DQ114" s="392">
        <f t="shared" si="1396"/>
        <v>1</v>
      </c>
      <c r="DR114" s="392">
        <f t="shared" si="1396"/>
        <v>1</v>
      </c>
      <c r="DS114" s="392">
        <f t="shared" si="1396"/>
        <v>1</v>
      </c>
      <c r="DT114" s="392">
        <f t="shared" si="1396"/>
        <v>1</v>
      </c>
      <c r="DU114" s="392">
        <f t="shared" si="1396"/>
        <v>1</v>
      </c>
      <c r="DV114" s="392">
        <f t="shared" si="1396"/>
        <v>1</v>
      </c>
      <c r="DW114" s="392">
        <f t="shared" si="1396"/>
        <v>1</v>
      </c>
      <c r="DX114" s="392">
        <f t="shared" si="1396"/>
        <v>1</v>
      </c>
      <c r="DY114" s="392">
        <f t="shared" si="1396"/>
        <v>1</v>
      </c>
      <c r="DZ114" s="392">
        <f t="shared" si="1396"/>
        <v>1</v>
      </c>
      <c r="EA114" s="392">
        <f t="shared" si="1396"/>
        <v>1</v>
      </c>
      <c r="EB114" s="392">
        <f t="shared" si="1396"/>
        <v>1</v>
      </c>
      <c r="EC114" s="392">
        <f t="shared" si="1396"/>
        <v>1</v>
      </c>
      <c r="ED114" s="392">
        <f t="shared" si="1396"/>
        <v>1</v>
      </c>
      <c r="EE114" s="392">
        <f t="shared" si="1396"/>
        <v>1</v>
      </c>
      <c r="EF114" s="392">
        <f t="shared" ref="EF114:GQ114" si="1397">+EF109*(1-EF110)</f>
        <v>1</v>
      </c>
      <c r="EG114" s="392">
        <f t="shared" si="1397"/>
        <v>1</v>
      </c>
      <c r="EH114" s="392">
        <f t="shared" si="1397"/>
        <v>1</v>
      </c>
      <c r="EI114" s="392">
        <f t="shared" si="1397"/>
        <v>1</v>
      </c>
      <c r="EJ114" s="392">
        <f t="shared" si="1397"/>
        <v>1</v>
      </c>
      <c r="EK114" s="392">
        <f t="shared" si="1397"/>
        <v>1</v>
      </c>
      <c r="EL114" s="392">
        <f t="shared" si="1397"/>
        <v>1</v>
      </c>
      <c r="EM114" s="392">
        <f t="shared" si="1397"/>
        <v>1</v>
      </c>
      <c r="EN114" s="392">
        <f t="shared" si="1397"/>
        <v>1</v>
      </c>
      <c r="EO114" s="392">
        <f t="shared" si="1397"/>
        <v>1</v>
      </c>
      <c r="EP114" s="392">
        <f t="shared" si="1397"/>
        <v>1</v>
      </c>
      <c r="EQ114" s="392">
        <f t="shared" si="1397"/>
        <v>1</v>
      </c>
      <c r="ER114" s="392">
        <f t="shared" si="1397"/>
        <v>1</v>
      </c>
      <c r="ES114" s="392">
        <f t="shared" si="1397"/>
        <v>1</v>
      </c>
      <c r="ET114" s="392">
        <f t="shared" si="1397"/>
        <v>1</v>
      </c>
      <c r="EU114" s="392">
        <f t="shared" si="1397"/>
        <v>1</v>
      </c>
      <c r="EV114" s="392">
        <f t="shared" si="1397"/>
        <v>1</v>
      </c>
      <c r="EW114" s="392">
        <f t="shared" si="1397"/>
        <v>1</v>
      </c>
      <c r="EX114" s="392">
        <f t="shared" si="1397"/>
        <v>1</v>
      </c>
      <c r="EY114" s="392">
        <f t="shared" si="1397"/>
        <v>1</v>
      </c>
      <c r="EZ114" s="392">
        <f t="shared" si="1397"/>
        <v>1</v>
      </c>
      <c r="FA114" s="392">
        <f t="shared" si="1397"/>
        <v>1</v>
      </c>
      <c r="FB114" s="392">
        <f t="shared" si="1397"/>
        <v>1</v>
      </c>
      <c r="FC114" s="392">
        <f t="shared" si="1397"/>
        <v>1</v>
      </c>
      <c r="FD114" s="392">
        <f t="shared" si="1397"/>
        <v>1</v>
      </c>
      <c r="FE114" s="392">
        <f t="shared" si="1397"/>
        <v>1</v>
      </c>
      <c r="FF114" s="392">
        <f t="shared" si="1397"/>
        <v>1</v>
      </c>
      <c r="FG114" s="392">
        <f t="shared" si="1397"/>
        <v>1</v>
      </c>
      <c r="FH114" s="392">
        <f t="shared" si="1397"/>
        <v>1</v>
      </c>
      <c r="FI114" s="392">
        <f t="shared" si="1397"/>
        <v>1</v>
      </c>
      <c r="FJ114" s="392">
        <f t="shared" si="1397"/>
        <v>1</v>
      </c>
      <c r="FK114" s="392">
        <f t="shared" si="1397"/>
        <v>1</v>
      </c>
      <c r="FL114" s="392">
        <f t="shared" si="1397"/>
        <v>1</v>
      </c>
      <c r="FM114" s="392">
        <f t="shared" si="1397"/>
        <v>1</v>
      </c>
      <c r="FN114" s="392">
        <f t="shared" si="1397"/>
        <v>1</v>
      </c>
      <c r="FO114" s="392">
        <f t="shared" si="1397"/>
        <v>1</v>
      </c>
      <c r="FP114" s="392">
        <f t="shared" si="1397"/>
        <v>1</v>
      </c>
      <c r="FQ114" s="392">
        <f t="shared" si="1397"/>
        <v>1</v>
      </c>
      <c r="FR114" s="392">
        <f t="shared" si="1397"/>
        <v>1</v>
      </c>
      <c r="FS114" s="392">
        <f t="shared" si="1397"/>
        <v>1</v>
      </c>
      <c r="FT114" s="392">
        <f t="shared" si="1397"/>
        <v>1</v>
      </c>
      <c r="FU114" s="392">
        <f t="shared" si="1397"/>
        <v>1</v>
      </c>
      <c r="FV114" s="392">
        <f t="shared" si="1397"/>
        <v>1</v>
      </c>
      <c r="FW114" s="392">
        <f t="shared" si="1397"/>
        <v>1</v>
      </c>
      <c r="FX114" s="392">
        <f t="shared" si="1397"/>
        <v>1</v>
      </c>
      <c r="FY114" s="392">
        <f t="shared" si="1397"/>
        <v>1</v>
      </c>
      <c r="FZ114" s="392">
        <f t="shared" si="1397"/>
        <v>1</v>
      </c>
      <c r="GA114" s="392">
        <f t="shared" si="1397"/>
        <v>1</v>
      </c>
      <c r="GB114" s="392">
        <f t="shared" si="1397"/>
        <v>1</v>
      </c>
      <c r="GC114" s="392">
        <f t="shared" si="1397"/>
        <v>1</v>
      </c>
      <c r="GD114" s="392">
        <f t="shared" si="1397"/>
        <v>1</v>
      </c>
      <c r="GE114" s="392">
        <f t="shared" si="1397"/>
        <v>1</v>
      </c>
      <c r="GF114" s="392">
        <f t="shared" si="1397"/>
        <v>1</v>
      </c>
      <c r="GG114" s="392">
        <f t="shared" si="1397"/>
        <v>1</v>
      </c>
      <c r="GH114" s="392">
        <f t="shared" si="1397"/>
        <v>1</v>
      </c>
      <c r="GI114" s="392">
        <f t="shared" si="1397"/>
        <v>1</v>
      </c>
      <c r="GJ114" s="392">
        <f t="shared" si="1397"/>
        <v>1</v>
      </c>
      <c r="GK114" s="392">
        <f t="shared" si="1397"/>
        <v>1</v>
      </c>
      <c r="GL114" s="392">
        <f t="shared" si="1397"/>
        <v>1</v>
      </c>
      <c r="GM114" s="392">
        <f t="shared" si="1397"/>
        <v>1</v>
      </c>
      <c r="GN114" s="392">
        <f t="shared" si="1397"/>
        <v>1</v>
      </c>
      <c r="GO114" s="392">
        <f t="shared" si="1397"/>
        <v>1</v>
      </c>
      <c r="GP114" s="392">
        <f t="shared" si="1397"/>
        <v>1</v>
      </c>
      <c r="GQ114" s="392">
        <f t="shared" si="1397"/>
        <v>1</v>
      </c>
      <c r="GR114" s="392">
        <f t="shared" ref="GR114:JC114" si="1398">+GR109*(1-GR110)</f>
        <v>1</v>
      </c>
      <c r="GS114" s="392">
        <f t="shared" si="1398"/>
        <v>1</v>
      </c>
      <c r="GT114" s="392">
        <f t="shared" si="1398"/>
        <v>1</v>
      </c>
      <c r="GU114" s="392">
        <f t="shared" si="1398"/>
        <v>1</v>
      </c>
      <c r="GV114" s="392">
        <f t="shared" si="1398"/>
        <v>1</v>
      </c>
      <c r="GW114" s="392">
        <f t="shared" si="1398"/>
        <v>1</v>
      </c>
      <c r="GX114" s="392">
        <f t="shared" si="1398"/>
        <v>1</v>
      </c>
      <c r="GY114" s="392">
        <f t="shared" si="1398"/>
        <v>1</v>
      </c>
      <c r="GZ114" s="392">
        <f t="shared" si="1398"/>
        <v>1</v>
      </c>
      <c r="HA114" s="392">
        <f t="shared" si="1398"/>
        <v>1</v>
      </c>
      <c r="HB114" s="392">
        <f t="shared" si="1398"/>
        <v>1</v>
      </c>
      <c r="HC114" s="392">
        <f t="shared" si="1398"/>
        <v>1</v>
      </c>
      <c r="HD114" s="392">
        <f t="shared" si="1398"/>
        <v>1</v>
      </c>
      <c r="HE114" s="392">
        <f t="shared" si="1398"/>
        <v>1</v>
      </c>
      <c r="HF114" s="392">
        <f t="shared" si="1398"/>
        <v>1</v>
      </c>
      <c r="HG114" s="392">
        <f t="shared" si="1398"/>
        <v>1</v>
      </c>
      <c r="HH114" s="392">
        <f t="shared" si="1398"/>
        <v>1</v>
      </c>
      <c r="HI114" s="392">
        <f t="shared" si="1398"/>
        <v>1</v>
      </c>
      <c r="HJ114" s="392">
        <f t="shared" si="1398"/>
        <v>1</v>
      </c>
      <c r="HK114" s="392">
        <f t="shared" si="1398"/>
        <v>1</v>
      </c>
      <c r="HL114" s="392">
        <f t="shared" si="1398"/>
        <v>1</v>
      </c>
      <c r="HM114" s="392">
        <f t="shared" si="1398"/>
        <v>1</v>
      </c>
      <c r="HN114" s="392">
        <f t="shared" si="1398"/>
        <v>1</v>
      </c>
      <c r="HO114" s="392">
        <f t="shared" si="1398"/>
        <v>1</v>
      </c>
      <c r="HP114" s="392">
        <f t="shared" si="1398"/>
        <v>1</v>
      </c>
      <c r="HQ114" s="392">
        <f t="shared" si="1398"/>
        <v>1</v>
      </c>
      <c r="HR114" s="392">
        <f t="shared" si="1398"/>
        <v>1</v>
      </c>
      <c r="HS114" s="392">
        <f t="shared" si="1398"/>
        <v>1</v>
      </c>
      <c r="HT114" s="392">
        <f t="shared" si="1398"/>
        <v>1</v>
      </c>
      <c r="HU114" s="392">
        <f t="shared" si="1398"/>
        <v>1</v>
      </c>
      <c r="HV114" s="392">
        <f t="shared" si="1398"/>
        <v>1</v>
      </c>
      <c r="HW114" s="392">
        <f t="shared" si="1398"/>
        <v>1</v>
      </c>
      <c r="HX114" s="392">
        <f t="shared" si="1398"/>
        <v>1</v>
      </c>
      <c r="HY114" s="392">
        <f t="shared" si="1398"/>
        <v>1</v>
      </c>
      <c r="HZ114" s="392">
        <f t="shared" si="1398"/>
        <v>1</v>
      </c>
      <c r="IA114" s="392">
        <f t="shared" si="1398"/>
        <v>1</v>
      </c>
      <c r="IB114" s="392">
        <f t="shared" si="1398"/>
        <v>1</v>
      </c>
      <c r="IC114" s="392">
        <f t="shared" si="1398"/>
        <v>1</v>
      </c>
      <c r="ID114" s="392">
        <f t="shared" si="1398"/>
        <v>1</v>
      </c>
      <c r="IE114" s="392">
        <f t="shared" si="1398"/>
        <v>1</v>
      </c>
      <c r="IF114" s="392">
        <f t="shared" si="1398"/>
        <v>1</v>
      </c>
      <c r="IG114" s="392">
        <f t="shared" si="1398"/>
        <v>1</v>
      </c>
      <c r="IH114" s="392">
        <f t="shared" si="1398"/>
        <v>1</v>
      </c>
      <c r="II114" s="392">
        <f t="shared" si="1398"/>
        <v>1</v>
      </c>
      <c r="IJ114" s="392">
        <f t="shared" si="1398"/>
        <v>1</v>
      </c>
      <c r="IK114" s="392">
        <f t="shared" si="1398"/>
        <v>1</v>
      </c>
      <c r="IL114" s="392">
        <f t="shared" si="1398"/>
        <v>1</v>
      </c>
      <c r="IM114" s="392">
        <f t="shared" si="1398"/>
        <v>1</v>
      </c>
      <c r="IN114" s="392">
        <f t="shared" si="1398"/>
        <v>1</v>
      </c>
      <c r="IO114" s="392">
        <f t="shared" si="1398"/>
        <v>1</v>
      </c>
      <c r="IP114" s="392">
        <f t="shared" si="1398"/>
        <v>1</v>
      </c>
      <c r="IQ114" s="392">
        <f t="shared" si="1398"/>
        <v>1</v>
      </c>
      <c r="IR114" s="392">
        <f t="shared" si="1398"/>
        <v>1</v>
      </c>
      <c r="IS114" s="392">
        <f t="shared" si="1398"/>
        <v>1</v>
      </c>
      <c r="IT114" s="392">
        <f t="shared" si="1398"/>
        <v>1</v>
      </c>
      <c r="IU114" s="392">
        <f t="shared" si="1398"/>
        <v>1</v>
      </c>
      <c r="IV114" s="392">
        <f t="shared" si="1398"/>
        <v>1</v>
      </c>
      <c r="IW114" s="392">
        <f t="shared" si="1398"/>
        <v>1</v>
      </c>
      <c r="IX114" s="392">
        <f t="shared" si="1398"/>
        <v>1</v>
      </c>
      <c r="IY114" s="392">
        <f t="shared" si="1398"/>
        <v>1</v>
      </c>
      <c r="IZ114" s="392">
        <f t="shared" si="1398"/>
        <v>1</v>
      </c>
      <c r="JA114" s="392">
        <f t="shared" si="1398"/>
        <v>1</v>
      </c>
      <c r="JB114" s="392">
        <f t="shared" si="1398"/>
        <v>1</v>
      </c>
      <c r="JC114" s="392">
        <f t="shared" si="1398"/>
        <v>1</v>
      </c>
      <c r="JD114" s="392">
        <f t="shared" ref="JD114:JN114" si="1399">+JD109*(1-JD110)</f>
        <v>1</v>
      </c>
      <c r="JE114" s="392">
        <f t="shared" si="1399"/>
        <v>1</v>
      </c>
      <c r="JF114" s="392">
        <f t="shared" si="1399"/>
        <v>1</v>
      </c>
      <c r="JG114" s="392">
        <f t="shared" si="1399"/>
        <v>1</v>
      </c>
      <c r="JH114" s="392">
        <f t="shared" si="1399"/>
        <v>1</v>
      </c>
      <c r="JI114" s="392">
        <f t="shared" si="1399"/>
        <v>1</v>
      </c>
      <c r="JJ114" s="392">
        <f t="shared" si="1399"/>
        <v>1</v>
      </c>
      <c r="JK114" s="392">
        <f t="shared" si="1399"/>
        <v>1</v>
      </c>
      <c r="JL114" s="392">
        <f t="shared" si="1399"/>
        <v>1</v>
      </c>
      <c r="JM114" s="392">
        <f t="shared" si="1399"/>
        <v>1</v>
      </c>
      <c r="JN114" s="392">
        <f t="shared" si="1399"/>
        <v>1</v>
      </c>
    </row>
    <row r="115" spans="2:274" x14ac:dyDescent="0.2">
      <c r="B115" s="2"/>
      <c r="C115" s="247"/>
      <c r="D115" s="178"/>
      <c r="E115" s="297"/>
      <c r="F115" s="347"/>
      <c r="G115" s="304"/>
      <c r="H115" s="304"/>
      <c r="I115" s="304"/>
      <c r="J115" s="304"/>
      <c r="K115" s="304"/>
      <c r="L115" s="304"/>
      <c r="M115" s="304"/>
      <c r="N115" s="304"/>
      <c r="O115" s="304"/>
      <c r="P115" s="304"/>
      <c r="Q115" s="304"/>
      <c r="R115" s="304"/>
      <c r="S115" s="304"/>
      <c r="T115" s="304"/>
      <c r="U115" s="304"/>
      <c r="V115" s="304"/>
      <c r="W115" s="304"/>
      <c r="X115" s="304"/>
      <c r="Y115" s="304"/>
      <c r="Z115" s="304"/>
      <c r="AA115" s="304"/>
      <c r="AB115" s="304"/>
      <c r="AC115" s="304"/>
      <c r="AD115" s="304"/>
      <c r="AE115" s="304"/>
      <c r="AF115" s="304"/>
      <c r="AG115" s="304"/>
      <c r="AH115" s="304"/>
      <c r="AI115" s="304"/>
      <c r="AJ115" s="304"/>
      <c r="AK115" s="304"/>
      <c r="AL115" s="304"/>
      <c r="AM115" s="304"/>
      <c r="AN115" s="304"/>
      <c r="AO115" s="304"/>
      <c r="AP115" s="304"/>
      <c r="AQ115" s="304"/>
      <c r="AR115" s="304"/>
      <c r="AS115" s="304"/>
      <c r="AT115" s="304"/>
      <c r="AU115" s="304"/>
      <c r="AV115" s="304"/>
      <c r="AW115" s="304"/>
      <c r="AX115" s="304"/>
      <c r="AY115" s="304"/>
      <c r="AZ115" s="304"/>
      <c r="BA115" s="304"/>
      <c r="BB115" s="304"/>
      <c r="BC115" s="304"/>
      <c r="BD115" s="304"/>
      <c r="BE115" s="304"/>
      <c r="BF115" s="304"/>
      <c r="BG115" s="304"/>
      <c r="BH115" s="304"/>
      <c r="BI115" s="304"/>
      <c r="BJ115" s="304"/>
      <c r="BK115" s="304"/>
      <c r="BL115" s="304"/>
      <c r="BM115" s="304"/>
      <c r="BN115" s="304"/>
      <c r="BO115" s="304"/>
      <c r="BP115" s="304"/>
      <c r="BQ115" s="304"/>
      <c r="BR115" s="304"/>
      <c r="BS115" s="304"/>
      <c r="BT115" s="304"/>
      <c r="BU115" s="304"/>
      <c r="BV115" s="304"/>
      <c r="BW115" s="304"/>
      <c r="BX115" s="304"/>
      <c r="BY115" s="304"/>
      <c r="BZ115" s="304"/>
      <c r="CA115" s="304"/>
      <c r="CB115" s="304"/>
      <c r="CC115" s="304"/>
      <c r="CD115" s="304"/>
      <c r="CE115" s="304"/>
      <c r="CF115" s="304"/>
      <c r="CG115" s="304"/>
      <c r="CH115" s="304"/>
      <c r="CI115" s="304"/>
      <c r="CJ115" s="304"/>
      <c r="CK115" s="304"/>
      <c r="CL115" s="304"/>
      <c r="CM115" s="304"/>
      <c r="CN115" s="304"/>
      <c r="CO115" s="304"/>
      <c r="CP115" s="304"/>
      <c r="CQ115" s="304"/>
      <c r="CR115" s="304"/>
      <c r="CS115" s="304"/>
      <c r="CT115" s="304"/>
      <c r="CU115" s="304"/>
      <c r="CV115" s="304"/>
      <c r="CW115" s="304"/>
      <c r="CX115" s="304"/>
      <c r="CY115" s="304"/>
      <c r="CZ115" s="304"/>
      <c r="DA115" s="304"/>
      <c r="DB115" s="304"/>
      <c r="DC115" s="304"/>
      <c r="DD115" s="304"/>
      <c r="DE115" s="304"/>
      <c r="DF115" s="304"/>
      <c r="DG115" s="304"/>
      <c r="DH115" s="304"/>
      <c r="DI115" s="304"/>
      <c r="DJ115" s="304"/>
      <c r="DK115" s="304"/>
      <c r="DL115" s="304"/>
      <c r="DM115" s="304"/>
      <c r="DN115" s="304"/>
      <c r="DO115" s="304"/>
      <c r="DP115" s="304"/>
      <c r="DQ115" s="304"/>
      <c r="DR115" s="304"/>
      <c r="DS115" s="304"/>
      <c r="DT115" s="304"/>
      <c r="DU115" s="304"/>
      <c r="DV115" s="304"/>
      <c r="DW115" s="304"/>
      <c r="DX115" s="304"/>
      <c r="DY115" s="304"/>
      <c r="DZ115" s="304"/>
      <c r="EA115" s="304"/>
      <c r="EB115" s="304"/>
      <c r="EC115" s="304"/>
      <c r="ED115" s="304"/>
      <c r="EE115" s="304"/>
      <c r="EF115" s="304"/>
      <c r="EG115" s="304"/>
      <c r="EH115" s="304"/>
      <c r="EI115" s="304"/>
      <c r="EJ115" s="304"/>
      <c r="EK115" s="304"/>
      <c r="EL115" s="304"/>
      <c r="EM115" s="304"/>
      <c r="EN115" s="304"/>
      <c r="EO115" s="304"/>
      <c r="EP115" s="304"/>
      <c r="EQ115" s="304"/>
      <c r="ER115" s="304"/>
      <c r="ES115" s="304"/>
      <c r="ET115" s="304"/>
      <c r="EU115" s="304"/>
      <c r="EV115" s="304"/>
      <c r="EW115" s="304"/>
      <c r="EX115" s="304"/>
      <c r="EY115" s="304"/>
      <c r="EZ115" s="304"/>
      <c r="FA115" s="304"/>
      <c r="FB115" s="304"/>
      <c r="FC115" s="304"/>
      <c r="FD115" s="304"/>
      <c r="FE115" s="304"/>
      <c r="FF115" s="304"/>
      <c r="FG115" s="304"/>
      <c r="FH115" s="304"/>
      <c r="FI115" s="304"/>
      <c r="FJ115" s="304"/>
      <c r="FK115" s="304"/>
      <c r="FL115" s="304"/>
      <c r="FM115" s="304"/>
      <c r="FN115" s="304"/>
      <c r="FO115" s="304"/>
      <c r="FP115" s="304"/>
      <c r="FQ115" s="304"/>
      <c r="FR115" s="304"/>
      <c r="FS115" s="304"/>
      <c r="FT115" s="304"/>
      <c r="FU115" s="304"/>
      <c r="FV115" s="304"/>
      <c r="FW115" s="304"/>
      <c r="FX115" s="304"/>
      <c r="FY115" s="304"/>
      <c r="FZ115" s="304"/>
      <c r="GA115" s="304"/>
      <c r="GB115" s="304"/>
      <c r="GC115" s="304"/>
      <c r="GD115" s="304"/>
      <c r="GE115" s="304"/>
      <c r="GF115" s="304"/>
      <c r="GG115" s="304"/>
      <c r="GH115" s="304"/>
      <c r="GI115" s="304"/>
      <c r="GJ115" s="304"/>
      <c r="GK115" s="304"/>
      <c r="GL115" s="304"/>
      <c r="GM115" s="304"/>
      <c r="GN115" s="304"/>
      <c r="GO115" s="304"/>
      <c r="GP115" s="304"/>
      <c r="GQ115" s="304"/>
      <c r="GR115" s="304"/>
      <c r="GS115" s="304"/>
      <c r="GT115" s="304"/>
      <c r="GU115" s="304"/>
      <c r="GV115" s="304"/>
      <c r="GW115" s="304"/>
      <c r="GX115" s="304"/>
      <c r="GY115" s="304"/>
      <c r="GZ115" s="304"/>
      <c r="HA115" s="304"/>
      <c r="HB115" s="304"/>
      <c r="HC115" s="304"/>
      <c r="HD115" s="304"/>
      <c r="HE115" s="304"/>
      <c r="HF115" s="304"/>
      <c r="HG115" s="304"/>
      <c r="HH115" s="304"/>
      <c r="HI115" s="304"/>
      <c r="HJ115" s="304"/>
      <c r="HK115" s="304"/>
      <c r="HL115" s="304"/>
      <c r="HM115" s="304"/>
      <c r="HN115" s="304"/>
      <c r="HO115" s="304"/>
      <c r="HP115" s="304"/>
      <c r="HQ115" s="304"/>
      <c r="HR115" s="304"/>
      <c r="HS115" s="304"/>
      <c r="HT115" s="304"/>
      <c r="HU115" s="304"/>
      <c r="HV115" s="304"/>
      <c r="HW115" s="304"/>
      <c r="HX115" s="304"/>
      <c r="HY115" s="304"/>
      <c r="HZ115" s="304"/>
      <c r="IA115" s="304"/>
      <c r="IB115" s="304"/>
      <c r="IC115" s="304"/>
      <c r="ID115" s="304"/>
      <c r="IE115" s="304"/>
      <c r="IF115" s="304"/>
      <c r="IG115" s="304"/>
      <c r="IH115" s="304"/>
      <c r="II115" s="304"/>
      <c r="IJ115" s="304"/>
      <c r="IK115" s="304"/>
      <c r="IL115" s="304"/>
      <c r="IM115" s="304"/>
      <c r="IN115" s="304"/>
      <c r="IO115" s="304"/>
      <c r="IP115" s="304"/>
      <c r="IQ115" s="304"/>
      <c r="IR115" s="304"/>
      <c r="IS115" s="304"/>
      <c r="IT115" s="304"/>
      <c r="IU115" s="304"/>
      <c r="IV115" s="304"/>
      <c r="IW115" s="304"/>
      <c r="IX115" s="304"/>
      <c r="IY115" s="304"/>
      <c r="IZ115" s="304"/>
      <c r="JA115" s="304"/>
      <c r="JB115" s="304"/>
      <c r="JC115" s="304"/>
      <c r="JD115" s="304"/>
      <c r="JE115" s="304"/>
      <c r="JF115" s="304"/>
      <c r="JG115" s="304"/>
      <c r="JH115" s="304"/>
      <c r="JI115" s="304"/>
      <c r="JJ115" s="304"/>
      <c r="JK115" s="304"/>
      <c r="JL115" s="304"/>
      <c r="JM115" s="304"/>
      <c r="JN115" s="304"/>
    </row>
    <row r="116" spans="2:274" x14ac:dyDescent="0.2">
      <c r="B116" s="2"/>
      <c r="C116" s="247"/>
      <c r="D116" s="178"/>
      <c r="E116" s="29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  <c r="Z116" s="347"/>
      <c r="AA116" s="347"/>
      <c r="AB116" s="347"/>
      <c r="AC116" s="347"/>
      <c r="AD116" s="347"/>
      <c r="AE116" s="347"/>
      <c r="AF116" s="347"/>
      <c r="AG116" s="347"/>
      <c r="AH116" s="347"/>
      <c r="AI116" s="347"/>
      <c r="AJ116" s="347"/>
      <c r="AK116" s="347"/>
      <c r="AL116" s="347"/>
      <c r="AM116" s="347"/>
      <c r="AN116" s="347"/>
      <c r="AO116" s="347"/>
      <c r="AP116" s="347"/>
      <c r="AQ116" s="347"/>
      <c r="AR116" s="347"/>
      <c r="AS116" s="347"/>
      <c r="AT116" s="347"/>
      <c r="AU116" s="347"/>
      <c r="AV116" s="347"/>
      <c r="AW116" s="347"/>
      <c r="AX116" s="347"/>
      <c r="AY116" s="347"/>
      <c r="AZ116" s="347"/>
      <c r="BA116" s="347"/>
      <c r="BB116" s="347"/>
      <c r="BC116" s="347"/>
      <c r="BD116" s="347"/>
      <c r="BE116" s="347"/>
      <c r="BF116" s="347"/>
      <c r="BG116" s="347"/>
      <c r="BH116" s="347"/>
      <c r="BI116" s="347"/>
      <c r="BJ116" s="347"/>
      <c r="BK116" s="347"/>
      <c r="BL116" s="347"/>
      <c r="BM116" s="347"/>
      <c r="BN116" s="347"/>
      <c r="BO116" s="347"/>
      <c r="BP116" s="347"/>
      <c r="BQ116" s="347"/>
      <c r="BR116" s="347"/>
      <c r="BS116" s="347"/>
      <c r="BT116" s="347"/>
      <c r="BU116" s="347"/>
      <c r="BV116" s="347"/>
      <c r="BW116" s="347"/>
      <c r="BX116" s="347"/>
      <c r="BY116" s="347"/>
      <c r="BZ116" s="347"/>
      <c r="CA116" s="347"/>
      <c r="CB116" s="347"/>
      <c r="CC116" s="347"/>
      <c r="CD116" s="347"/>
      <c r="CE116" s="347"/>
      <c r="CF116" s="347"/>
      <c r="CG116" s="347"/>
      <c r="CH116" s="347"/>
      <c r="CI116" s="347"/>
      <c r="CJ116" s="347"/>
      <c r="CK116" s="347"/>
      <c r="CL116" s="347"/>
      <c r="CM116" s="347"/>
      <c r="CN116" s="347"/>
      <c r="CO116" s="347"/>
      <c r="CP116" s="347"/>
      <c r="CQ116" s="347"/>
      <c r="CR116" s="347"/>
      <c r="CS116" s="347"/>
      <c r="CT116" s="347"/>
      <c r="CU116" s="347"/>
      <c r="CV116" s="347"/>
      <c r="CW116" s="347"/>
      <c r="CX116" s="347"/>
      <c r="CY116" s="347"/>
      <c r="CZ116" s="347"/>
      <c r="DA116" s="347"/>
      <c r="DB116" s="347"/>
      <c r="DC116" s="347"/>
      <c r="DD116" s="347"/>
      <c r="DE116" s="347"/>
      <c r="DF116" s="347"/>
      <c r="DG116" s="347"/>
      <c r="DH116" s="347"/>
      <c r="DI116" s="347"/>
      <c r="DJ116" s="347"/>
      <c r="DK116" s="347"/>
      <c r="DL116" s="347"/>
      <c r="DM116" s="347"/>
      <c r="DN116" s="347"/>
      <c r="DO116" s="347"/>
      <c r="DP116" s="347"/>
      <c r="DQ116" s="347"/>
      <c r="DR116" s="347"/>
      <c r="DS116" s="347"/>
      <c r="DT116" s="347"/>
      <c r="DU116" s="347"/>
      <c r="DV116" s="347"/>
      <c r="DW116" s="347"/>
      <c r="DX116" s="347"/>
      <c r="DY116" s="347"/>
      <c r="DZ116" s="347"/>
      <c r="EA116" s="347"/>
      <c r="EB116" s="347"/>
      <c r="EC116" s="347"/>
      <c r="ED116" s="347"/>
      <c r="EE116" s="347"/>
      <c r="EF116" s="347"/>
      <c r="EG116" s="347"/>
      <c r="EH116" s="347"/>
      <c r="EI116" s="347"/>
      <c r="EJ116" s="347"/>
      <c r="EK116" s="347"/>
      <c r="EL116" s="347"/>
      <c r="EM116" s="347"/>
      <c r="EN116" s="347"/>
      <c r="EO116" s="347"/>
      <c r="EP116" s="347"/>
      <c r="EQ116" s="347"/>
      <c r="ER116" s="347"/>
      <c r="ES116" s="347"/>
      <c r="ET116" s="347"/>
      <c r="EU116" s="347"/>
      <c r="EV116" s="347"/>
      <c r="EW116" s="347"/>
      <c r="EX116" s="347"/>
      <c r="EY116" s="347"/>
      <c r="EZ116" s="347"/>
      <c r="FA116" s="347"/>
      <c r="FB116" s="347"/>
      <c r="FC116" s="347"/>
      <c r="FD116" s="347"/>
      <c r="FE116" s="347"/>
      <c r="FF116" s="347"/>
      <c r="FG116" s="347"/>
      <c r="FH116" s="347"/>
      <c r="FI116" s="347"/>
      <c r="FJ116" s="347"/>
      <c r="FK116" s="347"/>
      <c r="FL116" s="347"/>
      <c r="FM116" s="347"/>
      <c r="FN116" s="347"/>
      <c r="FO116" s="347"/>
      <c r="FP116" s="347"/>
      <c r="FQ116" s="347"/>
      <c r="FR116" s="347"/>
      <c r="FS116" s="347"/>
      <c r="FT116" s="347"/>
      <c r="FU116" s="347"/>
      <c r="FV116" s="347"/>
      <c r="FW116" s="347"/>
      <c r="FX116" s="347"/>
      <c r="FY116" s="347"/>
      <c r="FZ116" s="347"/>
      <c r="GA116" s="347"/>
      <c r="GB116" s="347"/>
      <c r="GC116" s="347"/>
      <c r="GD116" s="347"/>
      <c r="GE116" s="347"/>
      <c r="GF116" s="347"/>
      <c r="GG116" s="347"/>
      <c r="GH116" s="347"/>
      <c r="GI116" s="347"/>
      <c r="GJ116" s="347"/>
      <c r="GK116" s="347"/>
      <c r="GL116" s="347"/>
      <c r="GM116" s="347"/>
      <c r="GN116" s="347"/>
      <c r="GO116" s="347"/>
      <c r="GP116" s="347"/>
      <c r="GQ116" s="347"/>
      <c r="GR116" s="347"/>
      <c r="GS116" s="347"/>
      <c r="GT116" s="347"/>
      <c r="GU116" s="347"/>
      <c r="GV116" s="347"/>
      <c r="GW116" s="347"/>
      <c r="GX116" s="347"/>
      <c r="GY116" s="347"/>
      <c r="GZ116" s="347"/>
      <c r="HA116" s="347"/>
      <c r="HB116" s="347"/>
      <c r="HC116" s="347"/>
      <c r="HD116" s="347"/>
      <c r="HE116" s="347"/>
      <c r="HF116" s="347"/>
      <c r="HG116" s="347"/>
      <c r="HH116" s="347"/>
      <c r="HI116" s="347"/>
      <c r="HJ116" s="347"/>
      <c r="HK116" s="347"/>
      <c r="HL116" s="347"/>
      <c r="HM116" s="347"/>
      <c r="HN116" s="347"/>
      <c r="HO116" s="347"/>
      <c r="HP116" s="347"/>
      <c r="HQ116" s="347"/>
      <c r="HR116" s="347"/>
      <c r="HS116" s="347"/>
      <c r="HT116" s="347"/>
      <c r="HU116" s="347"/>
      <c r="HV116" s="347"/>
      <c r="HW116" s="347"/>
      <c r="HX116" s="347"/>
      <c r="HY116" s="347"/>
      <c r="HZ116" s="347"/>
      <c r="IA116" s="347"/>
      <c r="IB116" s="347"/>
      <c r="IC116" s="347"/>
      <c r="ID116" s="347"/>
      <c r="IE116" s="347"/>
      <c r="IF116" s="347"/>
      <c r="IG116" s="347"/>
      <c r="IH116" s="347"/>
      <c r="II116" s="347"/>
      <c r="IJ116" s="347"/>
      <c r="IK116" s="347"/>
      <c r="IL116" s="347"/>
      <c r="IM116" s="347"/>
      <c r="IN116" s="347"/>
      <c r="IO116" s="347"/>
      <c r="IP116" s="347"/>
      <c r="IQ116" s="347"/>
      <c r="IR116" s="347"/>
      <c r="IS116" s="347"/>
      <c r="IT116" s="347"/>
      <c r="IU116" s="347"/>
      <c r="IV116" s="347"/>
      <c r="IW116" s="347"/>
      <c r="IX116" s="347"/>
      <c r="IY116" s="347"/>
      <c r="IZ116" s="347"/>
      <c r="JA116" s="347"/>
      <c r="JB116" s="347"/>
      <c r="JC116" s="347"/>
      <c r="JD116" s="347"/>
      <c r="JE116" s="347"/>
      <c r="JF116" s="347"/>
      <c r="JG116" s="347"/>
      <c r="JH116" s="347"/>
      <c r="JI116" s="347"/>
      <c r="JJ116" s="347"/>
      <c r="JK116" s="347"/>
      <c r="JL116" s="347"/>
      <c r="JM116" s="347"/>
      <c r="JN116" s="347"/>
    </row>
    <row r="117" spans="2:274" x14ac:dyDescent="0.2">
      <c r="B117" s="2" t="s">
        <v>501</v>
      </c>
      <c r="C117" s="390">
        <f>+C105*(1+$C$18)^SUM(G110:JN110)</f>
        <v>114260.10355020589</v>
      </c>
      <c r="D117" s="178"/>
      <c r="E117" s="297"/>
      <c r="F117" s="347"/>
      <c r="G117" s="347"/>
      <c r="H117" s="347"/>
      <c r="I117" s="347"/>
      <c r="J117" s="347"/>
      <c r="K117" s="347"/>
      <c r="L117" s="347"/>
      <c r="M117" s="347"/>
      <c r="N117" s="347"/>
      <c r="O117" s="347"/>
      <c r="P117" s="347"/>
      <c r="Q117" s="347"/>
      <c r="R117" s="347"/>
      <c r="S117" s="347"/>
      <c r="T117" s="347"/>
      <c r="U117" s="347"/>
      <c r="V117" s="347"/>
      <c r="W117" s="347"/>
      <c r="X117" s="347"/>
      <c r="Y117" s="347"/>
      <c r="Z117" s="347"/>
      <c r="AA117" s="347"/>
      <c r="AB117" s="347"/>
      <c r="AC117" s="347"/>
      <c r="AD117" s="347"/>
      <c r="AE117" s="347"/>
      <c r="AF117" s="347"/>
      <c r="AG117" s="347"/>
      <c r="AH117" s="347"/>
      <c r="AI117" s="347"/>
      <c r="AJ117" s="347"/>
      <c r="AK117" s="347"/>
      <c r="AL117" s="347"/>
      <c r="AM117" s="347"/>
      <c r="AN117" s="347"/>
      <c r="AO117" s="347"/>
      <c r="AP117" s="347"/>
      <c r="AQ117" s="347"/>
      <c r="AR117" s="347"/>
      <c r="AS117" s="347"/>
      <c r="AT117" s="347"/>
      <c r="AU117" s="347"/>
      <c r="AV117" s="347"/>
      <c r="AW117" s="347"/>
      <c r="AX117" s="347"/>
      <c r="AY117" s="347"/>
      <c r="AZ117" s="347"/>
      <c r="BA117" s="347"/>
      <c r="BB117" s="347"/>
      <c r="BC117" s="347"/>
      <c r="BD117" s="347"/>
      <c r="BE117" s="347"/>
      <c r="BF117" s="347"/>
      <c r="BG117" s="347"/>
      <c r="BH117" s="347"/>
      <c r="BI117" s="347"/>
      <c r="BJ117" s="347"/>
      <c r="BK117" s="347"/>
      <c r="BL117" s="347"/>
      <c r="BM117" s="347"/>
      <c r="BN117" s="347"/>
      <c r="BO117" s="347"/>
      <c r="BP117" s="347"/>
      <c r="BQ117" s="347"/>
      <c r="BR117" s="347"/>
      <c r="BS117" s="347"/>
      <c r="BT117" s="347"/>
      <c r="BU117" s="347"/>
      <c r="BV117" s="347"/>
      <c r="BW117" s="347"/>
      <c r="BX117" s="347"/>
      <c r="BY117" s="347"/>
      <c r="BZ117" s="347"/>
      <c r="CA117" s="347"/>
      <c r="CB117" s="347"/>
      <c r="CC117" s="347"/>
      <c r="CD117" s="347"/>
      <c r="CE117" s="347"/>
      <c r="CF117" s="347"/>
      <c r="CG117" s="347"/>
      <c r="CH117" s="347"/>
      <c r="CI117" s="347"/>
      <c r="CJ117" s="347"/>
      <c r="CK117" s="347"/>
      <c r="CL117" s="347"/>
      <c r="CM117" s="347"/>
      <c r="CN117" s="347"/>
      <c r="CO117" s="347"/>
      <c r="CP117" s="347"/>
      <c r="CQ117" s="347"/>
      <c r="CR117" s="347"/>
      <c r="CS117" s="347"/>
      <c r="CT117" s="347"/>
      <c r="CU117" s="347"/>
      <c r="CV117" s="347"/>
      <c r="CW117" s="347"/>
      <c r="CX117" s="347"/>
      <c r="CY117" s="347"/>
      <c r="CZ117" s="347"/>
      <c r="DA117" s="347"/>
      <c r="DB117" s="347"/>
      <c r="DC117" s="347"/>
      <c r="DD117" s="347"/>
      <c r="DE117" s="347"/>
      <c r="DF117" s="347"/>
      <c r="DG117" s="347"/>
      <c r="DH117" s="347"/>
      <c r="DI117" s="347"/>
      <c r="DJ117" s="347"/>
      <c r="DK117" s="347"/>
      <c r="DL117" s="347"/>
      <c r="DM117" s="347"/>
      <c r="DN117" s="347"/>
      <c r="DO117" s="347"/>
      <c r="DP117" s="347"/>
      <c r="DQ117" s="347"/>
      <c r="DR117" s="347"/>
      <c r="DS117" s="347"/>
      <c r="DT117" s="347"/>
      <c r="DU117" s="347"/>
      <c r="DV117" s="347"/>
      <c r="DW117" s="347"/>
      <c r="DX117" s="347"/>
      <c r="DY117" s="347"/>
      <c r="DZ117" s="347"/>
      <c r="EA117" s="347"/>
      <c r="EB117" s="347"/>
      <c r="EC117" s="347"/>
      <c r="ED117" s="347"/>
      <c r="EE117" s="347"/>
      <c r="EF117" s="347"/>
      <c r="EG117" s="347"/>
      <c r="EH117" s="347"/>
      <c r="EI117" s="347"/>
      <c r="EJ117" s="347"/>
      <c r="EK117" s="347"/>
      <c r="EL117" s="347"/>
      <c r="EM117" s="347"/>
      <c r="EN117" s="347"/>
      <c r="EO117" s="347"/>
      <c r="EP117" s="347"/>
      <c r="EQ117" s="347"/>
      <c r="ER117" s="347"/>
      <c r="ES117" s="347"/>
      <c r="ET117" s="347"/>
      <c r="EU117" s="347"/>
      <c r="EV117" s="347"/>
      <c r="EW117" s="347"/>
      <c r="EX117" s="347"/>
      <c r="EY117" s="347"/>
      <c r="EZ117" s="347"/>
      <c r="FA117" s="347"/>
      <c r="FB117" s="347"/>
      <c r="FC117" s="347"/>
      <c r="FD117" s="347"/>
      <c r="FE117" s="347"/>
      <c r="FF117" s="347"/>
      <c r="FG117" s="347"/>
      <c r="FH117" s="347"/>
      <c r="FI117" s="347"/>
      <c r="FJ117" s="347"/>
      <c r="FK117" s="347"/>
      <c r="FL117" s="347"/>
      <c r="FM117" s="347"/>
      <c r="FN117" s="347"/>
      <c r="FO117" s="347"/>
      <c r="FP117" s="347"/>
      <c r="FQ117" s="347"/>
      <c r="FR117" s="347"/>
      <c r="FS117" s="347"/>
      <c r="FT117" s="347"/>
      <c r="FU117" s="347"/>
      <c r="FV117" s="347"/>
      <c r="FW117" s="347"/>
      <c r="FX117" s="347"/>
      <c r="FY117" s="347"/>
      <c r="FZ117" s="347"/>
      <c r="GA117" s="347"/>
      <c r="GB117" s="347"/>
      <c r="GC117" s="347"/>
      <c r="GD117" s="347"/>
      <c r="GE117" s="347"/>
      <c r="GF117" s="347"/>
      <c r="GG117" s="347"/>
      <c r="GH117" s="347"/>
      <c r="GI117" s="347"/>
      <c r="GJ117" s="347"/>
      <c r="GK117" s="347"/>
      <c r="GL117" s="347"/>
      <c r="GM117" s="347"/>
      <c r="GN117" s="347"/>
      <c r="GO117" s="347"/>
      <c r="GP117" s="347"/>
      <c r="GQ117" s="347"/>
      <c r="GR117" s="347"/>
      <c r="GS117" s="347"/>
      <c r="GT117" s="347"/>
      <c r="GU117" s="347"/>
      <c r="GV117" s="347"/>
      <c r="GW117" s="347"/>
      <c r="GX117" s="347"/>
      <c r="GY117" s="347"/>
      <c r="GZ117" s="347"/>
      <c r="HA117" s="347"/>
      <c r="HB117" s="347"/>
      <c r="HC117" s="347"/>
      <c r="HD117" s="347"/>
      <c r="HE117" s="347"/>
      <c r="HF117" s="347"/>
      <c r="HG117" s="347"/>
      <c r="HH117" s="347"/>
      <c r="HI117" s="347"/>
      <c r="HJ117" s="347"/>
      <c r="HK117" s="347"/>
      <c r="HL117" s="347"/>
      <c r="HM117" s="347"/>
      <c r="HN117" s="347"/>
      <c r="HO117" s="347"/>
      <c r="HP117" s="347"/>
      <c r="HQ117" s="347"/>
      <c r="HR117" s="347"/>
      <c r="HS117" s="347"/>
      <c r="HT117" s="347"/>
      <c r="HU117" s="347"/>
      <c r="HV117" s="347"/>
      <c r="HW117" s="347"/>
      <c r="HX117" s="347"/>
      <c r="HY117" s="347"/>
      <c r="HZ117" s="347"/>
      <c r="IA117" s="347"/>
      <c r="IB117" s="347"/>
      <c r="IC117" s="347"/>
      <c r="ID117" s="347"/>
      <c r="IE117" s="347"/>
      <c r="IF117" s="347"/>
      <c r="IG117" s="347"/>
      <c r="IH117" s="347"/>
      <c r="II117" s="347"/>
      <c r="IJ117" s="347"/>
      <c r="IK117" s="347"/>
      <c r="IL117" s="347"/>
      <c r="IM117" s="347"/>
      <c r="IN117" s="347"/>
      <c r="IO117" s="347"/>
      <c r="IP117" s="347"/>
      <c r="IQ117" s="347"/>
      <c r="IR117" s="347"/>
      <c r="IS117" s="347"/>
      <c r="IT117" s="347"/>
      <c r="IU117" s="347"/>
      <c r="IV117" s="347"/>
      <c r="IW117" s="347"/>
      <c r="IX117" s="347"/>
      <c r="IY117" s="347"/>
      <c r="IZ117" s="347"/>
      <c r="JA117" s="347"/>
      <c r="JB117" s="347"/>
      <c r="JC117" s="347"/>
      <c r="JD117" s="347"/>
      <c r="JE117" s="347"/>
      <c r="JF117" s="347"/>
      <c r="JG117" s="347"/>
      <c r="JH117" s="347"/>
      <c r="JI117" s="347"/>
      <c r="JJ117" s="347"/>
      <c r="JK117" s="347"/>
      <c r="JL117" s="347"/>
      <c r="JM117" s="347"/>
      <c r="JN117" s="347"/>
    </row>
    <row r="118" spans="2:274" x14ac:dyDescent="0.2">
      <c r="B118" s="2"/>
      <c r="C118" s="384"/>
      <c r="D118" s="178"/>
      <c r="E118" s="297"/>
      <c r="F118" s="347"/>
      <c r="G118" s="347"/>
      <c r="H118" s="347"/>
      <c r="I118" s="347"/>
      <c r="J118" s="347"/>
      <c r="K118" s="347"/>
      <c r="L118" s="347"/>
      <c r="M118" s="347"/>
      <c r="N118" s="347"/>
      <c r="O118" s="347"/>
      <c r="P118" s="347"/>
      <c r="Q118" s="347"/>
      <c r="R118" s="347"/>
      <c r="S118" s="347"/>
      <c r="T118" s="347"/>
      <c r="U118" s="347"/>
      <c r="V118" s="347"/>
      <c r="W118" s="347"/>
      <c r="X118" s="347"/>
      <c r="Y118" s="347"/>
      <c r="Z118" s="347"/>
      <c r="AA118" s="347"/>
      <c r="AB118" s="347"/>
      <c r="AC118" s="347"/>
      <c r="AD118" s="347"/>
      <c r="AE118" s="347"/>
      <c r="AF118" s="347"/>
      <c r="AG118" s="347"/>
      <c r="AH118" s="347"/>
      <c r="AI118" s="347"/>
      <c r="AJ118" s="347"/>
      <c r="AK118" s="347"/>
      <c r="AL118" s="347"/>
      <c r="AM118" s="347"/>
      <c r="AN118" s="347"/>
      <c r="AO118" s="347"/>
      <c r="AP118" s="347"/>
      <c r="AQ118" s="347"/>
      <c r="AR118" s="347"/>
      <c r="AS118" s="347"/>
      <c r="AT118" s="347"/>
      <c r="AU118" s="347"/>
      <c r="AV118" s="347"/>
      <c r="AW118" s="347"/>
      <c r="AX118" s="347"/>
      <c r="AY118" s="347"/>
      <c r="AZ118" s="347"/>
      <c r="BA118" s="347"/>
      <c r="BB118" s="347"/>
      <c r="BC118" s="347"/>
      <c r="BD118" s="347"/>
      <c r="BE118" s="347"/>
      <c r="BF118" s="347"/>
      <c r="BG118" s="347"/>
      <c r="BH118" s="347"/>
      <c r="BI118" s="347"/>
      <c r="BJ118" s="347"/>
      <c r="BK118" s="347"/>
      <c r="BL118" s="347"/>
      <c r="BM118" s="347"/>
      <c r="BN118" s="347"/>
      <c r="BO118" s="347"/>
      <c r="BP118" s="347"/>
      <c r="BQ118" s="347"/>
      <c r="BR118" s="347"/>
      <c r="BS118" s="347"/>
      <c r="BT118" s="347"/>
      <c r="BU118" s="347"/>
      <c r="BV118" s="347"/>
      <c r="BW118" s="347"/>
      <c r="BX118" s="347"/>
      <c r="BY118" s="347"/>
      <c r="BZ118" s="347"/>
      <c r="CA118" s="347"/>
      <c r="CB118" s="347"/>
      <c r="CC118" s="347"/>
      <c r="CD118" s="347"/>
      <c r="CE118" s="347"/>
      <c r="CF118" s="347"/>
      <c r="CG118" s="347"/>
      <c r="CH118" s="347"/>
      <c r="CI118" s="347"/>
      <c r="CJ118" s="347"/>
      <c r="CK118" s="347"/>
      <c r="CL118" s="347"/>
      <c r="CM118" s="347"/>
      <c r="CN118" s="347"/>
      <c r="CO118" s="347"/>
      <c r="CP118" s="347"/>
      <c r="CQ118" s="347"/>
      <c r="CR118" s="347"/>
      <c r="CS118" s="347"/>
      <c r="CT118" s="347"/>
      <c r="CU118" s="347"/>
      <c r="CV118" s="347"/>
      <c r="CW118" s="347"/>
      <c r="CX118" s="347"/>
      <c r="CY118" s="347"/>
      <c r="CZ118" s="347"/>
      <c r="DA118" s="347"/>
      <c r="DB118" s="347"/>
      <c r="DC118" s="347"/>
      <c r="DD118" s="347"/>
      <c r="DE118" s="347"/>
      <c r="DF118" s="347"/>
      <c r="DG118" s="347"/>
      <c r="DH118" s="347"/>
      <c r="DI118" s="347"/>
      <c r="DJ118" s="347"/>
      <c r="DK118" s="347"/>
      <c r="DL118" s="347"/>
      <c r="DM118" s="347"/>
      <c r="DN118" s="347"/>
      <c r="DO118" s="347"/>
      <c r="DP118" s="347"/>
      <c r="DQ118" s="347"/>
      <c r="DR118" s="347"/>
      <c r="DS118" s="347"/>
      <c r="DT118" s="347"/>
      <c r="DU118" s="347"/>
      <c r="DV118" s="347"/>
      <c r="DW118" s="347"/>
      <c r="DX118" s="347"/>
      <c r="DY118" s="347"/>
      <c r="DZ118" s="347"/>
      <c r="EA118" s="347"/>
      <c r="EB118" s="347"/>
      <c r="EC118" s="347"/>
      <c r="ED118" s="347"/>
      <c r="EE118" s="347"/>
      <c r="EF118" s="347"/>
      <c r="EG118" s="347"/>
      <c r="EH118" s="347"/>
      <c r="EI118" s="347"/>
      <c r="EJ118" s="347"/>
      <c r="EK118" s="347"/>
      <c r="EL118" s="347"/>
      <c r="EM118" s="347"/>
      <c r="EN118" s="347"/>
      <c r="EO118" s="347"/>
      <c r="EP118" s="347"/>
      <c r="EQ118" s="347"/>
      <c r="ER118" s="347"/>
      <c r="ES118" s="347"/>
      <c r="ET118" s="347"/>
      <c r="EU118" s="347"/>
      <c r="EV118" s="347"/>
      <c r="EW118" s="347"/>
      <c r="EX118" s="347"/>
      <c r="EY118" s="347"/>
      <c r="EZ118" s="347"/>
      <c r="FA118" s="347"/>
      <c r="FB118" s="347"/>
      <c r="FC118" s="347"/>
      <c r="FD118" s="347"/>
      <c r="FE118" s="347"/>
      <c r="FF118" s="347"/>
      <c r="FG118" s="347"/>
      <c r="FH118" s="347"/>
      <c r="FI118" s="347"/>
      <c r="FJ118" s="347"/>
      <c r="FK118" s="347"/>
      <c r="FL118" s="347"/>
      <c r="FM118" s="347"/>
      <c r="FN118" s="347"/>
      <c r="FO118" s="347"/>
      <c r="FP118" s="347"/>
      <c r="FQ118" s="347"/>
      <c r="FR118" s="347"/>
      <c r="FS118" s="347"/>
      <c r="FT118" s="347"/>
      <c r="FU118" s="347"/>
      <c r="FV118" s="347"/>
      <c r="FW118" s="347"/>
      <c r="FX118" s="347"/>
      <c r="FY118" s="347"/>
      <c r="FZ118" s="347"/>
      <c r="GA118" s="347"/>
      <c r="GB118" s="347"/>
      <c r="GC118" s="347"/>
      <c r="GD118" s="347"/>
      <c r="GE118" s="347"/>
      <c r="GF118" s="347"/>
      <c r="GG118" s="347"/>
      <c r="GH118" s="347"/>
      <c r="GI118" s="347"/>
      <c r="GJ118" s="347"/>
      <c r="GK118" s="347"/>
      <c r="GL118" s="347"/>
      <c r="GM118" s="347"/>
      <c r="GN118" s="347"/>
      <c r="GO118" s="347"/>
      <c r="GP118" s="347"/>
      <c r="GQ118" s="347"/>
      <c r="GR118" s="347"/>
      <c r="GS118" s="347"/>
      <c r="GT118" s="347"/>
      <c r="GU118" s="347"/>
      <c r="GV118" s="347"/>
      <c r="GW118" s="347"/>
      <c r="GX118" s="347"/>
      <c r="GY118" s="347"/>
      <c r="GZ118" s="347"/>
      <c r="HA118" s="347"/>
      <c r="HB118" s="347"/>
      <c r="HC118" s="347"/>
      <c r="HD118" s="347"/>
      <c r="HE118" s="347"/>
      <c r="HF118" s="347"/>
      <c r="HG118" s="347"/>
      <c r="HH118" s="347"/>
      <c r="HI118" s="347"/>
      <c r="HJ118" s="347"/>
      <c r="HK118" s="347"/>
      <c r="HL118" s="347"/>
      <c r="HM118" s="347"/>
      <c r="HN118" s="347"/>
      <c r="HO118" s="347"/>
      <c r="HP118" s="347"/>
      <c r="HQ118" s="347"/>
      <c r="HR118" s="347"/>
      <c r="HS118" s="347"/>
      <c r="HT118" s="347"/>
      <c r="HU118" s="347"/>
      <c r="HV118" s="347"/>
      <c r="HW118" s="347"/>
      <c r="HX118" s="347"/>
      <c r="HY118" s="347"/>
      <c r="HZ118" s="347"/>
      <c r="IA118" s="347"/>
      <c r="IB118" s="347"/>
      <c r="IC118" s="347"/>
      <c r="ID118" s="347"/>
      <c r="IE118" s="347"/>
      <c r="IF118" s="347"/>
      <c r="IG118" s="347"/>
      <c r="IH118" s="347"/>
      <c r="II118" s="347"/>
      <c r="IJ118" s="347"/>
      <c r="IK118" s="347"/>
      <c r="IL118" s="347"/>
      <c r="IM118" s="347"/>
      <c r="IN118" s="347"/>
      <c r="IO118" s="347"/>
      <c r="IP118" s="347"/>
      <c r="IQ118" s="347"/>
      <c r="IR118" s="347"/>
      <c r="IS118" s="347"/>
      <c r="IT118" s="347"/>
      <c r="IU118" s="347"/>
      <c r="IV118" s="347"/>
      <c r="IW118" s="347"/>
      <c r="IX118" s="347"/>
      <c r="IY118" s="347"/>
      <c r="IZ118" s="347"/>
      <c r="JA118" s="347"/>
      <c r="JB118" s="347"/>
      <c r="JC118" s="347"/>
      <c r="JD118" s="347"/>
      <c r="JE118" s="347"/>
      <c r="JF118" s="347"/>
      <c r="JG118" s="347"/>
      <c r="JH118" s="347"/>
      <c r="JI118" s="347"/>
      <c r="JJ118" s="347"/>
      <c r="JK118" s="347"/>
      <c r="JL118" s="347"/>
      <c r="JM118" s="347"/>
      <c r="JN118" s="347"/>
    </row>
    <row r="119" spans="2:274" x14ac:dyDescent="0.2">
      <c r="B119" s="2" t="s">
        <v>502</v>
      </c>
      <c r="C119" s="391">
        <f>+Fin!$C$74</f>
        <v>15</v>
      </c>
      <c r="D119" s="178"/>
      <c r="E119" s="297"/>
      <c r="F119" s="347"/>
      <c r="G119" s="347"/>
      <c r="H119" s="347"/>
      <c r="I119" s="347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  <c r="T119" s="347"/>
      <c r="U119" s="347"/>
      <c r="V119" s="347"/>
      <c r="W119" s="347"/>
      <c r="X119" s="347"/>
      <c r="Y119" s="347"/>
      <c r="Z119" s="347"/>
      <c r="AA119" s="347"/>
      <c r="AB119" s="347"/>
      <c r="AC119" s="347"/>
      <c r="AD119" s="347"/>
      <c r="AE119" s="347"/>
      <c r="AF119" s="347"/>
      <c r="AG119" s="347"/>
      <c r="AH119" s="347"/>
      <c r="AI119" s="347"/>
      <c r="AJ119" s="347"/>
      <c r="AK119" s="347"/>
      <c r="AL119" s="347"/>
      <c r="AM119" s="347"/>
      <c r="AN119" s="347"/>
      <c r="AO119" s="347"/>
      <c r="AP119" s="347"/>
      <c r="AQ119" s="347"/>
      <c r="AR119" s="347"/>
      <c r="AS119" s="347"/>
      <c r="AT119" s="347"/>
      <c r="AU119" s="347"/>
      <c r="AV119" s="347"/>
      <c r="AW119" s="347"/>
      <c r="AX119" s="347"/>
      <c r="AY119" s="347"/>
      <c r="AZ119" s="347"/>
      <c r="BA119" s="347"/>
      <c r="BB119" s="347"/>
      <c r="BC119" s="347"/>
      <c r="BD119" s="347"/>
      <c r="BE119" s="347"/>
      <c r="BF119" s="347"/>
      <c r="BG119" s="347"/>
      <c r="BH119" s="347"/>
      <c r="BI119" s="347"/>
      <c r="BJ119" s="347"/>
      <c r="BK119" s="347"/>
      <c r="BL119" s="347"/>
      <c r="BM119" s="347"/>
      <c r="BN119" s="347"/>
      <c r="BO119" s="347"/>
      <c r="BP119" s="347"/>
      <c r="BQ119" s="347"/>
      <c r="BR119" s="347"/>
      <c r="BS119" s="347"/>
      <c r="BT119" s="347"/>
      <c r="BU119" s="347"/>
      <c r="BV119" s="347"/>
      <c r="BW119" s="347"/>
      <c r="BX119" s="347"/>
      <c r="BY119" s="347"/>
      <c r="BZ119" s="347"/>
      <c r="CA119" s="347"/>
      <c r="CB119" s="347"/>
      <c r="CC119" s="347"/>
      <c r="CD119" s="347"/>
      <c r="CE119" s="347"/>
      <c r="CF119" s="347"/>
      <c r="CG119" s="347"/>
      <c r="CH119" s="347"/>
      <c r="CI119" s="347"/>
      <c r="CJ119" s="347"/>
      <c r="CK119" s="347"/>
      <c r="CL119" s="347"/>
      <c r="CM119" s="347"/>
      <c r="CN119" s="347"/>
      <c r="CO119" s="347"/>
      <c r="CP119" s="347"/>
      <c r="CQ119" s="347"/>
      <c r="CR119" s="347"/>
      <c r="CS119" s="347"/>
      <c r="CT119" s="347"/>
      <c r="CU119" s="347"/>
      <c r="CV119" s="347"/>
      <c r="CW119" s="347"/>
      <c r="CX119" s="347"/>
      <c r="CY119" s="347"/>
      <c r="CZ119" s="347"/>
      <c r="DA119" s="347"/>
      <c r="DB119" s="347"/>
      <c r="DC119" s="347"/>
      <c r="DD119" s="347"/>
      <c r="DE119" s="347"/>
      <c r="DF119" s="347"/>
      <c r="DG119" s="347"/>
      <c r="DH119" s="347"/>
      <c r="DI119" s="347"/>
      <c r="DJ119" s="347"/>
      <c r="DK119" s="347"/>
      <c r="DL119" s="347"/>
      <c r="DM119" s="347"/>
      <c r="DN119" s="347"/>
      <c r="DO119" s="347"/>
      <c r="DP119" s="347"/>
      <c r="DQ119" s="347"/>
      <c r="DR119" s="347"/>
      <c r="DS119" s="347"/>
      <c r="DT119" s="347"/>
      <c r="DU119" s="347"/>
      <c r="DV119" s="347"/>
      <c r="DW119" s="347"/>
      <c r="DX119" s="347"/>
      <c r="DY119" s="347"/>
      <c r="DZ119" s="347"/>
      <c r="EA119" s="347"/>
      <c r="EB119" s="347"/>
      <c r="EC119" s="347"/>
      <c r="ED119" s="347"/>
      <c r="EE119" s="347"/>
      <c r="EF119" s="347"/>
      <c r="EG119" s="347"/>
      <c r="EH119" s="347"/>
      <c r="EI119" s="347"/>
      <c r="EJ119" s="347"/>
      <c r="EK119" s="347"/>
      <c r="EL119" s="347"/>
      <c r="EM119" s="347"/>
      <c r="EN119" s="347"/>
      <c r="EO119" s="347"/>
      <c r="EP119" s="347"/>
      <c r="EQ119" s="347"/>
      <c r="ER119" s="347"/>
      <c r="ES119" s="347"/>
      <c r="ET119" s="347"/>
      <c r="EU119" s="347"/>
      <c r="EV119" s="347"/>
      <c r="EW119" s="347"/>
      <c r="EX119" s="347"/>
      <c r="EY119" s="347"/>
      <c r="EZ119" s="347"/>
      <c r="FA119" s="347"/>
      <c r="FB119" s="347"/>
      <c r="FC119" s="347"/>
      <c r="FD119" s="347"/>
      <c r="FE119" s="347"/>
      <c r="FF119" s="347"/>
      <c r="FG119" s="347"/>
      <c r="FH119" s="347"/>
      <c r="FI119" s="347"/>
      <c r="FJ119" s="347"/>
      <c r="FK119" s="347"/>
      <c r="FL119" s="347"/>
      <c r="FM119" s="347"/>
      <c r="FN119" s="347"/>
      <c r="FO119" s="347"/>
      <c r="FP119" s="347"/>
      <c r="FQ119" s="347"/>
      <c r="FR119" s="347"/>
      <c r="FS119" s="347"/>
      <c r="FT119" s="347"/>
      <c r="FU119" s="347"/>
      <c r="FV119" s="347"/>
      <c r="FW119" s="347"/>
      <c r="FX119" s="347"/>
      <c r="FY119" s="347"/>
      <c r="FZ119" s="347"/>
      <c r="GA119" s="347"/>
      <c r="GB119" s="347"/>
      <c r="GC119" s="347"/>
      <c r="GD119" s="347"/>
      <c r="GE119" s="347"/>
      <c r="GF119" s="347"/>
      <c r="GG119" s="347"/>
      <c r="GH119" s="347"/>
      <c r="GI119" s="347"/>
      <c r="GJ119" s="347"/>
      <c r="GK119" s="347"/>
      <c r="GL119" s="347"/>
      <c r="GM119" s="347"/>
      <c r="GN119" s="347"/>
      <c r="GO119" s="347"/>
      <c r="GP119" s="347"/>
      <c r="GQ119" s="347"/>
      <c r="GR119" s="347"/>
      <c r="GS119" s="347"/>
      <c r="GT119" s="347"/>
      <c r="GU119" s="347"/>
      <c r="GV119" s="347"/>
      <c r="GW119" s="347"/>
      <c r="GX119" s="347"/>
      <c r="GY119" s="347"/>
      <c r="GZ119" s="347"/>
      <c r="HA119" s="347"/>
      <c r="HB119" s="347"/>
      <c r="HC119" s="347"/>
      <c r="HD119" s="347"/>
      <c r="HE119" s="347"/>
      <c r="HF119" s="347"/>
      <c r="HG119" s="347"/>
      <c r="HH119" s="347"/>
      <c r="HI119" s="347"/>
      <c r="HJ119" s="347"/>
      <c r="HK119" s="347"/>
      <c r="HL119" s="347"/>
      <c r="HM119" s="347"/>
      <c r="HN119" s="347"/>
      <c r="HO119" s="347"/>
      <c r="HP119" s="347"/>
      <c r="HQ119" s="347"/>
      <c r="HR119" s="347"/>
      <c r="HS119" s="347"/>
      <c r="HT119" s="347"/>
      <c r="HU119" s="347"/>
      <c r="HV119" s="347"/>
      <c r="HW119" s="347"/>
      <c r="HX119" s="347"/>
      <c r="HY119" s="347"/>
      <c r="HZ119" s="347"/>
      <c r="IA119" s="347"/>
      <c r="IB119" s="347"/>
      <c r="IC119" s="347"/>
      <c r="ID119" s="347"/>
      <c r="IE119" s="347"/>
      <c r="IF119" s="347"/>
      <c r="IG119" s="347"/>
      <c r="IH119" s="347"/>
      <c r="II119" s="347"/>
      <c r="IJ119" s="347"/>
      <c r="IK119" s="347"/>
      <c r="IL119" s="347"/>
      <c r="IM119" s="347"/>
      <c r="IN119" s="347"/>
      <c r="IO119" s="347"/>
      <c r="IP119" s="347"/>
      <c r="IQ119" s="347"/>
      <c r="IR119" s="347"/>
      <c r="IS119" s="347"/>
      <c r="IT119" s="347"/>
      <c r="IU119" s="347"/>
      <c r="IV119" s="347"/>
      <c r="IW119" s="347"/>
      <c r="IX119" s="347"/>
      <c r="IY119" s="347"/>
      <c r="IZ119" s="347"/>
      <c r="JA119" s="347"/>
      <c r="JB119" s="347"/>
      <c r="JC119" s="347"/>
      <c r="JD119" s="347"/>
      <c r="JE119" s="347"/>
      <c r="JF119" s="347"/>
      <c r="JG119" s="347"/>
      <c r="JH119" s="347"/>
      <c r="JI119" s="347"/>
      <c r="JJ119" s="347"/>
      <c r="JK119" s="347"/>
      <c r="JL119" s="347"/>
      <c r="JM119" s="347"/>
      <c r="JN119" s="347"/>
    </row>
    <row r="120" spans="2:274" x14ac:dyDescent="0.2">
      <c r="B120" s="2" t="s">
        <v>508</v>
      </c>
      <c r="C120" s="391">
        <f>+C119*12</f>
        <v>180</v>
      </c>
      <c r="D120" s="178"/>
      <c r="E120" s="297">
        <f>+SUM(G120:JN120)</f>
        <v>180</v>
      </c>
      <c r="F120" s="347"/>
      <c r="G120" s="307">
        <f>+IF($C$120-SUM($G$114:G114)&gt;=0,G114,0)</f>
        <v>0</v>
      </c>
      <c r="H120" s="307">
        <f>+IF($C$120-SUM($G$114:H114)&gt;=0,H114,0)</f>
        <v>0</v>
      </c>
      <c r="I120" s="307">
        <f>+IF($C$120-SUM($G$114:I114)&gt;=0,I114,0)</f>
        <v>0</v>
      </c>
      <c r="J120" s="307">
        <f>+IF($C$120-SUM($G$114:J114)&gt;=0,J114,0)</f>
        <v>0</v>
      </c>
      <c r="K120" s="307">
        <f>+IF($C$120-SUM($G$114:K114)&gt;=0,K114,0)</f>
        <v>0</v>
      </c>
      <c r="L120" s="307">
        <f>+IF($C$120-SUM($G$114:L114)&gt;=0,L114,0)</f>
        <v>0</v>
      </c>
      <c r="M120" s="307">
        <f>+IF($C$120-SUM($G$114:M114)&gt;=0,M114,0)</f>
        <v>0</v>
      </c>
      <c r="N120" s="307">
        <f>+IF($C$120-SUM($G$114:N114)&gt;=0,N114,0)</f>
        <v>0</v>
      </c>
      <c r="O120" s="307">
        <f>+IF($C$120-SUM($G$114:O114)&gt;=0,O114,0)</f>
        <v>0</v>
      </c>
      <c r="P120" s="307">
        <f>+IF($C$120-SUM($G$114:P114)&gt;=0,P114,0)</f>
        <v>0</v>
      </c>
      <c r="Q120" s="307">
        <f>+IF($C$120-SUM($G$114:Q114)&gt;=0,Q114,0)</f>
        <v>0</v>
      </c>
      <c r="R120" s="307">
        <f>+IF($C$120-SUM($G$114:R114)&gt;=0,R114,0)</f>
        <v>0</v>
      </c>
      <c r="S120" s="307">
        <f>+IF($C$120-SUM($G$114:S114)&gt;=0,S114,0)</f>
        <v>0</v>
      </c>
      <c r="T120" s="307">
        <f>+IF($C$120-SUM($G$114:T114)&gt;=0,T114,0)</f>
        <v>0</v>
      </c>
      <c r="U120" s="307">
        <f>+IF($C$120-SUM($G$114:U114)&gt;=0,U114,0)</f>
        <v>0</v>
      </c>
      <c r="V120" s="307">
        <f>+IF($C$120-SUM($G$114:V114)&gt;=0,V114,0)</f>
        <v>0</v>
      </c>
      <c r="W120" s="307">
        <f>+IF($C$120-SUM($G$114:W114)&gt;=0,W114,0)</f>
        <v>0</v>
      </c>
      <c r="X120" s="307">
        <f>+IF($C$120-SUM($G$114:X114)&gt;=0,X114,0)</f>
        <v>0</v>
      </c>
      <c r="Y120" s="307">
        <f>+IF($C$120-SUM($G$114:Y114)&gt;=0,Y114,0)</f>
        <v>0</v>
      </c>
      <c r="Z120" s="307">
        <f>+IF($C$120-SUM($G$114:Z114)&gt;=0,Z114,0)</f>
        <v>0</v>
      </c>
      <c r="AA120" s="307">
        <f>+IF($C$120-SUM($G$114:AA114)&gt;=0,AA114,0)</f>
        <v>0</v>
      </c>
      <c r="AB120" s="307">
        <f>+IF($C$120-SUM($G$114:AB114)&gt;=0,AB114,0)</f>
        <v>0</v>
      </c>
      <c r="AC120" s="307">
        <f>+IF($C$120-SUM($G$114:AC114)&gt;=0,AC114,0)</f>
        <v>0</v>
      </c>
      <c r="AD120" s="307">
        <f>+IF($C$120-SUM($G$114:AD114)&gt;=0,AD114,0)</f>
        <v>0</v>
      </c>
      <c r="AE120" s="307">
        <f>+IF($C$120-SUM($G$114:AE114)&gt;=0,AE114,0)</f>
        <v>0</v>
      </c>
      <c r="AF120" s="307">
        <f>+IF($C$120-SUM($G$114:AF114)&gt;=0,AF114,0)</f>
        <v>0</v>
      </c>
      <c r="AG120" s="307">
        <f>+IF($C$120-SUM($G$114:AG114)&gt;=0,AG114,0)</f>
        <v>0</v>
      </c>
      <c r="AH120" s="307">
        <f>+IF($C$120-SUM($G$114:AH114)&gt;=0,AH114,0)</f>
        <v>0</v>
      </c>
      <c r="AI120" s="307">
        <f>+IF($C$120-SUM($G$114:AI114)&gt;=0,AI114,0)</f>
        <v>0</v>
      </c>
      <c r="AJ120" s="307">
        <f>+IF($C$120-SUM($G$114:AJ114)&gt;=0,AJ114,0)</f>
        <v>0</v>
      </c>
      <c r="AK120" s="307">
        <f>+IF($C$120-SUM($G$114:AK114)&gt;=0,AK114,0)</f>
        <v>0</v>
      </c>
      <c r="AL120" s="307">
        <f>+IF($C$120-SUM($G$114:AL114)&gt;=0,AL114,0)</f>
        <v>0</v>
      </c>
      <c r="AM120" s="307">
        <f>+IF($C$120-SUM($G$114:AM114)&gt;=0,AM114,0)</f>
        <v>0</v>
      </c>
      <c r="AN120" s="307">
        <f>+IF($C$120-SUM($G$114:AN114)&gt;=0,AN114,0)</f>
        <v>0</v>
      </c>
      <c r="AO120" s="307">
        <f>+IF($C$120-SUM($G$114:AO114)&gt;=0,AO114,0)</f>
        <v>0</v>
      </c>
      <c r="AP120" s="307">
        <f>+IF($C$120-SUM($G$114:AP114)&gt;=0,AP114,0)</f>
        <v>0</v>
      </c>
      <c r="AQ120" s="307">
        <f>+IF($C$120-SUM($G$114:AQ114)&gt;=0,AQ114,0)</f>
        <v>0</v>
      </c>
      <c r="AR120" s="307">
        <f>+IF($C$120-SUM($G$114:AR114)&gt;=0,AR114,0)</f>
        <v>0</v>
      </c>
      <c r="AS120" s="307">
        <f>+IF($C$120-SUM($G$114:AS114)&gt;=0,AS114,0)</f>
        <v>0</v>
      </c>
      <c r="AT120" s="307">
        <f>+IF($C$120-SUM($G$114:AT114)&gt;=0,AT114,0)</f>
        <v>1</v>
      </c>
      <c r="AU120" s="307">
        <f>+IF($C$120-SUM($G$114:AU114)&gt;=0,AU114,0)</f>
        <v>1</v>
      </c>
      <c r="AV120" s="307">
        <f>+IF($C$120-SUM($G$114:AV114)&gt;=0,AV114,0)</f>
        <v>1</v>
      </c>
      <c r="AW120" s="307">
        <f>+IF($C$120-SUM($G$114:AW114)&gt;=0,AW114,0)</f>
        <v>1</v>
      </c>
      <c r="AX120" s="307">
        <f>+IF($C$120-SUM($G$114:AX114)&gt;=0,AX114,0)</f>
        <v>1</v>
      </c>
      <c r="AY120" s="307">
        <f>+IF($C$120-SUM($G$114:AY114)&gt;=0,AY114,0)</f>
        <v>1</v>
      </c>
      <c r="AZ120" s="307">
        <f>+IF($C$120-SUM($G$114:AZ114)&gt;=0,AZ114,0)</f>
        <v>1</v>
      </c>
      <c r="BA120" s="307">
        <f>+IF($C$120-SUM($G$114:BA114)&gt;=0,BA114,0)</f>
        <v>1</v>
      </c>
      <c r="BB120" s="307">
        <f>+IF($C$120-SUM($G$114:BB114)&gt;=0,BB114,0)</f>
        <v>1</v>
      </c>
      <c r="BC120" s="307">
        <f>+IF($C$120-SUM($G$114:BC114)&gt;=0,BC114,0)</f>
        <v>1</v>
      </c>
      <c r="BD120" s="307">
        <f>+IF($C$120-SUM($G$114:BD114)&gt;=0,BD114,0)</f>
        <v>1</v>
      </c>
      <c r="BE120" s="307">
        <f>+IF($C$120-SUM($G$114:BE114)&gt;=0,BE114,0)</f>
        <v>1</v>
      </c>
      <c r="BF120" s="307">
        <f>+IF($C$120-SUM($G$114:BF114)&gt;=0,BF114,0)</f>
        <v>1</v>
      </c>
      <c r="BG120" s="307">
        <f>+IF($C$120-SUM($G$114:BG114)&gt;=0,BG114,0)</f>
        <v>1</v>
      </c>
      <c r="BH120" s="307">
        <f>+IF($C$120-SUM($G$114:BH114)&gt;=0,BH114,0)</f>
        <v>1</v>
      </c>
      <c r="BI120" s="307">
        <f>+IF($C$120-SUM($G$114:BI114)&gt;=0,BI114,0)</f>
        <v>1</v>
      </c>
      <c r="BJ120" s="307">
        <f>+IF($C$120-SUM($G$114:BJ114)&gt;=0,BJ114,0)</f>
        <v>1</v>
      </c>
      <c r="BK120" s="307">
        <f>+IF($C$120-SUM($G$114:BK114)&gt;=0,BK114,0)</f>
        <v>1</v>
      </c>
      <c r="BL120" s="307">
        <f>+IF($C$120-SUM($G$114:BL114)&gt;=0,BL114,0)</f>
        <v>1</v>
      </c>
      <c r="BM120" s="307">
        <f>+IF($C$120-SUM($G$114:BM114)&gt;=0,BM114,0)</f>
        <v>1</v>
      </c>
      <c r="BN120" s="307">
        <f>+IF($C$120-SUM($G$114:BN114)&gt;=0,BN114,0)</f>
        <v>1</v>
      </c>
      <c r="BO120" s="307">
        <f>+IF($C$120-SUM($G$114:BO114)&gt;=0,BO114,0)</f>
        <v>1</v>
      </c>
      <c r="BP120" s="307">
        <f>+IF($C$120-SUM($G$114:BP114)&gt;=0,BP114,0)</f>
        <v>1</v>
      </c>
      <c r="BQ120" s="307">
        <f>+IF($C$120-SUM($G$114:BQ114)&gt;=0,BQ114,0)</f>
        <v>1</v>
      </c>
      <c r="BR120" s="307">
        <f>+IF($C$120-SUM($G$114:BR114)&gt;=0,BR114,0)</f>
        <v>1</v>
      </c>
      <c r="BS120" s="307">
        <f>+IF($C$120-SUM($G$114:BS114)&gt;=0,BS114,0)</f>
        <v>1</v>
      </c>
      <c r="BT120" s="307">
        <f>+IF($C$120-SUM($G$114:BT114)&gt;=0,BT114,0)</f>
        <v>1</v>
      </c>
      <c r="BU120" s="307">
        <f>+IF($C$120-SUM($G$114:BU114)&gt;=0,BU114,0)</f>
        <v>1</v>
      </c>
      <c r="BV120" s="307">
        <f>+IF($C$120-SUM($G$114:BV114)&gt;=0,BV114,0)</f>
        <v>1</v>
      </c>
      <c r="BW120" s="307">
        <f>+IF($C$120-SUM($G$114:BW114)&gt;=0,BW114,0)</f>
        <v>1</v>
      </c>
      <c r="BX120" s="307">
        <f>+IF($C$120-SUM($G$114:BX114)&gt;=0,BX114,0)</f>
        <v>1</v>
      </c>
      <c r="BY120" s="307">
        <f>+IF($C$120-SUM($G$114:BY114)&gt;=0,BY114,0)</f>
        <v>1</v>
      </c>
      <c r="BZ120" s="307">
        <f>+IF($C$120-SUM($G$114:BZ114)&gt;=0,BZ114,0)</f>
        <v>1</v>
      </c>
      <c r="CA120" s="307">
        <f>+IF($C$120-SUM($G$114:CA114)&gt;=0,CA114,0)</f>
        <v>1</v>
      </c>
      <c r="CB120" s="307">
        <f>+IF($C$120-SUM($G$114:CB114)&gt;=0,CB114,0)</f>
        <v>1</v>
      </c>
      <c r="CC120" s="307">
        <f>+IF($C$120-SUM($G$114:CC114)&gt;=0,CC114,0)</f>
        <v>1</v>
      </c>
      <c r="CD120" s="307">
        <f>+IF($C$120-SUM($G$114:CD114)&gt;=0,CD114,0)</f>
        <v>1</v>
      </c>
      <c r="CE120" s="307">
        <f>+IF($C$120-SUM($G$114:CE114)&gt;=0,CE114,0)</f>
        <v>1</v>
      </c>
      <c r="CF120" s="307">
        <f>+IF($C$120-SUM($G$114:CF114)&gt;=0,CF114,0)</f>
        <v>1</v>
      </c>
      <c r="CG120" s="307">
        <f>+IF($C$120-SUM($G$114:CG114)&gt;=0,CG114,0)</f>
        <v>1</v>
      </c>
      <c r="CH120" s="307">
        <f>+IF($C$120-SUM($G$114:CH114)&gt;=0,CH114,0)</f>
        <v>1</v>
      </c>
      <c r="CI120" s="307">
        <f>+IF($C$120-SUM($G$114:CI114)&gt;=0,CI114,0)</f>
        <v>1</v>
      </c>
      <c r="CJ120" s="307">
        <f>+IF($C$120-SUM($G$114:CJ114)&gt;=0,CJ114,0)</f>
        <v>1</v>
      </c>
      <c r="CK120" s="307">
        <f>+IF($C$120-SUM($G$114:CK114)&gt;=0,CK114,0)</f>
        <v>1</v>
      </c>
      <c r="CL120" s="307">
        <f>+IF($C$120-SUM($G$114:CL114)&gt;=0,CL114,0)</f>
        <v>1</v>
      </c>
      <c r="CM120" s="307">
        <f>+IF($C$120-SUM($G$114:CM114)&gt;=0,CM114,0)</f>
        <v>1</v>
      </c>
      <c r="CN120" s="307">
        <f>+IF($C$120-SUM($G$114:CN114)&gt;=0,CN114,0)</f>
        <v>1</v>
      </c>
      <c r="CO120" s="307">
        <f>+IF($C$120-SUM($G$114:CO114)&gt;=0,CO114,0)</f>
        <v>1</v>
      </c>
      <c r="CP120" s="307">
        <f>+IF($C$120-SUM($G$114:CP114)&gt;=0,CP114,0)</f>
        <v>1</v>
      </c>
      <c r="CQ120" s="307">
        <f>+IF($C$120-SUM($G$114:CQ114)&gt;=0,CQ114,0)</f>
        <v>1</v>
      </c>
      <c r="CR120" s="307">
        <f>+IF($C$120-SUM($G$114:CR114)&gt;=0,CR114,0)</f>
        <v>1</v>
      </c>
      <c r="CS120" s="307">
        <f>+IF($C$120-SUM($G$114:CS114)&gt;=0,CS114,0)</f>
        <v>1</v>
      </c>
      <c r="CT120" s="307">
        <f>+IF($C$120-SUM($G$114:CT114)&gt;=0,CT114,0)</f>
        <v>1</v>
      </c>
      <c r="CU120" s="307">
        <f>+IF($C$120-SUM($G$114:CU114)&gt;=0,CU114,0)</f>
        <v>1</v>
      </c>
      <c r="CV120" s="307">
        <f>+IF($C$120-SUM($G$114:CV114)&gt;=0,CV114,0)</f>
        <v>1</v>
      </c>
      <c r="CW120" s="307">
        <f>+IF($C$120-SUM($G$114:CW114)&gt;=0,CW114,0)</f>
        <v>1</v>
      </c>
      <c r="CX120" s="307">
        <f>+IF($C$120-SUM($G$114:CX114)&gt;=0,CX114,0)</f>
        <v>1</v>
      </c>
      <c r="CY120" s="307">
        <f>+IF($C$120-SUM($G$114:CY114)&gt;=0,CY114,0)</f>
        <v>1</v>
      </c>
      <c r="CZ120" s="307">
        <f>+IF($C$120-SUM($G$114:CZ114)&gt;=0,CZ114,0)</f>
        <v>1</v>
      </c>
      <c r="DA120" s="307">
        <f>+IF($C$120-SUM($G$114:DA114)&gt;=0,DA114,0)</f>
        <v>1</v>
      </c>
      <c r="DB120" s="307">
        <f>+IF($C$120-SUM($G$114:DB114)&gt;=0,DB114,0)</f>
        <v>1</v>
      </c>
      <c r="DC120" s="307">
        <f>+IF($C$120-SUM($G$114:DC114)&gt;=0,DC114,0)</f>
        <v>1</v>
      </c>
      <c r="DD120" s="307">
        <f>+IF($C$120-SUM($G$114:DD114)&gt;=0,DD114,0)</f>
        <v>1</v>
      </c>
      <c r="DE120" s="307">
        <f>+IF($C$120-SUM($G$114:DE114)&gt;=0,DE114,0)</f>
        <v>1</v>
      </c>
      <c r="DF120" s="307">
        <f>+IF($C$120-SUM($G$114:DF114)&gt;=0,DF114,0)</f>
        <v>1</v>
      </c>
      <c r="DG120" s="307">
        <f>+IF($C$120-SUM($G$114:DG114)&gt;=0,DG114,0)</f>
        <v>1</v>
      </c>
      <c r="DH120" s="307">
        <f>+IF($C$120-SUM($G$114:DH114)&gt;=0,DH114,0)</f>
        <v>1</v>
      </c>
      <c r="DI120" s="307">
        <f>+IF($C$120-SUM($G$114:DI114)&gt;=0,DI114,0)</f>
        <v>1</v>
      </c>
      <c r="DJ120" s="307">
        <f>+IF($C$120-SUM($G$114:DJ114)&gt;=0,DJ114,0)</f>
        <v>1</v>
      </c>
      <c r="DK120" s="307">
        <f>+IF($C$120-SUM($G$114:DK114)&gt;=0,DK114,0)</f>
        <v>1</v>
      </c>
      <c r="DL120" s="307">
        <f>+IF($C$120-SUM($G$114:DL114)&gt;=0,DL114,0)</f>
        <v>1</v>
      </c>
      <c r="DM120" s="307">
        <f>+IF($C$120-SUM($G$114:DM114)&gt;=0,DM114,0)</f>
        <v>1</v>
      </c>
      <c r="DN120" s="307">
        <f>+IF($C$120-SUM($G$114:DN114)&gt;=0,DN114,0)</f>
        <v>1</v>
      </c>
      <c r="DO120" s="307">
        <f>+IF($C$120-SUM($G$114:DO114)&gt;=0,DO114,0)</f>
        <v>1</v>
      </c>
      <c r="DP120" s="307">
        <f>+IF($C$120-SUM($G$114:DP114)&gt;=0,DP114,0)</f>
        <v>1</v>
      </c>
      <c r="DQ120" s="307">
        <f>+IF($C$120-SUM($G$114:DQ114)&gt;=0,DQ114,0)</f>
        <v>1</v>
      </c>
      <c r="DR120" s="307">
        <f>+IF($C$120-SUM($G$114:DR114)&gt;=0,DR114,0)</f>
        <v>1</v>
      </c>
      <c r="DS120" s="307">
        <f>+IF($C$120-SUM($G$114:DS114)&gt;=0,DS114,0)</f>
        <v>1</v>
      </c>
      <c r="DT120" s="307">
        <f>+IF($C$120-SUM($G$114:DT114)&gt;=0,DT114,0)</f>
        <v>1</v>
      </c>
      <c r="DU120" s="307">
        <f>+IF($C$120-SUM($G$114:DU114)&gt;=0,DU114,0)</f>
        <v>1</v>
      </c>
      <c r="DV120" s="307">
        <f>+IF($C$120-SUM($G$114:DV114)&gt;=0,DV114,0)</f>
        <v>1</v>
      </c>
      <c r="DW120" s="307">
        <f>+IF($C$120-SUM($G$114:DW114)&gt;=0,DW114,0)</f>
        <v>1</v>
      </c>
      <c r="DX120" s="307">
        <f>+IF($C$120-SUM($G$114:DX114)&gt;=0,DX114,0)</f>
        <v>1</v>
      </c>
      <c r="DY120" s="307">
        <f>+IF($C$120-SUM($G$114:DY114)&gt;=0,DY114,0)</f>
        <v>1</v>
      </c>
      <c r="DZ120" s="307">
        <f>+IF($C$120-SUM($G$114:DZ114)&gt;=0,DZ114,0)</f>
        <v>1</v>
      </c>
      <c r="EA120" s="307">
        <f>+IF($C$120-SUM($G$114:EA114)&gt;=0,EA114,0)</f>
        <v>1</v>
      </c>
      <c r="EB120" s="307">
        <f>+IF($C$120-SUM($G$114:EB114)&gt;=0,EB114,0)</f>
        <v>1</v>
      </c>
      <c r="EC120" s="307">
        <f>+IF($C$120-SUM($G$114:EC114)&gt;=0,EC114,0)</f>
        <v>1</v>
      </c>
      <c r="ED120" s="307">
        <f>+IF($C$120-SUM($G$114:ED114)&gt;=0,ED114,0)</f>
        <v>1</v>
      </c>
      <c r="EE120" s="307">
        <f>+IF($C$120-SUM($G$114:EE114)&gt;=0,EE114,0)</f>
        <v>1</v>
      </c>
      <c r="EF120" s="307">
        <f>+IF($C$120-SUM($G$114:EF114)&gt;=0,EF114,0)</f>
        <v>1</v>
      </c>
      <c r="EG120" s="307">
        <f>+IF($C$120-SUM($G$114:EG114)&gt;=0,EG114,0)</f>
        <v>1</v>
      </c>
      <c r="EH120" s="307">
        <f>+IF($C$120-SUM($G$114:EH114)&gt;=0,EH114,0)</f>
        <v>1</v>
      </c>
      <c r="EI120" s="307">
        <f>+IF($C$120-SUM($G$114:EI114)&gt;=0,EI114,0)</f>
        <v>1</v>
      </c>
      <c r="EJ120" s="307">
        <f>+IF($C$120-SUM($G$114:EJ114)&gt;=0,EJ114,0)</f>
        <v>1</v>
      </c>
      <c r="EK120" s="307">
        <f>+IF($C$120-SUM($G$114:EK114)&gt;=0,EK114,0)</f>
        <v>1</v>
      </c>
      <c r="EL120" s="307">
        <f>+IF($C$120-SUM($G$114:EL114)&gt;=0,EL114,0)</f>
        <v>1</v>
      </c>
      <c r="EM120" s="307">
        <f>+IF($C$120-SUM($G$114:EM114)&gt;=0,EM114,0)</f>
        <v>1</v>
      </c>
      <c r="EN120" s="307">
        <f>+IF($C$120-SUM($G$114:EN114)&gt;=0,EN114,0)</f>
        <v>1</v>
      </c>
      <c r="EO120" s="307">
        <f>+IF($C$120-SUM($G$114:EO114)&gt;=0,EO114,0)</f>
        <v>1</v>
      </c>
      <c r="EP120" s="307">
        <f>+IF($C$120-SUM($G$114:EP114)&gt;=0,EP114,0)</f>
        <v>1</v>
      </c>
      <c r="EQ120" s="307">
        <f>+IF($C$120-SUM($G$114:EQ114)&gt;=0,EQ114,0)</f>
        <v>1</v>
      </c>
      <c r="ER120" s="307">
        <f>+IF($C$120-SUM($G$114:ER114)&gt;=0,ER114,0)</f>
        <v>1</v>
      </c>
      <c r="ES120" s="307">
        <f>+IF($C$120-SUM($G$114:ES114)&gt;=0,ES114,0)</f>
        <v>1</v>
      </c>
      <c r="ET120" s="307">
        <f>+IF($C$120-SUM($G$114:ET114)&gt;=0,ET114,0)</f>
        <v>1</v>
      </c>
      <c r="EU120" s="307">
        <f>+IF($C$120-SUM($G$114:EU114)&gt;=0,EU114,0)</f>
        <v>1</v>
      </c>
      <c r="EV120" s="307">
        <f>+IF($C$120-SUM($G$114:EV114)&gt;=0,EV114,0)</f>
        <v>1</v>
      </c>
      <c r="EW120" s="307">
        <f>+IF($C$120-SUM($G$114:EW114)&gt;=0,EW114,0)</f>
        <v>1</v>
      </c>
      <c r="EX120" s="307">
        <f>+IF($C$120-SUM($G$114:EX114)&gt;=0,EX114,0)</f>
        <v>1</v>
      </c>
      <c r="EY120" s="307">
        <f>+IF($C$120-SUM($G$114:EY114)&gt;=0,EY114,0)</f>
        <v>1</v>
      </c>
      <c r="EZ120" s="307">
        <f>+IF($C$120-SUM($G$114:EZ114)&gt;=0,EZ114,0)</f>
        <v>1</v>
      </c>
      <c r="FA120" s="307">
        <f>+IF($C$120-SUM($G$114:FA114)&gt;=0,FA114,0)</f>
        <v>1</v>
      </c>
      <c r="FB120" s="307">
        <f>+IF($C$120-SUM($G$114:FB114)&gt;=0,FB114,0)</f>
        <v>1</v>
      </c>
      <c r="FC120" s="307">
        <f>+IF($C$120-SUM($G$114:FC114)&gt;=0,FC114,0)</f>
        <v>1</v>
      </c>
      <c r="FD120" s="307">
        <f>+IF($C$120-SUM($G$114:FD114)&gt;=0,FD114,0)</f>
        <v>1</v>
      </c>
      <c r="FE120" s="307">
        <f>+IF($C$120-SUM($G$114:FE114)&gt;=0,FE114,0)</f>
        <v>1</v>
      </c>
      <c r="FF120" s="307">
        <f>+IF($C$120-SUM($G$114:FF114)&gt;=0,FF114,0)</f>
        <v>1</v>
      </c>
      <c r="FG120" s="307">
        <f>+IF($C$120-SUM($G$114:FG114)&gt;=0,FG114,0)</f>
        <v>1</v>
      </c>
      <c r="FH120" s="307">
        <f>+IF($C$120-SUM($G$114:FH114)&gt;=0,FH114,0)</f>
        <v>1</v>
      </c>
      <c r="FI120" s="307">
        <f>+IF($C$120-SUM($G$114:FI114)&gt;=0,FI114,0)</f>
        <v>1</v>
      </c>
      <c r="FJ120" s="307">
        <f>+IF($C$120-SUM($G$114:FJ114)&gt;=0,FJ114,0)</f>
        <v>1</v>
      </c>
      <c r="FK120" s="307">
        <f>+IF($C$120-SUM($G$114:FK114)&gt;=0,FK114,0)</f>
        <v>1</v>
      </c>
      <c r="FL120" s="307">
        <f>+IF($C$120-SUM($G$114:FL114)&gt;=0,FL114,0)</f>
        <v>1</v>
      </c>
      <c r="FM120" s="307">
        <f>+IF($C$120-SUM($G$114:FM114)&gt;=0,FM114,0)</f>
        <v>1</v>
      </c>
      <c r="FN120" s="307">
        <f>+IF($C$120-SUM($G$114:FN114)&gt;=0,FN114,0)</f>
        <v>1</v>
      </c>
      <c r="FO120" s="307">
        <f>+IF($C$120-SUM($G$114:FO114)&gt;=0,FO114,0)</f>
        <v>1</v>
      </c>
      <c r="FP120" s="307">
        <f>+IF($C$120-SUM($G$114:FP114)&gt;=0,FP114,0)</f>
        <v>1</v>
      </c>
      <c r="FQ120" s="307">
        <f>+IF($C$120-SUM($G$114:FQ114)&gt;=0,FQ114,0)</f>
        <v>1</v>
      </c>
      <c r="FR120" s="307">
        <f>+IF($C$120-SUM($G$114:FR114)&gt;=0,FR114,0)</f>
        <v>1</v>
      </c>
      <c r="FS120" s="307">
        <f>+IF($C$120-SUM($G$114:FS114)&gt;=0,FS114,0)</f>
        <v>1</v>
      </c>
      <c r="FT120" s="307">
        <f>+IF($C$120-SUM($G$114:FT114)&gt;=0,FT114,0)</f>
        <v>1</v>
      </c>
      <c r="FU120" s="307">
        <f>+IF($C$120-SUM($G$114:FU114)&gt;=0,FU114,0)</f>
        <v>1</v>
      </c>
      <c r="FV120" s="307">
        <f>+IF($C$120-SUM($G$114:FV114)&gt;=0,FV114,0)</f>
        <v>1</v>
      </c>
      <c r="FW120" s="307">
        <f>+IF($C$120-SUM($G$114:FW114)&gt;=0,FW114,0)</f>
        <v>1</v>
      </c>
      <c r="FX120" s="307">
        <f>+IF($C$120-SUM($G$114:FX114)&gt;=0,FX114,0)</f>
        <v>1</v>
      </c>
      <c r="FY120" s="307">
        <f>+IF($C$120-SUM($G$114:FY114)&gt;=0,FY114,0)</f>
        <v>1</v>
      </c>
      <c r="FZ120" s="307">
        <f>+IF($C$120-SUM($G$114:FZ114)&gt;=0,FZ114,0)</f>
        <v>1</v>
      </c>
      <c r="GA120" s="307">
        <f>+IF($C$120-SUM($G$114:GA114)&gt;=0,GA114,0)</f>
        <v>1</v>
      </c>
      <c r="GB120" s="307">
        <f>+IF($C$120-SUM($G$114:GB114)&gt;=0,GB114,0)</f>
        <v>1</v>
      </c>
      <c r="GC120" s="307">
        <f>+IF($C$120-SUM($G$114:GC114)&gt;=0,GC114,0)</f>
        <v>1</v>
      </c>
      <c r="GD120" s="307">
        <f>+IF($C$120-SUM($G$114:GD114)&gt;=0,GD114,0)</f>
        <v>1</v>
      </c>
      <c r="GE120" s="307">
        <f>+IF($C$120-SUM($G$114:GE114)&gt;=0,GE114,0)</f>
        <v>1</v>
      </c>
      <c r="GF120" s="307">
        <f>+IF($C$120-SUM($G$114:GF114)&gt;=0,GF114,0)</f>
        <v>1</v>
      </c>
      <c r="GG120" s="307">
        <f>+IF($C$120-SUM($G$114:GG114)&gt;=0,GG114,0)</f>
        <v>1</v>
      </c>
      <c r="GH120" s="307">
        <f>+IF($C$120-SUM($G$114:GH114)&gt;=0,GH114,0)</f>
        <v>1</v>
      </c>
      <c r="GI120" s="307">
        <f>+IF($C$120-SUM($G$114:GI114)&gt;=0,GI114,0)</f>
        <v>1</v>
      </c>
      <c r="GJ120" s="307">
        <f>+IF($C$120-SUM($G$114:GJ114)&gt;=0,GJ114,0)</f>
        <v>1</v>
      </c>
      <c r="GK120" s="307">
        <f>+IF($C$120-SUM($G$114:GK114)&gt;=0,GK114,0)</f>
        <v>1</v>
      </c>
      <c r="GL120" s="307">
        <f>+IF($C$120-SUM($G$114:GL114)&gt;=0,GL114,0)</f>
        <v>1</v>
      </c>
      <c r="GM120" s="307">
        <f>+IF($C$120-SUM($G$114:GM114)&gt;=0,GM114,0)</f>
        <v>1</v>
      </c>
      <c r="GN120" s="307">
        <f>+IF($C$120-SUM($G$114:GN114)&gt;=0,GN114,0)</f>
        <v>1</v>
      </c>
      <c r="GO120" s="307">
        <f>+IF($C$120-SUM($G$114:GO114)&gt;=0,GO114,0)</f>
        <v>1</v>
      </c>
      <c r="GP120" s="307">
        <f>+IF($C$120-SUM($G$114:GP114)&gt;=0,GP114,0)</f>
        <v>1</v>
      </c>
      <c r="GQ120" s="307">
        <f>+IF($C$120-SUM($G$114:GQ114)&gt;=0,GQ114,0)</f>
        <v>1</v>
      </c>
      <c r="GR120" s="307">
        <f>+IF($C$120-SUM($G$114:GR114)&gt;=0,GR114,0)</f>
        <v>1</v>
      </c>
      <c r="GS120" s="307">
        <f>+IF($C$120-SUM($G$114:GS114)&gt;=0,GS114,0)</f>
        <v>1</v>
      </c>
      <c r="GT120" s="307">
        <f>+IF($C$120-SUM($G$114:GT114)&gt;=0,GT114,0)</f>
        <v>1</v>
      </c>
      <c r="GU120" s="307">
        <f>+IF($C$120-SUM($G$114:GU114)&gt;=0,GU114,0)</f>
        <v>1</v>
      </c>
      <c r="GV120" s="307">
        <f>+IF($C$120-SUM($G$114:GV114)&gt;=0,GV114,0)</f>
        <v>1</v>
      </c>
      <c r="GW120" s="307">
        <f>+IF($C$120-SUM($G$114:GW114)&gt;=0,GW114,0)</f>
        <v>1</v>
      </c>
      <c r="GX120" s="307">
        <f>+IF($C$120-SUM($G$114:GX114)&gt;=0,GX114,0)</f>
        <v>1</v>
      </c>
      <c r="GY120" s="307">
        <f>+IF($C$120-SUM($G$114:GY114)&gt;=0,GY114,0)</f>
        <v>1</v>
      </c>
      <c r="GZ120" s="307">
        <f>+IF($C$120-SUM($G$114:GZ114)&gt;=0,GZ114,0)</f>
        <v>1</v>
      </c>
      <c r="HA120" s="307">
        <f>+IF($C$120-SUM($G$114:HA114)&gt;=0,HA114,0)</f>
        <v>1</v>
      </c>
      <c r="HB120" s="307">
        <f>+IF($C$120-SUM($G$114:HB114)&gt;=0,HB114,0)</f>
        <v>1</v>
      </c>
      <c r="HC120" s="307">
        <f>+IF($C$120-SUM($G$114:HC114)&gt;=0,HC114,0)</f>
        <v>1</v>
      </c>
      <c r="HD120" s="307">
        <f>+IF($C$120-SUM($G$114:HD114)&gt;=0,HD114,0)</f>
        <v>1</v>
      </c>
      <c r="HE120" s="307">
        <f>+IF($C$120-SUM($G$114:HE114)&gt;=0,HE114,0)</f>
        <v>1</v>
      </c>
      <c r="HF120" s="307">
        <f>+IF($C$120-SUM($G$114:HF114)&gt;=0,HF114,0)</f>
        <v>1</v>
      </c>
      <c r="HG120" s="307">
        <f>+IF($C$120-SUM($G$114:HG114)&gt;=0,HG114,0)</f>
        <v>1</v>
      </c>
      <c r="HH120" s="307">
        <f>+IF($C$120-SUM($G$114:HH114)&gt;=0,HH114,0)</f>
        <v>1</v>
      </c>
      <c r="HI120" s="307">
        <f>+IF($C$120-SUM($G$114:HI114)&gt;=0,HI114,0)</f>
        <v>1</v>
      </c>
      <c r="HJ120" s="307">
        <f>+IF($C$120-SUM($G$114:HJ114)&gt;=0,HJ114,0)</f>
        <v>1</v>
      </c>
      <c r="HK120" s="307">
        <f>+IF($C$120-SUM($G$114:HK114)&gt;=0,HK114,0)</f>
        <v>1</v>
      </c>
      <c r="HL120" s="307">
        <f>+IF($C$120-SUM($G$114:HL114)&gt;=0,HL114,0)</f>
        <v>1</v>
      </c>
      <c r="HM120" s="307">
        <f>+IF($C$120-SUM($G$114:HM114)&gt;=0,HM114,0)</f>
        <v>1</v>
      </c>
      <c r="HN120" s="307">
        <f>+IF($C$120-SUM($G$114:HN114)&gt;=0,HN114,0)</f>
        <v>1</v>
      </c>
      <c r="HO120" s="307">
        <f>+IF($C$120-SUM($G$114:HO114)&gt;=0,HO114,0)</f>
        <v>1</v>
      </c>
      <c r="HP120" s="307">
        <f>+IF($C$120-SUM($G$114:HP114)&gt;=0,HP114,0)</f>
        <v>1</v>
      </c>
      <c r="HQ120" s="307">
        <f>+IF($C$120-SUM($G$114:HQ114)&gt;=0,HQ114,0)</f>
        <v>1</v>
      </c>
      <c r="HR120" s="307">
        <f>+IF($C$120-SUM($G$114:HR114)&gt;=0,HR114,0)</f>
        <v>0</v>
      </c>
      <c r="HS120" s="307">
        <f>+IF($C$120-SUM($G$114:HS114)&gt;=0,HS114,0)</f>
        <v>0</v>
      </c>
      <c r="HT120" s="307">
        <f>+IF($C$120-SUM($G$114:HT114)&gt;=0,HT114,0)</f>
        <v>0</v>
      </c>
      <c r="HU120" s="307">
        <f>+IF($C$120-SUM($G$114:HU114)&gt;=0,HU114,0)</f>
        <v>0</v>
      </c>
      <c r="HV120" s="307">
        <f>+IF($C$120-SUM($G$114:HV114)&gt;=0,HV114,0)</f>
        <v>0</v>
      </c>
      <c r="HW120" s="307">
        <f>+IF($C$120-SUM($G$114:HW114)&gt;=0,HW114,0)</f>
        <v>0</v>
      </c>
      <c r="HX120" s="307">
        <f>+IF($C$120-SUM($G$114:HX114)&gt;=0,HX114,0)</f>
        <v>0</v>
      </c>
      <c r="HY120" s="307">
        <f>+IF($C$120-SUM($G$114:HY114)&gt;=0,HY114,0)</f>
        <v>0</v>
      </c>
      <c r="HZ120" s="307">
        <f>+IF($C$120-SUM($G$114:HZ114)&gt;=0,HZ114,0)</f>
        <v>0</v>
      </c>
      <c r="IA120" s="307">
        <f>+IF($C$120-SUM($G$114:IA114)&gt;=0,IA114,0)</f>
        <v>0</v>
      </c>
      <c r="IB120" s="307">
        <f>+IF($C$120-SUM($G$114:IB114)&gt;=0,IB114,0)</f>
        <v>0</v>
      </c>
      <c r="IC120" s="307">
        <f>+IF($C$120-SUM($G$114:IC114)&gt;=0,IC114,0)</f>
        <v>0</v>
      </c>
      <c r="ID120" s="307">
        <f>+IF($C$120-SUM($G$114:ID114)&gt;=0,ID114,0)</f>
        <v>0</v>
      </c>
      <c r="IE120" s="307">
        <f>+IF($C$120-SUM($G$114:IE114)&gt;=0,IE114,0)</f>
        <v>0</v>
      </c>
      <c r="IF120" s="307">
        <f>+IF($C$120-SUM($G$114:IF114)&gt;=0,IF114,0)</f>
        <v>0</v>
      </c>
      <c r="IG120" s="307">
        <f>+IF($C$120-SUM($G$114:IG114)&gt;=0,IG114,0)</f>
        <v>0</v>
      </c>
      <c r="IH120" s="307">
        <f>+IF($C$120-SUM($G$114:IH114)&gt;=0,IH114,0)</f>
        <v>0</v>
      </c>
      <c r="II120" s="307">
        <f>+IF($C$120-SUM($G$114:II114)&gt;=0,II114,0)</f>
        <v>0</v>
      </c>
      <c r="IJ120" s="307">
        <f>+IF($C$120-SUM($G$114:IJ114)&gt;=0,IJ114,0)</f>
        <v>0</v>
      </c>
      <c r="IK120" s="307">
        <f>+IF($C$120-SUM($G$114:IK114)&gt;=0,IK114,0)</f>
        <v>0</v>
      </c>
      <c r="IL120" s="307">
        <f>+IF($C$120-SUM($G$114:IL114)&gt;=0,IL114,0)</f>
        <v>0</v>
      </c>
      <c r="IM120" s="307">
        <f>+IF($C$120-SUM($G$114:IM114)&gt;=0,IM114,0)</f>
        <v>0</v>
      </c>
      <c r="IN120" s="307">
        <f>+IF($C$120-SUM($G$114:IN114)&gt;=0,IN114,0)</f>
        <v>0</v>
      </c>
      <c r="IO120" s="307">
        <f>+IF($C$120-SUM($G$114:IO114)&gt;=0,IO114,0)</f>
        <v>0</v>
      </c>
      <c r="IP120" s="307">
        <f>+IF($C$120-SUM($G$114:IP114)&gt;=0,IP114,0)</f>
        <v>0</v>
      </c>
      <c r="IQ120" s="307">
        <f>+IF($C$120-SUM($G$114:IQ114)&gt;=0,IQ114,0)</f>
        <v>0</v>
      </c>
      <c r="IR120" s="307">
        <f>+IF($C$120-SUM($G$114:IR114)&gt;=0,IR114,0)</f>
        <v>0</v>
      </c>
      <c r="IS120" s="307">
        <f>+IF($C$120-SUM($G$114:IS114)&gt;=0,IS114,0)</f>
        <v>0</v>
      </c>
      <c r="IT120" s="307">
        <f>+IF($C$120-SUM($G$114:IT114)&gt;=0,IT114,0)</f>
        <v>0</v>
      </c>
      <c r="IU120" s="307">
        <f>+IF($C$120-SUM($G$114:IU114)&gt;=0,IU114,0)</f>
        <v>0</v>
      </c>
      <c r="IV120" s="307">
        <f>+IF($C$120-SUM($G$114:IV114)&gt;=0,IV114,0)</f>
        <v>0</v>
      </c>
      <c r="IW120" s="307">
        <f>+IF($C$120-SUM($G$114:IW114)&gt;=0,IW114,0)</f>
        <v>0</v>
      </c>
      <c r="IX120" s="307">
        <f>+IF($C$120-SUM($G$114:IX114)&gt;=0,IX114,0)</f>
        <v>0</v>
      </c>
      <c r="IY120" s="307">
        <f>+IF($C$120-SUM($G$114:IY114)&gt;=0,IY114,0)</f>
        <v>0</v>
      </c>
      <c r="IZ120" s="307">
        <f>+IF($C$120-SUM($G$114:IZ114)&gt;=0,IZ114,0)</f>
        <v>0</v>
      </c>
      <c r="JA120" s="307">
        <f>+IF($C$120-SUM($G$114:JA114)&gt;=0,JA114,0)</f>
        <v>0</v>
      </c>
      <c r="JB120" s="307">
        <f>+IF($C$120-SUM($G$114:JB114)&gt;=0,JB114,0)</f>
        <v>0</v>
      </c>
      <c r="JC120" s="307">
        <f>+IF($C$120-SUM($G$114:JC114)&gt;=0,JC114,0)</f>
        <v>0</v>
      </c>
      <c r="JD120" s="307">
        <f>+IF($C$120-SUM($G$114:JD114)&gt;=0,JD114,0)</f>
        <v>0</v>
      </c>
      <c r="JE120" s="307">
        <f>+IF($C$120-SUM($G$114:JE114)&gt;=0,JE114,0)</f>
        <v>0</v>
      </c>
      <c r="JF120" s="307">
        <f>+IF($C$120-SUM($G$114:JF114)&gt;=0,JF114,0)</f>
        <v>0</v>
      </c>
      <c r="JG120" s="307">
        <f>+IF($C$120-SUM($G$114:JG114)&gt;=0,JG114,0)</f>
        <v>0</v>
      </c>
      <c r="JH120" s="307">
        <f>+IF($C$120-SUM($G$114:JH114)&gt;=0,JH114,0)</f>
        <v>0</v>
      </c>
      <c r="JI120" s="307">
        <f>+IF($C$120-SUM($G$114:JI114)&gt;=0,JI114,0)</f>
        <v>0</v>
      </c>
      <c r="JJ120" s="307">
        <f>+IF($C$120-SUM($G$114:JJ114)&gt;=0,JJ114,0)</f>
        <v>0</v>
      </c>
      <c r="JK120" s="307">
        <f>+IF($C$120-SUM($G$114:JK114)&gt;=0,JK114,0)</f>
        <v>0</v>
      </c>
      <c r="JL120" s="307">
        <f>+IF($C$120-SUM($G$114:JL114)&gt;=0,JL114,0)</f>
        <v>0</v>
      </c>
      <c r="JM120" s="307">
        <f>+IF($C$120-SUM($G$114:JM114)&gt;=0,JM114,0)</f>
        <v>0</v>
      </c>
      <c r="JN120" s="307">
        <f>+IF($C$120-SUM($G$114:JN114)&gt;=0,JN114,0)</f>
        <v>0</v>
      </c>
    </row>
    <row r="121" spans="2:274" ht="13.5" thickBot="1" x14ac:dyDescent="0.25">
      <c r="B121" s="2"/>
      <c r="C121" s="247"/>
      <c r="D121" s="178"/>
      <c r="E121" s="297"/>
      <c r="F121" s="347"/>
      <c r="G121" s="347"/>
      <c r="H121" s="347"/>
      <c r="I121" s="347"/>
      <c r="J121" s="347"/>
      <c r="K121" s="347"/>
      <c r="L121" s="347"/>
      <c r="M121" s="347"/>
      <c r="N121" s="347"/>
      <c r="O121" s="347"/>
      <c r="P121" s="347"/>
      <c r="Q121" s="347"/>
      <c r="R121" s="347"/>
      <c r="S121" s="347"/>
      <c r="T121" s="347"/>
      <c r="U121" s="347"/>
      <c r="V121" s="347"/>
      <c r="W121" s="347"/>
      <c r="X121" s="347"/>
      <c r="Y121" s="347"/>
      <c r="Z121" s="347"/>
      <c r="AA121" s="347"/>
      <c r="AB121" s="347"/>
      <c r="AC121" s="347"/>
      <c r="AD121" s="347"/>
      <c r="AE121" s="347"/>
      <c r="AF121" s="347"/>
      <c r="AG121" s="347"/>
      <c r="AH121" s="347"/>
      <c r="AI121" s="347"/>
      <c r="AJ121" s="347"/>
      <c r="AK121" s="347"/>
      <c r="AL121" s="347"/>
      <c r="AM121" s="347"/>
      <c r="AN121" s="347"/>
      <c r="AO121" s="347"/>
      <c r="AP121" s="347"/>
      <c r="AQ121" s="347"/>
      <c r="AR121" s="347"/>
      <c r="AS121" s="347"/>
      <c r="AT121" s="347"/>
      <c r="AU121" s="347"/>
      <c r="AV121" s="347"/>
      <c r="AW121" s="347"/>
      <c r="AX121" s="347"/>
      <c r="AY121" s="347"/>
      <c r="AZ121" s="347"/>
      <c r="BA121" s="347"/>
      <c r="BB121" s="347"/>
      <c r="BC121" s="347"/>
      <c r="BD121" s="347"/>
      <c r="BE121" s="347"/>
      <c r="BF121" s="347"/>
      <c r="BG121" s="347"/>
      <c r="BH121" s="347"/>
      <c r="BI121" s="347"/>
      <c r="BJ121" s="347"/>
      <c r="BK121" s="347"/>
      <c r="BL121" s="347"/>
      <c r="BM121" s="347"/>
      <c r="BN121" s="347"/>
      <c r="BO121" s="347"/>
      <c r="BP121" s="347"/>
      <c r="BQ121" s="347"/>
      <c r="BR121" s="347"/>
      <c r="BS121" s="347"/>
      <c r="BT121" s="347"/>
      <c r="BU121" s="347"/>
      <c r="BV121" s="347"/>
      <c r="BW121" s="347"/>
      <c r="BX121" s="347"/>
      <c r="BY121" s="347"/>
      <c r="BZ121" s="347"/>
      <c r="CA121" s="347"/>
      <c r="CB121" s="347"/>
      <c r="CC121" s="347"/>
      <c r="CD121" s="347"/>
      <c r="CE121" s="347"/>
      <c r="CF121" s="347"/>
      <c r="CG121" s="347"/>
      <c r="CH121" s="347"/>
      <c r="CI121" s="347"/>
      <c r="CJ121" s="347"/>
      <c r="CK121" s="347"/>
      <c r="CL121" s="347"/>
      <c r="CM121" s="347"/>
      <c r="CN121" s="347"/>
      <c r="CO121" s="347"/>
      <c r="CP121" s="347"/>
      <c r="CQ121" s="347"/>
      <c r="CR121" s="347"/>
      <c r="CS121" s="347"/>
      <c r="CT121" s="347"/>
      <c r="CU121" s="347"/>
      <c r="CV121" s="347"/>
      <c r="CW121" s="347"/>
      <c r="CX121" s="347"/>
      <c r="CY121" s="347"/>
      <c r="CZ121" s="347"/>
      <c r="DA121" s="347"/>
      <c r="DB121" s="347"/>
      <c r="DC121" s="347"/>
      <c r="DD121" s="347"/>
      <c r="DE121" s="347"/>
      <c r="DF121" s="347"/>
      <c r="DG121" s="347"/>
      <c r="DH121" s="347"/>
      <c r="DI121" s="347"/>
      <c r="DJ121" s="347"/>
      <c r="DK121" s="347"/>
      <c r="DL121" s="347"/>
      <c r="DM121" s="347"/>
      <c r="DN121" s="347"/>
      <c r="DO121" s="347"/>
      <c r="DP121" s="347"/>
      <c r="DQ121" s="347"/>
      <c r="DR121" s="347"/>
      <c r="DS121" s="347"/>
      <c r="DT121" s="347"/>
      <c r="DU121" s="347"/>
      <c r="DV121" s="347"/>
      <c r="DW121" s="347"/>
      <c r="DX121" s="347"/>
      <c r="DY121" s="347"/>
      <c r="DZ121" s="347"/>
      <c r="EA121" s="347"/>
      <c r="EB121" s="347"/>
      <c r="EC121" s="347"/>
      <c r="ED121" s="347"/>
      <c r="EE121" s="347"/>
      <c r="EF121" s="347"/>
      <c r="EG121" s="347"/>
      <c r="EH121" s="347"/>
      <c r="EI121" s="347"/>
      <c r="EJ121" s="347"/>
      <c r="EK121" s="347"/>
      <c r="EL121" s="347"/>
      <c r="EM121" s="347"/>
      <c r="EN121" s="347"/>
      <c r="EO121" s="347"/>
      <c r="EP121" s="347"/>
      <c r="EQ121" s="347"/>
      <c r="ER121" s="347"/>
      <c r="ES121" s="347"/>
      <c r="ET121" s="347"/>
      <c r="EU121" s="347"/>
      <c r="EV121" s="347"/>
      <c r="EW121" s="347"/>
      <c r="EX121" s="347"/>
      <c r="EY121" s="347"/>
      <c r="EZ121" s="347"/>
      <c r="FA121" s="347"/>
      <c r="FB121" s="347"/>
      <c r="FC121" s="347"/>
      <c r="FD121" s="347"/>
      <c r="FE121" s="347"/>
      <c r="FF121" s="347"/>
      <c r="FG121" s="347"/>
      <c r="FH121" s="347"/>
      <c r="FI121" s="347"/>
      <c r="FJ121" s="347"/>
      <c r="FK121" s="347"/>
      <c r="FL121" s="347"/>
      <c r="FM121" s="347"/>
      <c r="FN121" s="347"/>
      <c r="FO121" s="347"/>
      <c r="FP121" s="347"/>
      <c r="FQ121" s="347"/>
      <c r="FR121" s="347"/>
      <c r="FS121" s="347"/>
      <c r="FT121" s="347"/>
      <c r="FU121" s="347"/>
      <c r="FV121" s="347"/>
      <c r="FW121" s="347"/>
      <c r="FX121" s="347"/>
      <c r="FY121" s="347"/>
      <c r="FZ121" s="347"/>
      <c r="GA121" s="347"/>
      <c r="GB121" s="347"/>
      <c r="GC121" s="347"/>
      <c r="GD121" s="347"/>
      <c r="GE121" s="347"/>
      <c r="GF121" s="347"/>
      <c r="GG121" s="347"/>
      <c r="GH121" s="347"/>
      <c r="GI121" s="347"/>
      <c r="GJ121" s="347"/>
      <c r="GK121" s="347"/>
      <c r="GL121" s="347"/>
      <c r="GM121" s="347"/>
      <c r="GN121" s="347"/>
      <c r="GO121" s="347"/>
      <c r="GP121" s="347"/>
      <c r="GQ121" s="347"/>
      <c r="GR121" s="347"/>
      <c r="GS121" s="347"/>
      <c r="GT121" s="347"/>
      <c r="GU121" s="347"/>
      <c r="GV121" s="347"/>
      <c r="GW121" s="347"/>
      <c r="GX121" s="347"/>
      <c r="GY121" s="347"/>
      <c r="GZ121" s="347"/>
      <c r="HA121" s="347"/>
      <c r="HB121" s="347"/>
      <c r="HC121" s="347"/>
      <c r="HD121" s="347"/>
      <c r="HE121" s="347"/>
      <c r="HF121" s="347"/>
      <c r="HG121" s="347"/>
      <c r="HH121" s="347"/>
      <c r="HI121" s="347"/>
      <c r="HJ121" s="347"/>
      <c r="HK121" s="347"/>
      <c r="HL121" s="347"/>
      <c r="HM121" s="347"/>
      <c r="HN121" s="347"/>
      <c r="HO121" s="347"/>
      <c r="HP121" s="347"/>
      <c r="HQ121" s="347"/>
      <c r="HR121" s="347"/>
      <c r="HS121" s="347"/>
      <c r="HT121" s="347"/>
      <c r="HU121" s="347"/>
      <c r="HV121" s="347"/>
      <c r="HW121" s="347"/>
      <c r="HX121" s="347"/>
      <c r="HY121" s="347"/>
      <c r="HZ121" s="347"/>
      <c r="IA121" s="347"/>
      <c r="IB121" s="347"/>
      <c r="IC121" s="347"/>
      <c r="ID121" s="347"/>
      <c r="IE121" s="347"/>
      <c r="IF121" s="347"/>
      <c r="IG121" s="347"/>
      <c r="IH121" s="347"/>
      <c r="II121" s="347"/>
      <c r="IJ121" s="347"/>
      <c r="IK121" s="347"/>
      <c r="IL121" s="347"/>
      <c r="IM121" s="347"/>
      <c r="IN121" s="347"/>
      <c r="IO121" s="347"/>
      <c r="IP121" s="347"/>
      <c r="IQ121" s="347"/>
      <c r="IR121" s="347"/>
      <c r="IS121" s="347"/>
      <c r="IT121" s="347"/>
      <c r="IU121" s="347"/>
      <c r="IV121" s="347"/>
      <c r="IW121" s="347"/>
      <c r="IX121" s="347"/>
      <c r="IY121" s="347"/>
      <c r="IZ121" s="347"/>
      <c r="JA121" s="347"/>
      <c r="JB121" s="347"/>
      <c r="JC121" s="347"/>
      <c r="JD121" s="347"/>
      <c r="JE121" s="347"/>
      <c r="JF121" s="347"/>
      <c r="JG121" s="347"/>
      <c r="JH121" s="347"/>
      <c r="JI121" s="347"/>
      <c r="JJ121" s="347"/>
      <c r="JK121" s="347"/>
      <c r="JL121" s="347"/>
      <c r="JM121" s="347"/>
      <c r="JN121" s="347"/>
    </row>
    <row r="122" spans="2:274" ht="13.5" thickBot="1" x14ac:dyDescent="0.25">
      <c r="B122" s="2" t="s">
        <v>509</v>
      </c>
      <c r="C122" s="393">
        <f>+PMT($C$18,C120,-C117)</f>
        <v>1013.3153542394065</v>
      </c>
      <c r="D122" s="178"/>
      <c r="E122" s="297">
        <f>+SUM(G122:JN122)</f>
        <v>182396.76376309234</v>
      </c>
      <c r="F122" s="347"/>
      <c r="G122" s="307">
        <f>+$C$122*G120</f>
        <v>0</v>
      </c>
      <c r="H122" s="307">
        <f t="shared" ref="H122:BS122" si="1400">+$C$122*H120</f>
        <v>0</v>
      </c>
      <c r="I122" s="307">
        <f t="shared" si="1400"/>
        <v>0</v>
      </c>
      <c r="J122" s="307">
        <f t="shared" si="1400"/>
        <v>0</v>
      </c>
      <c r="K122" s="307">
        <f t="shared" si="1400"/>
        <v>0</v>
      </c>
      <c r="L122" s="307">
        <f t="shared" si="1400"/>
        <v>0</v>
      </c>
      <c r="M122" s="307">
        <f t="shared" si="1400"/>
        <v>0</v>
      </c>
      <c r="N122" s="307">
        <f t="shared" si="1400"/>
        <v>0</v>
      </c>
      <c r="O122" s="307">
        <f t="shared" si="1400"/>
        <v>0</v>
      </c>
      <c r="P122" s="307">
        <f t="shared" si="1400"/>
        <v>0</v>
      </c>
      <c r="Q122" s="307">
        <f t="shared" si="1400"/>
        <v>0</v>
      </c>
      <c r="R122" s="307">
        <f t="shared" si="1400"/>
        <v>0</v>
      </c>
      <c r="S122" s="307">
        <f t="shared" si="1400"/>
        <v>0</v>
      </c>
      <c r="T122" s="307">
        <f t="shared" si="1400"/>
        <v>0</v>
      </c>
      <c r="U122" s="307">
        <f t="shared" si="1400"/>
        <v>0</v>
      </c>
      <c r="V122" s="307">
        <f t="shared" si="1400"/>
        <v>0</v>
      </c>
      <c r="W122" s="307">
        <f t="shared" si="1400"/>
        <v>0</v>
      </c>
      <c r="X122" s="307">
        <f t="shared" si="1400"/>
        <v>0</v>
      </c>
      <c r="Y122" s="307">
        <f t="shared" si="1400"/>
        <v>0</v>
      </c>
      <c r="Z122" s="307">
        <f t="shared" si="1400"/>
        <v>0</v>
      </c>
      <c r="AA122" s="307">
        <f t="shared" si="1400"/>
        <v>0</v>
      </c>
      <c r="AB122" s="307">
        <f t="shared" si="1400"/>
        <v>0</v>
      </c>
      <c r="AC122" s="307">
        <f t="shared" si="1400"/>
        <v>0</v>
      </c>
      <c r="AD122" s="307">
        <f t="shared" si="1400"/>
        <v>0</v>
      </c>
      <c r="AE122" s="307">
        <f t="shared" si="1400"/>
        <v>0</v>
      </c>
      <c r="AF122" s="307">
        <f t="shared" si="1400"/>
        <v>0</v>
      </c>
      <c r="AG122" s="307">
        <f t="shared" si="1400"/>
        <v>0</v>
      </c>
      <c r="AH122" s="307">
        <f t="shared" si="1400"/>
        <v>0</v>
      </c>
      <c r="AI122" s="307">
        <f t="shared" si="1400"/>
        <v>0</v>
      </c>
      <c r="AJ122" s="307">
        <f t="shared" si="1400"/>
        <v>0</v>
      </c>
      <c r="AK122" s="307">
        <f t="shared" si="1400"/>
        <v>0</v>
      </c>
      <c r="AL122" s="307">
        <f t="shared" si="1400"/>
        <v>0</v>
      </c>
      <c r="AM122" s="307">
        <f t="shared" si="1400"/>
        <v>0</v>
      </c>
      <c r="AN122" s="307">
        <f t="shared" si="1400"/>
        <v>0</v>
      </c>
      <c r="AO122" s="307">
        <f t="shared" si="1400"/>
        <v>0</v>
      </c>
      <c r="AP122" s="307">
        <f t="shared" si="1400"/>
        <v>0</v>
      </c>
      <c r="AQ122" s="307">
        <f t="shared" si="1400"/>
        <v>0</v>
      </c>
      <c r="AR122" s="307">
        <f t="shared" si="1400"/>
        <v>0</v>
      </c>
      <c r="AS122" s="307">
        <f t="shared" si="1400"/>
        <v>0</v>
      </c>
      <c r="AT122" s="307">
        <f t="shared" si="1400"/>
        <v>1013.3153542394065</v>
      </c>
      <c r="AU122" s="307">
        <f t="shared" si="1400"/>
        <v>1013.3153542394065</v>
      </c>
      <c r="AV122" s="307">
        <f t="shared" si="1400"/>
        <v>1013.3153542394065</v>
      </c>
      <c r="AW122" s="307">
        <f t="shared" si="1400"/>
        <v>1013.3153542394065</v>
      </c>
      <c r="AX122" s="307">
        <f t="shared" si="1400"/>
        <v>1013.3153542394065</v>
      </c>
      <c r="AY122" s="307">
        <f t="shared" si="1400"/>
        <v>1013.3153542394065</v>
      </c>
      <c r="AZ122" s="307">
        <f t="shared" si="1400"/>
        <v>1013.3153542394065</v>
      </c>
      <c r="BA122" s="307">
        <f t="shared" si="1400"/>
        <v>1013.3153542394065</v>
      </c>
      <c r="BB122" s="307">
        <f t="shared" si="1400"/>
        <v>1013.3153542394065</v>
      </c>
      <c r="BC122" s="307">
        <f t="shared" si="1400"/>
        <v>1013.3153542394065</v>
      </c>
      <c r="BD122" s="307">
        <f t="shared" si="1400"/>
        <v>1013.3153542394065</v>
      </c>
      <c r="BE122" s="307">
        <f t="shared" si="1400"/>
        <v>1013.3153542394065</v>
      </c>
      <c r="BF122" s="307">
        <f t="shared" si="1400"/>
        <v>1013.3153542394065</v>
      </c>
      <c r="BG122" s="307">
        <f t="shared" si="1400"/>
        <v>1013.3153542394065</v>
      </c>
      <c r="BH122" s="307">
        <f t="shared" si="1400"/>
        <v>1013.3153542394065</v>
      </c>
      <c r="BI122" s="307">
        <f t="shared" si="1400"/>
        <v>1013.3153542394065</v>
      </c>
      <c r="BJ122" s="307">
        <f t="shared" si="1400"/>
        <v>1013.3153542394065</v>
      </c>
      <c r="BK122" s="307">
        <f t="shared" si="1400"/>
        <v>1013.3153542394065</v>
      </c>
      <c r="BL122" s="307">
        <f t="shared" si="1400"/>
        <v>1013.3153542394065</v>
      </c>
      <c r="BM122" s="307">
        <f t="shared" si="1400"/>
        <v>1013.3153542394065</v>
      </c>
      <c r="BN122" s="307">
        <f t="shared" si="1400"/>
        <v>1013.3153542394065</v>
      </c>
      <c r="BO122" s="307">
        <f t="shared" si="1400"/>
        <v>1013.3153542394065</v>
      </c>
      <c r="BP122" s="307">
        <f t="shared" si="1400"/>
        <v>1013.3153542394065</v>
      </c>
      <c r="BQ122" s="307">
        <f t="shared" si="1400"/>
        <v>1013.3153542394065</v>
      </c>
      <c r="BR122" s="307">
        <f t="shared" si="1400"/>
        <v>1013.3153542394065</v>
      </c>
      <c r="BS122" s="307">
        <f t="shared" si="1400"/>
        <v>1013.3153542394065</v>
      </c>
      <c r="BT122" s="307">
        <f t="shared" ref="BT122:EE122" si="1401">+$C$122*BT120</f>
        <v>1013.3153542394065</v>
      </c>
      <c r="BU122" s="307">
        <f t="shared" si="1401"/>
        <v>1013.3153542394065</v>
      </c>
      <c r="BV122" s="307">
        <f t="shared" si="1401"/>
        <v>1013.3153542394065</v>
      </c>
      <c r="BW122" s="307">
        <f t="shared" si="1401"/>
        <v>1013.3153542394065</v>
      </c>
      <c r="BX122" s="307">
        <f t="shared" si="1401"/>
        <v>1013.3153542394065</v>
      </c>
      <c r="BY122" s="307">
        <f t="shared" si="1401"/>
        <v>1013.3153542394065</v>
      </c>
      <c r="BZ122" s="307">
        <f t="shared" si="1401"/>
        <v>1013.3153542394065</v>
      </c>
      <c r="CA122" s="307">
        <f t="shared" si="1401"/>
        <v>1013.3153542394065</v>
      </c>
      <c r="CB122" s="307">
        <f t="shared" si="1401"/>
        <v>1013.3153542394065</v>
      </c>
      <c r="CC122" s="307">
        <f t="shared" si="1401"/>
        <v>1013.3153542394065</v>
      </c>
      <c r="CD122" s="307">
        <f t="shared" si="1401"/>
        <v>1013.3153542394065</v>
      </c>
      <c r="CE122" s="307">
        <f t="shared" si="1401"/>
        <v>1013.3153542394065</v>
      </c>
      <c r="CF122" s="307">
        <f t="shared" si="1401"/>
        <v>1013.3153542394065</v>
      </c>
      <c r="CG122" s="307">
        <f t="shared" si="1401"/>
        <v>1013.3153542394065</v>
      </c>
      <c r="CH122" s="307">
        <f t="shared" si="1401"/>
        <v>1013.3153542394065</v>
      </c>
      <c r="CI122" s="307">
        <f t="shared" si="1401"/>
        <v>1013.3153542394065</v>
      </c>
      <c r="CJ122" s="307">
        <f t="shared" si="1401"/>
        <v>1013.3153542394065</v>
      </c>
      <c r="CK122" s="307">
        <f t="shared" si="1401"/>
        <v>1013.3153542394065</v>
      </c>
      <c r="CL122" s="307">
        <f t="shared" si="1401"/>
        <v>1013.3153542394065</v>
      </c>
      <c r="CM122" s="307">
        <f t="shared" si="1401"/>
        <v>1013.3153542394065</v>
      </c>
      <c r="CN122" s="307">
        <f t="shared" si="1401"/>
        <v>1013.3153542394065</v>
      </c>
      <c r="CO122" s="307">
        <f t="shared" si="1401"/>
        <v>1013.3153542394065</v>
      </c>
      <c r="CP122" s="307">
        <f t="shared" si="1401"/>
        <v>1013.3153542394065</v>
      </c>
      <c r="CQ122" s="307">
        <f t="shared" si="1401"/>
        <v>1013.3153542394065</v>
      </c>
      <c r="CR122" s="307">
        <f t="shared" si="1401"/>
        <v>1013.3153542394065</v>
      </c>
      <c r="CS122" s="307">
        <f t="shared" si="1401"/>
        <v>1013.3153542394065</v>
      </c>
      <c r="CT122" s="307">
        <f t="shared" si="1401"/>
        <v>1013.3153542394065</v>
      </c>
      <c r="CU122" s="307">
        <f t="shared" si="1401"/>
        <v>1013.3153542394065</v>
      </c>
      <c r="CV122" s="307">
        <f t="shared" si="1401"/>
        <v>1013.3153542394065</v>
      </c>
      <c r="CW122" s="307">
        <f t="shared" si="1401"/>
        <v>1013.3153542394065</v>
      </c>
      <c r="CX122" s="307">
        <f t="shared" si="1401"/>
        <v>1013.3153542394065</v>
      </c>
      <c r="CY122" s="307">
        <f t="shared" si="1401"/>
        <v>1013.3153542394065</v>
      </c>
      <c r="CZ122" s="307">
        <f t="shared" si="1401"/>
        <v>1013.3153542394065</v>
      </c>
      <c r="DA122" s="307">
        <f t="shared" si="1401"/>
        <v>1013.3153542394065</v>
      </c>
      <c r="DB122" s="307">
        <f t="shared" si="1401"/>
        <v>1013.3153542394065</v>
      </c>
      <c r="DC122" s="307">
        <f t="shared" si="1401"/>
        <v>1013.3153542394065</v>
      </c>
      <c r="DD122" s="307">
        <f t="shared" si="1401"/>
        <v>1013.3153542394065</v>
      </c>
      <c r="DE122" s="307">
        <f t="shared" si="1401"/>
        <v>1013.3153542394065</v>
      </c>
      <c r="DF122" s="307">
        <f t="shared" si="1401"/>
        <v>1013.3153542394065</v>
      </c>
      <c r="DG122" s="307">
        <f t="shared" si="1401"/>
        <v>1013.3153542394065</v>
      </c>
      <c r="DH122" s="307">
        <f t="shared" si="1401"/>
        <v>1013.3153542394065</v>
      </c>
      <c r="DI122" s="307">
        <f t="shared" si="1401"/>
        <v>1013.3153542394065</v>
      </c>
      <c r="DJ122" s="307">
        <f t="shared" si="1401"/>
        <v>1013.3153542394065</v>
      </c>
      <c r="DK122" s="307">
        <f t="shared" si="1401"/>
        <v>1013.3153542394065</v>
      </c>
      <c r="DL122" s="307">
        <f t="shared" si="1401"/>
        <v>1013.3153542394065</v>
      </c>
      <c r="DM122" s="307">
        <f t="shared" si="1401"/>
        <v>1013.3153542394065</v>
      </c>
      <c r="DN122" s="307">
        <f t="shared" si="1401"/>
        <v>1013.3153542394065</v>
      </c>
      <c r="DO122" s="307">
        <f t="shared" si="1401"/>
        <v>1013.3153542394065</v>
      </c>
      <c r="DP122" s="307">
        <f t="shared" si="1401"/>
        <v>1013.3153542394065</v>
      </c>
      <c r="DQ122" s="307">
        <f t="shared" si="1401"/>
        <v>1013.3153542394065</v>
      </c>
      <c r="DR122" s="307">
        <f t="shared" si="1401"/>
        <v>1013.3153542394065</v>
      </c>
      <c r="DS122" s="307">
        <f t="shared" si="1401"/>
        <v>1013.3153542394065</v>
      </c>
      <c r="DT122" s="307">
        <f t="shared" si="1401"/>
        <v>1013.3153542394065</v>
      </c>
      <c r="DU122" s="307">
        <f t="shared" si="1401"/>
        <v>1013.3153542394065</v>
      </c>
      <c r="DV122" s="307">
        <f t="shared" si="1401"/>
        <v>1013.3153542394065</v>
      </c>
      <c r="DW122" s="307">
        <f t="shared" si="1401"/>
        <v>1013.3153542394065</v>
      </c>
      <c r="DX122" s="307">
        <f t="shared" si="1401"/>
        <v>1013.3153542394065</v>
      </c>
      <c r="DY122" s="307">
        <f t="shared" si="1401"/>
        <v>1013.3153542394065</v>
      </c>
      <c r="DZ122" s="307">
        <f t="shared" si="1401"/>
        <v>1013.3153542394065</v>
      </c>
      <c r="EA122" s="307">
        <f t="shared" si="1401"/>
        <v>1013.3153542394065</v>
      </c>
      <c r="EB122" s="307">
        <f t="shared" si="1401"/>
        <v>1013.3153542394065</v>
      </c>
      <c r="EC122" s="307">
        <f t="shared" si="1401"/>
        <v>1013.3153542394065</v>
      </c>
      <c r="ED122" s="307">
        <f t="shared" si="1401"/>
        <v>1013.3153542394065</v>
      </c>
      <c r="EE122" s="307">
        <f t="shared" si="1401"/>
        <v>1013.3153542394065</v>
      </c>
      <c r="EF122" s="307">
        <f t="shared" ref="EF122:GQ122" si="1402">+$C$122*EF120</f>
        <v>1013.3153542394065</v>
      </c>
      <c r="EG122" s="307">
        <f t="shared" si="1402"/>
        <v>1013.3153542394065</v>
      </c>
      <c r="EH122" s="307">
        <f t="shared" si="1402"/>
        <v>1013.3153542394065</v>
      </c>
      <c r="EI122" s="307">
        <f t="shared" si="1402"/>
        <v>1013.3153542394065</v>
      </c>
      <c r="EJ122" s="307">
        <f t="shared" si="1402"/>
        <v>1013.3153542394065</v>
      </c>
      <c r="EK122" s="307">
        <f t="shared" si="1402"/>
        <v>1013.3153542394065</v>
      </c>
      <c r="EL122" s="307">
        <f t="shared" si="1402"/>
        <v>1013.3153542394065</v>
      </c>
      <c r="EM122" s="307">
        <f t="shared" si="1402"/>
        <v>1013.3153542394065</v>
      </c>
      <c r="EN122" s="307">
        <f t="shared" si="1402"/>
        <v>1013.3153542394065</v>
      </c>
      <c r="EO122" s="307">
        <f t="shared" si="1402"/>
        <v>1013.3153542394065</v>
      </c>
      <c r="EP122" s="307">
        <f t="shared" si="1402"/>
        <v>1013.3153542394065</v>
      </c>
      <c r="EQ122" s="307">
        <f t="shared" si="1402"/>
        <v>1013.3153542394065</v>
      </c>
      <c r="ER122" s="307">
        <f t="shared" si="1402"/>
        <v>1013.3153542394065</v>
      </c>
      <c r="ES122" s="307">
        <f t="shared" si="1402"/>
        <v>1013.3153542394065</v>
      </c>
      <c r="ET122" s="307">
        <f t="shared" si="1402"/>
        <v>1013.3153542394065</v>
      </c>
      <c r="EU122" s="307">
        <f t="shared" si="1402"/>
        <v>1013.3153542394065</v>
      </c>
      <c r="EV122" s="307">
        <f t="shared" si="1402"/>
        <v>1013.3153542394065</v>
      </c>
      <c r="EW122" s="307">
        <f t="shared" si="1402"/>
        <v>1013.3153542394065</v>
      </c>
      <c r="EX122" s="307">
        <f t="shared" si="1402"/>
        <v>1013.3153542394065</v>
      </c>
      <c r="EY122" s="307">
        <f t="shared" si="1402"/>
        <v>1013.3153542394065</v>
      </c>
      <c r="EZ122" s="307">
        <f t="shared" si="1402"/>
        <v>1013.3153542394065</v>
      </c>
      <c r="FA122" s="307">
        <f t="shared" si="1402"/>
        <v>1013.3153542394065</v>
      </c>
      <c r="FB122" s="307">
        <f t="shared" si="1402"/>
        <v>1013.3153542394065</v>
      </c>
      <c r="FC122" s="307">
        <f t="shared" si="1402"/>
        <v>1013.3153542394065</v>
      </c>
      <c r="FD122" s="307">
        <f t="shared" si="1402"/>
        <v>1013.3153542394065</v>
      </c>
      <c r="FE122" s="307">
        <f t="shared" si="1402"/>
        <v>1013.3153542394065</v>
      </c>
      <c r="FF122" s="307">
        <f t="shared" si="1402"/>
        <v>1013.3153542394065</v>
      </c>
      <c r="FG122" s="307">
        <f t="shared" si="1402"/>
        <v>1013.3153542394065</v>
      </c>
      <c r="FH122" s="307">
        <f t="shared" si="1402"/>
        <v>1013.3153542394065</v>
      </c>
      <c r="FI122" s="307">
        <f t="shared" si="1402"/>
        <v>1013.3153542394065</v>
      </c>
      <c r="FJ122" s="307">
        <f t="shared" si="1402"/>
        <v>1013.3153542394065</v>
      </c>
      <c r="FK122" s="307">
        <f t="shared" si="1402"/>
        <v>1013.3153542394065</v>
      </c>
      <c r="FL122" s="307">
        <f t="shared" si="1402"/>
        <v>1013.3153542394065</v>
      </c>
      <c r="FM122" s="307">
        <f t="shared" si="1402"/>
        <v>1013.3153542394065</v>
      </c>
      <c r="FN122" s="307">
        <f t="shared" si="1402"/>
        <v>1013.3153542394065</v>
      </c>
      <c r="FO122" s="307">
        <f t="shared" si="1402"/>
        <v>1013.3153542394065</v>
      </c>
      <c r="FP122" s="307">
        <f t="shared" si="1402"/>
        <v>1013.3153542394065</v>
      </c>
      <c r="FQ122" s="307">
        <f t="shared" si="1402"/>
        <v>1013.3153542394065</v>
      </c>
      <c r="FR122" s="307">
        <f t="shared" si="1402"/>
        <v>1013.3153542394065</v>
      </c>
      <c r="FS122" s="307">
        <f t="shared" si="1402"/>
        <v>1013.3153542394065</v>
      </c>
      <c r="FT122" s="307">
        <f t="shared" si="1402"/>
        <v>1013.3153542394065</v>
      </c>
      <c r="FU122" s="307">
        <f t="shared" si="1402"/>
        <v>1013.3153542394065</v>
      </c>
      <c r="FV122" s="307">
        <f t="shared" si="1402"/>
        <v>1013.3153542394065</v>
      </c>
      <c r="FW122" s="307">
        <f t="shared" si="1402"/>
        <v>1013.3153542394065</v>
      </c>
      <c r="FX122" s="307">
        <f t="shared" si="1402"/>
        <v>1013.3153542394065</v>
      </c>
      <c r="FY122" s="307">
        <f t="shared" si="1402"/>
        <v>1013.3153542394065</v>
      </c>
      <c r="FZ122" s="307">
        <f t="shared" si="1402"/>
        <v>1013.3153542394065</v>
      </c>
      <c r="GA122" s="307">
        <f t="shared" si="1402"/>
        <v>1013.3153542394065</v>
      </c>
      <c r="GB122" s="307">
        <f t="shared" si="1402"/>
        <v>1013.3153542394065</v>
      </c>
      <c r="GC122" s="307">
        <f t="shared" si="1402"/>
        <v>1013.3153542394065</v>
      </c>
      <c r="GD122" s="307">
        <f t="shared" si="1402"/>
        <v>1013.3153542394065</v>
      </c>
      <c r="GE122" s="307">
        <f t="shared" si="1402"/>
        <v>1013.3153542394065</v>
      </c>
      <c r="GF122" s="307">
        <f t="shared" si="1402"/>
        <v>1013.3153542394065</v>
      </c>
      <c r="GG122" s="307">
        <f t="shared" si="1402"/>
        <v>1013.3153542394065</v>
      </c>
      <c r="GH122" s="307">
        <f t="shared" si="1402"/>
        <v>1013.3153542394065</v>
      </c>
      <c r="GI122" s="307">
        <f t="shared" si="1402"/>
        <v>1013.3153542394065</v>
      </c>
      <c r="GJ122" s="307">
        <f t="shared" si="1402"/>
        <v>1013.3153542394065</v>
      </c>
      <c r="GK122" s="307">
        <f t="shared" si="1402"/>
        <v>1013.3153542394065</v>
      </c>
      <c r="GL122" s="307">
        <f t="shared" si="1402"/>
        <v>1013.3153542394065</v>
      </c>
      <c r="GM122" s="307">
        <f t="shared" si="1402"/>
        <v>1013.3153542394065</v>
      </c>
      <c r="GN122" s="307">
        <f t="shared" si="1402"/>
        <v>1013.3153542394065</v>
      </c>
      <c r="GO122" s="307">
        <f t="shared" si="1402"/>
        <v>1013.3153542394065</v>
      </c>
      <c r="GP122" s="307">
        <f t="shared" si="1402"/>
        <v>1013.3153542394065</v>
      </c>
      <c r="GQ122" s="307">
        <f t="shared" si="1402"/>
        <v>1013.3153542394065</v>
      </c>
      <c r="GR122" s="307">
        <f t="shared" ref="GR122:JC122" si="1403">+$C$122*GR120</f>
        <v>1013.3153542394065</v>
      </c>
      <c r="GS122" s="307">
        <f t="shared" si="1403"/>
        <v>1013.3153542394065</v>
      </c>
      <c r="GT122" s="307">
        <f t="shared" si="1403"/>
        <v>1013.3153542394065</v>
      </c>
      <c r="GU122" s="307">
        <f t="shared" si="1403"/>
        <v>1013.3153542394065</v>
      </c>
      <c r="GV122" s="307">
        <f t="shared" si="1403"/>
        <v>1013.3153542394065</v>
      </c>
      <c r="GW122" s="307">
        <f t="shared" si="1403"/>
        <v>1013.3153542394065</v>
      </c>
      <c r="GX122" s="307">
        <f t="shared" si="1403"/>
        <v>1013.3153542394065</v>
      </c>
      <c r="GY122" s="307">
        <f t="shared" si="1403"/>
        <v>1013.3153542394065</v>
      </c>
      <c r="GZ122" s="307">
        <f t="shared" si="1403"/>
        <v>1013.3153542394065</v>
      </c>
      <c r="HA122" s="307">
        <f t="shared" si="1403"/>
        <v>1013.3153542394065</v>
      </c>
      <c r="HB122" s="307">
        <f t="shared" si="1403"/>
        <v>1013.3153542394065</v>
      </c>
      <c r="HC122" s="307">
        <f t="shared" si="1403"/>
        <v>1013.3153542394065</v>
      </c>
      <c r="HD122" s="307">
        <f t="shared" si="1403"/>
        <v>1013.3153542394065</v>
      </c>
      <c r="HE122" s="307">
        <f t="shared" si="1403"/>
        <v>1013.3153542394065</v>
      </c>
      <c r="HF122" s="307">
        <f t="shared" si="1403"/>
        <v>1013.3153542394065</v>
      </c>
      <c r="HG122" s="307">
        <f t="shared" si="1403"/>
        <v>1013.3153542394065</v>
      </c>
      <c r="HH122" s="307">
        <f t="shared" si="1403"/>
        <v>1013.3153542394065</v>
      </c>
      <c r="HI122" s="307">
        <f t="shared" si="1403"/>
        <v>1013.3153542394065</v>
      </c>
      <c r="HJ122" s="307">
        <f t="shared" si="1403"/>
        <v>1013.3153542394065</v>
      </c>
      <c r="HK122" s="307">
        <f t="shared" si="1403"/>
        <v>1013.3153542394065</v>
      </c>
      <c r="HL122" s="307">
        <f t="shared" si="1403"/>
        <v>1013.3153542394065</v>
      </c>
      <c r="HM122" s="307">
        <f t="shared" si="1403"/>
        <v>1013.3153542394065</v>
      </c>
      <c r="HN122" s="307">
        <f t="shared" si="1403"/>
        <v>1013.3153542394065</v>
      </c>
      <c r="HO122" s="307">
        <f t="shared" si="1403"/>
        <v>1013.3153542394065</v>
      </c>
      <c r="HP122" s="307">
        <f t="shared" si="1403"/>
        <v>1013.3153542394065</v>
      </c>
      <c r="HQ122" s="307">
        <f t="shared" si="1403"/>
        <v>1013.3153542394065</v>
      </c>
      <c r="HR122" s="307">
        <f t="shared" si="1403"/>
        <v>0</v>
      </c>
      <c r="HS122" s="307">
        <f t="shared" si="1403"/>
        <v>0</v>
      </c>
      <c r="HT122" s="307">
        <f t="shared" si="1403"/>
        <v>0</v>
      </c>
      <c r="HU122" s="307">
        <f t="shared" si="1403"/>
        <v>0</v>
      </c>
      <c r="HV122" s="307">
        <f t="shared" si="1403"/>
        <v>0</v>
      </c>
      <c r="HW122" s="307">
        <f t="shared" si="1403"/>
        <v>0</v>
      </c>
      <c r="HX122" s="307">
        <f t="shared" si="1403"/>
        <v>0</v>
      </c>
      <c r="HY122" s="307">
        <f t="shared" si="1403"/>
        <v>0</v>
      </c>
      <c r="HZ122" s="307">
        <f t="shared" si="1403"/>
        <v>0</v>
      </c>
      <c r="IA122" s="307">
        <f t="shared" si="1403"/>
        <v>0</v>
      </c>
      <c r="IB122" s="307">
        <f t="shared" si="1403"/>
        <v>0</v>
      </c>
      <c r="IC122" s="307">
        <f t="shared" si="1403"/>
        <v>0</v>
      </c>
      <c r="ID122" s="307">
        <f t="shared" si="1403"/>
        <v>0</v>
      </c>
      <c r="IE122" s="307">
        <f t="shared" si="1403"/>
        <v>0</v>
      </c>
      <c r="IF122" s="307">
        <f t="shared" si="1403"/>
        <v>0</v>
      </c>
      <c r="IG122" s="307">
        <f t="shared" si="1403"/>
        <v>0</v>
      </c>
      <c r="IH122" s="307">
        <f t="shared" si="1403"/>
        <v>0</v>
      </c>
      <c r="II122" s="307">
        <f t="shared" si="1403"/>
        <v>0</v>
      </c>
      <c r="IJ122" s="307">
        <f t="shared" si="1403"/>
        <v>0</v>
      </c>
      <c r="IK122" s="307">
        <f t="shared" si="1403"/>
        <v>0</v>
      </c>
      <c r="IL122" s="307">
        <f t="shared" si="1403"/>
        <v>0</v>
      </c>
      <c r="IM122" s="307">
        <f t="shared" si="1403"/>
        <v>0</v>
      </c>
      <c r="IN122" s="307">
        <f t="shared" si="1403"/>
        <v>0</v>
      </c>
      <c r="IO122" s="307">
        <f t="shared" si="1403"/>
        <v>0</v>
      </c>
      <c r="IP122" s="307">
        <f t="shared" si="1403"/>
        <v>0</v>
      </c>
      <c r="IQ122" s="307">
        <f t="shared" si="1403"/>
        <v>0</v>
      </c>
      <c r="IR122" s="307">
        <f t="shared" si="1403"/>
        <v>0</v>
      </c>
      <c r="IS122" s="307">
        <f t="shared" si="1403"/>
        <v>0</v>
      </c>
      <c r="IT122" s="307">
        <f t="shared" si="1403"/>
        <v>0</v>
      </c>
      <c r="IU122" s="307">
        <f t="shared" si="1403"/>
        <v>0</v>
      </c>
      <c r="IV122" s="307">
        <f t="shared" si="1403"/>
        <v>0</v>
      </c>
      <c r="IW122" s="307">
        <f t="shared" si="1403"/>
        <v>0</v>
      </c>
      <c r="IX122" s="307">
        <f t="shared" si="1403"/>
        <v>0</v>
      </c>
      <c r="IY122" s="307">
        <f t="shared" si="1403"/>
        <v>0</v>
      </c>
      <c r="IZ122" s="307">
        <f t="shared" si="1403"/>
        <v>0</v>
      </c>
      <c r="JA122" s="307">
        <f t="shared" si="1403"/>
        <v>0</v>
      </c>
      <c r="JB122" s="307">
        <f t="shared" si="1403"/>
        <v>0</v>
      </c>
      <c r="JC122" s="307">
        <f t="shared" si="1403"/>
        <v>0</v>
      </c>
      <c r="JD122" s="307">
        <f t="shared" ref="JD122:JN122" si="1404">+$C$122*JD120</f>
        <v>0</v>
      </c>
      <c r="JE122" s="307">
        <f t="shared" si="1404"/>
        <v>0</v>
      </c>
      <c r="JF122" s="307">
        <f t="shared" si="1404"/>
        <v>0</v>
      </c>
      <c r="JG122" s="307">
        <f t="shared" si="1404"/>
        <v>0</v>
      </c>
      <c r="JH122" s="307">
        <f t="shared" si="1404"/>
        <v>0</v>
      </c>
      <c r="JI122" s="307">
        <f t="shared" si="1404"/>
        <v>0</v>
      </c>
      <c r="JJ122" s="307">
        <f t="shared" si="1404"/>
        <v>0</v>
      </c>
      <c r="JK122" s="307">
        <f t="shared" si="1404"/>
        <v>0</v>
      </c>
      <c r="JL122" s="307">
        <f t="shared" si="1404"/>
        <v>0</v>
      </c>
      <c r="JM122" s="307">
        <f t="shared" si="1404"/>
        <v>0</v>
      </c>
      <c r="JN122" s="307">
        <f t="shared" si="1404"/>
        <v>0</v>
      </c>
    </row>
    <row r="123" spans="2:274" ht="13.5" thickBot="1" x14ac:dyDescent="0.25">
      <c r="B123" s="2" t="s">
        <v>503</v>
      </c>
      <c r="C123" s="393">
        <f>+C122*12</f>
        <v>12159.784250872877</v>
      </c>
      <c r="D123" s="178"/>
      <c r="E123" s="297"/>
      <c r="F123" s="347"/>
      <c r="G123" s="347"/>
      <c r="H123" s="347"/>
      <c r="I123" s="347"/>
      <c r="J123" s="347"/>
      <c r="K123" s="347"/>
      <c r="L123" s="347"/>
      <c r="M123" s="347"/>
      <c r="N123" s="347"/>
      <c r="O123" s="347"/>
      <c r="P123" s="347"/>
      <c r="Q123" s="347"/>
      <c r="R123" s="347"/>
      <c r="S123" s="347"/>
      <c r="T123" s="347"/>
      <c r="U123" s="347"/>
      <c r="V123" s="347"/>
      <c r="W123" s="347"/>
      <c r="X123" s="347"/>
      <c r="Y123" s="347"/>
      <c r="Z123" s="347"/>
      <c r="AA123" s="347"/>
      <c r="AB123" s="347"/>
      <c r="AC123" s="347"/>
      <c r="AD123" s="347"/>
      <c r="AE123" s="347"/>
      <c r="AF123" s="347"/>
      <c r="AG123" s="347"/>
      <c r="AH123" s="347"/>
      <c r="AI123" s="347"/>
      <c r="AJ123" s="347"/>
      <c r="AK123" s="347"/>
      <c r="AL123" s="347"/>
      <c r="AM123" s="347"/>
      <c r="AN123" s="347"/>
      <c r="AO123" s="347"/>
      <c r="AP123" s="347"/>
      <c r="AQ123" s="347"/>
      <c r="AR123" s="347"/>
      <c r="AS123" s="347"/>
      <c r="AT123" s="347"/>
      <c r="AU123" s="347"/>
      <c r="AV123" s="347"/>
      <c r="AW123" s="347"/>
      <c r="AX123" s="347"/>
      <c r="AY123" s="347"/>
      <c r="AZ123" s="347"/>
      <c r="BA123" s="347"/>
      <c r="BB123" s="347"/>
      <c r="BC123" s="347"/>
      <c r="BD123" s="347"/>
      <c r="BE123" s="347"/>
      <c r="BF123" s="347"/>
      <c r="BG123" s="347"/>
      <c r="BH123" s="347"/>
      <c r="BI123" s="347"/>
      <c r="BJ123" s="347"/>
      <c r="BK123" s="347"/>
      <c r="BL123" s="347"/>
      <c r="BM123" s="347"/>
      <c r="BN123" s="347"/>
      <c r="BO123" s="347"/>
      <c r="BP123" s="347"/>
      <c r="BQ123" s="347"/>
      <c r="BR123" s="347"/>
      <c r="BS123" s="347"/>
      <c r="BT123" s="347"/>
      <c r="BU123" s="347"/>
      <c r="BV123" s="347"/>
      <c r="BW123" s="347"/>
      <c r="BX123" s="347"/>
      <c r="BY123" s="347"/>
      <c r="BZ123" s="347"/>
      <c r="CA123" s="347"/>
      <c r="CB123" s="347"/>
      <c r="CC123" s="347"/>
      <c r="CD123" s="347"/>
      <c r="CE123" s="347"/>
      <c r="CF123" s="347"/>
      <c r="CG123" s="347"/>
      <c r="CH123" s="347"/>
      <c r="CI123" s="347"/>
      <c r="CJ123" s="347"/>
      <c r="CK123" s="347"/>
      <c r="CL123" s="347"/>
      <c r="CM123" s="347"/>
      <c r="CN123" s="347"/>
      <c r="CO123" s="347"/>
      <c r="CP123" s="347"/>
      <c r="CQ123" s="347"/>
      <c r="CR123" s="347"/>
      <c r="CS123" s="347"/>
      <c r="CT123" s="347"/>
      <c r="CU123" s="347"/>
      <c r="CV123" s="347"/>
      <c r="CW123" s="347"/>
      <c r="CX123" s="347"/>
      <c r="CY123" s="347"/>
      <c r="CZ123" s="347"/>
      <c r="DA123" s="347"/>
      <c r="DB123" s="347"/>
      <c r="DC123" s="347"/>
      <c r="DD123" s="347"/>
      <c r="DE123" s="347"/>
      <c r="DF123" s="347"/>
      <c r="DG123" s="347"/>
      <c r="DH123" s="347"/>
      <c r="DI123" s="347"/>
      <c r="DJ123" s="347"/>
      <c r="DK123" s="347"/>
      <c r="DL123" s="347"/>
      <c r="DM123" s="347"/>
      <c r="DN123" s="347"/>
      <c r="DO123" s="347"/>
      <c r="DP123" s="347"/>
      <c r="DQ123" s="347"/>
      <c r="DR123" s="347"/>
      <c r="DS123" s="347"/>
      <c r="DT123" s="347"/>
      <c r="DU123" s="347"/>
      <c r="DV123" s="347"/>
      <c r="DW123" s="347"/>
      <c r="DX123" s="347"/>
      <c r="DY123" s="347"/>
      <c r="DZ123" s="347"/>
      <c r="EA123" s="347"/>
      <c r="EB123" s="347"/>
      <c r="EC123" s="347"/>
      <c r="ED123" s="347"/>
      <c r="EE123" s="347"/>
      <c r="EF123" s="347"/>
      <c r="EG123" s="347"/>
      <c r="EH123" s="347"/>
      <c r="EI123" s="347"/>
      <c r="EJ123" s="347"/>
      <c r="EK123" s="347"/>
      <c r="EL123" s="347"/>
      <c r="EM123" s="347"/>
      <c r="EN123" s="347"/>
      <c r="EO123" s="347"/>
      <c r="EP123" s="347"/>
      <c r="EQ123" s="347"/>
      <c r="ER123" s="347"/>
      <c r="ES123" s="347"/>
      <c r="ET123" s="347"/>
      <c r="EU123" s="347"/>
      <c r="EV123" s="347"/>
      <c r="EW123" s="347"/>
      <c r="EX123" s="347"/>
      <c r="EY123" s="347"/>
      <c r="EZ123" s="347"/>
      <c r="FA123" s="347"/>
      <c r="FB123" s="347"/>
      <c r="FC123" s="347"/>
      <c r="FD123" s="347"/>
      <c r="FE123" s="347"/>
      <c r="FF123" s="347"/>
      <c r="FG123" s="347"/>
      <c r="FH123" s="347"/>
      <c r="FI123" s="347"/>
      <c r="FJ123" s="347"/>
      <c r="FK123" s="347"/>
      <c r="FL123" s="347"/>
      <c r="FM123" s="347"/>
      <c r="FN123" s="347"/>
      <c r="FO123" s="347"/>
      <c r="FP123" s="347"/>
      <c r="FQ123" s="347"/>
      <c r="FR123" s="347"/>
      <c r="FS123" s="347"/>
      <c r="FT123" s="347"/>
      <c r="FU123" s="347"/>
      <c r="FV123" s="347"/>
      <c r="FW123" s="347"/>
      <c r="FX123" s="347"/>
      <c r="FY123" s="347"/>
      <c r="FZ123" s="347"/>
      <c r="GA123" s="347"/>
      <c r="GB123" s="347"/>
      <c r="GC123" s="347"/>
      <c r="GD123" s="347"/>
      <c r="GE123" s="347"/>
      <c r="GF123" s="347"/>
      <c r="GG123" s="347"/>
      <c r="GH123" s="347"/>
      <c r="GI123" s="347"/>
      <c r="GJ123" s="347"/>
      <c r="GK123" s="347"/>
      <c r="GL123" s="347"/>
      <c r="GM123" s="347"/>
      <c r="GN123" s="347"/>
      <c r="GO123" s="347"/>
      <c r="GP123" s="347"/>
      <c r="GQ123" s="347"/>
      <c r="GR123" s="347"/>
      <c r="GS123" s="347"/>
      <c r="GT123" s="347"/>
      <c r="GU123" s="347"/>
      <c r="GV123" s="347"/>
      <c r="GW123" s="347"/>
      <c r="GX123" s="347"/>
      <c r="GY123" s="347"/>
      <c r="GZ123" s="347"/>
      <c r="HA123" s="347"/>
      <c r="HB123" s="347"/>
      <c r="HC123" s="347"/>
      <c r="HD123" s="347"/>
      <c r="HE123" s="347"/>
      <c r="HF123" s="347"/>
      <c r="HG123" s="347"/>
      <c r="HH123" s="347"/>
      <c r="HI123" s="347"/>
      <c r="HJ123" s="347"/>
      <c r="HK123" s="347"/>
      <c r="HL123" s="347"/>
      <c r="HM123" s="347"/>
      <c r="HN123" s="347"/>
      <c r="HO123" s="347"/>
      <c r="HP123" s="347"/>
      <c r="HQ123" s="347"/>
      <c r="HR123" s="347"/>
      <c r="HS123" s="347"/>
      <c r="HT123" s="347"/>
      <c r="HU123" s="347"/>
      <c r="HV123" s="347"/>
      <c r="HW123" s="347"/>
      <c r="HX123" s="347"/>
      <c r="HY123" s="347"/>
      <c r="HZ123" s="347"/>
      <c r="IA123" s="347"/>
      <c r="IB123" s="347"/>
      <c r="IC123" s="347"/>
      <c r="ID123" s="347"/>
      <c r="IE123" s="347"/>
      <c r="IF123" s="347"/>
      <c r="IG123" s="347"/>
      <c r="IH123" s="347"/>
      <c r="II123" s="347"/>
      <c r="IJ123" s="347"/>
      <c r="IK123" s="347"/>
      <c r="IL123" s="347"/>
      <c r="IM123" s="347"/>
      <c r="IN123" s="347"/>
      <c r="IO123" s="347"/>
      <c r="IP123" s="347"/>
      <c r="IQ123" s="347"/>
      <c r="IR123" s="347"/>
      <c r="IS123" s="347"/>
      <c r="IT123" s="347"/>
      <c r="IU123" s="347"/>
      <c r="IV123" s="347"/>
      <c r="IW123" s="347"/>
      <c r="IX123" s="347"/>
      <c r="IY123" s="347"/>
      <c r="IZ123" s="347"/>
      <c r="JA123" s="347"/>
      <c r="JB123" s="347"/>
      <c r="JC123" s="347"/>
      <c r="JD123" s="347"/>
      <c r="JE123" s="347"/>
      <c r="JF123" s="347"/>
      <c r="JG123" s="347"/>
      <c r="JH123" s="347"/>
      <c r="JI123" s="347"/>
      <c r="JJ123" s="347"/>
      <c r="JK123" s="347"/>
      <c r="JL123" s="347"/>
      <c r="JM123" s="347"/>
      <c r="JN123" s="347"/>
    </row>
    <row r="124" spans="2:274" x14ac:dyDescent="0.2">
      <c r="B124" s="2"/>
      <c r="C124" s="247"/>
      <c r="D124" s="178"/>
      <c r="E124" s="297"/>
      <c r="F124" s="347"/>
      <c r="G124" s="347"/>
      <c r="H124" s="347"/>
      <c r="I124" s="347"/>
      <c r="J124" s="347"/>
      <c r="K124" s="347"/>
      <c r="L124" s="347"/>
      <c r="M124" s="347"/>
      <c r="N124" s="347"/>
      <c r="O124" s="347"/>
      <c r="P124" s="347"/>
      <c r="Q124" s="347"/>
      <c r="R124" s="347"/>
      <c r="S124" s="347"/>
      <c r="T124" s="347"/>
      <c r="U124" s="347"/>
      <c r="V124" s="347"/>
      <c r="W124" s="347"/>
      <c r="X124" s="347"/>
      <c r="Y124" s="347"/>
      <c r="Z124" s="347"/>
      <c r="AA124" s="347"/>
      <c r="AB124" s="347"/>
      <c r="AC124" s="347"/>
      <c r="AD124" s="347"/>
      <c r="AE124" s="347"/>
      <c r="AF124" s="347"/>
      <c r="AG124" s="347"/>
      <c r="AH124" s="347"/>
      <c r="AI124" s="347"/>
      <c r="AJ124" s="347"/>
      <c r="AK124" s="347"/>
      <c r="AL124" s="347"/>
      <c r="AM124" s="347"/>
      <c r="AN124" s="347"/>
      <c r="AO124" s="347"/>
      <c r="AP124" s="347"/>
      <c r="AQ124" s="347"/>
      <c r="AR124" s="347"/>
      <c r="AS124" s="347"/>
      <c r="AT124" s="347"/>
      <c r="AU124" s="347"/>
      <c r="AV124" s="347"/>
      <c r="AW124" s="347"/>
      <c r="AX124" s="347"/>
      <c r="AY124" s="347"/>
      <c r="AZ124" s="347"/>
      <c r="BA124" s="347"/>
      <c r="BB124" s="347"/>
      <c r="BC124" s="347"/>
      <c r="BD124" s="347"/>
      <c r="BE124" s="347"/>
      <c r="BF124" s="347"/>
      <c r="BG124" s="347"/>
      <c r="BH124" s="347"/>
      <c r="BI124" s="347"/>
      <c r="BJ124" s="347"/>
      <c r="BK124" s="347"/>
      <c r="BL124" s="347"/>
      <c r="BM124" s="347"/>
      <c r="BN124" s="347"/>
      <c r="BO124" s="347"/>
      <c r="BP124" s="347"/>
      <c r="BQ124" s="347"/>
      <c r="BR124" s="347"/>
      <c r="BS124" s="347"/>
      <c r="BT124" s="347"/>
      <c r="BU124" s="347"/>
      <c r="BV124" s="347"/>
      <c r="BW124" s="347"/>
      <c r="BX124" s="347"/>
      <c r="BY124" s="347"/>
      <c r="BZ124" s="347"/>
      <c r="CA124" s="347"/>
      <c r="CB124" s="347"/>
      <c r="CC124" s="347"/>
      <c r="CD124" s="347"/>
      <c r="CE124" s="347"/>
      <c r="CF124" s="347"/>
      <c r="CG124" s="347"/>
      <c r="CH124" s="347"/>
      <c r="CI124" s="347"/>
      <c r="CJ124" s="347"/>
      <c r="CK124" s="347"/>
      <c r="CL124" s="347"/>
      <c r="CM124" s="347"/>
      <c r="CN124" s="347"/>
      <c r="CO124" s="347"/>
      <c r="CP124" s="347"/>
      <c r="CQ124" s="347"/>
      <c r="CR124" s="347"/>
      <c r="CS124" s="347"/>
      <c r="CT124" s="347"/>
      <c r="CU124" s="347"/>
      <c r="CV124" s="347"/>
      <c r="CW124" s="347"/>
      <c r="CX124" s="347"/>
      <c r="CY124" s="347"/>
      <c r="CZ124" s="347"/>
      <c r="DA124" s="347"/>
      <c r="DB124" s="347"/>
      <c r="DC124" s="347"/>
      <c r="DD124" s="347"/>
      <c r="DE124" s="347"/>
      <c r="DF124" s="347"/>
      <c r="DG124" s="347"/>
      <c r="DH124" s="347"/>
      <c r="DI124" s="347"/>
      <c r="DJ124" s="347"/>
      <c r="DK124" s="347"/>
      <c r="DL124" s="347"/>
      <c r="DM124" s="347"/>
      <c r="DN124" s="347"/>
      <c r="DO124" s="347"/>
      <c r="DP124" s="347"/>
      <c r="DQ124" s="347"/>
      <c r="DR124" s="347"/>
      <c r="DS124" s="347"/>
      <c r="DT124" s="347"/>
      <c r="DU124" s="347"/>
      <c r="DV124" s="347"/>
      <c r="DW124" s="347"/>
      <c r="DX124" s="347"/>
      <c r="DY124" s="347"/>
      <c r="DZ124" s="347"/>
      <c r="EA124" s="347"/>
      <c r="EB124" s="347"/>
      <c r="EC124" s="347"/>
      <c r="ED124" s="347"/>
      <c r="EE124" s="347"/>
      <c r="EF124" s="347"/>
      <c r="EG124" s="347"/>
      <c r="EH124" s="347"/>
      <c r="EI124" s="347"/>
      <c r="EJ124" s="347"/>
      <c r="EK124" s="347"/>
      <c r="EL124" s="347"/>
      <c r="EM124" s="347"/>
      <c r="EN124" s="347"/>
      <c r="EO124" s="347"/>
      <c r="EP124" s="347"/>
      <c r="EQ124" s="347"/>
      <c r="ER124" s="347"/>
      <c r="ES124" s="347"/>
      <c r="ET124" s="347"/>
      <c r="EU124" s="347"/>
      <c r="EV124" s="347"/>
      <c r="EW124" s="347"/>
      <c r="EX124" s="347"/>
      <c r="EY124" s="347"/>
      <c r="EZ124" s="347"/>
      <c r="FA124" s="347"/>
      <c r="FB124" s="347"/>
      <c r="FC124" s="347"/>
      <c r="FD124" s="347"/>
      <c r="FE124" s="347"/>
      <c r="FF124" s="347"/>
      <c r="FG124" s="347"/>
      <c r="FH124" s="347"/>
      <c r="FI124" s="347"/>
      <c r="FJ124" s="347"/>
      <c r="FK124" s="347"/>
      <c r="FL124" s="347"/>
      <c r="FM124" s="347"/>
      <c r="FN124" s="347"/>
      <c r="FO124" s="347"/>
      <c r="FP124" s="347"/>
      <c r="FQ124" s="347"/>
      <c r="FR124" s="347"/>
      <c r="FS124" s="347"/>
      <c r="FT124" s="347"/>
      <c r="FU124" s="347"/>
      <c r="FV124" s="347"/>
      <c r="FW124" s="347"/>
      <c r="FX124" s="347"/>
      <c r="FY124" s="347"/>
      <c r="FZ124" s="347"/>
      <c r="GA124" s="347"/>
      <c r="GB124" s="347"/>
      <c r="GC124" s="347"/>
      <c r="GD124" s="347"/>
      <c r="GE124" s="347"/>
      <c r="GF124" s="347"/>
      <c r="GG124" s="347"/>
      <c r="GH124" s="347"/>
      <c r="GI124" s="347"/>
      <c r="GJ124" s="347"/>
      <c r="GK124" s="347"/>
      <c r="GL124" s="347"/>
      <c r="GM124" s="347"/>
      <c r="GN124" s="347"/>
      <c r="GO124" s="347"/>
      <c r="GP124" s="347"/>
      <c r="GQ124" s="347"/>
      <c r="GR124" s="347"/>
      <c r="GS124" s="347"/>
      <c r="GT124" s="347"/>
      <c r="GU124" s="347"/>
      <c r="GV124" s="347"/>
      <c r="GW124" s="347"/>
      <c r="GX124" s="347"/>
      <c r="GY124" s="347"/>
      <c r="GZ124" s="347"/>
      <c r="HA124" s="347"/>
      <c r="HB124" s="347"/>
      <c r="HC124" s="347"/>
      <c r="HD124" s="347"/>
      <c r="HE124" s="347"/>
      <c r="HF124" s="347"/>
      <c r="HG124" s="347"/>
      <c r="HH124" s="347"/>
      <c r="HI124" s="347"/>
      <c r="HJ124" s="347"/>
      <c r="HK124" s="347"/>
      <c r="HL124" s="347"/>
      <c r="HM124" s="347"/>
      <c r="HN124" s="347"/>
      <c r="HO124" s="347"/>
      <c r="HP124" s="347"/>
      <c r="HQ124" s="347"/>
      <c r="HR124" s="347"/>
      <c r="HS124" s="347"/>
      <c r="HT124" s="347"/>
      <c r="HU124" s="347"/>
      <c r="HV124" s="347"/>
      <c r="HW124" s="347"/>
      <c r="HX124" s="347"/>
      <c r="HY124" s="347"/>
      <c r="HZ124" s="347"/>
      <c r="IA124" s="347"/>
      <c r="IB124" s="347"/>
      <c r="IC124" s="347"/>
      <c r="ID124" s="347"/>
      <c r="IE124" s="347"/>
      <c r="IF124" s="347"/>
      <c r="IG124" s="347"/>
      <c r="IH124" s="347"/>
      <c r="II124" s="347"/>
      <c r="IJ124" s="347"/>
      <c r="IK124" s="347"/>
      <c r="IL124" s="347"/>
      <c r="IM124" s="347"/>
      <c r="IN124" s="347"/>
      <c r="IO124" s="347"/>
      <c r="IP124" s="347"/>
      <c r="IQ124" s="347"/>
      <c r="IR124" s="347"/>
      <c r="IS124" s="347"/>
      <c r="IT124" s="347"/>
      <c r="IU124" s="347"/>
      <c r="IV124" s="347"/>
      <c r="IW124" s="347"/>
      <c r="IX124" s="347"/>
      <c r="IY124" s="347"/>
      <c r="IZ124" s="347"/>
      <c r="JA124" s="347"/>
      <c r="JB124" s="347"/>
      <c r="JC124" s="347"/>
      <c r="JD124" s="347"/>
      <c r="JE124" s="347"/>
      <c r="JF124" s="347"/>
      <c r="JG124" s="347"/>
      <c r="JH124" s="347"/>
      <c r="JI124" s="347"/>
      <c r="JJ124" s="347"/>
      <c r="JK124" s="347"/>
      <c r="JL124" s="347"/>
      <c r="JM124" s="347"/>
      <c r="JN124" s="347"/>
    </row>
    <row r="125" spans="2:274" x14ac:dyDescent="0.2">
      <c r="B125" s="2" t="s">
        <v>67</v>
      </c>
      <c r="C125" s="247"/>
      <c r="D125" s="178"/>
      <c r="E125" s="297"/>
      <c r="F125" s="307"/>
      <c r="G125" s="307">
        <f>+F129</f>
        <v>0</v>
      </c>
      <c r="H125" s="307">
        <f t="shared" ref="H125:BS125" si="1405">+G129</f>
        <v>0</v>
      </c>
      <c r="I125" s="307">
        <f t="shared" si="1405"/>
        <v>0</v>
      </c>
      <c r="J125" s="307">
        <f t="shared" si="1405"/>
        <v>0</v>
      </c>
      <c r="K125" s="307">
        <f t="shared" si="1405"/>
        <v>0</v>
      </c>
      <c r="L125" s="307">
        <f t="shared" si="1405"/>
        <v>0</v>
      </c>
      <c r="M125" s="307">
        <f t="shared" si="1405"/>
        <v>0</v>
      </c>
      <c r="N125" s="307">
        <f t="shared" si="1405"/>
        <v>0</v>
      </c>
      <c r="O125" s="307">
        <f t="shared" si="1405"/>
        <v>0</v>
      </c>
      <c r="P125" s="307">
        <f t="shared" si="1405"/>
        <v>0</v>
      </c>
      <c r="Q125" s="307">
        <f t="shared" si="1405"/>
        <v>0</v>
      </c>
      <c r="R125" s="307">
        <f t="shared" si="1405"/>
        <v>0</v>
      </c>
      <c r="S125" s="307">
        <f t="shared" si="1405"/>
        <v>0</v>
      </c>
      <c r="T125" s="307">
        <f t="shared" si="1405"/>
        <v>98680.141067407021</v>
      </c>
      <c r="U125" s="307">
        <f t="shared" si="1405"/>
        <v>99238.092931851803</v>
      </c>
      <c r="V125" s="307">
        <f t="shared" si="1405"/>
        <v>99799.199537257329</v>
      </c>
      <c r="W125" s="307">
        <f t="shared" si="1405"/>
        <v>100363.47872098765</v>
      </c>
      <c r="X125" s="307">
        <f t="shared" si="1405"/>
        <v>100930.94842126187</v>
      </c>
      <c r="Y125" s="307">
        <f t="shared" si="1405"/>
        <v>101501.62667772439</v>
      </c>
      <c r="Z125" s="307">
        <f t="shared" si="1405"/>
        <v>102075.53163201838</v>
      </c>
      <c r="AA125" s="307">
        <f t="shared" si="1405"/>
        <v>102652.68152836249</v>
      </c>
      <c r="AB125" s="307">
        <f t="shared" si="1405"/>
        <v>103233.09471413086</v>
      </c>
      <c r="AC125" s="307">
        <f t="shared" si="1405"/>
        <v>103816.78964043633</v>
      </c>
      <c r="AD125" s="307">
        <f t="shared" si="1405"/>
        <v>104403.78486271702</v>
      </c>
      <c r="AE125" s="307">
        <f t="shared" si="1405"/>
        <v>104994.0990413262</v>
      </c>
      <c r="AF125" s="307">
        <f t="shared" si="1405"/>
        <v>105587.75094212549</v>
      </c>
      <c r="AG125" s="307">
        <f t="shared" si="1405"/>
        <v>106184.7594370814</v>
      </c>
      <c r="AH125" s="307">
        <f t="shared" si="1405"/>
        <v>106785.14350486532</v>
      </c>
      <c r="AI125" s="307">
        <f t="shared" si="1405"/>
        <v>107388.92223145676</v>
      </c>
      <c r="AJ125" s="307">
        <f t="shared" si="1405"/>
        <v>107996.11481075018</v>
      </c>
      <c r="AK125" s="307">
        <f t="shared" si="1405"/>
        <v>108606.74054516507</v>
      </c>
      <c r="AL125" s="307">
        <f t="shared" si="1405"/>
        <v>109220.81884625963</v>
      </c>
      <c r="AM125" s="307">
        <f t="shared" si="1405"/>
        <v>109838.36923534784</v>
      </c>
      <c r="AN125" s="307">
        <f t="shared" si="1405"/>
        <v>110459.41134412</v>
      </c>
      <c r="AO125" s="307">
        <f t="shared" si="1405"/>
        <v>111083.96491526686</v>
      </c>
      <c r="AP125" s="307">
        <f t="shared" si="1405"/>
        <v>111712.04980310721</v>
      </c>
      <c r="AQ125" s="307">
        <f t="shared" si="1405"/>
        <v>112343.68597421903</v>
      </c>
      <c r="AR125" s="307">
        <f t="shared" si="1405"/>
        <v>112978.89350807427</v>
      </c>
      <c r="AS125" s="307">
        <f t="shared" si="1405"/>
        <v>113617.6925976771</v>
      </c>
      <c r="AT125" s="307">
        <f t="shared" si="1405"/>
        <v>114260.10355020589</v>
      </c>
      <c r="AU125" s="307">
        <f t="shared" si="1405"/>
        <v>113892.83143341933</v>
      </c>
      <c r="AV125" s="307">
        <f t="shared" si="1405"/>
        <v>113523.48270668772</v>
      </c>
      <c r="AW125" s="307">
        <f t="shared" si="1405"/>
        <v>113152.04562855652</v>
      </c>
      <c r="AX125" s="307">
        <f t="shared" si="1405"/>
        <v>112778.50839118328</v>
      </c>
      <c r="AY125" s="307">
        <f t="shared" si="1405"/>
        <v>112402.85911996233</v>
      </c>
      <c r="AZ125" s="307">
        <f t="shared" si="1405"/>
        <v>112025.08587314723</v>
      </c>
      <c r="BA125" s="307">
        <f t="shared" si="1405"/>
        <v>111645.17664147116</v>
      </c>
      <c r="BB125" s="307">
        <f t="shared" si="1405"/>
        <v>111263.11934776517</v>
      </c>
      <c r="BC125" s="307">
        <f t="shared" si="1405"/>
        <v>110878.90184657426</v>
      </c>
      <c r="BD125" s="307">
        <f t="shared" si="1405"/>
        <v>110492.51192377122</v>
      </c>
      <c r="BE125" s="307">
        <f t="shared" si="1405"/>
        <v>110103.93729616843</v>
      </c>
      <c r="BF125" s="307">
        <f t="shared" si="1405"/>
        <v>109713.1656111273</v>
      </c>
      <c r="BG125" s="307">
        <f t="shared" si="1405"/>
        <v>109320.18444616569</v>
      </c>
      <c r="BH125" s="307">
        <f t="shared" si="1405"/>
        <v>108924.98130856286</v>
      </c>
      <c r="BI125" s="307">
        <f t="shared" si="1405"/>
        <v>108527.54363496247</v>
      </c>
      <c r="BJ125" s="307">
        <f t="shared" si="1405"/>
        <v>108127.8587909731</v>
      </c>
      <c r="BK125" s="307">
        <f t="shared" si="1405"/>
        <v>107725.91407076668</v>
      </c>
      <c r="BL125" s="307">
        <f t="shared" si="1405"/>
        <v>107321.69669667452</v>
      </c>
      <c r="BM125" s="307">
        <f t="shared" si="1405"/>
        <v>106915.19381878113</v>
      </c>
      <c r="BN125" s="307">
        <f t="shared" si="1405"/>
        <v>106506.39251451573</v>
      </c>
      <c r="BO125" s="307">
        <f t="shared" si="1405"/>
        <v>106095.27978824145</v>
      </c>
      <c r="BP125" s="307">
        <f t="shared" si="1405"/>
        <v>105681.8425708422</v>
      </c>
      <c r="BQ125" s="307">
        <f t="shared" si="1405"/>
        <v>105266.0677193072</v>
      </c>
      <c r="BR125" s="307">
        <f t="shared" si="1405"/>
        <v>104847.94201631322</v>
      </c>
      <c r="BS125" s="307">
        <f t="shared" si="1405"/>
        <v>104427.45216980428</v>
      </c>
      <c r="BT125" s="307">
        <f t="shared" ref="BT125:EE125" si="1406">+BS129</f>
        <v>104004.58481256926</v>
      </c>
      <c r="BU125" s="307">
        <f t="shared" si="1406"/>
        <v>103579.32650181685</v>
      </c>
      <c r="BV125" s="307">
        <f t="shared" si="1406"/>
        <v>103151.66371874823</v>
      </c>
      <c r="BW125" s="307">
        <f t="shared" si="1406"/>
        <v>102721.58286812736</v>
      </c>
      <c r="BX125" s="307">
        <f t="shared" si="1406"/>
        <v>102289.07027784875</v>
      </c>
      <c r="BY125" s="307">
        <f t="shared" si="1406"/>
        <v>101854.11219850281</v>
      </c>
      <c r="BZ125" s="307">
        <f t="shared" si="1406"/>
        <v>101416.69480293883</v>
      </c>
      <c r="CA125" s="307">
        <f t="shared" si="1406"/>
        <v>100976.80418582534</v>
      </c>
      <c r="CB125" s="307">
        <f t="shared" si="1406"/>
        <v>100534.42636320814</v>
      </c>
      <c r="CC125" s="307">
        <f t="shared" si="1406"/>
        <v>100089.5472720657</v>
      </c>
      <c r="CD125" s="307">
        <f t="shared" si="1406"/>
        <v>99642.152769862121</v>
      </c>
      <c r="CE125" s="307">
        <f t="shared" si="1406"/>
        <v>99192.228634097555</v>
      </c>
      <c r="CF125" s="307">
        <f t="shared" si="1406"/>
        <v>98739.760561856077</v>
      </c>
      <c r="CG125" s="307">
        <f t="shared" si="1406"/>
        <v>98284.734169350995</v>
      </c>
      <c r="CH125" s="307">
        <f t="shared" si="1406"/>
        <v>97827.134991467581</v>
      </c>
      <c r="CI125" s="307">
        <f t="shared" si="1406"/>
        <v>97366.948481303261</v>
      </c>
      <c r="CJ125" s="307">
        <f t="shared" si="1406"/>
        <v>96904.160009705141</v>
      </c>
      <c r="CK125" s="307">
        <f t="shared" si="1406"/>
        <v>96438.754864804985</v>
      </c>
      <c r="CL125" s="307">
        <f t="shared" si="1406"/>
        <v>95970.718251551531</v>
      </c>
      <c r="CM125" s="307">
        <f t="shared" si="1406"/>
        <v>95500.035291240099</v>
      </c>
      <c r="CN125" s="307">
        <f t="shared" si="1406"/>
        <v>95026.691021039704</v>
      </c>
      <c r="CO125" s="307">
        <f t="shared" si="1406"/>
        <v>94550.670393517299</v>
      </c>
      <c r="CP125" s="307">
        <f t="shared" si="1406"/>
        <v>94071.958276159479</v>
      </c>
      <c r="CQ125" s="307">
        <f t="shared" si="1406"/>
        <v>93590.539450891403</v>
      </c>
      <c r="CR125" s="307">
        <f t="shared" si="1406"/>
        <v>93106.398613593032</v>
      </c>
      <c r="CS125" s="307">
        <f t="shared" si="1406"/>
        <v>92619.520373612584</v>
      </c>
      <c r="CT125" s="307">
        <f t="shared" si="1406"/>
        <v>92129.889253277332</v>
      </c>
      <c r="CU125" s="307">
        <f t="shared" si="1406"/>
        <v>91637.489687401496</v>
      </c>
      <c r="CV125" s="307">
        <f t="shared" si="1406"/>
        <v>91142.306022791512</v>
      </c>
      <c r="CW125" s="307">
        <f t="shared" si="1406"/>
        <v>90644.322517748355</v>
      </c>
      <c r="CX125" s="307">
        <f t="shared" si="1406"/>
        <v>90143.523341567154</v>
      </c>
      <c r="CY125" s="307">
        <f t="shared" si="1406"/>
        <v>89639.892574033933</v>
      </c>
      <c r="CZ125" s="307">
        <f t="shared" si="1406"/>
        <v>89133.414204919507</v>
      </c>
      <c r="DA125" s="307">
        <f t="shared" si="1406"/>
        <v>88624.07213347053</v>
      </c>
      <c r="DB125" s="307">
        <f t="shared" si="1406"/>
        <v>88111.850167897661</v>
      </c>
      <c r="DC125" s="307">
        <f t="shared" si="1406"/>
        <v>87596.732024860816</v>
      </c>
      <c r="DD125" s="307">
        <f t="shared" si="1406"/>
        <v>87078.701328951545</v>
      </c>
      <c r="DE125" s="307">
        <f t="shared" si="1406"/>
        <v>86557.741612172467</v>
      </c>
      <c r="DF125" s="307">
        <f t="shared" si="1406"/>
        <v>86033.836313413747</v>
      </c>
      <c r="DG125" s="307">
        <f t="shared" si="1406"/>
        <v>85506.96877792661</v>
      </c>
      <c r="DH125" s="307">
        <f t="shared" si="1406"/>
        <v>84977.122256793926</v>
      </c>
      <c r="DI125" s="307">
        <f t="shared" si="1406"/>
        <v>84444.279906397744</v>
      </c>
      <c r="DJ125" s="307">
        <f t="shared" si="1406"/>
        <v>83908.424787883851</v>
      </c>
      <c r="DK125" s="307">
        <f t="shared" si="1406"/>
        <v>83369.539866623294</v>
      </c>
      <c r="DL125" s="307">
        <f t="shared" si="1406"/>
        <v>82827.608011670862</v>
      </c>
      <c r="DM125" s="307">
        <f t="shared" si="1406"/>
        <v>82282.611995220461</v>
      </c>
      <c r="DN125" s="307">
        <f t="shared" si="1406"/>
        <v>81734.534492057486</v>
      </c>
      <c r="DO125" s="307">
        <f t="shared" si="1406"/>
        <v>81183.35807900806</v>
      </c>
      <c r="DP125" s="307">
        <f t="shared" si="1406"/>
        <v>80629.065234385154</v>
      </c>
      <c r="DQ125" s="307">
        <f t="shared" si="1406"/>
        <v>80071.638337431548</v>
      </c>
      <c r="DR125" s="307">
        <f t="shared" si="1406"/>
        <v>79511.05966775972</v>
      </c>
      <c r="DS125" s="307">
        <f t="shared" si="1406"/>
        <v>78947.311404788488</v>
      </c>
      <c r="DT125" s="307">
        <f t="shared" si="1406"/>
        <v>78380.375627176516</v>
      </c>
      <c r="DU125" s="307">
        <f t="shared" si="1406"/>
        <v>77810.234312252607</v>
      </c>
      <c r="DV125" s="307">
        <f t="shared" si="1406"/>
        <v>77236.869335442752</v>
      </c>
      <c r="DW125" s="307">
        <f t="shared" si="1406"/>
        <v>76660.26246969396</v>
      </c>
      <c r="DX125" s="307">
        <f t="shared" si="1406"/>
        <v>76080.395384894859</v>
      </c>
      <c r="DY125" s="307">
        <f t="shared" si="1406"/>
        <v>75497.24964729292</v>
      </c>
      <c r="DZ125" s="307">
        <f t="shared" si="1406"/>
        <v>74910.806718908541</v>
      </c>
      <c r="EA125" s="307">
        <f t="shared" si="1406"/>
        <v>74321.047956945666</v>
      </c>
      <c r="EB125" s="307">
        <f t="shared" si="1406"/>
        <v>73727.954613199152</v>
      </c>
      <c r="EC125" s="307">
        <f t="shared" si="1406"/>
        <v>73131.507833458789</v>
      </c>
      <c r="ED125" s="307">
        <f t="shared" si="1406"/>
        <v>72531.68865690993</v>
      </c>
      <c r="EE125" s="307">
        <f t="shared" si="1406"/>
        <v>71928.478015530709</v>
      </c>
      <c r="EF125" s="307">
        <f t="shared" ref="EF125:GQ125" si="1407">+EE129</f>
        <v>71321.856733485896</v>
      </c>
      <c r="EG125" s="307">
        <f t="shared" si="1407"/>
        <v>70711.805526517302</v>
      </c>
      <c r="EH125" s="307">
        <f t="shared" si="1407"/>
        <v>70098.305001330751</v>
      </c>
      <c r="EI125" s="307">
        <f t="shared" si="1407"/>
        <v>69481.335654979543</v>
      </c>
      <c r="EJ125" s="307">
        <f t="shared" si="1407"/>
        <v>68860.877874244499</v>
      </c>
      <c r="EK125" s="307">
        <f t="shared" si="1407"/>
        <v>68236.91193501043</v>
      </c>
      <c r="EL125" s="307">
        <f t="shared" si="1407"/>
        <v>67609.418001639147</v>
      </c>
      <c r="EM125" s="307">
        <f t="shared" si="1407"/>
        <v>66978.376126338859</v>
      </c>
      <c r="EN125" s="307">
        <f t="shared" si="1407"/>
        <v>66343.766248530083</v>
      </c>
      <c r="EO125" s="307">
        <f t="shared" si="1407"/>
        <v>65705.568194207895</v>
      </c>
      <c r="EP125" s="307">
        <f t="shared" si="1407"/>
        <v>65063.761675300615</v>
      </c>
      <c r="EQ125" s="307">
        <f t="shared" si="1407"/>
        <v>64418.326289024844</v>
      </c>
      <c r="ER125" s="307">
        <f t="shared" si="1407"/>
        <v>63769.241517236893</v>
      </c>
      <c r="ES125" s="307">
        <f t="shared" si="1407"/>
        <v>63116.486725780502</v>
      </c>
      <c r="ET125" s="307">
        <f t="shared" si="1407"/>
        <v>62460.041163830894</v>
      </c>
      <c r="EU125" s="307">
        <f t="shared" si="1407"/>
        <v>61799.883963235108</v>
      </c>
      <c r="EV125" s="307">
        <f t="shared" si="1407"/>
        <v>61135.994137848611</v>
      </c>
      <c r="EW125" s="307">
        <f t="shared" si="1407"/>
        <v>60468.350582868159</v>
      </c>
      <c r="EX125" s="307">
        <f t="shared" si="1407"/>
        <v>59796.932074160883</v>
      </c>
      <c r="EY125" s="307">
        <f t="shared" si="1407"/>
        <v>59121.717267589578</v>
      </c>
      <c r="EZ125" s="307">
        <f t="shared" si="1407"/>
        <v>58442.684698334189</v>
      </c>
      <c r="FA125" s="307">
        <f t="shared" si="1407"/>
        <v>57759.812780209453</v>
      </c>
      <c r="FB125" s="307">
        <f t="shared" si="1407"/>
        <v>57073.079804978661</v>
      </c>
      <c r="FC125" s="307">
        <f t="shared" si="1407"/>
        <v>56382.463941663591</v>
      </c>
      <c r="FD125" s="307">
        <f t="shared" si="1407"/>
        <v>55687.943235850486</v>
      </c>
      <c r="FE125" s="307">
        <f t="shared" si="1407"/>
        <v>54989.495608992147</v>
      </c>
      <c r="FF125" s="307">
        <f t="shared" si="1407"/>
        <v>54287.098857706063</v>
      </c>
      <c r="FG125" s="307">
        <f t="shared" si="1407"/>
        <v>53580.730653068567</v>
      </c>
      <c r="FH125" s="307">
        <f t="shared" si="1407"/>
        <v>52870.368539905015</v>
      </c>
      <c r="FI125" s="307">
        <f t="shared" si="1407"/>
        <v>52155.98993607593</v>
      </c>
      <c r="FJ125" s="307">
        <f t="shared" si="1407"/>
        <v>51437.572131759145</v>
      </c>
      <c r="FK125" s="307">
        <f t="shared" si="1407"/>
        <v>50715.09228872785</v>
      </c>
      <c r="FL125" s="307">
        <f t="shared" si="1407"/>
        <v>49988.527439624588</v>
      </c>
      <c r="FM125" s="307">
        <f t="shared" si="1407"/>
        <v>49257.854487231118</v>
      </c>
      <c r="FN125" s="307">
        <f t="shared" si="1407"/>
        <v>48523.050203734172</v>
      </c>
      <c r="FO125" s="307">
        <f t="shared" si="1407"/>
        <v>47784.091229987047</v>
      </c>
      <c r="FP125" s="307">
        <f t="shared" si="1407"/>
        <v>47040.954074767025</v>
      </c>
      <c r="FQ125" s="307">
        <f t="shared" si="1407"/>
        <v>46293.615114028609</v>
      </c>
      <c r="FR125" s="307">
        <f t="shared" si="1407"/>
        <v>45542.050590152503</v>
      </c>
      <c r="FS125" s="307">
        <f t="shared" si="1407"/>
        <v>44786.236611190383</v>
      </c>
      <c r="FT125" s="307">
        <f t="shared" si="1407"/>
        <v>44026.149150105382</v>
      </c>
      <c r="FU125" s="307">
        <f t="shared" si="1407"/>
        <v>43261.764044008261</v>
      </c>
      <c r="FV125" s="307">
        <f t="shared" si="1407"/>
        <v>42493.056993389298</v>
      </c>
      <c r="FW125" s="307">
        <f t="shared" si="1407"/>
        <v>41720.003561345817</v>
      </c>
      <c r="FX125" s="307">
        <f t="shared" si="1407"/>
        <v>40942.579172805323</v>
      </c>
      <c r="FY125" s="307">
        <f t="shared" si="1407"/>
        <v>40160.759113744309</v>
      </c>
      <c r="FZ125" s="307">
        <f t="shared" si="1407"/>
        <v>39374.518530402573</v>
      </c>
      <c r="GA125" s="307">
        <f t="shared" si="1407"/>
        <v>38583.832428493144</v>
      </c>
      <c r="GB125" s="307">
        <f t="shared" si="1407"/>
        <v>37788.67567240772</v>
      </c>
      <c r="GC125" s="307">
        <f t="shared" si="1407"/>
        <v>36989.022984417614</v>
      </c>
      <c r="GD125" s="307">
        <f t="shared" si="1407"/>
        <v>36184.84894387018</v>
      </c>
      <c r="GE125" s="307">
        <f t="shared" si="1407"/>
        <v>35376.127986380714</v>
      </c>
      <c r="GF125" s="307">
        <f t="shared" si="1407"/>
        <v>34562.834403019762</v>
      </c>
      <c r="GG125" s="307">
        <f t="shared" si="1407"/>
        <v>33744.942339495843</v>
      </c>
      <c r="GH125" s="307">
        <f t="shared" si="1407"/>
        <v>32922.425795333555</v>
      </c>
      <c r="GI125" s="307">
        <f t="shared" si="1407"/>
        <v>32095.258623047026</v>
      </c>
      <c r="GJ125" s="307">
        <f t="shared" si="1407"/>
        <v>31263.414527308702</v>
      </c>
      <c r="GK125" s="307">
        <f t="shared" si="1407"/>
        <v>30426.867064113416</v>
      </c>
      <c r="GL125" s="307">
        <f t="shared" si="1407"/>
        <v>29585.58963993776</v>
      </c>
      <c r="GM125" s="307">
        <f t="shared" si="1407"/>
        <v>28739.555510894672</v>
      </c>
      <c r="GN125" s="307">
        <f t="shared" si="1407"/>
        <v>27888.737781883268</v>
      </c>
      <c r="GO125" s="307">
        <f t="shared" si="1407"/>
        <v>27033.109405733852</v>
      </c>
      <c r="GP125" s="307">
        <f t="shared" si="1407"/>
        <v>26172.643182348096</v>
      </c>
      <c r="GQ125" s="307">
        <f t="shared" si="1407"/>
        <v>25307.311757834366</v>
      </c>
      <c r="GR125" s="307">
        <f t="shared" ref="GR125:JC125" si="1408">+GQ129</f>
        <v>24437.087623638145</v>
      </c>
      <c r="GS125" s="307">
        <f t="shared" si="1408"/>
        <v>23561.943115667549</v>
      </c>
      <c r="GT125" s="307">
        <f t="shared" si="1408"/>
        <v>22681.8504134139</v>
      </c>
      <c r="GU125" s="307">
        <f t="shared" si="1408"/>
        <v>21796.781539067313</v>
      </c>
      <c r="GV125" s="307">
        <f t="shared" si="1408"/>
        <v>20906.708356627303</v>
      </c>
      <c r="GW125" s="307">
        <f t="shared" si="1408"/>
        <v>20011.602571008349</v>
      </c>
      <c r="GX125" s="307">
        <f t="shared" si="1408"/>
        <v>19111.435727140397</v>
      </c>
      <c r="GY125" s="307">
        <f t="shared" si="1408"/>
        <v>18206.179209064292</v>
      </c>
      <c r="GZ125" s="307">
        <f t="shared" si="1408"/>
        <v>17295.804239022091</v>
      </c>
      <c r="HA125" s="307">
        <f t="shared" si="1408"/>
        <v>16380.281876542216</v>
      </c>
      <c r="HB125" s="307">
        <f t="shared" si="1408"/>
        <v>15459.583017519459</v>
      </c>
      <c r="HC125" s="307">
        <f t="shared" si="1408"/>
        <v>14533.678393289769</v>
      </c>
      <c r="HD125" s="307">
        <f t="shared" si="1408"/>
        <v>13602.538569699813</v>
      </c>
      <c r="HE125" s="307">
        <f t="shared" si="1408"/>
        <v>12666.133946171278</v>
      </c>
      <c r="HF125" s="307">
        <f t="shared" si="1408"/>
        <v>11724.434754759874</v>
      </c>
      <c r="HG125" s="307">
        <f t="shared" si="1408"/>
        <v>10777.411059209027</v>
      </c>
      <c r="HH125" s="307">
        <f t="shared" si="1408"/>
        <v>9825.0327539982191</v>
      </c>
      <c r="HI125" s="307">
        <f t="shared" si="1408"/>
        <v>8867.2695633859366</v>
      </c>
      <c r="HJ125" s="307">
        <f t="shared" si="1408"/>
        <v>7904.0910404472279</v>
      </c>
      <c r="HK125" s="307">
        <f t="shared" si="1408"/>
        <v>6935.466566105797</v>
      </c>
      <c r="HL125" s="307">
        <f t="shared" si="1408"/>
        <v>5961.3653481606416</v>
      </c>
      <c r="HM125" s="307">
        <f t="shared" si="1408"/>
        <v>4981.7564203071752</v>
      </c>
      <c r="HN125" s="307">
        <f t="shared" si="1408"/>
        <v>3996.6086411528249</v>
      </c>
      <c r="HO125" s="307">
        <f t="shared" si="1408"/>
        <v>3005.8906932270565</v>
      </c>
      <c r="HP125" s="307">
        <f t="shared" si="1408"/>
        <v>2009.5710819858043</v>
      </c>
      <c r="HQ125" s="307">
        <f t="shared" si="1408"/>
        <v>1007.6181348102709</v>
      </c>
      <c r="HR125" s="307">
        <f t="shared" si="1408"/>
        <v>6.787104211980477E-11</v>
      </c>
      <c r="HS125" s="307">
        <f t="shared" si="1408"/>
        <v>6.787104211980477E-11</v>
      </c>
      <c r="HT125" s="307">
        <f t="shared" si="1408"/>
        <v>6.787104211980477E-11</v>
      </c>
      <c r="HU125" s="307">
        <f t="shared" si="1408"/>
        <v>6.787104211980477E-11</v>
      </c>
      <c r="HV125" s="307">
        <f t="shared" si="1408"/>
        <v>6.787104211980477E-11</v>
      </c>
      <c r="HW125" s="307">
        <f t="shared" si="1408"/>
        <v>6.787104211980477E-11</v>
      </c>
      <c r="HX125" s="307">
        <f t="shared" si="1408"/>
        <v>6.787104211980477E-11</v>
      </c>
      <c r="HY125" s="307">
        <f t="shared" si="1408"/>
        <v>6.787104211980477E-11</v>
      </c>
      <c r="HZ125" s="307">
        <f t="shared" si="1408"/>
        <v>6.787104211980477E-11</v>
      </c>
      <c r="IA125" s="307">
        <f t="shared" si="1408"/>
        <v>6.787104211980477E-11</v>
      </c>
      <c r="IB125" s="307">
        <f t="shared" si="1408"/>
        <v>6.787104211980477E-11</v>
      </c>
      <c r="IC125" s="307">
        <f t="shared" si="1408"/>
        <v>6.787104211980477E-11</v>
      </c>
      <c r="ID125" s="307">
        <f t="shared" si="1408"/>
        <v>6.787104211980477E-11</v>
      </c>
      <c r="IE125" s="307">
        <f t="shared" si="1408"/>
        <v>6.787104211980477E-11</v>
      </c>
      <c r="IF125" s="307">
        <f t="shared" si="1408"/>
        <v>6.787104211980477E-11</v>
      </c>
      <c r="IG125" s="307">
        <f t="shared" si="1408"/>
        <v>6.787104211980477E-11</v>
      </c>
      <c r="IH125" s="307">
        <f t="shared" si="1408"/>
        <v>6.787104211980477E-11</v>
      </c>
      <c r="II125" s="307">
        <f t="shared" si="1408"/>
        <v>6.787104211980477E-11</v>
      </c>
      <c r="IJ125" s="307">
        <f t="shared" si="1408"/>
        <v>6.787104211980477E-11</v>
      </c>
      <c r="IK125" s="307">
        <f t="shared" si="1408"/>
        <v>6.787104211980477E-11</v>
      </c>
      <c r="IL125" s="307">
        <f t="shared" si="1408"/>
        <v>6.787104211980477E-11</v>
      </c>
      <c r="IM125" s="307">
        <f t="shared" si="1408"/>
        <v>6.787104211980477E-11</v>
      </c>
      <c r="IN125" s="307">
        <f t="shared" si="1408"/>
        <v>6.787104211980477E-11</v>
      </c>
      <c r="IO125" s="307">
        <f t="shared" si="1408"/>
        <v>6.787104211980477E-11</v>
      </c>
      <c r="IP125" s="307">
        <f t="shared" si="1408"/>
        <v>6.787104211980477E-11</v>
      </c>
      <c r="IQ125" s="307">
        <f t="shared" si="1408"/>
        <v>6.787104211980477E-11</v>
      </c>
      <c r="IR125" s="307">
        <f t="shared" si="1408"/>
        <v>6.787104211980477E-11</v>
      </c>
      <c r="IS125" s="307">
        <f t="shared" si="1408"/>
        <v>6.787104211980477E-11</v>
      </c>
      <c r="IT125" s="307">
        <f t="shared" si="1408"/>
        <v>6.787104211980477E-11</v>
      </c>
      <c r="IU125" s="307">
        <f t="shared" si="1408"/>
        <v>6.787104211980477E-11</v>
      </c>
      <c r="IV125" s="307">
        <f t="shared" si="1408"/>
        <v>6.787104211980477E-11</v>
      </c>
      <c r="IW125" s="307">
        <f t="shared" si="1408"/>
        <v>6.787104211980477E-11</v>
      </c>
      <c r="IX125" s="307">
        <f t="shared" si="1408"/>
        <v>6.787104211980477E-11</v>
      </c>
      <c r="IY125" s="307">
        <f t="shared" si="1408"/>
        <v>6.787104211980477E-11</v>
      </c>
      <c r="IZ125" s="307">
        <f t="shared" si="1408"/>
        <v>6.787104211980477E-11</v>
      </c>
      <c r="JA125" s="307">
        <f t="shared" si="1408"/>
        <v>6.787104211980477E-11</v>
      </c>
      <c r="JB125" s="307">
        <f t="shared" si="1408"/>
        <v>6.787104211980477E-11</v>
      </c>
      <c r="JC125" s="307">
        <f t="shared" si="1408"/>
        <v>6.787104211980477E-11</v>
      </c>
      <c r="JD125" s="307">
        <f t="shared" ref="JD125:JN125" si="1409">+JC129</f>
        <v>6.787104211980477E-11</v>
      </c>
      <c r="JE125" s="307">
        <f t="shared" si="1409"/>
        <v>6.787104211980477E-11</v>
      </c>
      <c r="JF125" s="307">
        <f t="shared" si="1409"/>
        <v>6.787104211980477E-11</v>
      </c>
      <c r="JG125" s="307">
        <f t="shared" si="1409"/>
        <v>6.787104211980477E-11</v>
      </c>
      <c r="JH125" s="307">
        <f t="shared" si="1409"/>
        <v>6.787104211980477E-11</v>
      </c>
      <c r="JI125" s="307">
        <f t="shared" si="1409"/>
        <v>6.787104211980477E-11</v>
      </c>
      <c r="JJ125" s="307">
        <f t="shared" si="1409"/>
        <v>6.787104211980477E-11</v>
      </c>
      <c r="JK125" s="307">
        <f t="shared" si="1409"/>
        <v>6.787104211980477E-11</v>
      </c>
      <c r="JL125" s="307">
        <f t="shared" si="1409"/>
        <v>6.787104211980477E-11</v>
      </c>
      <c r="JM125" s="307">
        <f t="shared" si="1409"/>
        <v>6.787104211980477E-11</v>
      </c>
      <c r="JN125" s="307">
        <f t="shared" si="1409"/>
        <v>6.787104211980477E-11</v>
      </c>
    </row>
    <row r="126" spans="2:274" x14ac:dyDescent="0.2">
      <c r="B126" s="227" t="s">
        <v>504</v>
      </c>
      <c r="C126" s="394"/>
      <c r="D126" s="395"/>
      <c r="E126" s="162">
        <f>+SUM(G126:JN126)</f>
        <v>98125.326206846934</v>
      </c>
      <c r="F126" s="396"/>
      <c r="G126" s="396">
        <f>+$C$105*(AND(G109=1,F109=0))</f>
        <v>0</v>
      </c>
      <c r="H126" s="396">
        <f t="shared" ref="H126:BS126" si="1410">+$C$105*(AND(H109=1,G109=0))</f>
        <v>0</v>
      </c>
      <c r="I126" s="396">
        <f t="shared" si="1410"/>
        <v>0</v>
      </c>
      <c r="J126" s="396">
        <f t="shared" si="1410"/>
        <v>0</v>
      </c>
      <c r="K126" s="396">
        <f t="shared" si="1410"/>
        <v>0</v>
      </c>
      <c r="L126" s="396">
        <f t="shared" si="1410"/>
        <v>0</v>
      </c>
      <c r="M126" s="396">
        <f t="shared" si="1410"/>
        <v>0</v>
      </c>
      <c r="N126" s="396">
        <f t="shared" si="1410"/>
        <v>0</v>
      </c>
      <c r="O126" s="396">
        <f t="shared" si="1410"/>
        <v>0</v>
      </c>
      <c r="P126" s="396">
        <f t="shared" si="1410"/>
        <v>0</v>
      </c>
      <c r="Q126" s="396">
        <f t="shared" si="1410"/>
        <v>0</v>
      </c>
      <c r="R126" s="396">
        <f t="shared" si="1410"/>
        <v>0</v>
      </c>
      <c r="S126" s="396">
        <f t="shared" si="1410"/>
        <v>98125.326206846934</v>
      </c>
      <c r="T126" s="396">
        <f t="shared" si="1410"/>
        <v>0</v>
      </c>
      <c r="U126" s="396">
        <f t="shared" si="1410"/>
        <v>0</v>
      </c>
      <c r="V126" s="396">
        <f t="shared" si="1410"/>
        <v>0</v>
      </c>
      <c r="W126" s="396">
        <f t="shared" si="1410"/>
        <v>0</v>
      </c>
      <c r="X126" s="396">
        <f t="shared" si="1410"/>
        <v>0</v>
      </c>
      <c r="Y126" s="396">
        <f t="shared" si="1410"/>
        <v>0</v>
      </c>
      <c r="Z126" s="396">
        <f t="shared" si="1410"/>
        <v>0</v>
      </c>
      <c r="AA126" s="396">
        <f t="shared" si="1410"/>
        <v>0</v>
      </c>
      <c r="AB126" s="396">
        <f t="shared" si="1410"/>
        <v>0</v>
      </c>
      <c r="AC126" s="396">
        <f t="shared" si="1410"/>
        <v>0</v>
      </c>
      <c r="AD126" s="396">
        <f t="shared" si="1410"/>
        <v>0</v>
      </c>
      <c r="AE126" s="396">
        <f t="shared" si="1410"/>
        <v>0</v>
      </c>
      <c r="AF126" s="396">
        <f t="shared" si="1410"/>
        <v>0</v>
      </c>
      <c r="AG126" s="396">
        <f t="shared" si="1410"/>
        <v>0</v>
      </c>
      <c r="AH126" s="396">
        <f t="shared" si="1410"/>
        <v>0</v>
      </c>
      <c r="AI126" s="396">
        <f t="shared" si="1410"/>
        <v>0</v>
      </c>
      <c r="AJ126" s="396">
        <f t="shared" si="1410"/>
        <v>0</v>
      </c>
      <c r="AK126" s="396">
        <f t="shared" si="1410"/>
        <v>0</v>
      </c>
      <c r="AL126" s="396">
        <f t="shared" si="1410"/>
        <v>0</v>
      </c>
      <c r="AM126" s="396">
        <f t="shared" si="1410"/>
        <v>0</v>
      </c>
      <c r="AN126" s="396">
        <f t="shared" si="1410"/>
        <v>0</v>
      </c>
      <c r="AO126" s="396">
        <f t="shared" si="1410"/>
        <v>0</v>
      </c>
      <c r="AP126" s="396">
        <f t="shared" si="1410"/>
        <v>0</v>
      </c>
      <c r="AQ126" s="396">
        <f t="shared" si="1410"/>
        <v>0</v>
      </c>
      <c r="AR126" s="396">
        <f t="shared" si="1410"/>
        <v>0</v>
      </c>
      <c r="AS126" s="396">
        <f t="shared" si="1410"/>
        <v>0</v>
      </c>
      <c r="AT126" s="396">
        <f t="shared" si="1410"/>
        <v>0</v>
      </c>
      <c r="AU126" s="396">
        <f t="shared" si="1410"/>
        <v>0</v>
      </c>
      <c r="AV126" s="396">
        <f t="shared" si="1410"/>
        <v>0</v>
      </c>
      <c r="AW126" s="396">
        <f t="shared" si="1410"/>
        <v>0</v>
      </c>
      <c r="AX126" s="396">
        <f t="shared" si="1410"/>
        <v>0</v>
      </c>
      <c r="AY126" s="396">
        <f t="shared" si="1410"/>
        <v>0</v>
      </c>
      <c r="AZ126" s="396">
        <f t="shared" si="1410"/>
        <v>0</v>
      </c>
      <c r="BA126" s="396">
        <f t="shared" si="1410"/>
        <v>0</v>
      </c>
      <c r="BB126" s="396">
        <f t="shared" si="1410"/>
        <v>0</v>
      </c>
      <c r="BC126" s="396">
        <f t="shared" si="1410"/>
        <v>0</v>
      </c>
      <c r="BD126" s="396">
        <f t="shared" si="1410"/>
        <v>0</v>
      </c>
      <c r="BE126" s="396">
        <f t="shared" si="1410"/>
        <v>0</v>
      </c>
      <c r="BF126" s="396">
        <f t="shared" si="1410"/>
        <v>0</v>
      </c>
      <c r="BG126" s="396">
        <f t="shared" si="1410"/>
        <v>0</v>
      </c>
      <c r="BH126" s="396">
        <f t="shared" si="1410"/>
        <v>0</v>
      </c>
      <c r="BI126" s="396">
        <f t="shared" si="1410"/>
        <v>0</v>
      </c>
      <c r="BJ126" s="396">
        <f t="shared" si="1410"/>
        <v>0</v>
      </c>
      <c r="BK126" s="396">
        <f t="shared" si="1410"/>
        <v>0</v>
      </c>
      <c r="BL126" s="396">
        <f t="shared" si="1410"/>
        <v>0</v>
      </c>
      <c r="BM126" s="396">
        <f t="shared" si="1410"/>
        <v>0</v>
      </c>
      <c r="BN126" s="396">
        <f t="shared" si="1410"/>
        <v>0</v>
      </c>
      <c r="BO126" s="396">
        <f t="shared" si="1410"/>
        <v>0</v>
      </c>
      <c r="BP126" s="396">
        <f t="shared" si="1410"/>
        <v>0</v>
      </c>
      <c r="BQ126" s="396">
        <f t="shared" si="1410"/>
        <v>0</v>
      </c>
      <c r="BR126" s="396">
        <f t="shared" si="1410"/>
        <v>0</v>
      </c>
      <c r="BS126" s="396">
        <f t="shared" si="1410"/>
        <v>0</v>
      </c>
      <c r="BT126" s="396">
        <f t="shared" ref="BT126:EE126" si="1411">+$C$105*(AND(BT109=1,BS109=0))</f>
        <v>0</v>
      </c>
      <c r="BU126" s="396">
        <f t="shared" si="1411"/>
        <v>0</v>
      </c>
      <c r="BV126" s="396">
        <f t="shared" si="1411"/>
        <v>0</v>
      </c>
      <c r="BW126" s="396">
        <f t="shared" si="1411"/>
        <v>0</v>
      </c>
      <c r="BX126" s="396">
        <f t="shared" si="1411"/>
        <v>0</v>
      </c>
      <c r="BY126" s="396">
        <f t="shared" si="1411"/>
        <v>0</v>
      </c>
      <c r="BZ126" s="396">
        <f t="shared" si="1411"/>
        <v>0</v>
      </c>
      <c r="CA126" s="396">
        <f t="shared" si="1411"/>
        <v>0</v>
      </c>
      <c r="CB126" s="396">
        <f t="shared" si="1411"/>
        <v>0</v>
      </c>
      <c r="CC126" s="396">
        <f t="shared" si="1411"/>
        <v>0</v>
      </c>
      <c r="CD126" s="396">
        <f t="shared" si="1411"/>
        <v>0</v>
      </c>
      <c r="CE126" s="396">
        <f t="shared" si="1411"/>
        <v>0</v>
      </c>
      <c r="CF126" s="396">
        <f t="shared" si="1411"/>
        <v>0</v>
      </c>
      <c r="CG126" s="396">
        <f t="shared" si="1411"/>
        <v>0</v>
      </c>
      <c r="CH126" s="396">
        <f t="shared" si="1411"/>
        <v>0</v>
      </c>
      <c r="CI126" s="396">
        <f t="shared" si="1411"/>
        <v>0</v>
      </c>
      <c r="CJ126" s="396">
        <f t="shared" si="1411"/>
        <v>0</v>
      </c>
      <c r="CK126" s="396">
        <f t="shared" si="1411"/>
        <v>0</v>
      </c>
      <c r="CL126" s="396">
        <f t="shared" si="1411"/>
        <v>0</v>
      </c>
      <c r="CM126" s="396">
        <f t="shared" si="1411"/>
        <v>0</v>
      </c>
      <c r="CN126" s="396">
        <f t="shared" si="1411"/>
        <v>0</v>
      </c>
      <c r="CO126" s="396">
        <f t="shared" si="1411"/>
        <v>0</v>
      </c>
      <c r="CP126" s="396">
        <f t="shared" si="1411"/>
        <v>0</v>
      </c>
      <c r="CQ126" s="396">
        <f t="shared" si="1411"/>
        <v>0</v>
      </c>
      <c r="CR126" s="396">
        <f t="shared" si="1411"/>
        <v>0</v>
      </c>
      <c r="CS126" s="396">
        <f t="shared" si="1411"/>
        <v>0</v>
      </c>
      <c r="CT126" s="396">
        <f t="shared" si="1411"/>
        <v>0</v>
      </c>
      <c r="CU126" s="396">
        <f t="shared" si="1411"/>
        <v>0</v>
      </c>
      <c r="CV126" s="396">
        <f t="shared" si="1411"/>
        <v>0</v>
      </c>
      <c r="CW126" s="396">
        <f t="shared" si="1411"/>
        <v>0</v>
      </c>
      <c r="CX126" s="396">
        <f t="shared" si="1411"/>
        <v>0</v>
      </c>
      <c r="CY126" s="396">
        <f t="shared" si="1411"/>
        <v>0</v>
      </c>
      <c r="CZ126" s="396">
        <f t="shared" si="1411"/>
        <v>0</v>
      </c>
      <c r="DA126" s="396">
        <f t="shared" si="1411"/>
        <v>0</v>
      </c>
      <c r="DB126" s="396">
        <f t="shared" si="1411"/>
        <v>0</v>
      </c>
      <c r="DC126" s="396">
        <f t="shared" si="1411"/>
        <v>0</v>
      </c>
      <c r="DD126" s="396">
        <f t="shared" si="1411"/>
        <v>0</v>
      </c>
      <c r="DE126" s="396">
        <f t="shared" si="1411"/>
        <v>0</v>
      </c>
      <c r="DF126" s="396">
        <f t="shared" si="1411"/>
        <v>0</v>
      </c>
      <c r="DG126" s="396">
        <f t="shared" si="1411"/>
        <v>0</v>
      </c>
      <c r="DH126" s="396">
        <f t="shared" si="1411"/>
        <v>0</v>
      </c>
      <c r="DI126" s="396">
        <f t="shared" si="1411"/>
        <v>0</v>
      </c>
      <c r="DJ126" s="396">
        <f t="shared" si="1411"/>
        <v>0</v>
      </c>
      <c r="DK126" s="396">
        <f t="shared" si="1411"/>
        <v>0</v>
      </c>
      <c r="DL126" s="396">
        <f t="shared" si="1411"/>
        <v>0</v>
      </c>
      <c r="DM126" s="396">
        <f t="shared" si="1411"/>
        <v>0</v>
      </c>
      <c r="DN126" s="396">
        <f t="shared" si="1411"/>
        <v>0</v>
      </c>
      <c r="DO126" s="396">
        <f t="shared" si="1411"/>
        <v>0</v>
      </c>
      <c r="DP126" s="396">
        <f t="shared" si="1411"/>
        <v>0</v>
      </c>
      <c r="DQ126" s="396">
        <f t="shared" si="1411"/>
        <v>0</v>
      </c>
      <c r="DR126" s="396">
        <f t="shared" si="1411"/>
        <v>0</v>
      </c>
      <c r="DS126" s="396">
        <f t="shared" si="1411"/>
        <v>0</v>
      </c>
      <c r="DT126" s="396">
        <f t="shared" si="1411"/>
        <v>0</v>
      </c>
      <c r="DU126" s="396">
        <f t="shared" si="1411"/>
        <v>0</v>
      </c>
      <c r="DV126" s="396">
        <f t="shared" si="1411"/>
        <v>0</v>
      </c>
      <c r="DW126" s="396">
        <f t="shared" si="1411"/>
        <v>0</v>
      </c>
      <c r="DX126" s="396">
        <f t="shared" si="1411"/>
        <v>0</v>
      </c>
      <c r="DY126" s="396">
        <f t="shared" si="1411"/>
        <v>0</v>
      </c>
      <c r="DZ126" s="396">
        <f t="shared" si="1411"/>
        <v>0</v>
      </c>
      <c r="EA126" s="396">
        <f t="shared" si="1411"/>
        <v>0</v>
      </c>
      <c r="EB126" s="396">
        <f t="shared" si="1411"/>
        <v>0</v>
      </c>
      <c r="EC126" s="396">
        <f t="shared" si="1411"/>
        <v>0</v>
      </c>
      <c r="ED126" s="396">
        <f t="shared" si="1411"/>
        <v>0</v>
      </c>
      <c r="EE126" s="396">
        <f t="shared" si="1411"/>
        <v>0</v>
      </c>
      <c r="EF126" s="396">
        <f t="shared" ref="EF126:GQ126" si="1412">+$C$105*(AND(EF109=1,EE109=0))</f>
        <v>0</v>
      </c>
      <c r="EG126" s="396">
        <f t="shared" si="1412"/>
        <v>0</v>
      </c>
      <c r="EH126" s="396">
        <f t="shared" si="1412"/>
        <v>0</v>
      </c>
      <c r="EI126" s="396">
        <f t="shared" si="1412"/>
        <v>0</v>
      </c>
      <c r="EJ126" s="396">
        <f t="shared" si="1412"/>
        <v>0</v>
      </c>
      <c r="EK126" s="396">
        <f t="shared" si="1412"/>
        <v>0</v>
      </c>
      <c r="EL126" s="396">
        <f t="shared" si="1412"/>
        <v>0</v>
      </c>
      <c r="EM126" s="396">
        <f t="shared" si="1412"/>
        <v>0</v>
      </c>
      <c r="EN126" s="396">
        <f t="shared" si="1412"/>
        <v>0</v>
      </c>
      <c r="EO126" s="396">
        <f t="shared" si="1412"/>
        <v>0</v>
      </c>
      <c r="EP126" s="396">
        <f t="shared" si="1412"/>
        <v>0</v>
      </c>
      <c r="EQ126" s="396">
        <f t="shared" si="1412"/>
        <v>0</v>
      </c>
      <c r="ER126" s="396">
        <f t="shared" si="1412"/>
        <v>0</v>
      </c>
      <c r="ES126" s="396">
        <f t="shared" si="1412"/>
        <v>0</v>
      </c>
      <c r="ET126" s="396">
        <f t="shared" si="1412"/>
        <v>0</v>
      </c>
      <c r="EU126" s="396">
        <f t="shared" si="1412"/>
        <v>0</v>
      </c>
      <c r="EV126" s="396">
        <f t="shared" si="1412"/>
        <v>0</v>
      </c>
      <c r="EW126" s="396">
        <f t="shared" si="1412"/>
        <v>0</v>
      </c>
      <c r="EX126" s="396">
        <f t="shared" si="1412"/>
        <v>0</v>
      </c>
      <c r="EY126" s="396">
        <f t="shared" si="1412"/>
        <v>0</v>
      </c>
      <c r="EZ126" s="396">
        <f t="shared" si="1412"/>
        <v>0</v>
      </c>
      <c r="FA126" s="396">
        <f t="shared" si="1412"/>
        <v>0</v>
      </c>
      <c r="FB126" s="396">
        <f t="shared" si="1412"/>
        <v>0</v>
      </c>
      <c r="FC126" s="396">
        <f t="shared" si="1412"/>
        <v>0</v>
      </c>
      <c r="FD126" s="396">
        <f t="shared" si="1412"/>
        <v>0</v>
      </c>
      <c r="FE126" s="396">
        <f t="shared" si="1412"/>
        <v>0</v>
      </c>
      <c r="FF126" s="396">
        <f t="shared" si="1412"/>
        <v>0</v>
      </c>
      <c r="FG126" s="396">
        <f t="shared" si="1412"/>
        <v>0</v>
      </c>
      <c r="FH126" s="396">
        <f t="shared" si="1412"/>
        <v>0</v>
      </c>
      <c r="FI126" s="396">
        <f t="shared" si="1412"/>
        <v>0</v>
      </c>
      <c r="FJ126" s="396">
        <f t="shared" si="1412"/>
        <v>0</v>
      </c>
      <c r="FK126" s="396">
        <f t="shared" si="1412"/>
        <v>0</v>
      </c>
      <c r="FL126" s="396">
        <f t="shared" si="1412"/>
        <v>0</v>
      </c>
      <c r="FM126" s="396">
        <f t="shared" si="1412"/>
        <v>0</v>
      </c>
      <c r="FN126" s="396">
        <f t="shared" si="1412"/>
        <v>0</v>
      </c>
      <c r="FO126" s="396">
        <f t="shared" si="1412"/>
        <v>0</v>
      </c>
      <c r="FP126" s="396">
        <f t="shared" si="1412"/>
        <v>0</v>
      </c>
      <c r="FQ126" s="396">
        <f t="shared" si="1412"/>
        <v>0</v>
      </c>
      <c r="FR126" s="396">
        <f t="shared" si="1412"/>
        <v>0</v>
      </c>
      <c r="FS126" s="396">
        <f t="shared" si="1412"/>
        <v>0</v>
      </c>
      <c r="FT126" s="396">
        <f t="shared" si="1412"/>
        <v>0</v>
      </c>
      <c r="FU126" s="396">
        <f t="shared" si="1412"/>
        <v>0</v>
      </c>
      <c r="FV126" s="396">
        <f t="shared" si="1412"/>
        <v>0</v>
      </c>
      <c r="FW126" s="396">
        <f t="shared" si="1412"/>
        <v>0</v>
      </c>
      <c r="FX126" s="396">
        <f t="shared" si="1412"/>
        <v>0</v>
      </c>
      <c r="FY126" s="396">
        <f t="shared" si="1412"/>
        <v>0</v>
      </c>
      <c r="FZ126" s="396">
        <f t="shared" si="1412"/>
        <v>0</v>
      </c>
      <c r="GA126" s="396">
        <f t="shared" si="1412"/>
        <v>0</v>
      </c>
      <c r="GB126" s="396">
        <f t="shared" si="1412"/>
        <v>0</v>
      </c>
      <c r="GC126" s="396">
        <f t="shared" si="1412"/>
        <v>0</v>
      </c>
      <c r="GD126" s="396">
        <f t="shared" si="1412"/>
        <v>0</v>
      </c>
      <c r="GE126" s="396">
        <f t="shared" si="1412"/>
        <v>0</v>
      </c>
      <c r="GF126" s="396">
        <f t="shared" si="1412"/>
        <v>0</v>
      </c>
      <c r="GG126" s="396">
        <f t="shared" si="1412"/>
        <v>0</v>
      </c>
      <c r="GH126" s="396">
        <f t="shared" si="1412"/>
        <v>0</v>
      </c>
      <c r="GI126" s="396">
        <f t="shared" si="1412"/>
        <v>0</v>
      </c>
      <c r="GJ126" s="396">
        <f t="shared" si="1412"/>
        <v>0</v>
      </c>
      <c r="GK126" s="396">
        <f t="shared" si="1412"/>
        <v>0</v>
      </c>
      <c r="GL126" s="396">
        <f t="shared" si="1412"/>
        <v>0</v>
      </c>
      <c r="GM126" s="396">
        <f t="shared" si="1412"/>
        <v>0</v>
      </c>
      <c r="GN126" s="396">
        <f t="shared" si="1412"/>
        <v>0</v>
      </c>
      <c r="GO126" s="396">
        <f t="shared" si="1412"/>
        <v>0</v>
      </c>
      <c r="GP126" s="396">
        <f t="shared" si="1412"/>
        <v>0</v>
      </c>
      <c r="GQ126" s="396">
        <f t="shared" si="1412"/>
        <v>0</v>
      </c>
      <c r="GR126" s="396">
        <f t="shared" ref="GR126:JC126" si="1413">+$C$105*(AND(GR109=1,GQ109=0))</f>
        <v>0</v>
      </c>
      <c r="GS126" s="396">
        <f t="shared" si="1413"/>
        <v>0</v>
      </c>
      <c r="GT126" s="396">
        <f t="shared" si="1413"/>
        <v>0</v>
      </c>
      <c r="GU126" s="396">
        <f t="shared" si="1413"/>
        <v>0</v>
      </c>
      <c r="GV126" s="396">
        <f t="shared" si="1413"/>
        <v>0</v>
      </c>
      <c r="GW126" s="396">
        <f t="shared" si="1413"/>
        <v>0</v>
      </c>
      <c r="GX126" s="396">
        <f t="shared" si="1413"/>
        <v>0</v>
      </c>
      <c r="GY126" s="396">
        <f t="shared" si="1413"/>
        <v>0</v>
      </c>
      <c r="GZ126" s="396">
        <f t="shared" si="1413"/>
        <v>0</v>
      </c>
      <c r="HA126" s="396">
        <f t="shared" si="1413"/>
        <v>0</v>
      </c>
      <c r="HB126" s="396">
        <f t="shared" si="1413"/>
        <v>0</v>
      </c>
      <c r="HC126" s="396">
        <f t="shared" si="1413"/>
        <v>0</v>
      </c>
      <c r="HD126" s="396">
        <f t="shared" si="1413"/>
        <v>0</v>
      </c>
      <c r="HE126" s="396">
        <f t="shared" si="1413"/>
        <v>0</v>
      </c>
      <c r="HF126" s="396">
        <f t="shared" si="1413"/>
        <v>0</v>
      </c>
      <c r="HG126" s="396">
        <f t="shared" si="1413"/>
        <v>0</v>
      </c>
      <c r="HH126" s="396">
        <f t="shared" si="1413"/>
        <v>0</v>
      </c>
      <c r="HI126" s="396">
        <f t="shared" si="1413"/>
        <v>0</v>
      </c>
      <c r="HJ126" s="396">
        <f t="shared" si="1413"/>
        <v>0</v>
      </c>
      <c r="HK126" s="396">
        <f t="shared" si="1413"/>
        <v>0</v>
      </c>
      <c r="HL126" s="396">
        <f t="shared" si="1413"/>
        <v>0</v>
      </c>
      <c r="HM126" s="396">
        <f t="shared" si="1413"/>
        <v>0</v>
      </c>
      <c r="HN126" s="396">
        <f t="shared" si="1413"/>
        <v>0</v>
      </c>
      <c r="HO126" s="396">
        <f t="shared" si="1413"/>
        <v>0</v>
      </c>
      <c r="HP126" s="396">
        <f t="shared" si="1413"/>
        <v>0</v>
      </c>
      <c r="HQ126" s="396">
        <f t="shared" si="1413"/>
        <v>0</v>
      </c>
      <c r="HR126" s="396">
        <f t="shared" si="1413"/>
        <v>0</v>
      </c>
      <c r="HS126" s="396">
        <f t="shared" si="1413"/>
        <v>0</v>
      </c>
      <c r="HT126" s="396">
        <f t="shared" si="1413"/>
        <v>0</v>
      </c>
      <c r="HU126" s="396">
        <f t="shared" si="1413"/>
        <v>0</v>
      </c>
      <c r="HV126" s="396">
        <f t="shared" si="1413"/>
        <v>0</v>
      </c>
      <c r="HW126" s="396">
        <f t="shared" si="1413"/>
        <v>0</v>
      </c>
      <c r="HX126" s="396">
        <f t="shared" si="1413"/>
        <v>0</v>
      </c>
      <c r="HY126" s="396">
        <f t="shared" si="1413"/>
        <v>0</v>
      </c>
      <c r="HZ126" s="396">
        <f t="shared" si="1413"/>
        <v>0</v>
      </c>
      <c r="IA126" s="396">
        <f t="shared" si="1413"/>
        <v>0</v>
      </c>
      <c r="IB126" s="396">
        <f t="shared" si="1413"/>
        <v>0</v>
      </c>
      <c r="IC126" s="396">
        <f t="shared" si="1413"/>
        <v>0</v>
      </c>
      <c r="ID126" s="396">
        <f t="shared" si="1413"/>
        <v>0</v>
      </c>
      <c r="IE126" s="396">
        <f t="shared" si="1413"/>
        <v>0</v>
      </c>
      <c r="IF126" s="396">
        <f t="shared" si="1413"/>
        <v>0</v>
      </c>
      <c r="IG126" s="396">
        <f t="shared" si="1413"/>
        <v>0</v>
      </c>
      <c r="IH126" s="396">
        <f t="shared" si="1413"/>
        <v>0</v>
      </c>
      <c r="II126" s="396">
        <f t="shared" si="1413"/>
        <v>0</v>
      </c>
      <c r="IJ126" s="396">
        <f t="shared" si="1413"/>
        <v>0</v>
      </c>
      <c r="IK126" s="396">
        <f t="shared" si="1413"/>
        <v>0</v>
      </c>
      <c r="IL126" s="396">
        <f t="shared" si="1413"/>
        <v>0</v>
      </c>
      <c r="IM126" s="396">
        <f t="shared" si="1413"/>
        <v>0</v>
      </c>
      <c r="IN126" s="396">
        <f t="shared" si="1413"/>
        <v>0</v>
      </c>
      <c r="IO126" s="396">
        <f t="shared" si="1413"/>
        <v>0</v>
      </c>
      <c r="IP126" s="396">
        <f t="shared" si="1413"/>
        <v>0</v>
      </c>
      <c r="IQ126" s="396">
        <f t="shared" si="1413"/>
        <v>0</v>
      </c>
      <c r="IR126" s="396">
        <f t="shared" si="1413"/>
        <v>0</v>
      </c>
      <c r="IS126" s="396">
        <f t="shared" si="1413"/>
        <v>0</v>
      </c>
      <c r="IT126" s="396">
        <f t="shared" si="1413"/>
        <v>0</v>
      </c>
      <c r="IU126" s="396">
        <f t="shared" si="1413"/>
        <v>0</v>
      </c>
      <c r="IV126" s="396">
        <f t="shared" si="1413"/>
        <v>0</v>
      </c>
      <c r="IW126" s="396">
        <f t="shared" si="1413"/>
        <v>0</v>
      </c>
      <c r="IX126" s="396">
        <f t="shared" si="1413"/>
        <v>0</v>
      </c>
      <c r="IY126" s="396">
        <f t="shared" si="1413"/>
        <v>0</v>
      </c>
      <c r="IZ126" s="396">
        <f t="shared" si="1413"/>
        <v>0</v>
      </c>
      <c r="JA126" s="396">
        <f t="shared" si="1413"/>
        <v>0</v>
      </c>
      <c r="JB126" s="396">
        <f t="shared" si="1413"/>
        <v>0</v>
      </c>
      <c r="JC126" s="396">
        <f t="shared" si="1413"/>
        <v>0</v>
      </c>
      <c r="JD126" s="396">
        <f t="shared" ref="JD126:JN126" si="1414">+$C$105*(AND(JD109=1,JC109=0))</f>
        <v>0</v>
      </c>
      <c r="JE126" s="396">
        <f t="shared" si="1414"/>
        <v>0</v>
      </c>
      <c r="JF126" s="396">
        <f t="shared" si="1414"/>
        <v>0</v>
      </c>
      <c r="JG126" s="396">
        <f t="shared" si="1414"/>
        <v>0</v>
      </c>
      <c r="JH126" s="396">
        <f t="shared" si="1414"/>
        <v>0</v>
      </c>
      <c r="JI126" s="396">
        <f t="shared" si="1414"/>
        <v>0</v>
      </c>
      <c r="JJ126" s="396">
        <f t="shared" si="1414"/>
        <v>0</v>
      </c>
      <c r="JK126" s="396">
        <f t="shared" si="1414"/>
        <v>0</v>
      </c>
      <c r="JL126" s="396">
        <f t="shared" si="1414"/>
        <v>0</v>
      </c>
      <c r="JM126" s="396">
        <f t="shared" si="1414"/>
        <v>0</v>
      </c>
      <c r="JN126" s="396">
        <f t="shared" si="1414"/>
        <v>0</v>
      </c>
    </row>
    <row r="127" spans="2:274" x14ac:dyDescent="0.2">
      <c r="B127" s="228" t="s">
        <v>72</v>
      </c>
      <c r="C127" s="247"/>
      <c r="D127" s="178"/>
      <c r="E127" s="297">
        <f t="shared" ref="E127:E128" si="1415">+SUM(G127:JN127)</f>
        <v>-114260.10355020579</v>
      </c>
      <c r="F127" s="307"/>
      <c r="G127" s="307">
        <f>-(G122-G133)*(G122&gt;0)</f>
        <v>0</v>
      </c>
      <c r="H127" s="307">
        <f t="shared" ref="H127:BS127" si="1416">-(H122-H133)*(H122&gt;0)</f>
        <v>0</v>
      </c>
      <c r="I127" s="307">
        <f t="shared" si="1416"/>
        <v>0</v>
      </c>
      <c r="J127" s="307">
        <f t="shared" si="1416"/>
        <v>0</v>
      </c>
      <c r="K127" s="307">
        <f t="shared" si="1416"/>
        <v>0</v>
      </c>
      <c r="L127" s="307">
        <f t="shared" si="1416"/>
        <v>0</v>
      </c>
      <c r="M127" s="307">
        <f t="shared" si="1416"/>
        <v>0</v>
      </c>
      <c r="N127" s="307">
        <f t="shared" si="1416"/>
        <v>0</v>
      </c>
      <c r="O127" s="307">
        <f t="shared" si="1416"/>
        <v>0</v>
      </c>
      <c r="P127" s="307">
        <f t="shared" si="1416"/>
        <v>0</v>
      </c>
      <c r="Q127" s="307">
        <f t="shared" si="1416"/>
        <v>0</v>
      </c>
      <c r="R127" s="307">
        <f t="shared" si="1416"/>
        <v>0</v>
      </c>
      <c r="S127" s="307">
        <f t="shared" si="1416"/>
        <v>0</v>
      </c>
      <c r="T127" s="307">
        <f t="shared" si="1416"/>
        <v>0</v>
      </c>
      <c r="U127" s="307">
        <f t="shared" si="1416"/>
        <v>0</v>
      </c>
      <c r="V127" s="307">
        <f t="shared" si="1416"/>
        <v>0</v>
      </c>
      <c r="W127" s="307">
        <f t="shared" si="1416"/>
        <v>0</v>
      </c>
      <c r="X127" s="307">
        <f t="shared" si="1416"/>
        <v>0</v>
      </c>
      <c r="Y127" s="307">
        <f t="shared" si="1416"/>
        <v>0</v>
      </c>
      <c r="Z127" s="307">
        <f t="shared" si="1416"/>
        <v>0</v>
      </c>
      <c r="AA127" s="307">
        <f t="shared" si="1416"/>
        <v>0</v>
      </c>
      <c r="AB127" s="307">
        <f t="shared" si="1416"/>
        <v>0</v>
      </c>
      <c r="AC127" s="307">
        <f t="shared" si="1416"/>
        <v>0</v>
      </c>
      <c r="AD127" s="307">
        <f t="shared" si="1416"/>
        <v>0</v>
      </c>
      <c r="AE127" s="307">
        <f t="shared" si="1416"/>
        <v>0</v>
      </c>
      <c r="AF127" s="307">
        <f t="shared" si="1416"/>
        <v>0</v>
      </c>
      <c r="AG127" s="307">
        <f t="shared" si="1416"/>
        <v>0</v>
      </c>
      <c r="AH127" s="307">
        <f t="shared" si="1416"/>
        <v>0</v>
      </c>
      <c r="AI127" s="307">
        <f t="shared" si="1416"/>
        <v>0</v>
      </c>
      <c r="AJ127" s="307">
        <f t="shared" si="1416"/>
        <v>0</v>
      </c>
      <c r="AK127" s="307">
        <f t="shared" si="1416"/>
        <v>0</v>
      </c>
      <c r="AL127" s="307">
        <f t="shared" si="1416"/>
        <v>0</v>
      </c>
      <c r="AM127" s="307">
        <f t="shared" si="1416"/>
        <v>0</v>
      </c>
      <c r="AN127" s="307">
        <f t="shared" si="1416"/>
        <v>0</v>
      </c>
      <c r="AO127" s="307">
        <f t="shared" si="1416"/>
        <v>0</v>
      </c>
      <c r="AP127" s="307">
        <f t="shared" si="1416"/>
        <v>0</v>
      </c>
      <c r="AQ127" s="307">
        <f t="shared" si="1416"/>
        <v>0</v>
      </c>
      <c r="AR127" s="307">
        <f t="shared" si="1416"/>
        <v>0</v>
      </c>
      <c r="AS127" s="307">
        <f t="shared" si="1416"/>
        <v>0</v>
      </c>
      <c r="AT127" s="307">
        <f t="shared" si="1416"/>
        <v>-367.2721167865609</v>
      </c>
      <c r="AU127" s="307">
        <f t="shared" si="1416"/>
        <v>-369.34872673161215</v>
      </c>
      <c r="AV127" s="307">
        <f t="shared" si="1416"/>
        <v>-371.43707813120579</v>
      </c>
      <c r="AW127" s="307">
        <f t="shared" si="1416"/>
        <v>-373.53723737323253</v>
      </c>
      <c r="AX127" s="307">
        <f t="shared" si="1416"/>
        <v>-375.6492712209506</v>
      </c>
      <c r="AY127" s="307">
        <f t="shared" si="1416"/>
        <v>-377.77324681510663</v>
      </c>
      <c r="AZ127" s="307">
        <f t="shared" si="1416"/>
        <v>-379.90923167607139</v>
      </c>
      <c r="BA127" s="307">
        <f t="shared" si="1416"/>
        <v>-382.05729370598533</v>
      </c>
      <c r="BB127" s="307">
        <f t="shared" si="1416"/>
        <v>-384.21750119091757</v>
      </c>
      <c r="BC127" s="307">
        <f t="shared" si="1416"/>
        <v>-386.3899228030366</v>
      </c>
      <c r="BD127" s="307">
        <f t="shared" si="1416"/>
        <v>-388.57462760279316</v>
      </c>
      <c r="BE127" s="307">
        <f t="shared" si="1416"/>
        <v>-390.77168504111626</v>
      </c>
      <c r="BF127" s="307">
        <f t="shared" si="1416"/>
        <v>-392.98116496162015</v>
      </c>
      <c r="BG127" s="307">
        <f t="shared" si="1416"/>
        <v>-395.203137602825</v>
      </c>
      <c r="BH127" s="307">
        <f t="shared" si="1416"/>
        <v>-397.4376736003901</v>
      </c>
      <c r="BI127" s="307">
        <f t="shared" si="1416"/>
        <v>-399.68484398935891</v>
      </c>
      <c r="BJ127" s="307">
        <f t="shared" si="1416"/>
        <v>-401.94472020641717</v>
      </c>
      <c r="BK127" s="307">
        <f t="shared" si="1416"/>
        <v>-404.21737409216416</v>
      </c>
      <c r="BL127" s="307">
        <f t="shared" si="1416"/>
        <v>-406.50287789339643</v>
      </c>
      <c r="BM127" s="307">
        <f t="shared" si="1416"/>
        <v>-408.80130426540427</v>
      </c>
      <c r="BN127" s="307">
        <f t="shared" si="1416"/>
        <v>-411.11272627428184</v>
      </c>
      <c r="BO127" s="307">
        <f t="shared" si="1416"/>
        <v>-413.43721739924911</v>
      </c>
      <c r="BP127" s="307">
        <f t="shared" si="1416"/>
        <v>-415.77485153498878</v>
      </c>
      <c r="BQ127" s="307">
        <f t="shared" si="1416"/>
        <v>-418.12570299399442</v>
      </c>
      <c r="BR127" s="307">
        <f t="shared" si="1416"/>
        <v>-420.48984650893351</v>
      </c>
      <c r="BS127" s="307">
        <f t="shared" si="1416"/>
        <v>-422.86735723502272</v>
      </c>
      <c r="BT127" s="307">
        <f t="shared" ref="BT127:EE127" si="1417">-(BT122-BT133)*(BT122&gt;0)</f>
        <v>-425.2583107524174</v>
      </c>
      <c r="BU127" s="307">
        <f t="shared" si="1417"/>
        <v>-427.66278306861386</v>
      </c>
      <c r="BV127" s="307">
        <f t="shared" si="1417"/>
        <v>-430.08085062086627</v>
      </c>
      <c r="BW127" s="307">
        <f t="shared" si="1417"/>
        <v>-432.51259027861556</v>
      </c>
      <c r="BX127" s="307">
        <f t="shared" si="1417"/>
        <v>-434.95807934593404</v>
      </c>
      <c r="BY127" s="307">
        <f t="shared" si="1417"/>
        <v>-437.4173955639825</v>
      </c>
      <c r="BZ127" s="307">
        <f t="shared" si="1417"/>
        <v>-439.89061711348154</v>
      </c>
      <c r="CA127" s="307">
        <f t="shared" si="1417"/>
        <v>-442.37782261719656</v>
      </c>
      <c r="CB127" s="307">
        <f t="shared" si="1417"/>
        <v>-444.87909114243803</v>
      </c>
      <c r="CC127" s="307">
        <f t="shared" si="1417"/>
        <v>-447.39450220357412</v>
      </c>
      <c r="CD127" s="307">
        <f t="shared" si="1417"/>
        <v>-449.92413576455897</v>
      </c>
      <c r="CE127" s="307">
        <f t="shared" si="1417"/>
        <v>-452.46807224147449</v>
      </c>
      <c r="CF127" s="307">
        <f t="shared" si="1417"/>
        <v>-455.02639250508673</v>
      </c>
      <c r="CG127" s="307">
        <f t="shared" si="1417"/>
        <v>-457.59917788341704</v>
      </c>
      <c r="CH127" s="307">
        <f t="shared" si="1417"/>
        <v>-460.18651016432693</v>
      </c>
      <c r="CI127" s="307">
        <f t="shared" si="1417"/>
        <v>-462.78847159811869</v>
      </c>
      <c r="CJ127" s="307">
        <f t="shared" si="1417"/>
        <v>-465.40514490014959</v>
      </c>
      <c r="CK127" s="307">
        <f t="shared" si="1417"/>
        <v>-468.0366132534615</v>
      </c>
      <c r="CL127" s="307">
        <f t="shared" si="1417"/>
        <v>-470.68296031142529</v>
      </c>
      <c r="CM127" s="307">
        <f t="shared" si="1417"/>
        <v>-473.34427020040039</v>
      </c>
      <c r="CN127" s="307">
        <f t="shared" si="1417"/>
        <v>-476.02062752240863</v>
      </c>
      <c r="CO127" s="307">
        <f t="shared" si="1417"/>
        <v>-478.71211735782424</v>
      </c>
      <c r="CP127" s="307">
        <f t="shared" si="1417"/>
        <v>-481.41882526807797</v>
      </c>
      <c r="CQ127" s="307">
        <f t="shared" si="1417"/>
        <v>-484.14083729837751</v>
      </c>
      <c r="CR127" s="307">
        <f t="shared" si="1417"/>
        <v>-486.87823998044269</v>
      </c>
      <c r="CS127" s="307">
        <f t="shared" si="1417"/>
        <v>-489.63112033525613</v>
      </c>
      <c r="CT127" s="307">
        <f t="shared" si="1417"/>
        <v>-492.39956587582969</v>
      </c>
      <c r="CU127" s="307">
        <f t="shared" si="1417"/>
        <v>-495.18366460998698</v>
      </c>
      <c r="CV127" s="307">
        <f t="shared" si="1417"/>
        <v>-497.98350504315999</v>
      </c>
      <c r="CW127" s="307">
        <f t="shared" si="1417"/>
        <v>-500.79917618120362</v>
      </c>
      <c r="CX127" s="307">
        <f t="shared" si="1417"/>
        <v>-503.63076753322491</v>
      </c>
      <c r="CY127" s="307">
        <f t="shared" si="1417"/>
        <v>-506.47836911442823</v>
      </c>
      <c r="CZ127" s="307">
        <f t="shared" si="1417"/>
        <v>-509.34207144897715</v>
      </c>
      <c r="DA127" s="307">
        <f t="shared" si="1417"/>
        <v>-512.2219655728718</v>
      </c>
      <c r="DB127" s="307">
        <f t="shared" si="1417"/>
        <v>-515.11814303684332</v>
      </c>
      <c r="DC127" s="307">
        <f t="shared" si="1417"/>
        <v>-518.03069590926384</v>
      </c>
      <c r="DD127" s="307">
        <f t="shared" si="1417"/>
        <v>-520.95971677907369</v>
      </c>
      <c r="DE127" s="307">
        <f t="shared" si="1417"/>
        <v>-523.90529875872403</v>
      </c>
      <c r="DF127" s="307">
        <f t="shared" si="1417"/>
        <v>-526.86753548713773</v>
      </c>
      <c r="DG127" s="307">
        <f t="shared" si="1417"/>
        <v>-529.84652113268589</v>
      </c>
      <c r="DH127" s="307">
        <f t="shared" si="1417"/>
        <v>-532.84235039618102</v>
      </c>
      <c r="DI127" s="307">
        <f t="shared" si="1417"/>
        <v>-535.85511851388787</v>
      </c>
      <c r="DJ127" s="307">
        <f t="shared" si="1417"/>
        <v>-538.88492126055064</v>
      </c>
      <c r="DK127" s="307">
        <f t="shared" si="1417"/>
        <v>-541.93185495243824</v>
      </c>
      <c r="DL127" s="307">
        <f t="shared" si="1417"/>
        <v>-544.99601645040559</v>
      </c>
      <c r="DM127" s="307">
        <f t="shared" si="1417"/>
        <v>-548.07750316297279</v>
      </c>
      <c r="DN127" s="307">
        <f t="shared" si="1417"/>
        <v>-551.17641304942231</v>
      </c>
      <c r="DO127" s="307">
        <f t="shared" si="1417"/>
        <v>-554.2928446229123</v>
      </c>
      <c r="DP127" s="307">
        <f t="shared" si="1417"/>
        <v>-557.42689695360878</v>
      </c>
      <c r="DQ127" s="307">
        <f t="shared" si="1417"/>
        <v>-560.57866967183463</v>
      </c>
      <c r="DR127" s="307">
        <f t="shared" si="1417"/>
        <v>-563.74826297123741</v>
      </c>
      <c r="DS127" s="307">
        <f t="shared" si="1417"/>
        <v>-566.93577761197389</v>
      </c>
      <c r="DT127" s="307">
        <f t="shared" si="1417"/>
        <v>-570.14131492391357</v>
      </c>
      <c r="DU127" s="307">
        <f t="shared" si="1417"/>
        <v>-573.36497680985985</v>
      </c>
      <c r="DV127" s="307">
        <f t="shared" si="1417"/>
        <v>-576.60686574878901</v>
      </c>
      <c r="DW127" s="307">
        <f t="shared" si="1417"/>
        <v>-579.86708479910874</v>
      </c>
      <c r="DX127" s="307">
        <f t="shared" si="1417"/>
        <v>-583.14573760193366</v>
      </c>
      <c r="DY127" s="307">
        <f t="shared" si="1417"/>
        <v>-586.44292838438082</v>
      </c>
      <c r="DZ127" s="307">
        <f t="shared" si="1417"/>
        <v>-589.75876196288175</v>
      </c>
      <c r="EA127" s="307">
        <f t="shared" si="1417"/>
        <v>-593.09334374651598</v>
      </c>
      <c r="EB127" s="307">
        <f t="shared" si="1417"/>
        <v>-596.44677974036108</v>
      </c>
      <c r="EC127" s="307">
        <f t="shared" si="1417"/>
        <v>-599.81917654886274</v>
      </c>
      <c r="ED127" s="307">
        <f t="shared" si="1417"/>
        <v>-603.21064137922372</v>
      </c>
      <c r="EE127" s="307">
        <f t="shared" si="1417"/>
        <v>-606.62128204481189</v>
      </c>
      <c r="EF127" s="307">
        <f t="shared" ref="EF127:GQ127" si="1418">-(EF122-EF133)*(EF122&gt;0)</f>
        <v>-610.05120696858739</v>
      </c>
      <c r="EG127" s="307">
        <f t="shared" si="1418"/>
        <v>-613.50052518654991</v>
      </c>
      <c r="EH127" s="307">
        <f t="shared" si="1418"/>
        <v>-616.96934635120419</v>
      </c>
      <c r="EI127" s="307">
        <f t="shared" si="1418"/>
        <v>-620.4577807350463</v>
      </c>
      <c r="EJ127" s="307">
        <f t="shared" si="1418"/>
        <v>-623.96593923406908</v>
      </c>
      <c r="EK127" s="307">
        <f t="shared" si="1418"/>
        <v>-627.49393337128731</v>
      </c>
      <c r="EL127" s="307">
        <f t="shared" si="1418"/>
        <v>-631.04187530028344</v>
      </c>
      <c r="EM127" s="307">
        <f t="shared" si="1418"/>
        <v>-634.60987780877213</v>
      </c>
      <c r="EN127" s="307">
        <f t="shared" si="1418"/>
        <v>-638.19805432218641</v>
      </c>
      <c r="EO127" s="307">
        <f t="shared" si="1418"/>
        <v>-641.80651890728325</v>
      </c>
      <c r="EP127" s="307">
        <f t="shared" si="1418"/>
        <v>-645.43538627576947</v>
      </c>
      <c r="EQ127" s="307">
        <f t="shared" si="1418"/>
        <v>-649.08477178794874</v>
      </c>
      <c r="ER127" s="307">
        <f t="shared" si="1418"/>
        <v>-652.7547914563886</v>
      </c>
      <c r="ES127" s="307">
        <f t="shared" si="1418"/>
        <v>-656.44556194960842</v>
      </c>
      <c r="ET127" s="307">
        <f t="shared" si="1418"/>
        <v>-660.15720059578848</v>
      </c>
      <c r="EU127" s="307">
        <f t="shared" si="1418"/>
        <v>-663.88982538649952</v>
      </c>
      <c r="EV127" s="307">
        <f t="shared" si="1418"/>
        <v>-667.64355498045393</v>
      </c>
      <c r="EW127" s="307">
        <f t="shared" si="1418"/>
        <v>-671.4185087072774</v>
      </c>
      <c r="EX127" s="307">
        <f t="shared" si="1418"/>
        <v>-675.21480657130326</v>
      </c>
      <c r="EY127" s="307">
        <f t="shared" si="1418"/>
        <v>-679.03256925538608</v>
      </c>
      <c r="EZ127" s="307">
        <f t="shared" si="1418"/>
        <v>-682.87191812473952</v>
      </c>
      <c r="FA127" s="307">
        <f t="shared" si="1418"/>
        <v>-686.73297523079304</v>
      </c>
      <c r="FB127" s="307">
        <f t="shared" si="1418"/>
        <v>-690.61586331507328</v>
      </c>
      <c r="FC127" s="307">
        <f t="shared" si="1418"/>
        <v>-694.52070581310511</v>
      </c>
      <c r="FD127" s="307">
        <f t="shared" si="1418"/>
        <v>-698.44762685833575</v>
      </c>
      <c r="FE127" s="307">
        <f t="shared" si="1418"/>
        <v>-702.39675128608098</v>
      </c>
      <c r="FF127" s="307">
        <f t="shared" si="1418"/>
        <v>-706.36820463749359</v>
      </c>
      <c r="FG127" s="307">
        <f t="shared" si="1418"/>
        <v>-710.36211316355445</v>
      </c>
      <c r="FH127" s="307">
        <f t="shared" si="1418"/>
        <v>-714.37860382908571</v>
      </c>
      <c r="FI127" s="307">
        <f t="shared" si="1418"/>
        <v>-718.41780431678694</v>
      </c>
      <c r="FJ127" s="307">
        <f t="shared" si="1418"/>
        <v>-722.47984303129442</v>
      </c>
      <c r="FK127" s="307">
        <f t="shared" si="1418"/>
        <v>-726.5648491032631</v>
      </c>
      <c r="FL127" s="307">
        <f t="shared" si="1418"/>
        <v>-730.67295239347118</v>
      </c>
      <c r="FM127" s="307">
        <f t="shared" si="1418"/>
        <v>-734.80428349694853</v>
      </c>
      <c r="FN127" s="307">
        <f t="shared" si="1418"/>
        <v>-738.95897374712831</v>
      </c>
      <c r="FO127" s="307">
        <f t="shared" si="1418"/>
        <v>-743.13715522002235</v>
      </c>
      <c r="FP127" s="307">
        <f t="shared" si="1418"/>
        <v>-747.33896073841925</v>
      </c>
      <c r="FQ127" s="307">
        <f t="shared" si="1418"/>
        <v>-751.56452387610648</v>
      </c>
      <c r="FR127" s="307">
        <f t="shared" si="1418"/>
        <v>-755.81397896211809</v>
      </c>
      <c r="FS127" s="307">
        <f t="shared" si="1418"/>
        <v>-760.08746108500316</v>
      </c>
      <c r="FT127" s="307">
        <f t="shared" si="1418"/>
        <v>-764.38510609712148</v>
      </c>
      <c r="FU127" s="307">
        <f t="shared" si="1418"/>
        <v>-768.70705061896183</v>
      </c>
      <c r="FV127" s="307">
        <f t="shared" si="1418"/>
        <v>-773.05343204348492</v>
      </c>
      <c r="FW127" s="307">
        <f t="shared" si="1418"/>
        <v>-777.42438854049146</v>
      </c>
      <c r="FX127" s="307">
        <f t="shared" si="1418"/>
        <v>-781.82005906101404</v>
      </c>
      <c r="FY127" s="307">
        <f t="shared" si="1418"/>
        <v>-786.2405833417348</v>
      </c>
      <c r="FZ127" s="307">
        <f t="shared" si="1418"/>
        <v>-790.68610190942729</v>
      </c>
      <c r="GA127" s="307">
        <f t="shared" si="1418"/>
        <v>-795.15675608542392</v>
      </c>
      <c r="GB127" s="307">
        <f t="shared" si="1418"/>
        <v>-799.65268799010846</v>
      </c>
      <c r="GC127" s="307">
        <f t="shared" si="1418"/>
        <v>-804.17404054743395</v>
      </c>
      <c r="GD127" s="307">
        <f t="shared" si="1418"/>
        <v>-808.72095748946629</v>
      </c>
      <c r="GE127" s="307">
        <f t="shared" si="1418"/>
        <v>-813.29358336095333</v>
      </c>
      <c r="GF127" s="307">
        <f t="shared" si="1418"/>
        <v>-817.89206352392</v>
      </c>
      <c r="GG127" s="307">
        <f t="shared" si="1418"/>
        <v>-822.51654416228916</v>
      </c>
      <c r="GH127" s="307">
        <f t="shared" si="1418"/>
        <v>-827.16717228652885</v>
      </c>
      <c r="GI127" s="307">
        <f t="shared" si="1418"/>
        <v>-831.84409573832579</v>
      </c>
      <c r="GJ127" s="307">
        <f t="shared" si="1418"/>
        <v>-836.54746319528499</v>
      </c>
      <c r="GK127" s="307">
        <f t="shared" si="1418"/>
        <v>-841.27742417565617</v>
      </c>
      <c r="GL127" s="307">
        <f t="shared" si="1418"/>
        <v>-846.03412904308709</v>
      </c>
      <c r="GM127" s="307">
        <f t="shared" si="1418"/>
        <v>-850.81772901140357</v>
      </c>
      <c r="GN127" s="307">
        <f t="shared" si="1418"/>
        <v>-855.628376149416</v>
      </c>
      <c r="GO127" s="307">
        <f t="shared" si="1418"/>
        <v>-860.46622338575435</v>
      </c>
      <c r="GP127" s="307">
        <f t="shared" si="1418"/>
        <v>-865.33142451372896</v>
      </c>
      <c r="GQ127" s="307">
        <f t="shared" si="1418"/>
        <v>-870.22413419622001</v>
      </c>
      <c r="GR127" s="307">
        <f t="shared" ref="GR127:JC127" si="1419">-(GR122-GR133)*(GR122&gt;0)</f>
        <v>-875.1445079705943</v>
      </c>
      <c r="GS127" s="307">
        <f t="shared" si="1419"/>
        <v>-880.09270225364935</v>
      </c>
      <c r="GT127" s="307">
        <f t="shared" si="1419"/>
        <v>-885.06887434658586</v>
      </c>
      <c r="GU127" s="307">
        <f t="shared" si="1419"/>
        <v>-890.07318244000862</v>
      </c>
      <c r="GV127" s="307">
        <f t="shared" si="1419"/>
        <v>-895.10578561895488</v>
      </c>
      <c r="GW127" s="307">
        <f t="shared" si="1419"/>
        <v>-900.16684386795214</v>
      </c>
      <c r="GX127" s="307">
        <f t="shared" si="1419"/>
        <v>-905.25651807610325</v>
      </c>
      <c r="GY127" s="307">
        <f t="shared" si="1419"/>
        <v>-910.37497004220177</v>
      </c>
      <c r="GZ127" s="307">
        <f t="shared" si="1419"/>
        <v>-915.52236247987514</v>
      </c>
      <c r="HA127" s="307">
        <f t="shared" si="1419"/>
        <v>-920.69885902275712</v>
      </c>
      <c r="HB127" s="307">
        <f t="shared" si="1419"/>
        <v>-925.90462422968994</v>
      </c>
      <c r="HC127" s="307">
        <f t="shared" si="1419"/>
        <v>-931.13982358995543</v>
      </c>
      <c r="HD127" s="307">
        <f t="shared" si="1419"/>
        <v>-936.40462352853592</v>
      </c>
      <c r="HE127" s="307">
        <f t="shared" si="1419"/>
        <v>-941.69919141140474</v>
      </c>
      <c r="HF127" s="307">
        <f t="shared" si="1419"/>
        <v>-947.02369555084681</v>
      </c>
      <c r="HG127" s="307">
        <f t="shared" si="1419"/>
        <v>-952.37830521080912</v>
      </c>
      <c r="HH127" s="307">
        <f t="shared" si="1419"/>
        <v>-957.76319061228173</v>
      </c>
      <c r="HI127" s="307">
        <f t="shared" si="1419"/>
        <v>-963.17852293870874</v>
      </c>
      <c r="HJ127" s="307">
        <f t="shared" si="1419"/>
        <v>-968.62447434143041</v>
      </c>
      <c r="HK127" s="307">
        <f t="shared" si="1419"/>
        <v>-974.10121794515589</v>
      </c>
      <c r="HL127" s="307">
        <f t="shared" si="1419"/>
        <v>-979.6089278534663</v>
      </c>
      <c r="HM127" s="307">
        <f t="shared" si="1419"/>
        <v>-985.14777915435002</v>
      </c>
      <c r="HN127" s="307">
        <f t="shared" si="1419"/>
        <v>-990.71794792576816</v>
      </c>
      <c r="HO127" s="307">
        <f t="shared" si="1419"/>
        <v>-996.31961124125223</v>
      </c>
      <c r="HP127" s="307">
        <f t="shared" si="1419"/>
        <v>-1001.9529471755334</v>
      </c>
      <c r="HQ127" s="307">
        <f t="shared" si="1419"/>
        <v>-1007.6181348102031</v>
      </c>
      <c r="HR127" s="307">
        <f t="shared" si="1419"/>
        <v>0</v>
      </c>
      <c r="HS127" s="307">
        <f t="shared" si="1419"/>
        <v>0</v>
      </c>
      <c r="HT127" s="307">
        <f t="shared" si="1419"/>
        <v>0</v>
      </c>
      <c r="HU127" s="307">
        <f t="shared" si="1419"/>
        <v>0</v>
      </c>
      <c r="HV127" s="307">
        <f t="shared" si="1419"/>
        <v>0</v>
      </c>
      <c r="HW127" s="307">
        <f t="shared" si="1419"/>
        <v>0</v>
      </c>
      <c r="HX127" s="307">
        <f t="shared" si="1419"/>
        <v>0</v>
      </c>
      <c r="HY127" s="307">
        <f t="shared" si="1419"/>
        <v>0</v>
      </c>
      <c r="HZ127" s="307">
        <f t="shared" si="1419"/>
        <v>0</v>
      </c>
      <c r="IA127" s="307">
        <f t="shared" si="1419"/>
        <v>0</v>
      </c>
      <c r="IB127" s="307">
        <f t="shared" si="1419"/>
        <v>0</v>
      </c>
      <c r="IC127" s="307">
        <f t="shared" si="1419"/>
        <v>0</v>
      </c>
      <c r="ID127" s="307">
        <f t="shared" si="1419"/>
        <v>0</v>
      </c>
      <c r="IE127" s="307">
        <f t="shared" si="1419"/>
        <v>0</v>
      </c>
      <c r="IF127" s="307">
        <f t="shared" si="1419"/>
        <v>0</v>
      </c>
      <c r="IG127" s="307">
        <f t="shared" si="1419"/>
        <v>0</v>
      </c>
      <c r="IH127" s="307">
        <f t="shared" si="1419"/>
        <v>0</v>
      </c>
      <c r="II127" s="307">
        <f t="shared" si="1419"/>
        <v>0</v>
      </c>
      <c r="IJ127" s="307">
        <f t="shared" si="1419"/>
        <v>0</v>
      </c>
      <c r="IK127" s="307">
        <f t="shared" si="1419"/>
        <v>0</v>
      </c>
      <c r="IL127" s="307">
        <f t="shared" si="1419"/>
        <v>0</v>
      </c>
      <c r="IM127" s="307">
        <f t="shared" si="1419"/>
        <v>0</v>
      </c>
      <c r="IN127" s="307">
        <f t="shared" si="1419"/>
        <v>0</v>
      </c>
      <c r="IO127" s="307">
        <f t="shared" si="1419"/>
        <v>0</v>
      </c>
      <c r="IP127" s="307">
        <f t="shared" si="1419"/>
        <v>0</v>
      </c>
      <c r="IQ127" s="307">
        <f t="shared" si="1419"/>
        <v>0</v>
      </c>
      <c r="IR127" s="307">
        <f t="shared" si="1419"/>
        <v>0</v>
      </c>
      <c r="IS127" s="307">
        <f t="shared" si="1419"/>
        <v>0</v>
      </c>
      <c r="IT127" s="307">
        <f t="shared" si="1419"/>
        <v>0</v>
      </c>
      <c r="IU127" s="307">
        <f t="shared" si="1419"/>
        <v>0</v>
      </c>
      <c r="IV127" s="307">
        <f t="shared" si="1419"/>
        <v>0</v>
      </c>
      <c r="IW127" s="307">
        <f t="shared" si="1419"/>
        <v>0</v>
      </c>
      <c r="IX127" s="307">
        <f t="shared" si="1419"/>
        <v>0</v>
      </c>
      <c r="IY127" s="307">
        <f t="shared" si="1419"/>
        <v>0</v>
      </c>
      <c r="IZ127" s="307">
        <f t="shared" si="1419"/>
        <v>0</v>
      </c>
      <c r="JA127" s="307">
        <f t="shared" si="1419"/>
        <v>0</v>
      </c>
      <c r="JB127" s="307">
        <f t="shared" si="1419"/>
        <v>0</v>
      </c>
      <c r="JC127" s="307">
        <f t="shared" si="1419"/>
        <v>0</v>
      </c>
      <c r="JD127" s="307">
        <f t="shared" ref="JD127:JN127" si="1420">-(JD122-JD133)*(JD122&gt;0)</f>
        <v>0</v>
      </c>
      <c r="JE127" s="307">
        <f t="shared" si="1420"/>
        <v>0</v>
      </c>
      <c r="JF127" s="307">
        <f t="shared" si="1420"/>
        <v>0</v>
      </c>
      <c r="JG127" s="307">
        <f t="shared" si="1420"/>
        <v>0</v>
      </c>
      <c r="JH127" s="307">
        <f t="shared" si="1420"/>
        <v>0</v>
      </c>
      <c r="JI127" s="307">
        <f t="shared" si="1420"/>
        <v>0</v>
      </c>
      <c r="JJ127" s="307">
        <f t="shared" si="1420"/>
        <v>0</v>
      </c>
      <c r="JK127" s="307">
        <f t="shared" si="1420"/>
        <v>0</v>
      </c>
      <c r="JL127" s="307">
        <f t="shared" si="1420"/>
        <v>0</v>
      </c>
      <c r="JM127" s="307">
        <f t="shared" si="1420"/>
        <v>0</v>
      </c>
      <c r="JN127" s="307">
        <f t="shared" si="1420"/>
        <v>0</v>
      </c>
    </row>
    <row r="128" spans="2:274" x14ac:dyDescent="0.2">
      <c r="B128" s="228" t="s">
        <v>505</v>
      </c>
      <c r="C128" s="247"/>
      <c r="D128" s="178"/>
      <c r="E128" s="297">
        <f t="shared" si="1415"/>
        <v>16134.777343358965</v>
      </c>
      <c r="F128" s="307"/>
      <c r="G128" s="307">
        <f>+G133*G110</f>
        <v>0</v>
      </c>
      <c r="H128" s="307">
        <f t="shared" ref="H128:BS128" si="1421">+H133*H110</f>
        <v>0</v>
      </c>
      <c r="I128" s="307">
        <f t="shared" si="1421"/>
        <v>0</v>
      </c>
      <c r="J128" s="307">
        <f t="shared" si="1421"/>
        <v>0</v>
      </c>
      <c r="K128" s="307">
        <f t="shared" si="1421"/>
        <v>0</v>
      </c>
      <c r="L128" s="307">
        <f t="shared" si="1421"/>
        <v>0</v>
      </c>
      <c r="M128" s="307">
        <f t="shared" si="1421"/>
        <v>0</v>
      </c>
      <c r="N128" s="307">
        <f t="shared" si="1421"/>
        <v>0</v>
      </c>
      <c r="O128" s="307">
        <f t="shared" si="1421"/>
        <v>0</v>
      </c>
      <c r="P128" s="307">
        <f t="shared" si="1421"/>
        <v>0</v>
      </c>
      <c r="Q128" s="307">
        <f t="shared" si="1421"/>
        <v>0</v>
      </c>
      <c r="R128" s="307">
        <f t="shared" si="1421"/>
        <v>0</v>
      </c>
      <c r="S128" s="307">
        <f t="shared" si="1421"/>
        <v>554.81486056008146</v>
      </c>
      <c r="T128" s="307">
        <f t="shared" si="1421"/>
        <v>557.95186444478111</v>
      </c>
      <c r="U128" s="307">
        <f t="shared" si="1421"/>
        <v>561.10660540552578</v>
      </c>
      <c r="V128" s="307">
        <f t="shared" si="1421"/>
        <v>564.27918373032207</v>
      </c>
      <c r="W128" s="307">
        <f t="shared" si="1421"/>
        <v>567.46970027421969</v>
      </c>
      <c r="X128" s="307">
        <f t="shared" si="1421"/>
        <v>570.67825646251742</v>
      </c>
      <c r="Y128" s="307">
        <f t="shared" si="1421"/>
        <v>573.90495429398743</v>
      </c>
      <c r="Z128" s="307">
        <f t="shared" si="1421"/>
        <v>577.14989634411779</v>
      </c>
      <c r="AA128" s="307">
        <f t="shared" si="1421"/>
        <v>580.4131857683733</v>
      </c>
      <c r="AB128" s="307">
        <f t="shared" si="1421"/>
        <v>583.69492630547472</v>
      </c>
      <c r="AC128" s="307">
        <f t="shared" si="1421"/>
        <v>586.99522228069668</v>
      </c>
      <c r="AD128" s="307">
        <f t="shared" si="1421"/>
        <v>590.31417860918395</v>
      </c>
      <c r="AE128" s="307">
        <f t="shared" si="1421"/>
        <v>593.65190079928709</v>
      </c>
      <c r="AF128" s="307">
        <f t="shared" si="1421"/>
        <v>597.00849495591569</v>
      </c>
      <c r="AG128" s="307">
        <f t="shared" si="1421"/>
        <v>600.38406778391243</v>
      </c>
      <c r="AH128" s="307">
        <f t="shared" si="1421"/>
        <v>603.77872659144452</v>
      </c>
      <c r="AI128" s="307">
        <f t="shared" si="1421"/>
        <v>607.19257929341495</v>
      </c>
      <c r="AJ128" s="307">
        <f t="shared" si="1421"/>
        <v>610.62573441489349</v>
      </c>
      <c r="AK128" s="307">
        <f t="shared" si="1421"/>
        <v>614.07830109456643</v>
      </c>
      <c r="AL128" s="307">
        <f t="shared" si="1421"/>
        <v>617.55038908820586</v>
      </c>
      <c r="AM128" s="307">
        <f t="shared" si="1421"/>
        <v>621.04210877215928</v>
      </c>
      <c r="AN128" s="307">
        <f t="shared" si="1421"/>
        <v>624.55357114685785</v>
      </c>
      <c r="AO128" s="307">
        <f t="shared" si="1421"/>
        <v>628.08488784034535</v>
      </c>
      <c r="AP128" s="307">
        <f t="shared" si="1421"/>
        <v>631.6361711118268</v>
      </c>
      <c r="AQ128" s="307">
        <f t="shared" si="1421"/>
        <v>635.2075338552371</v>
      </c>
      <c r="AR128" s="307">
        <f t="shared" si="1421"/>
        <v>638.79908960282978</v>
      </c>
      <c r="AS128" s="307">
        <f t="shared" si="1421"/>
        <v>642.41095252878631</v>
      </c>
      <c r="AT128" s="307">
        <f t="shared" si="1421"/>
        <v>0</v>
      </c>
      <c r="AU128" s="307">
        <f t="shared" si="1421"/>
        <v>0</v>
      </c>
      <c r="AV128" s="307">
        <f t="shared" si="1421"/>
        <v>0</v>
      </c>
      <c r="AW128" s="307">
        <f t="shared" si="1421"/>
        <v>0</v>
      </c>
      <c r="AX128" s="307">
        <f t="shared" si="1421"/>
        <v>0</v>
      </c>
      <c r="AY128" s="307">
        <f t="shared" si="1421"/>
        <v>0</v>
      </c>
      <c r="AZ128" s="307">
        <f t="shared" si="1421"/>
        <v>0</v>
      </c>
      <c r="BA128" s="307">
        <f t="shared" si="1421"/>
        <v>0</v>
      </c>
      <c r="BB128" s="307">
        <f t="shared" si="1421"/>
        <v>0</v>
      </c>
      <c r="BC128" s="307">
        <f t="shared" si="1421"/>
        <v>0</v>
      </c>
      <c r="BD128" s="307">
        <f t="shared" si="1421"/>
        <v>0</v>
      </c>
      <c r="BE128" s="307">
        <f t="shared" si="1421"/>
        <v>0</v>
      </c>
      <c r="BF128" s="307">
        <f t="shared" si="1421"/>
        <v>0</v>
      </c>
      <c r="BG128" s="307">
        <f t="shared" si="1421"/>
        <v>0</v>
      </c>
      <c r="BH128" s="307">
        <f t="shared" si="1421"/>
        <v>0</v>
      </c>
      <c r="BI128" s="307">
        <f t="shared" si="1421"/>
        <v>0</v>
      </c>
      <c r="BJ128" s="307">
        <f t="shared" si="1421"/>
        <v>0</v>
      </c>
      <c r="BK128" s="307">
        <f t="shared" si="1421"/>
        <v>0</v>
      </c>
      <c r="BL128" s="307">
        <f t="shared" si="1421"/>
        <v>0</v>
      </c>
      <c r="BM128" s="307">
        <f t="shared" si="1421"/>
        <v>0</v>
      </c>
      <c r="BN128" s="307">
        <f t="shared" si="1421"/>
        <v>0</v>
      </c>
      <c r="BO128" s="307">
        <f t="shared" si="1421"/>
        <v>0</v>
      </c>
      <c r="BP128" s="307">
        <f t="shared" si="1421"/>
        <v>0</v>
      </c>
      <c r="BQ128" s="307">
        <f t="shared" si="1421"/>
        <v>0</v>
      </c>
      <c r="BR128" s="307">
        <f t="shared" si="1421"/>
        <v>0</v>
      </c>
      <c r="BS128" s="307">
        <f t="shared" si="1421"/>
        <v>0</v>
      </c>
      <c r="BT128" s="307">
        <f t="shared" ref="BT128:EE128" si="1422">+BT133*BT110</f>
        <v>0</v>
      </c>
      <c r="BU128" s="307">
        <f t="shared" si="1422"/>
        <v>0</v>
      </c>
      <c r="BV128" s="307">
        <f t="shared" si="1422"/>
        <v>0</v>
      </c>
      <c r="BW128" s="307">
        <f t="shared" si="1422"/>
        <v>0</v>
      </c>
      <c r="BX128" s="307">
        <f t="shared" si="1422"/>
        <v>0</v>
      </c>
      <c r="BY128" s="307">
        <f t="shared" si="1422"/>
        <v>0</v>
      </c>
      <c r="BZ128" s="307">
        <f t="shared" si="1422"/>
        <v>0</v>
      </c>
      <c r="CA128" s="307">
        <f t="shared" si="1422"/>
        <v>0</v>
      </c>
      <c r="CB128" s="307">
        <f t="shared" si="1422"/>
        <v>0</v>
      </c>
      <c r="CC128" s="307">
        <f t="shared" si="1422"/>
        <v>0</v>
      </c>
      <c r="CD128" s="307">
        <f t="shared" si="1422"/>
        <v>0</v>
      </c>
      <c r="CE128" s="307">
        <f t="shared" si="1422"/>
        <v>0</v>
      </c>
      <c r="CF128" s="307">
        <f t="shared" si="1422"/>
        <v>0</v>
      </c>
      <c r="CG128" s="307">
        <f t="shared" si="1422"/>
        <v>0</v>
      </c>
      <c r="CH128" s="307">
        <f t="shared" si="1422"/>
        <v>0</v>
      </c>
      <c r="CI128" s="307">
        <f t="shared" si="1422"/>
        <v>0</v>
      </c>
      <c r="CJ128" s="307">
        <f t="shared" si="1422"/>
        <v>0</v>
      </c>
      <c r="CK128" s="307">
        <f t="shared" si="1422"/>
        <v>0</v>
      </c>
      <c r="CL128" s="307">
        <f t="shared" si="1422"/>
        <v>0</v>
      </c>
      <c r="CM128" s="307">
        <f t="shared" si="1422"/>
        <v>0</v>
      </c>
      <c r="CN128" s="307">
        <f t="shared" si="1422"/>
        <v>0</v>
      </c>
      <c r="CO128" s="307">
        <f t="shared" si="1422"/>
        <v>0</v>
      </c>
      <c r="CP128" s="307">
        <f t="shared" si="1422"/>
        <v>0</v>
      </c>
      <c r="CQ128" s="307">
        <f t="shared" si="1422"/>
        <v>0</v>
      </c>
      <c r="CR128" s="307">
        <f t="shared" si="1422"/>
        <v>0</v>
      </c>
      <c r="CS128" s="307">
        <f t="shared" si="1422"/>
        <v>0</v>
      </c>
      <c r="CT128" s="307">
        <f t="shared" si="1422"/>
        <v>0</v>
      </c>
      <c r="CU128" s="307">
        <f t="shared" si="1422"/>
        <v>0</v>
      </c>
      <c r="CV128" s="307">
        <f t="shared" si="1422"/>
        <v>0</v>
      </c>
      <c r="CW128" s="307">
        <f t="shared" si="1422"/>
        <v>0</v>
      </c>
      <c r="CX128" s="307">
        <f t="shared" si="1422"/>
        <v>0</v>
      </c>
      <c r="CY128" s="307">
        <f t="shared" si="1422"/>
        <v>0</v>
      </c>
      <c r="CZ128" s="307">
        <f t="shared" si="1422"/>
        <v>0</v>
      </c>
      <c r="DA128" s="307">
        <f t="shared" si="1422"/>
        <v>0</v>
      </c>
      <c r="DB128" s="307">
        <f t="shared" si="1422"/>
        <v>0</v>
      </c>
      <c r="DC128" s="307">
        <f t="shared" si="1422"/>
        <v>0</v>
      </c>
      <c r="DD128" s="307">
        <f t="shared" si="1422"/>
        <v>0</v>
      </c>
      <c r="DE128" s="307">
        <f t="shared" si="1422"/>
        <v>0</v>
      </c>
      <c r="DF128" s="307">
        <f t="shared" si="1422"/>
        <v>0</v>
      </c>
      <c r="DG128" s="307">
        <f t="shared" si="1422"/>
        <v>0</v>
      </c>
      <c r="DH128" s="307">
        <f t="shared" si="1422"/>
        <v>0</v>
      </c>
      <c r="DI128" s="307">
        <f t="shared" si="1422"/>
        <v>0</v>
      </c>
      <c r="DJ128" s="307">
        <f t="shared" si="1422"/>
        <v>0</v>
      </c>
      <c r="DK128" s="307">
        <f t="shared" si="1422"/>
        <v>0</v>
      </c>
      <c r="DL128" s="307">
        <f t="shared" si="1422"/>
        <v>0</v>
      </c>
      <c r="DM128" s="307">
        <f t="shared" si="1422"/>
        <v>0</v>
      </c>
      <c r="DN128" s="307">
        <f t="shared" si="1422"/>
        <v>0</v>
      </c>
      <c r="DO128" s="307">
        <f t="shared" si="1422"/>
        <v>0</v>
      </c>
      <c r="DP128" s="307">
        <f t="shared" si="1422"/>
        <v>0</v>
      </c>
      <c r="DQ128" s="307">
        <f t="shared" si="1422"/>
        <v>0</v>
      </c>
      <c r="DR128" s="307">
        <f t="shared" si="1422"/>
        <v>0</v>
      </c>
      <c r="DS128" s="307">
        <f t="shared" si="1422"/>
        <v>0</v>
      </c>
      <c r="DT128" s="307">
        <f t="shared" si="1422"/>
        <v>0</v>
      </c>
      <c r="DU128" s="307">
        <f t="shared" si="1422"/>
        <v>0</v>
      </c>
      <c r="DV128" s="307">
        <f t="shared" si="1422"/>
        <v>0</v>
      </c>
      <c r="DW128" s="307">
        <f t="shared" si="1422"/>
        <v>0</v>
      </c>
      <c r="DX128" s="307">
        <f t="shared" si="1422"/>
        <v>0</v>
      </c>
      <c r="DY128" s="307">
        <f t="shared" si="1422"/>
        <v>0</v>
      </c>
      <c r="DZ128" s="307">
        <f t="shared" si="1422"/>
        <v>0</v>
      </c>
      <c r="EA128" s="307">
        <f t="shared" si="1422"/>
        <v>0</v>
      </c>
      <c r="EB128" s="307">
        <f t="shared" si="1422"/>
        <v>0</v>
      </c>
      <c r="EC128" s="307">
        <f t="shared" si="1422"/>
        <v>0</v>
      </c>
      <c r="ED128" s="307">
        <f t="shared" si="1422"/>
        <v>0</v>
      </c>
      <c r="EE128" s="307">
        <f t="shared" si="1422"/>
        <v>0</v>
      </c>
      <c r="EF128" s="307">
        <f t="shared" ref="EF128:GQ128" si="1423">+EF133*EF110</f>
        <v>0</v>
      </c>
      <c r="EG128" s="307">
        <f t="shared" si="1423"/>
        <v>0</v>
      </c>
      <c r="EH128" s="307">
        <f t="shared" si="1423"/>
        <v>0</v>
      </c>
      <c r="EI128" s="307">
        <f t="shared" si="1423"/>
        <v>0</v>
      </c>
      <c r="EJ128" s="307">
        <f t="shared" si="1423"/>
        <v>0</v>
      </c>
      <c r="EK128" s="307">
        <f t="shared" si="1423"/>
        <v>0</v>
      </c>
      <c r="EL128" s="307">
        <f t="shared" si="1423"/>
        <v>0</v>
      </c>
      <c r="EM128" s="307">
        <f t="shared" si="1423"/>
        <v>0</v>
      </c>
      <c r="EN128" s="307">
        <f t="shared" si="1423"/>
        <v>0</v>
      </c>
      <c r="EO128" s="307">
        <f t="shared" si="1423"/>
        <v>0</v>
      </c>
      <c r="EP128" s="307">
        <f t="shared" si="1423"/>
        <v>0</v>
      </c>
      <c r="EQ128" s="307">
        <f t="shared" si="1423"/>
        <v>0</v>
      </c>
      <c r="ER128" s="307">
        <f t="shared" si="1423"/>
        <v>0</v>
      </c>
      <c r="ES128" s="307">
        <f t="shared" si="1423"/>
        <v>0</v>
      </c>
      <c r="ET128" s="307">
        <f t="shared" si="1423"/>
        <v>0</v>
      </c>
      <c r="EU128" s="307">
        <f t="shared" si="1423"/>
        <v>0</v>
      </c>
      <c r="EV128" s="307">
        <f t="shared" si="1423"/>
        <v>0</v>
      </c>
      <c r="EW128" s="307">
        <f t="shared" si="1423"/>
        <v>0</v>
      </c>
      <c r="EX128" s="307">
        <f t="shared" si="1423"/>
        <v>0</v>
      </c>
      <c r="EY128" s="307">
        <f t="shared" si="1423"/>
        <v>0</v>
      </c>
      <c r="EZ128" s="307">
        <f t="shared" si="1423"/>
        <v>0</v>
      </c>
      <c r="FA128" s="307">
        <f t="shared" si="1423"/>
        <v>0</v>
      </c>
      <c r="FB128" s="307">
        <f t="shared" si="1423"/>
        <v>0</v>
      </c>
      <c r="FC128" s="307">
        <f t="shared" si="1423"/>
        <v>0</v>
      </c>
      <c r="FD128" s="307">
        <f t="shared" si="1423"/>
        <v>0</v>
      </c>
      <c r="FE128" s="307">
        <f t="shared" si="1423"/>
        <v>0</v>
      </c>
      <c r="FF128" s="307">
        <f t="shared" si="1423"/>
        <v>0</v>
      </c>
      <c r="FG128" s="307">
        <f t="shared" si="1423"/>
        <v>0</v>
      </c>
      <c r="FH128" s="307">
        <f t="shared" si="1423"/>
        <v>0</v>
      </c>
      <c r="FI128" s="307">
        <f t="shared" si="1423"/>
        <v>0</v>
      </c>
      <c r="FJ128" s="307">
        <f t="shared" si="1423"/>
        <v>0</v>
      </c>
      <c r="FK128" s="307">
        <f t="shared" si="1423"/>
        <v>0</v>
      </c>
      <c r="FL128" s="307">
        <f t="shared" si="1423"/>
        <v>0</v>
      </c>
      <c r="FM128" s="307">
        <f t="shared" si="1423"/>
        <v>0</v>
      </c>
      <c r="FN128" s="307">
        <f t="shared" si="1423"/>
        <v>0</v>
      </c>
      <c r="FO128" s="307">
        <f t="shared" si="1423"/>
        <v>0</v>
      </c>
      <c r="FP128" s="307">
        <f t="shared" si="1423"/>
        <v>0</v>
      </c>
      <c r="FQ128" s="307">
        <f t="shared" si="1423"/>
        <v>0</v>
      </c>
      <c r="FR128" s="307">
        <f t="shared" si="1423"/>
        <v>0</v>
      </c>
      <c r="FS128" s="307">
        <f t="shared" si="1423"/>
        <v>0</v>
      </c>
      <c r="FT128" s="307">
        <f t="shared" si="1423"/>
        <v>0</v>
      </c>
      <c r="FU128" s="307">
        <f t="shared" si="1423"/>
        <v>0</v>
      </c>
      <c r="FV128" s="307">
        <f t="shared" si="1423"/>
        <v>0</v>
      </c>
      <c r="FW128" s="307">
        <f t="shared" si="1423"/>
        <v>0</v>
      </c>
      <c r="FX128" s="307">
        <f t="shared" si="1423"/>
        <v>0</v>
      </c>
      <c r="FY128" s="307">
        <f t="shared" si="1423"/>
        <v>0</v>
      </c>
      <c r="FZ128" s="307">
        <f t="shared" si="1423"/>
        <v>0</v>
      </c>
      <c r="GA128" s="307">
        <f t="shared" si="1423"/>
        <v>0</v>
      </c>
      <c r="GB128" s="307">
        <f t="shared" si="1423"/>
        <v>0</v>
      </c>
      <c r="GC128" s="307">
        <f t="shared" si="1423"/>
        <v>0</v>
      </c>
      <c r="GD128" s="307">
        <f t="shared" si="1423"/>
        <v>0</v>
      </c>
      <c r="GE128" s="307">
        <f t="shared" si="1423"/>
        <v>0</v>
      </c>
      <c r="GF128" s="307">
        <f t="shared" si="1423"/>
        <v>0</v>
      </c>
      <c r="GG128" s="307">
        <f t="shared" si="1423"/>
        <v>0</v>
      </c>
      <c r="GH128" s="307">
        <f t="shared" si="1423"/>
        <v>0</v>
      </c>
      <c r="GI128" s="307">
        <f t="shared" si="1423"/>
        <v>0</v>
      </c>
      <c r="GJ128" s="307">
        <f t="shared" si="1423"/>
        <v>0</v>
      </c>
      <c r="GK128" s="307">
        <f t="shared" si="1423"/>
        <v>0</v>
      </c>
      <c r="GL128" s="307">
        <f t="shared" si="1423"/>
        <v>0</v>
      </c>
      <c r="GM128" s="307">
        <f t="shared" si="1423"/>
        <v>0</v>
      </c>
      <c r="GN128" s="307">
        <f t="shared" si="1423"/>
        <v>0</v>
      </c>
      <c r="GO128" s="307">
        <f t="shared" si="1423"/>
        <v>0</v>
      </c>
      <c r="GP128" s="307">
        <f t="shared" si="1423"/>
        <v>0</v>
      </c>
      <c r="GQ128" s="307">
        <f t="shared" si="1423"/>
        <v>0</v>
      </c>
      <c r="GR128" s="307">
        <f t="shared" ref="GR128:JC128" si="1424">+GR133*GR110</f>
        <v>0</v>
      </c>
      <c r="GS128" s="307">
        <f t="shared" si="1424"/>
        <v>0</v>
      </c>
      <c r="GT128" s="307">
        <f t="shared" si="1424"/>
        <v>0</v>
      </c>
      <c r="GU128" s="307">
        <f t="shared" si="1424"/>
        <v>0</v>
      </c>
      <c r="GV128" s="307">
        <f t="shared" si="1424"/>
        <v>0</v>
      </c>
      <c r="GW128" s="307">
        <f t="shared" si="1424"/>
        <v>0</v>
      </c>
      <c r="GX128" s="307">
        <f t="shared" si="1424"/>
        <v>0</v>
      </c>
      <c r="GY128" s="307">
        <f t="shared" si="1424"/>
        <v>0</v>
      </c>
      <c r="GZ128" s="307">
        <f t="shared" si="1424"/>
        <v>0</v>
      </c>
      <c r="HA128" s="307">
        <f t="shared" si="1424"/>
        <v>0</v>
      </c>
      <c r="HB128" s="307">
        <f t="shared" si="1424"/>
        <v>0</v>
      </c>
      <c r="HC128" s="307">
        <f t="shared" si="1424"/>
        <v>0</v>
      </c>
      <c r="HD128" s="307">
        <f t="shared" si="1424"/>
        <v>0</v>
      </c>
      <c r="HE128" s="307">
        <f t="shared" si="1424"/>
        <v>0</v>
      </c>
      <c r="HF128" s="307">
        <f t="shared" si="1424"/>
        <v>0</v>
      </c>
      <c r="HG128" s="307">
        <f t="shared" si="1424"/>
        <v>0</v>
      </c>
      <c r="HH128" s="307">
        <f t="shared" si="1424"/>
        <v>0</v>
      </c>
      <c r="HI128" s="307">
        <f t="shared" si="1424"/>
        <v>0</v>
      </c>
      <c r="HJ128" s="307">
        <f t="shared" si="1424"/>
        <v>0</v>
      </c>
      <c r="HK128" s="307">
        <f t="shared" si="1424"/>
        <v>0</v>
      </c>
      <c r="HL128" s="307">
        <f t="shared" si="1424"/>
        <v>0</v>
      </c>
      <c r="HM128" s="307">
        <f t="shared" si="1424"/>
        <v>0</v>
      </c>
      <c r="HN128" s="307">
        <f t="shared" si="1424"/>
        <v>0</v>
      </c>
      <c r="HO128" s="307">
        <f t="shared" si="1424"/>
        <v>0</v>
      </c>
      <c r="HP128" s="307">
        <f t="shared" si="1424"/>
        <v>0</v>
      </c>
      <c r="HQ128" s="307">
        <f t="shared" si="1424"/>
        <v>0</v>
      </c>
      <c r="HR128" s="307">
        <f t="shared" si="1424"/>
        <v>0</v>
      </c>
      <c r="HS128" s="307">
        <f t="shared" si="1424"/>
        <v>0</v>
      </c>
      <c r="HT128" s="307">
        <f t="shared" si="1424"/>
        <v>0</v>
      </c>
      <c r="HU128" s="307">
        <f t="shared" si="1424"/>
        <v>0</v>
      </c>
      <c r="HV128" s="307">
        <f t="shared" si="1424"/>
        <v>0</v>
      </c>
      <c r="HW128" s="307">
        <f t="shared" si="1424"/>
        <v>0</v>
      </c>
      <c r="HX128" s="307">
        <f t="shared" si="1424"/>
        <v>0</v>
      </c>
      <c r="HY128" s="307">
        <f t="shared" si="1424"/>
        <v>0</v>
      </c>
      <c r="HZ128" s="307">
        <f t="shared" si="1424"/>
        <v>0</v>
      </c>
      <c r="IA128" s="307">
        <f t="shared" si="1424"/>
        <v>0</v>
      </c>
      <c r="IB128" s="307">
        <f t="shared" si="1424"/>
        <v>0</v>
      </c>
      <c r="IC128" s="307">
        <f t="shared" si="1424"/>
        <v>0</v>
      </c>
      <c r="ID128" s="307">
        <f t="shared" si="1424"/>
        <v>0</v>
      </c>
      <c r="IE128" s="307">
        <f t="shared" si="1424"/>
        <v>0</v>
      </c>
      <c r="IF128" s="307">
        <f t="shared" si="1424"/>
        <v>0</v>
      </c>
      <c r="IG128" s="307">
        <f t="shared" si="1424"/>
        <v>0</v>
      </c>
      <c r="IH128" s="307">
        <f t="shared" si="1424"/>
        <v>0</v>
      </c>
      <c r="II128" s="307">
        <f t="shared" si="1424"/>
        <v>0</v>
      </c>
      <c r="IJ128" s="307">
        <f t="shared" si="1424"/>
        <v>0</v>
      </c>
      <c r="IK128" s="307">
        <f t="shared" si="1424"/>
        <v>0</v>
      </c>
      <c r="IL128" s="307">
        <f t="shared" si="1424"/>
        <v>0</v>
      </c>
      <c r="IM128" s="307">
        <f t="shared" si="1424"/>
        <v>0</v>
      </c>
      <c r="IN128" s="307">
        <f t="shared" si="1424"/>
        <v>0</v>
      </c>
      <c r="IO128" s="307">
        <f t="shared" si="1424"/>
        <v>0</v>
      </c>
      <c r="IP128" s="307">
        <f t="shared" si="1424"/>
        <v>0</v>
      </c>
      <c r="IQ128" s="307">
        <f t="shared" si="1424"/>
        <v>0</v>
      </c>
      <c r="IR128" s="307">
        <f t="shared" si="1424"/>
        <v>0</v>
      </c>
      <c r="IS128" s="307">
        <f t="shared" si="1424"/>
        <v>0</v>
      </c>
      <c r="IT128" s="307">
        <f t="shared" si="1424"/>
        <v>0</v>
      </c>
      <c r="IU128" s="307">
        <f t="shared" si="1424"/>
        <v>0</v>
      </c>
      <c r="IV128" s="307">
        <f t="shared" si="1424"/>
        <v>0</v>
      </c>
      <c r="IW128" s="307">
        <f t="shared" si="1424"/>
        <v>0</v>
      </c>
      <c r="IX128" s="307">
        <f t="shared" si="1424"/>
        <v>0</v>
      </c>
      <c r="IY128" s="307">
        <f t="shared" si="1424"/>
        <v>0</v>
      </c>
      <c r="IZ128" s="307">
        <f t="shared" si="1424"/>
        <v>0</v>
      </c>
      <c r="JA128" s="307">
        <f t="shared" si="1424"/>
        <v>0</v>
      </c>
      <c r="JB128" s="307">
        <f t="shared" si="1424"/>
        <v>0</v>
      </c>
      <c r="JC128" s="307">
        <f t="shared" si="1424"/>
        <v>0</v>
      </c>
      <c r="JD128" s="307">
        <f t="shared" ref="JD128:JN128" si="1425">+JD133*JD110</f>
        <v>0</v>
      </c>
      <c r="JE128" s="307">
        <f t="shared" si="1425"/>
        <v>0</v>
      </c>
      <c r="JF128" s="307">
        <f t="shared" si="1425"/>
        <v>0</v>
      </c>
      <c r="JG128" s="307">
        <f t="shared" si="1425"/>
        <v>0</v>
      </c>
      <c r="JH128" s="307">
        <f t="shared" si="1425"/>
        <v>0</v>
      </c>
      <c r="JI128" s="307">
        <f t="shared" si="1425"/>
        <v>0</v>
      </c>
      <c r="JJ128" s="307">
        <f t="shared" si="1425"/>
        <v>0</v>
      </c>
      <c r="JK128" s="307">
        <f t="shared" si="1425"/>
        <v>0</v>
      </c>
      <c r="JL128" s="307">
        <f t="shared" si="1425"/>
        <v>0</v>
      </c>
      <c r="JM128" s="307">
        <f t="shared" si="1425"/>
        <v>0</v>
      </c>
      <c r="JN128" s="307">
        <f t="shared" si="1425"/>
        <v>0</v>
      </c>
    </row>
    <row r="129" spans="2:274" x14ac:dyDescent="0.2">
      <c r="B129" s="172" t="s">
        <v>61</v>
      </c>
      <c r="C129" s="394"/>
      <c r="D129" s="395"/>
      <c r="E129" s="162"/>
      <c r="F129" s="396"/>
      <c r="G129" s="396">
        <f>+SUM(G125:G128)</f>
        <v>0</v>
      </c>
      <c r="H129" s="396">
        <f t="shared" ref="H129" si="1426">+SUM(H125:H128)</f>
        <v>0</v>
      </c>
      <c r="I129" s="396">
        <f t="shared" ref="I129" si="1427">+SUM(I125:I128)</f>
        <v>0</v>
      </c>
      <c r="J129" s="396">
        <f t="shared" ref="J129" si="1428">+SUM(J125:J128)</f>
        <v>0</v>
      </c>
      <c r="K129" s="396">
        <f t="shared" ref="K129" si="1429">+SUM(K125:K128)</f>
        <v>0</v>
      </c>
      <c r="L129" s="396">
        <f t="shared" ref="L129" si="1430">+SUM(L125:L128)</f>
        <v>0</v>
      </c>
      <c r="M129" s="396">
        <f t="shared" ref="M129" si="1431">+SUM(M125:M128)</f>
        <v>0</v>
      </c>
      <c r="N129" s="396">
        <f t="shared" ref="N129" si="1432">+SUM(N125:N128)</f>
        <v>0</v>
      </c>
      <c r="O129" s="396">
        <f t="shared" ref="O129" si="1433">+SUM(O125:O128)</f>
        <v>0</v>
      </c>
      <c r="P129" s="396">
        <f t="shared" ref="P129" si="1434">+SUM(P125:P128)</f>
        <v>0</v>
      </c>
      <c r="Q129" s="396">
        <f t="shared" ref="Q129" si="1435">+SUM(Q125:Q128)</f>
        <v>0</v>
      </c>
      <c r="R129" s="396">
        <f t="shared" ref="R129" si="1436">+SUM(R125:R128)</f>
        <v>0</v>
      </c>
      <c r="S129" s="396">
        <f t="shared" ref="S129" si="1437">+SUM(S125:S128)</f>
        <v>98680.141067407021</v>
      </c>
      <c r="T129" s="396">
        <f t="shared" ref="T129" si="1438">+SUM(T125:T128)</f>
        <v>99238.092931851803</v>
      </c>
      <c r="U129" s="396">
        <f t="shared" ref="U129" si="1439">+SUM(U125:U128)</f>
        <v>99799.199537257329</v>
      </c>
      <c r="V129" s="396">
        <f t="shared" ref="V129" si="1440">+SUM(V125:V128)</f>
        <v>100363.47872098765</v>
      </c>
      <c r="W129" s="396">
        <f t="shared" ref="W129" si="1441">+SUM(W125:W128)</f>
        <v>100930.94842126187</v>
      </c>
      <c r="X129" s="396">
        <f t="shared" ref="X129" si="1442">+SUM(X125:X128)</f>
        <v>101501.62667772439</v>
      </c>
      <c r="Y129" s="396">
        <f t="shared" ref="Y129" si="1443">+SUM(Y125:Y128)</f>
        <v>102075.53163201838</v>
      </c>
      <c r="Z129" s="396">
        <f t="shared" ref="Z129" si="1444">+SUM(Z125:Z128)</f>
        <v>102652.68152836249</v>
      </c>
      <c r="AA129" s="396">
        <f t="shared" ref="AA129" si="1445">+SUM(AA125:AA128)</f>
        <v>103233.09471413086</v>
      </c>
      <c r="AB129" s="396">
        <f t="shared" ref="AB129" si="1446">+SUM(AB125:AB128)</f>
        <v>103816.78964043633</v>
      </c>
      <c r="AC129" s="396">
        <f t="shared" ref="AC129" si="1447">+SUM(AC125:AC128)</f>
        <v>104403.78486271702</v>
      </c>
      <c r="AD129" s="396">
        <f t="shared" ref="AD129" si="1448">+SUM(AD125:AD128)</f>
        <v>104994.0990413262</v>
      </c>
      <c r="AE129" s="396">
        <f t="shared" ref="AE129" si="1449">+SUM(AE125:AE128)</f>
        <v>105587.75094212549</v>
      </c>
      <c r="AF129" s="396">
        <f t="shared" ref="AF129" si="1450">+SUM(AF125:AF128)</f>
        <v>106184.7594370814</v>
      </c>
      <c r="AG129" s="396">
        <f t="shared" ref="AG129" si="1451">+SUM(AG125:AG128)</f>
        <v>106785.14350486532</v>
      </c>
      <c r="AH129" s="396">
        <f t="shared" ref="AH129" si="1452">+SUM(AH125:AH128)</f>
        <v>107388.92223145676</v>
      </c>
      <c r="AI129" s="396">
        <f t="shared" ref="AI129" si="1453">+SUM(AI125:AI128)</f>
        <v>107996.11481075018</v>
      </c>
      <c r="AJ129" s="396">
        <f t="shared" ref="AJ129" si="1454">+SUM(AJ125:AJ128)</f>
        <v>108606.74054516507</v>
      </c>
      <c r="AK129" s="396">
        <f t="shared" ref="AK129" si="1455">+SUM(AK125:AK128)</f>
        <v>109220.81884625963</v>
      </c>
      <c r="AL129" s="396">
        <f t="shared" ref="AL129" si="1456">+SUM(AL125:AL128)</f>
        <v>109838.36923534784</v>
      </c>
      <c r="AM129" s="396">
        <f t="shared" ref="AM129" si="1457">+SUM(AM125:AM128)</f>
        <v>110459.41134412</v>
      </c>
      <c r="AN129" s="396">
        <f t="shared" ref="AN129" si="1458">+SUM(AN125:AN128)</f>
        <v>111083.96491526686</v>
      </c>
      <c r="AO129" s="396">
        <f t="shared" ref="AO129" si="1459">+SUM(AO125:AO128)</f>
        <v>111712.04980310721</v>
      </c>
      <c r="AP129" s="396">
        <f t="shared" ref="AP129" si="1460">+SUM(AP125:AP128)</f>
        <v>112343.68597421903</v>
      </c>
      <c r="AQ129" s="396">
        <f t="shared" ref="AQ129" si="1461">+SUM(AQ125:AQ128)</f>
        <v>112978.89350807427</v>
      </c>
      <c r="AR129" s="396">
        <f t="shared" ref="AR129" si="1462">+SUM(AR125:AR128)</f>
        <v>113617.6925976771</v>
      </c>
      <c r="AS129" s="396">
        <f t="shared" ref="AS129" si="1463">+SUM(AS125:AS128)</f>
        <v>114260.10355020589</v>
      </c>
      <c r="AT129" s="396">
        <f t="shared" ref="AT129" si="1464">+SUM(AT125:AT128)</f>
        <v>113892.83143341933</v>
      </c>
      <c r="AU129" s="396">
        <f t="shared" ref="AU129" si="1465">+SUM(AU125:AU128)</f>
        <v>113523.48270668772</v>
      </c>
      <c r="AV129" s="396">
        <f t="shared" ref="AV129" si="1466">+SUM(AV125:AV128)</f>
        <v>113152.04562855652</v>
      </c>
      <c r="AW129" s="396">
        <f t="shared" ref="AW129" si="1467">+SUM(AW125:AW128)</f>
        <v>112778.50839118328</v>
      </c>
      <c r="AX129" s="396">
        <f t="shared" ref="AX129" si="1468">+SUM(AX125:AX128)</f>
        <v>112402.85911996233</v>
      </c>
      <c r="AY129" s="396">
        <f t="shared" ref="AY129" si="1469">+SUM(AY125:AY128)</f>
        <v>112025.08587314723</v>
      </c>
      <c r="AZ129" s="396">
        <f t="shared" ref="AZ129" si="1470">+SUM(AZ125:AZ128)</f>
        <v>111645.17664147116</v>
      </c>
      <c r="BA129" s="396">
        <f t="shared" ref="BA129" si="1471">+SUM(BA125:BA128)</f>
        <v>111263.11934776517</v>
      </c>
      <c r="BB129" s="396">
        <f t="shared" ref="BB129" si="1472">+SUM(BB125:BB128)</f>
        <v>110878.90184657426</v>
      </c>
      <c r="BC129" s="396">
        <f t="shared" ref="BC129" si="1473">+SUM(BC125:BC128)</f>
        <v>110492.51192377122</v>
      </c>
      <c r="BD129" s="396">
        <f t="shared" ref="BD129" si="1474">+SUM(BD125:BD128)</f>
        <v>110103.93729616843</v>
      </c>
      <c r="BE129" s="396">
        <f t="shared" ref="BE129" si="1475">+SUM(BE125:BE128)</f>
        <v>109713.1656111273</v>
      </c>
      <c r="BF129" s="396">
        <f t="shared" ref="BF129" si="1476">+SUM(BF125:BF128)</f>
        <v>109320.18444616569</v>
      </c>
      <c r="BG129" s="396">
        <f t="shared" ref="BG129" si="1477">+SUM(BG125:BG128)</f>
        <v>108924.98130856286</v>
      </c>
      <c r="BH129" s="396">
        <f t="shared" ref="BH129" si="1478">+SUM(BH125:BH128)</f>
        <v>108527.54363496247</v>
      </c>
      <c r="BI129" s="396">
        <f t="shared" ref="BI129" si="1479">+SUM(BI125:BI128)</f>
        <v>108127.8587909731</v>
      </c>
      <c r="BJ129" s="396">
        <f t="shared" ref="BJ129" si="1480">+SUM(BJ125:BJ128)</f>
        <v>107725.91407076668</v>
      </c>
      <c r="BK129" s="396">
        <f t="shared" ref="BK129" si="1481">+SUM(BK125:BK128)</f>
        <v>107321.69669667452</v>
      </c>
      <c r="BL129" s="396">
        <f t="shared" ref="BL129" si="1482">+SUM(BL125:BL128)</f>
        <v>106915.19381878113</v>
      </c>
      <c r="BM129" s="396">
        <f t="shared" ref="BM129" si="1483">+SUM(BM125:BM128)</f>
        <v>106506.39251451573</v>
      </c>
      <c r="BN129" s="396">
        <f t="shared" ref="BN129" si="1484">+SUM(BN125:BN128)</f>
        <v>106095.27978824145</v>
      </c>
      <c r="BO129" s="396">
        <f t="shared" ref="BO129" si="1485">+SUM(BO125:BO128)</f>
        <v>105681.8425708422</v>
      </c>
      <c r="BP129" s="396">
        <f t="shared" ref="BP129" si="1486">+SUM(BP125:BP128)</f>
        <v>105266.0677193072</v>
      </c>
      <c r="BQ129" s="396">
        <f t="shared" ref="BQ129" si="1487">+SUM(BQ125:BQ128)</f>
        <v>104847.94201631322</v>
      </c>
      <c r="BR129" s="396">
        <f t="shared" ref="BR129" si="1488">+SUM(BR125:BR128)</f>
        <v>104427.45216980428</v>
      </c>
      <c r="BS129" s="396">
        <f t="shared" ref="BS129" si="1489">+SUM(BS125:BS128)</f>
        <v>104004.58481256926</v>
      </c>
      <c r="BT129" s="396">
        <f t="shared" ref="BT129" si="1490">+SUM(BT125:BT128)</f>
        <v>103579.32650181685</v>
      </c>
      <c r="BU129" s="396">
        <f t="shared" ref="BU129" si="1491">+SUM(BU125:BU128)</f>
        <v>103151.66371874823</v>
      </c>
      <c r="BV129" s="396">
        <f t="shared" ref="BV129" si="1492">+SUM(BV125:BV128)</f>
        <v>102721.58286812736</v>
      </c>
      <c r="BW129" s="396">
        <f t="shared" ref="BW129" si="1493">+SUM(BW125:BW128)</f>
        <v>102289.07027784875</v>
      </c>
      <c r="BX129" s="396">
        <f t="shared" ref="BX129" si="1494">+SUM(BX125:BX128)</f>
        <v>101854.11219850281</v>
      </c>
      <c r="BY129" s="396">
        <f t="shared" ref="BY129" si="1495">+SUM(BY125:BY128)</f>
        <v>101416.69480293883</v>
      </c>
      <c r="BZ129" s="396">
        <f t="shared" ref="BZ129" si="1496">+SUM(BZ125:BZ128)</f>
        <v>100976.80418582534</v>
      </c>
      <c r="CA129" s="396">
        <f t="shared" ref="CA129" si="1497">+SUM(CA125:CA128)</f>
        <v>100534.42636320814</v>
      </c>
      <c r="CB129" s="396">
        <f t="shared" ref="CB129" si="1498">+SUM(CB125:CB128)</f>
        <v>100089.5472720657</v>
      </c>
      <c r="CC129" s="396">
        <f t="shared" ref="CC129" si="1499">+SUM(CC125:CC128)</f>
        <v>99642.152769862121</v>
      </c>
      <c r="CD129" s="396">
        <f t="shared" ref="CD129" si="1500">+SUM(CD125:CD128)</f>
        <v>99192.228634097555</v>
      </c>
      <c r="CE129" s="396">
        <f t="shared" ref="CE129" si="1501">+SUM(CE125:CE128)</f>
        <v>98739.760561856077</v>
      </c>
      <c r="CF129" s="396">
        <f t="shared" ref="CF129" si="1502">+SUM(CF125:CF128)</f>
        <v>98284.734169350995</v>
      </c>
      <c r="CG129" s="396">
        <f t="shared" ref="CG129" si="1503">+SUM(CG125:CG128)</f>
        <v>97827.134991467581</v>
      </c>
      <c r="CH129" s="396">
        <f t="shared" ref="CH129" si="1504">+SUM(CH125:CH128)</f>
        <v>97366.948481303261</v>
      </c>
      <c r="CI129" s="396">
        <f t="shared" ref="CI129" si="1505">+SUM(CI125:CI128)</f>
        <v>96904.160009705141</v>
      </c>
      <c r="CJ129" s="396">
        <f t="shared" ref="CJ129" si="1506">+SUM(CJ125:CJ128)</f>
        <v>96438.754864804985</v>
      </c>
      <c r="CK129" s="396">
        <f t="shared" ref="CK129" si="1507">+SUM(CK125:CK128)</f>
        <v>95970.718251551531</v>
      </c>
      <c r="CL129" s="396">
        <f t="shared" ref="CL129" si="1508">+SUM(CL125:CL128)</f>
        <v>95500.035291240099</v>
      </c>
      <c r="CM129" s="396">
        <f t="shared" ref="CM129" si="1509">+SUM(CM125:CM128)</f>
        <v>95026.691021039704</v>
      </c>
      <c r="CN129" s="396">
        <f t="shared" ref="CN129" si="1510">+SUM(CN125:CN128)</f>
        <v>94550.670393517299</v>
      </c>
      <c r="CO129" s="396">
        <f t="shared" ref="CO129" si="1511">+SUM(CO125:CO128)</f>
        <v>94071.958276159479</v>
      </c>
      <c r="CP129" s="396">
        <f t="shared" ref="CP129" si="1512">+SUM(CP125:CP128)</f>
        <v>93590.539450891403</v>
      </c>
      <c r="CQ129" s="396">
        <f t="shared" ref="CQ129" si="1513">+SUM(CQ125:CQ128)</f>
        <v>93106.398613593032</v>
      </c>
      <c r="CR129" s="396">
        <f t="shared" ref="CR129" si="1514">+SUM(CR125:CR128)</f>
        <v>92619.520373612584</v>
      </c>
      <c r="CS129" s="396">
        <f t="shared" ref="CS129" si="1515">+SUM(CS125:CS128)</f>
        <v>92129.889253277332</v>
      </c>
      <c r="CT129" s="396">
        <f t="shared" ref="CT129" si="1516">+SUM(CT125:CT128)</f>
        <v>91637.489687401496</v>
      </c>
      <c r="CU129" s="396">
        <f t="shared" ref="CU129" si="1517">+SUM(CU125:CU128)</f>
        <v>91142.306022791512</v>
      </c>
      <c r="CV129" s="396">
        <f t="shared" ref="CV129" si="1518">+SUM(CV125:CV128)</f>
        <v>90644.322517748355</v>
      </c>
      <c r="CW129" s="396">
        <f t="shared" ref="CW129" si="1519">+SUM(CW125:CW128)</f>
        <v>90143.523341567154</v>
      </c>
      <c r="CX129" s="396">
        <f t="shared" ref="CX129" si="1520">+SUM(CX125:CX128)</f>
        <v>89639.892574033933</v>
      </c>
      <c r="CY129" s="396">
        <f t="shared" ref="CY129" si="1521">+SUM(CY125:CY128)</f>
        <v>89133.414204919507</v>
      </c>
      <c r="CZ129" s="396">
        <f t="shared" ref="CZ129" si="1522">+SUM(CZ125:CZ128)</f>
        <v>88624.07213347053</v>
      </c>
      <c r="DA129" s="396">
        <f t="shared" ref="DA129" si="1523">+SUM(DA125:DA128)</f>
        <v>88111.850167897661</v>
      </c>
      <c r="DB129" s="396">
        <f t="shared" ref="DB129" si="1524">+SUM(DB125:DB128)</f>
        <v>87596.732024860816</v>
      </c>
      <c r="DC129" s="396">
        <f t="shared" ref="DC129" si="1525">+SUM(DC125:DC128)</f>
        <v>87078.701328951545</v>
      </c>
      <c r="DD129" s="396">
        <f t="shared" ref="DD129" si="1526">+SUM(DD125:DD128)</f>
        <v>86557.741612172467</v>
      </c>
      <c r="DE129" s="396">
        <f t="shared" ref="DE129" si="1527">+SUM(DE125:DE128)</f>
        <v>86033.836313413747</v>
      </c>
      <c r="DF129" s="396">
        <f t="shared" ref="DF129" si="1528">+SUM(DF125:DF128)</f>
        <v>85506.96877792661</v>
      </c>
      <c r="DG129" s="396">
        <f t="shared" ref="DG129" si="1529">+SUM(DG125:DG128)</f>
        <v>84977.122256793926</v>
      </c>
      <c r="DH129" s="396">
        <f t="shared" ref="DH129" si="1530">+SUM(DH125:DH128)</f>
        <v>84444.279906397744</v>
      </c>
      <c r="DI129" s="396">
        <f t="shared" ref="DI129" si="1531">+SUM(DI125:DI128)</f>
        <v>83908.424787883851</v>
      </c>
      <c r="DJ129" s="396">
        <f t="shared" ref="DJ129" si="1532">+SUM(DJ125:DJ128)</f>
        <v>83369.539866623294</v>
      </c>
      <c r="DK129" s="396">
        <f t="shared" ref="DK129" si="1533">+SUM(DK125:DK128)</f>
        <v>82827.608011670862</v>
      </c>
      <c r="DL129" s="396">
        <f t="shared" ref="DL129" si="1534">+SUM(DL125:DL128)</f>
        <v>82282.611995220461</v>
      </c>
      <c r="DM129" s="396">
        <f t="shared" ref="DM129" si="1535">+SUM(DM125:DM128)</f>
        <v>81734.534492057486</v>
      </c>
      <c r="DN129" s="396">
        <f t="shared" ref="DN129" si="1536">+SUM(DN125:DN128)</f>
        <v>81183.35807900806</v>
      </c>
      <c r="DO129" s="396">
        <f t="shared" ref="DO129" si="1537">+SUM(DO125:DO128)</f>
        <v>80629.065234385154</v>
      </c>
      <c r="DP129" s="396">
        <f t="shared" ref="DP129" si="1538">+SUM(DP125:DP128)</f>
        <v>80071.638337431548</v>
      </c>
      <c r="DQ129" s="396">
        <f t="shared" ref="DQ129" si="1539">+SUM(DQ125:DQ128)</f>
        <v>79511.05966775972</v>
      </c>
      <c r="DR129" s="396">
        <f t="shared" ref="DR129" si="1540">+SUM(DR125:DR128)</f>
        <v>78947.311404788488</v>
      </c>
      <c r="DS129" s="396">
        <f t="shared" ref="DS129" si="1541">+SUM(DS125:DS128)</f>
        <v>78380.375627176516</v>
      </c>
      <c r="DT129" s="396">
        <f t="shared" ref="DT129" si="1542">+SUM(DT125:DT128)</f>
        <v>77810.234312252607</v>
      </c>
      <c r="DU129" s="396">
        <f t="shared" ref="DU129" si="1543">+SUM(DU125:DU128)</f>
        <v>77236.869335442752</v>
      </c>
      <c r="DV129" s="396">
        <f t="shared" ref="DV129" si="1544">+SUM(DV125:DV128)</f>
        <v>76660.26246969396</v>
      </c>
      <c r="DW129" s="396">
        <f t="shared" ref="DW129" si="1545">+SUM(DW125:DW128)</f>
        <v>76080.395384894859</v>
      </c>
      <c r="DX129" s="396">
        <f t="shared" ref="DX129" si="1546">+SUM(DX125:DX128)</f>
        <v>75497.24964729292</v>
      </c>
      <c r="DY129" s="396">
        <f t="shared" ref="DY129" si="1547">+SUM(DY125:DY128)</f>
        <v>74910.806718908541</v>
      </c>
      <c r="DZ129" s="396">
        <f t="shared" ref="DZ129" si="1548">+SUM(DZ125:DZ128)</f>
        <v>74321.047956945666</v>
      </c>
      <c r="EA129" s="396">
        <f t="shared" ref="EA129" si="1549">+SUM(EA125:EA128)</f>
        <v>73727.954613199152</v>
      </c>
      <c r="EB129" s="396">
        <f t="shared" ref="EB129" si="1550">+SUM(EB125:EB128)</f>
        <v>73131.507833458789</v>
      </c>
      <c r="EC129" s="396">
        <f t="shared" ref="EC129" si="1551">+SUM(EC125:EC128)</f>
        <v>72531.68865690993</v>
      </c>
      <c r="ED129" s="396">
        <f t="shared" ref="ED129" si="1552">+SUM(ED125:ED128)</f>
        <v>71928.478015530709</v>
      </c>
      <c r="EE129" s="396">
        <f t="shared" ref="EE129" si="1553">+SUM(EE125:EE128)</f>
        <v>71321.856733485896</v>
      </c>
      <c r="EF129" s="396">
        <f t="shared" ref="EF129" si="1554">+SUM(EF125:EF128)</f>
        <v>70711.805526517302</v>
      </c>
      <c r="EG129" s="396">
        <f t="shared" ref="EG129" si="1555">+SUM(EG125:EG128)</f>
        <v>70098.305001330751</v>
      </c>
      <c r="EH129" s="396">
        <f t="shared" ref="EH129" si="1556">+SUM(EH125:EH128)</f>
        <v>69481.335654979543</v>
      </c>
      <c r="EI129" s="396">
        <f t="shared" ref="EI129" si="1557">+SUM(EI125:EI128)</f>
        <v>68860.877874244499</v>
      </c>
      <c r="EJ129" s="396">
        <f t="shared" ref="EJ129" si="1558">+SUM(EJ125:EJ128)</f>
        <v>68236.91193501043</v>
      </c>
      <c r="EK129" s="396">
        <f t="shared" ref="EK129" si="1559">+SUM(EK125:EK128)</f>
        <v>67609.418001639147</v>
      </c>
      <c r="EL129" s="396">
        <f t="shared" ref="EL129" si="1560">+SUM(EL125:EL128)</f>
        <v>66978.376126338859</v>
      </c>
      <c r="EM129" s="396">
        <f t="shared" ref="EM129" si="1561">+SUM(EM125:EM128)</f>
        <v>66343.766248530083</v>
      </c>
      <c r="EN129" s="396">
        <f t="shared" ref="EN129" si="1562">+SUM(EN125:EN128)</f>
        <v>65705.568194207895</v>
      </c>
      <c r="EO129" s="396">
        <f t="shared" ref="EO129" si="1563">+SUM(EO125:EO128)</f>
        <v>65063.761675300615</v>
      </c>
      <c r="EP129" s="396">
        <f t="shared" ref="EP129" si="1564">+SUM(EP125:EP128)</f>
        <v>64418.326289024844</v>
      </c>
      <c r="EQ129" s="396">
        <f t="shared" ref="EQ129" si="1565">+SUM(EQ125:EQ128)</f>
        <v>63769.241517236893</v>
      </c>
      <c r="ER129" s="396">
        <f t="shared" ref="ER129" si="1566">+SUM(ER125:ER128)</f>
        <v>63116.486725780502</v>
      </c>
      <c r="ES129" s="396">
        <f t="shared" ref="ES129" si="1567">+SUM(ES125:ES128)</f>
        <v>62460.041163830894</v>
      </c>
      <c r="ET129" s="396">
        <f t="shared" ref="ET129" si="1568">+SUM(ET125:ET128)</f>
        <v>61799.883963235108</v>
      </c>
      <c r="EU129" s="396">
        <f t="shared" ref="EU129" si="1569">+SUM(EU125:EU128)</f>
        <v>61135.994137848611</v>
      </c>
      <c r="EV129" s="396">
        <f t="shared" ref="EV129" si="1570">+SUM(EV125:EV128)</f>
        <v>60468.350582868159</v>
      </c>
      <c r="EW129" s="396">
        <f t="shared" ref="EW129" si="1571">+SUM(EW125:EW128)</f>
        <v>59796.932074160883</v>
      </c>
      <c r="EX129" s="396">
        <f t="shared" ref="EX129" si="1572">+SUM(EX125:EX128)</f>
        <v>59121.717267589578</v>
      </c>
      <c r="EY129" s="396">
        <f t="shared" ref="EY129" si="1573">+SUM(EY125:EY128)</f>
        <v>58442.684698334189</v>
      </c>
      <c r="EZ129" s="396">
        <f t="shared" ref="EZ129" si="1574">+SUM(EZ125:EZ128)</f>
        <v>57759.812780209453</v>
      </c>
      <c r="FA129" s="396">
        <f t="shared" ref="FA129" si="1575">+SUM(FA125:FA128)</f>
        <v>57073.079804978661</v>
      </c>
      <c r="FB129" s="396">
        <f t="shared" ref="FB129" si="1576">+SUM(FB125:FB128)</f>
        <v>56382.463941663591</v>
      </c>
      <c r="FC129" s="396">
        <f t="shared" ref="FC129" si="1577">+SUM(FC125:FC128)</f>
        <v>55687.943235850486</v>
      </c>
      <c r="FD129" s="396">
        <f t="shared" ref="FD129" si="1578">+SUM(FD125:FD128)</f>
        <v>54989.495608992147</v>
      </c>
      <c r="FE129" s="396">
        <f t="shared" ref="FE129" si="1579">+SUM(FE125:FE128)</f>
        <v>54287.098857706063</v>
      </c>
      <c r="FF129" s="396">
        <f t="shared" ref="FF129" si="1580">+SUM(FF125:FF128)</f>
        <v>53580.730653068567</v>
      </c>
      <c r="FG129" s="396">
        <f t="shared" ref="FG129" si="1581">+SUM(FG125:FG128)</f>
        <v>52870.368539905015</v>
      </c>
      <c r="FH129" s="396">
        <f t="shared" ref="FH129" si="1582">+SUM(FH125:FH128)</f>
        <v>52155.98993607593</v>
      </c>
      <c r="FI129" s="396">
        <f t="shared" ref="FI129" si="1583">+SUM(FI125:FI128)</f>
        <v>51437.572131759145</v>
      </c>
      <c r="FJ129" s="396">
        <f t="shared" ref="FJ129" si="1584">+SUM(FJ125:FJ128)</f>
        <v>50715.09228872785</v>
      </c>
      <c r="FK129" s="396">
        <f t="shared" ref="FK129" si="1585">+SUM(FK125:FK128)</f>
        <v>49988.527439624588</v>
      </c>
      <c r="FL129" s="396">
        <f t="shared" ref="FL129" si="1586">+SUM(FL125:FL128)</f>
        <v>49257.854487231118</v>
      </c>
      <c r="FM129" s="396">
        <f t="shared" ref="FM129" si="1587">+SUM(FM125:FM128)</f>
        <v>48523.050203734172</v>
      </c>
      <c r="FN129" s="396">
        <f t="shared" ref="FN129" si="1588">+SUM(FN125:FN128)</f>
        <v>47784.091229987047</v>
      </c>
      <c r="FO129" s="396">
        <f t="shared" ref="FO129" si="1589">+SUM(FO125:FO128)</f>
        <v>47040.954074767025</v>
      </c>
      <c r="FP129" s="396">
        <f t="shared" ref="FP129" si="1590">+SUM(FP125:FP128)</f>
        <v>46293.615114028609</v>
      </c>
      <c r="FQ129" s="396">
        <f t="shared" ref="FQ129" si="1591">+SUM(FQ125:FQ128)</f>
        <v>45542.050590152503</v>
      </c>
      <c r="FR129" s="396">
        <f t="shared" ref="FR129" si="1592">+SUM(FR125:FR128)</f>
        <v>44786.236611190383</v>
      </c>
      <c r="FS129" s="396">
        <f t="shared" ref="FS129" si="1593">+SUM(FS125:FS128)</f>
        <v>44026.149150105382</v>
      </c>
      <c r="FT129" s="396">
        <f t="shared" ref="FT129" si="1594">+SUM(FT125:FT128)</f>
        <v>43261.764044008261</v>
      </c>
      <c r="FU129" s="396">
        <f t="shared" ref="FU129" si="1595">+SUM(FU125:FU128)</f>
        <v>42493.056993389298</v>
      </c>
      <c r="FV129" s="396">
        <f t="shared" ref="FV129" si="1596">+SUM(FV125:FV128)</f>
        <v>41720.003561345817</v>
      </c>
      <c r="FW129" s="396">
        <f t="shared" ref="FW129" si="1597">+SUM(FW125:FW128)</f>
        <v>40942.579172805323</v>
      </c>
      <c r="FX129" s="396">
        <f t="shared" ref="FX129" si="1598">+SUM(FX125:FX128)</f>
        <v>40160.759113744309</v>
      </c>
      <c r="FY129" s="396">
        <f t="shared" ref="FY129" si="1599">+SUM(FY125:FY128)</f>
        <v>39374.518530402573</v>
      </c>
      <c r="FZ129" s="396">
        <f t="shared" ref="FZ129" si="1600">+SUM(FZ125:FZ128)</f>
        <v>38583.832428493144</v>
      </c>
      <c r="GA129" s="396">
        <f t="shared" ref="GA129" si="1601">+SUM(GA125:GA128)</f>
        <v>37788.67567240772</v>
      </c>
      <c r="GB129" s="396">
        <f t="shared" ref="GB129" si="1602">+SUM(GB125:GB128)</f>
        <v>36989.022984417614</v>
      </c>
      <c r="GC129" s="396">
        <f t="shared" ref="GC129" si="1603">+SUM(GC125:GC128)</f>
        <v>36184.84894387018</v>
      </c>
      <c r="GD129" s="396">
        <f t="shared" ref="GD129" si="1604">+SUM(GD125:GD128)</f>
        <v>35376.127986380714</v>
      </c>
      <c r="GE129" s="396">
        <f t="shared" ref="GE129" si="1605">+SUM(GE125:GE128)</f>
        <v>34562.834403019762</v>
      </c>
      <c r="GF129" s="396">
        <f t="shared" ref="GF129" si="1606">+SUM(GF125:GF128)</f>
        <v>33744.942339495843</v>
      </c>
      <c r="GG129" s="396">
        <f t="shared" ref="GG129" si="1607">+SUM(GG125:GG128)</f>
        <v>32922.425795333555</v>
      </c>
      <c r="GH129" s="396">
        <f t="shared" ref="GH129" si="1608">+SUM(GH125:GH128)</f>
        <v>32095.258623047026</v>
      </c>
      <c r="GI129" s="396">
        <f t="shared" ref="GI129" si="1609">+SUM(GI125:GI128)</f>
        <v>31263.414527308702</v>
      </c>
      <c r="GJ129" s="396">
        <f t="shared" ref="GJ129" si="1610">+SUM(GJ125:GJ128)</f>
        <v>30426.867064113416</v>
      </c>
      <c r="GK129" s="396">
        <f t="shared" ref="GK129" si="1611">+SUM(GK125:GK128)</f>
        <v>29585.58963993776</v>
      </c>
      <c r="GL129" s="396">
        <f t="shared" ref="GL129" si="1612">+SUM(GL125:GL128)</f>
        <v>28739.555510894672</v>
      </c>
      <c r="GM129" s="396">
        <f t="shared" ref="GM129" si="1613">+SUM(GM125:GM128)</f>
        <v>27888.737781883268</v>
      </c>
      <c r="GN129" s="396">
        <f t="shared" ref="GN129" si="1614">+SUM(GN125:GN128)</f>
        <v>27033.109405733852</v>
      </c>
      <c r="GO129" s="396">
        <f t="shared" ref="GO129" si="1615">+SUM(GO125:GO128)</f>
        <v>26172.643182348096</v>
      </c>
      <c r="GP129" s="396">
        <f t="shared" ref="GP129" si="1616">+SUM(GP125:GP128)</f>
        <v>25307.311757834366</v>
      </c>
      <c r="GQ129" s="396">
        <f t="shared" ref="GQ129" si="1617">+SUM(GQ125:GQ128)</f>
        <v>24437.087623638145</v>
      </c>
      <c r="GR129" s="396">
        <f t="shared" ref="GR129" si="1618">+SUM(GR125:GR128)</f>
        <v>23561.943115667549</v>
      </c>
      <c r="GS129" s="396">
        <f t="shared" ref="GS129" si="1619">+SUM(GS125:GS128)</f>
        <v>22681.8504134139</v>
      </c>
      <c r="GT129" s="396">
        <f t="shared" ref="GT129" si="1620">+SUM(GT125:GT128)</f>
        <v>21796.781539067313</v>
      </c>
      <c r="GU129" s="396">
        <f t="shared" ref="GU129" si="1621">+SUM(GU125:GU128)</f>
        <v>20906.708356627303</v>
      </c>
      <c r="GV129" s="396">
        <f t="shared" ref="GV129" si="1622">+SUM(GV125:GV128)</f>
        <v>20011.602571008349</v>
      </c>
      <c r="GW129" s="396">
        <f t="shared" ref="GW129" si="1623">+SUM(GW125:GW128)</f>
        <v>19111.435727140397</v>
      </c>
      <c r="GX129" s="396">
        <f t="shared" ref="GX129" si="1624">+SUM(GX125:GX128)</f>
        <v>18206.179209064292</v>
      </c>
      <c r="GY129" s="396">
        <f t="shared" ref="GY129" si="1625">+SUM(GY125:GY128)</f>
        <v>17295.804239022091</v>
      </c>
      <c r="GZ129" s="396">
        <f t="shared" ref="GZ129" si="1626">+SUM(GZ125:GZ128)</f>
        <v>16380.281876542216</v>
      </c>
      <c r="HA129" s="396">
        <f t="shared" ref="HA129" si="1627">+SUM(HA125:HA128)</f>
        <v>15459.583017519459</v>
      </c>
      <c r="HB129" s="396">
        <f t="shared" ref="HB129" si="1628">+SUM(HB125:HB128)</f>
        <v>14533.678393289769</v>
      </c>
      <c r="HC129" s="396">
        <f t="shared" ref="HC129" si="1629">+SUM(HC125:HC128)</f>
        <v>13602.538569699813</v>
      </c>
      <c r="HD129" s="396">
        <f t="shared" ref="HD129" si="1630">+SUM(HD125:HD128)</f>
        <v>12666.133946171278</v>
      </c>
      <c r="HE129" s="396">
        <f t="shared" ref="HE129" si="1631">+SUM(HE125:HE128)</f>
        <v>11724.434754759874</v>
      </c>
      <c r="HF129" s="396">
        <f t="shared" ref="HF129" si="1632">+SUM(HF125:HF128)</f>
        <v>10777.411059209027</v>
      </c>
      <c r="HG129" s="396">
        <f t="shared" ref="HG129" si="1633">+SUM(HG125:HG128)</f>
        <v>9825.0327539982191</v>
      </c>
      <c r="HH129" s="396">
        <f t="shared" ref="HH129" si="1634">+SUM(HH125:HH128)</f>
        <v>8867.2695633859366</v>
      </c>
      <c r="HI129" s="396">
        <f t="shared" ref="HI129" si="1635">+SUM(HI125:HI128)</f>
        <v>7904.0910404472279</v>
      </c>
      <c r="HJ129" s="396">
        <f t="shared" ref="HJ129" si="1636">+SUM(HJ125:HJ128)</f>
        <v>6935.466566105797</v>
      </c>
      <c r="HK129" s="396">
        <f t="shared" ref="HK129" si="1637">+SUM(HK125:HK128)</f>
        <v>5961.3653481606416</v>
      </c>
      <c r="HL129" s="396">
        <f t="shared" ref="HL129" si="1638">+SUM(HL125:HL128)</f>
        <v>4981.7564203071752</v>
      </c>
      <c r="HM129" s="396">
        <f t="shared" ref="HM129" si="1639">+SUM(HM125:HM128)</f>
        <v>3996.6086411528249</v>
      </c>
      <c r="HN129" s="396">
        <f t="shared" ref="HN129" si="1640">+SUM(HN125:HN128)</f>
        <v>3005.8906932270565</v>
      </c>
      <c r="HO129" s="396">
        <f t="shared" ref="HO129" si="1641">+SUM(HO125:HO128)</f>
        <v>2009.5710819858043</v>
      </c>
      <c r="HP129" s="396">
        <f t="shared" ref="HP129" si="1642">+SUM(HP125:HP128)</f>
        <v>1007.6181348102709</v>
      </c>
      <c r="HQ129" s="396">
        <f t="shared" ref="HQ129" si="1643">+SUM(HQ125:HQ128)</f>
        <v>6.787104211980477E-11</v>
      </c>
      <c r="HR129" s="396">
        <f t="shared" ref="HR129" si="1644">+SUM(HR125:HR128)</f>
        <v>6.787104211980477E-11</v>
      </c>
      <c r="HS129" s="396">
        <f t="shared" ref="HS129" si="1645">+SUM(HS125:HS128)</f>
        <v>6.787104211980477E-11</v>
      </c>
      <c r="HT129" s="396">
        <f t="shared" ref="HT129" si="1646">+SUM(HT125:HT128)</f>
        <v>6.787104211980477E-11</v>
      </c>
      <c r="HU129" s="396">
        <f t="shared" ref="HU129" si="1647">+SUM(HU125:HU128)</f>
        <v>6.787104211980477E-11</v>
      </c>
      <c r="HV129" s="396">
        <f t="shared" ref="HV129" si="1648">+SUM(HV125:HV128)</f>
        <v>6.787104211980477E-11</v>
      </c>
      <c r="HW129" s="396">
        <f t="shared" ref="HW129" si="1649">+SUM(HW125:HW128)</f>
        <v>6.787104211980477E-11</v>
      </c>
      <c r="HX129" s="396">
        <f t="shared" ref="HX129" si="1650">+SUM(HX125:HX128)</f>
        <v>6.787104211980477E-11</v>
      </c>
      <c r="HY129" s="396">
        <f t="shared" ref="HY129" si="1651">+SUM(HY125:HY128)</f>
        <v>6.787104211980477E-11</v>
      </c>
      <c r="HZ129" s="396">
        <f t="shared" ref="HZ129" si="1652">+SUM(HZ125:HZ128)</f>
        <v>6.787104211980477E-11</v>
      </c>
      <c r="IA129" s="396">
        <f t="shared" ref="IA129" si="1653">+SUM(IA125:IA128)</f>
        <v>6.787104211980477E-11</v>
      </c>
      <c r="IB129" s="396">
        <f t="shared" ref="IB129" si="1654">+SUM(IB125:IB128)</f>
        <v>6.787104211980477E-11</v>
      </c>
      <c r="IC129" s="396">
        <f t="shared" ref="IC129" si="1655">+SUM(IC125:IC128)</f>
        <v>6.787104211980477E-11</v>
      </c>
      <c r="ID129" s="396">
        <f t="shared" ref="ID129" si="1656">+SUM(ID125:ID128)</f>
        <v>6.787104211980477E-11</v>
      </c>
      <c r="IE129" s="396">
        <f t="shared" ref="IE129" si="1657">+SUM(IE125:IE128)</f>
        <v>6.787104211980477E-11</v>
      </c>
      <c r="IF129" s="396">
        <f t="shared" ref="IF129" si="1658">+SUM(IF125:IF128)</f>
        <v>6.787104211980477E-11</v>
      </c>
      <c r="IG129" s="396">
        <f t="shared" ref="IG129" si="1659">+SUM(IG125:IG128)</f>
        <v>6.787104211980477E-11</v>
      </c>
      <c r="IH129" s="396">
        <f t="shared" ref="IH129" si="1660">+SUM(IH125:IH128)</f>
        <v>6.787104211980477E-11</v>
      </c>
      <c r="II129" s="396">
        <f t="shared" ref="II129" si="1661">+SUM(II125:II128)</f>
        <v>6.787104211980477E-11</v>
      </c>
      <c r="IJ129" s="396">
        <f t="shared" ref="IJ129" si="1662">+SUM(IJ125:IJ128)</f>
        <v>6.787104211980477E-11</v>
      </c>
      <c r="IK129" s="396">
        <f t="shared" ref="IK129" si="1663">+SUM(IK125:IK128)</f>
        <v>6.787104211980477E-11</v>
      </c>
      <c r="IL129" s="396">
        <f t="shared" ref="IL129" si="1664">+SUM(IL125:IL128)</f>
        <v>6.787104211980477E-11</v>
      </c>
      <c r="IM129" s="396">
        <f t="shared" ref="IM129" si="1665">+SUM(IM125:IM128)</f>
        <v>6.787104211980477E-11</v>
      </c>
      <c r="IN129" s="396">
        <f t="shared" ref="IN129" si="1666">+SUM(IN125:IN128)</f>
        <v>6.787104211980477E-11</v>
      </c>
      <c r="IO129" s="396">
        <f t="shared" ref="IO129" si="1667">+SUM(IO125:IO128)</f>
        <v>6.787104211980477E-11</v>
      </c>
      <c r="IP129" s="396">
        <f t="shared" ref="IP129" si="1668">+SUM(IP125:IP128)</f>
        <v>6.787104211980477E-11</v>
      </c>
      <c r="IQ129" s="396">
        <f t="shared" ref="IQ129" si="1669">+SUM(IQ125:IQ128)</f>
        <v>6.787104211980477E-11</v>
      </c>
      <c r="IR129" s="396">
        <f t="shared" ref="IR129" si="1670">+SUM(IR125:IR128)</f>
        <v>6.787104211980477E-11</v>
      </c>
      <c r="IS129" s="396">
        <f t="shared" ref="IS129" si="1671">+SUM(IS125:IS128)</f>
        <v>6.787104211980477E-11</v>
      </c>
      <c r="IT129" s="396">
        <f t="shared" ref="IT129" si="1672">+SUM(IT125:IT128)</f>
        <v>6.787104211980477E-11</v>
      </c>
      <c r="IU129" s="396">
        <f t="shared" ref="IU129" si="1673">+SUM(IU125:IU128)</f>
        <v>6.787104211980477E-11</v>
      </c>
      <c r="IV129" s="396">
        <f t="shared" ref="IV129" si="1674">+SUM(IV125:IV128)</f>
        <v>6.787104211980477E-11</v>
      </c>
      <c r="IW129" s="396">
        <f t="shared" ref="IW129" si="1675">+SUM(IW125:IW128)</f>
        <v>6.787104211980477E-11</v>
      </c>
      <c r="IX129" s="396">
        <f t="shared" ref="IX129" si="1676">+SUM(IX125:IX128)</f>
        <v>6.787104211980477E-11</v>
      </c>
      <c r="IY129" s="396">
        <f t="shared" ref="IY129" si="1677">+SUM(IY125:IY128)</f>
        <v>6.787104211980477E-11</v>
      </c>
      <c r="IZ129" s="396">
        <f t="shared" ref="IZ129" si="1678">+SUM(IZ125:IZ128)</f>
        <v>6.787104211980477E-11</v>
      </c>
      <c r="JA129" s="396">
        <f t="shared" ref="JA129" si="1679">+SUM(JA125:JA128)</f>
        <v>6.787104211980477E-11</v>
      </c>
      <c r="JB129" s="396">
        <f t="shared" ref="JB129" si="1680">+SUM(JB125:JB128)</f>
        <v>6.787104211980477E-11</v>
      </c>
      <c r="JC129" s="396">
        <f t="shared" ref="JC129" si="1681">+SUM(JC125:JC128)</f>
        <v>6.787104211980477E-11</v>
      </c>
      <c r="JD129" s="396">
        <f t="shared" ref="JD129" si="1682">+SUM(JD125:JD128)</f>
        <v>6.787104211980477E-11</v>
      </c>
      <c r="JE129" s="396">
        <f t="shared" ref="JE129" si="1683">+SUM(JE125:JE128)</f>
        <v>6.787104211980477E-11</v>
      </c>
      <c r="JF129" s="396">
        <f t="shared" ref="JF129" si="1684">+SUM(JF125:JF128)</f>
        <v>6.787104211980477E-11</v>
      </c>
      <c r="JG129" s="396">
        <f t="shared" ref="JG129" si="1685">+SUM(JG125:JG128)</f>
        <v>6.787104211980477E-11</v>
      </c>
      <c r="JH129" s="396">
        <f t="shared" ref="JH129" si="1686">+SUM(JH125:JH128)</f>
        <v>6.787104211980477E-11</v>
      </c>
      <c r="JI129" s="396">
        <f t="shared" ref="JI129" si="1687">+SUM(JI125:JI128)</f>
        <v>6.787104211980477E-11</v>
      </c>
      <c r="JJ129" s="396">
        <f t="shared" ref="JJ129" si="1688">+SUM(JJ125:JJ128)</f>
        <v>6.787104211980477E-11</v>
      </c>
      <c r="JK129" s="396">
        <f t="shared" ref="JK129" si="1689">+SUM(JK125:JK128)</f>
        <v>6.787104211980477E-11</v>
      </c>
      <c r="JL129" s="396">
        <f t="shared" ref="JL129" si="1690">+SUM(JL125:JL128)</f>
        <v>6.787104211980477E-11</v>
      </c>
      <c r="JM129" s="396">
        <f t="shared" ref="JM129" si="1691">+SUM(JM125:JM128)</f>
        <v>6.787104211980477E-11</v>
      </c>
      <c r="JN129" s="396">
        <f t="shared" ref="JN129" si="1692">+SUM(JN125:JN128)</f>
        <v>6.787104211980477E-11</v>
      </c>
    </row>
    <row r="130" spans="2:274" x14ac:dyDescent="0.2">
      <c r="B130" s="2"/>
      <c r="C130" s="247"/>
      <c r="D130" s="178"/>
      <c r="E130" s="29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7"/>
      <c r="U130" s="347"/>
      <c r="V130" s="347"/>
      <c r="W130" s="347"/>
      <c r="X130" s="347"/>
      <c r="Y130" s="347"/>
      <c r="Z130" s="347"/>
      <c r="AA130" s="347"/>
      <c r="AB130" s="347"/>
      <c r="AC130" s="347"/>
      <c r="AD130" s="347"/>
      <c r="AE130" s="347"/>
      <c r="AF130" s="347"/>
      <c r="AG130" s="347"/>
      <c r="AH130" s="347"/>
      <c r="AI130" s="347"/>
      <c r="AJ130" s="347"/>
      <c r="AK130" s="347"/>
      <c r="AL130" s="347"/>
      <c r="AM130" s="347"/>
      <c r="AN130" s="347"/>
      <c r="AO130" s="347"/>
      <c r="AP130" s="347"/>
      <c r="AQ130" s="347"/>
      <c r="AR130" s="347"/>
      <c r="AS130" s="347"/>
      <c r="AT130" s="347"/>
      <c r="AU130" s="347"/>
      <c r="AV130" s="347"/>
      <c r="AW130" s="347"/>
      <c r="AX130" s="347"/>
      <c r="AY130" s="347"/>
      <c r="AZ130" s="347"/>
      <c r="BA130" s="347"/>
      <c r="BB130" s="347"/>
      <c r="BC130" s="347"/>
      <c r="BD130" s="347"/>
      <c r="BE130" s="347"/>
      <c r="BF130" s="347"/>
      <c r="BG130" s="347"/>
      <c r="BH130" s="347"/>
      <c r="BI130" s="347"/>
      <c r="BJ130" s="347"/>
      <c r="BK130" s="347"/>
      <c r="BL130" s="347"/>
      <c r="BM130" s="347"/>
      <c r="BN130" s="347"/>
      <c r="BO130" s="347"/>
      <c r="BP130" s="347"/>
      <c r="BQ130" s="347"/>
      <c r="BR130" s="347"/>
      <c r="BS130" s="347"/>
      <c r="BT130" s="347"/>
      <c r="BU130" s="347"/>
      <c r="BV130" s="347"/>
      <c r="BW130" s="347"/>
      <c r="BX130" s="347"/>
      <c r="BY130" s="347"/>
      <c r="BZ130" s="347"/>
      <c r="CA130" s="347"/>
      <c r="CB130" s="347"/>
      <c r="CC130" s="347"/>
      <c r="CD130" s="347"/>
      <c r="CE130" s="347"/>
      <c r="CF130" s="347"/>
      <c r="CG130" s="347"/>
      <c r="CH130" s="347"/>
      <c r="CI130" s="347"/>
      <c r="CJ130" s="347"/>
      <c r="CK130" s="347"/>
      <c r="CL130" s="347"/>
      <c r="CM130" s="347"/>
      <c r="CN130" s="347"/>
      <c r="CO130" s="347"/>
      <c r="CP130" s="347"/>
      <c r="CQ130" s="347"/>
      <c r="CR130" s="347"/>
      <c r="CS130" s="347"/>
      <c r="CT130" s="347"/>
      <c r="CU130" s="347"/>
      <c r="CV130" s="347"/>
      <c r="CW130" s="347"/>
      <c r="CX130" s="347"/>
      <c r="CY130" s="347"/>
      <c r="CZ130" s="347"/>
      <c r="DA130" s="347"/>
      <c r="DB130" s="347"/>
      <c r="DC130" s="347"/>
      <c r="DD130" s="347"/>
      <c r="DE130" s="347"/>
      <c r="DF130" s="347"/>
      <c r="DG130" s="347"/>
      <c r="DH130" s="347"/>
      <c r="DI130" s="347"/>
      <c r="DJ130" s="347"/>
      <c r="DK130" s="347"/>
      <c r="DL130" s="347"/>
      <c r="DM130" s="347"/>
      <c r="DN130" s="347"/>
      <c r="DO130" s="347"/>
      <c r="DP130" s="347"/>
      <c r="DQ130" s="347"/>
      <c r="DR130" s="347"/>
      <c r="DS130" s="347"/>
      <c r="DT130" s="347"/>
      <c r="DU130" s="347"/>
      <c r="DV130" s="347"/>
      <c r="DW130" s="347"/>
      <c r="DX130" s="347"/>
      <c r="DY130" s="347"/>
      <c r="DZ130" s="347"/>
      <c r="EA130" s="347"/>
      <c r="EB130" s="347"/>
      <c r="EC130" s="347"/>
      <c r="ED130" s="347"/>
      <c r="EE130" s="347"/>
      <c r="EF130" s="347"/>
      <c r="EG130" s="347"/>
      <c r="EH130" s="347"/>
      <c r="EI130" s="347"/>
      <c r="EJ130" s="347"/>
      <c r="EK130" s="347"/>
      <c r="EL130" s="347"/>
      <c r="EM130" s="347"/>
      <c r="EN130" s="347"/>
      <c r="EO130" s="347"/>
      <c r="EP130" s="347"/>
      <c r="EQ130" s="347"/>
      <c r="ER130" s="347"/>
      <c r="ES130" s="347"/>
      <c r="ET130" s="347"/>
      <c r="EU130" s="347"/>
      <c r="EV130" s="347"/>
      <c r="EW130" s="347"/>
      <c r="EX130" s="347"/>
      <c r="EY130" s="347"/>
      <c r="EZ130" s="347"/>
      <c r="FA130" s="347"/>
      <c r="FB130" s="347"/>
      <c r="FC130" s="347"/>
      <c r="FD130" s="347"/>
      <c r="FE130" s="347"/>
      <c r="FF130" s="347"/>
      <c r="FG130" s="347"/>
      <c r="FH130" s="347"/>
      <c r="FI130" s="347"/>
      <c r="FJ130" s="347"/>
      <c r="FK130" s="347"/>
      <c r="FL130" s="347"/>
      <c r="FM130" s="347"/>
      <c r="FN130" s="347"/>
      <c r="FO130" s="347"/>
      <c r="FP130" s="347"/>
      <c r="FQ130" s="347"/>
      <c r="FR130" s="347"/>
      <c r="FS130" s="347"/>
      <c r="FT130" s="347"/>
      <c r="FU130" s="347"/>
      <c r="FV130" s="347"/>
      <c r="FW130" s="347"/>
      <c r="FX130" s="347"/>
      <c r="FY130" s="347"/>
      <c r="FZ130" s="347"/>
      <c r="GA130" s="347"/>
      <c r="GB130" s="347"/>
      <c r="GC130" s="347"/>
      <c r="GD130" s="347"/>
      <c r="GE130" s="347"/>
      <c r="GF130" s="347"/>
      <c r="GG130" s="347"/>
      <c r="GH130" s="347"/>
      <c r="GI130" s="347"/>
      <c r="GJ130" s="347"/>
      <c r="GK130" s="347"/>
      <c r="GL130" s="347"/>
      <c r="GM130" s="347"/>
      <c r="GN130" s="347"/>
      <c r="GO130" s="347"/>
      <c r="GP130" s="347"/>
      <c r="GQ130" s="347"/>
      <c r="GR130" s="347"/>
      <c r="GS130" s="347"/>
      <c r="GT130" s="347"/>
      <c r="GU130" s="347"/>
      <c r="GV130" s="347"/>
      <c r="GW130" s="347"/>
      <c r="GX130" s="347"/>
      <c r="GY130" s="347"/>
      <c r="GZ130" s="347"/>
      <c r="HA130" s="347"/>
      <c r="HB130" s="347"/>
      <c r="HC130" s="347"/>
      <c r="HD130" s="347"/>
      <c r="HE130" s="347"/>
      <c r="HF130" s="347"/>
      <c r="HG130" s="347"/>
      <c r="HH130" s="347"/>
      <c r="HI130" s="347"/>
      <c r="HJ130" s="347"/>
      <c r="HK130" s="347"/>
      <c r="HL130" s="347"/>
      <c r="HM130" s="347"/>
      <c r="HN130" s="347"/>
      <c r="HO130" s="347"/>
      <c r="HP130" s="347"/>
      <c r="HQ130" s="347"/>
      <c r="HR130" s="347"/>
      <c r="HS130" s="347"/>
      <c r="HT130" s="347"/>
      <c r="HU130" s="347"/>
      <c r="HV130" s="347"/>
      <c r="HW130" s="347"/>
      <c r="HX130" s="347"/>
      <c r="HY130" s="347"/>
      <c r="HZ130" s="347"/>
      <c r="IA130" s="347"/>
      <c r="IB130" s="347"/>
      <c r="IC130" s="347"/>
      <c r="ID130" s="347"/>
      <c r="IE130" s="347"/>
      <c r="IF130" s="347"/>
      <c r="IG130" s="347"/>
      <c r="IH130" s="347"/>
      <c r="II130" s="347"/>
      <c r="IJ130" s="347"/>
      <c r="IK130" s="347"/>
      <c r="IL130" s="347"/>
      <c r="IM130" s="347"/>
      <c r="IN130" s="347"/>
      <c r="IO130" s="347"/>
      <c r="IP130" s="347"/>
      <c r="IQ130" s="347"/>
      <c r="IR130" s="347"/>
      <c r="IS130" s="347"/>
      <c r="IT130" s="347"/>
      <c r="IU130" s="347"/>
      <c r="IV130" s="347"/>
      <c r="IW130" s="347"/>
      <c r="IX130" s="347"/>
      <c r="IY130" s="347"/>
      <c r="IZ130" s="347"/>
      <c r="JA130" s="347"/>
      <c r="JB130" s="347"/>
      <c r="JC130" s="347"/>
      <c r="JD130" s="347"/>
      <c r="JE130" s="347"/>
      <c r="JF130" s="347"/>
      <c r="JG130" s="347"/>
      <c r="JH130" s="347"/>
      <c r="JI130" s="347"/>
      <c r="JJ130" s="347"/>
      <c r="JK130" s="347"/>
      <c r="JL130" s="347"/>
      <c r="JM130" s="347"/>
      <c r="JN130" s="347"/>
    </row>
    <row r="131" spans="2:274" x14ac:dyDescent="0.2">
      <c r="B131" s="294" t="s">
        <v>523</v>
      </c>
      <c r="C131" s="295" t="str">
        <f>+IF(ROUND(SUM(E126:E128),0)=0,"Ok","Error")</f>
        <v>Ok</v>
      </c>
      <c r="D131" s="178"/>
      <c r="E131" s="29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7"/>
      <c r="AA131" s="347"/>
      <c r="AB131" s="347"/>
      <c r="AC131" s="347"/>
      <c r="AD131" s="347"/>
      <c r="AE131" s="347"/>
      <c r="AF131" s="347"/>
      <c r="AG131" s="347"/>
      <c r="AH131" s="347"/>
      <c r="AI131" s="347"/>
      <c r="AJ131" s="347"/>
      <c r="AK131" s="347"/>
      <c r="AL131" s="347"/>
      <c r="AM131" s="347"/>
      <c r="AN131" s="347"/>
      <c r="AO131" s="347"/>
      <c r="AP131" s="347"/>
      <c r="AQ131" s="347"/>
      <c r="AR131" s="347"/>
      <c r="AS131" s="347"/>
      <c r="AT131" s="347"/>
      <c r="AU131" s="347"/>
      <c r="AV131" s="347"/>
      <c r="AW131" s="347"/>
      <c r="AX131" s="347"/>
      <c r="AY131" s="347"/>
      <c r="AZ131" s="347"/>
      <c r="BA131" s="347"/>
      <c r="BB131" s="347"/>
      <c r="BC131" s="347"/>
      <c r="BD131" s="347"/>
      <c r="BE131" s="347"/>
      <c r="BF131" s="347"/>
      <c r="BG131" s="347"/>
      <c r="BH131" s="347"/>
      <c r="BI131" s="347"/>
      <c r="BJ131" s="347"/>
      <c r="BK131" s="347"/>
      <c r="BL131" s="347"/>
      <c r="BM131" s="347"/>
      <c r="BN131" s="347"/>
      <c r="BO131" s="347"/>
      <c r="BP131" s="347"/>
      <c r="BQ131" s="347"/>
      <c r="BR131" s="347"/>
      <c r="BS131" s="347"/>
      <c r="BT131" s="347"/>
      <c r="BU131" s="347"/>
      <c r="BV131" s="347"/>
      <c r="BW131" s="347"/>
      <c r="BX131" s="347"/>
      <c r="BY131" s="347"/>
      <c r="BZ131" s="347"/>
      <c r="CA131" s="347"/>
      <c r="CB131" s="347"/>
      <c r="CC131" s="347"/>
      <c r="CD131" s="347"/>
      <c r="CE131" s="347"/>
      <c r="CF131" s="347"/>
      <c r="CG131" s="347"/>
      <c r="CH131" s="347"/>
      <c r="CI131" s="347"/>
      <c r="CJ131" s="347"/>
      <c r="CK131" s="347"/>
      <c r="CL131" s="347"/>
      <c r="CM131" s="347"/>
      <c r="CN131" s="347"/>
      <c r="CO131" s="347"/>
      <c r="CP131" s="347"/>
      <c r="CQ131" s="347"/>
      <c r="CR131" s="347"/>
      <c r="CS131" s="347"/>
      <c r="CT131" s="347"/>
      <c r="CU131" s="347"/>
      <c r="CV131" s="347"/>
      <c r="CW131" s="347"/>
      <c r="CX131" s="347"/>
      <c r="CY131" s="347"/>
      <c r="CZ131" s="347"/>
      <c r="DA131" s="347"/>
      <c r="DB131" s="347"/>
      <c r="DC131" s="347"/>
      <c r="DD131" s="347"/>
      <c r="DE131" s="347"/>
      <c r="DF131" s="347"/>
      <c r="DG131" s="347"/>
      <c r="DH131" s="347"/>
      <c r="DI131" s="347"/>
      <c r="DJ131" s="347"/>
      <c r="DK131" s="347"/>
      <c r="DL131" s="347"/>
      <c r="DM131" s="347"/>
      <c r="DN131" s="347"/>
      <c r="DO131" s="347"/>
      <c r="DP131" s="347"/>
      <c r="DQ131" s="347"/>
      <c r="DR131" s="347"/>
      <c r="DS131" s="347"/>
      <c r="DT131" s="347"/>
      <c r="DU131" s="347"/>
      <c r="DV131" s="347"/>
      <c r="DW131" s="347"/>
      <c r="DX131" s="347"/>
      <c r="DY131" s="347"/>
      <c r="DZ131" s="347"/>
      <c r="EA131" s="347"/>
      <c r="EB131" s="347"/>
      <c r="EC131" s="347"/>
      <c r="ED131" s="347"/>
      <c r="EE131" s="347"/>
      <c r="EF131" s="347"/>
      <c r="EG131" s="347"/>
      <c r="EH131" s="347"/>
      <c r="EI131" s="347"/>
      <c r="EJ131" s="347"/>
      <c r="EK131" s="347"/>
      <c r="EL131" s="347"/>
      <c r="EM131" s="347"/>
      <c r="EN131" s="347"/>
      <c r="EO131" s="347"/>
      <c r="EP131" s="347"/>
      <c r="EQ131" s="347"/>
      <c r="ER131" s="347"/>
      <c r="ES131" s="347"/>
      <c r="ET131" s="347"/>
      <c r="EU131" s="347"/>
      <c r="EV131" s="347"/>
      <c r="EW131" s="347"/>
      <c r="EX131" s="347"/>
      <c r="EY131" s="347"/>
      <c r="EZ131" s="347"/>
      <c r="FA131" s="347"/>
      <c r="FB131" s="347"/>
      <c r="FC131" s="347"/>
      <c r="FD131" s="347"/>
      <c r="FE131" s="347"/>
      <c r="FF131" s="347"/>
      <c r="FG131" s="347"/>
      <c r="FH131" s="347"/>
      <c r="FI131" s="347"/>
      <c r="FJ131" s="347"/>
      <c r="FK131" s="347"/>
      <c r="FL131" s="347"/>
      <c r="FM131" s="347"/>
      <c r="FN131" s="347"/>
      <c r="FO131" s="347"/>
      <c r="FP131" s="347"/>
      <c r="FQ131" s="347"/>
      <c r="FR131" s="347"/>
      <c r="FS131" s="347"/>
      <c r="FT131" s="347"/>
      <c r="FU131" s="347"/>
      <c r="FV131" s="347"/>
      <c r="FW131" s="347"/>
      <c r="FX131" s="347"/>
      <c r="FY131" s="347"/>
      <c r="FZ131" s="347"/>
      <c r="GA131" s="347"/>
      <c r="GB131" s="347"/>
      <c r="GC131" s="347"/>
      <c r="GD131" s="347"/>
      <c r="GE131" s="347"/>
      <c r="GF131" s="347"/>
      <c r="GG131" s="347"/>
      <c r="GH131" s="347"/>
      <c r="GI131" s="347"/>
      <c r="GJ131" s="347"/>
      <c r="GK131" s="347"/>
      <c r="GL131" s="347"/>
      <c r="GM131" s="347"/>
      <c r="GN131" s="347"/>
      <c r="GO131" s="347"/>
      <c r="GP131" s="347"/>
      <c r="GQ131" s="347"/>
      <c r="GR131" s="347"/>
      <c r="GS131" s="347"/>
      <c r="GT131" s="347"/>
      <c r="GU131" s="347"/>
      <c r="GV131" s="347"/>
      <c r="GW131" s="347"/>
      <c r="GX131" s="347"/>
      <c r="GY131" s="347"/>
      <c r="GZ131" s="347"/>
      <c r="HA131" s="347"/>
      <c r="HB131" s="347"/>
      <c r="HC131" s="347"/>
      <c r="HD131" s="347"/>
      <c r="HE131" s="347"/>
      <c r="HF131" s="347"/>
      <c r="HG131" s="347"/>
      <c r="HH131" s="347"/>
      <c r="HI131" s="347"/>
      <c r="HJ131" s="347"/>
      <c r="HK131" s="347"/>
      <c r="HL131" s="347"/>
      <c r="HM131" s="347"/>
      <c r="HN131" s="347"/>
      <c r="HO131" s="347"/>
      <c r="HP131" s="347"/>
      <c r="HQ131" s="347"/>
      <c r="HR131" s="347"/>
      <c r="HS131" s="347"/>
      <c r="HT131" s="347"/>
      <c r="HU131" s="347"/>
      <c r="HV131" s="347"/>
      <c r="HW131" s="347"/>
      <c r="HX131" s="347"/>
      <c r="HY131" s="347"/>
      <c r="HZ131" s="347"/>
      <c r="IA131" s="347"/>
      <c r="IB131" s="347"/>
      <c r="IC131" s="347"/>
      <c r="ID131" s="347"/>
      <c r="IE131" s="347"/>
      <c r="IF131" s="347"/>
      <c r="IG131" s="347"/>
      <c r="IH131" s="347"/>
      <c r="II131" s="347"/>
      <c r="IJ131" s="347"/>
      <c r="IK131" s="347"/>
      <c r="IL131" s="347"/>
      <c r="IM131" s="347"/>
      <c r="IN131" s="347"/>
      <c r="IO131" s="347"/>
      <c r="IP131" s="347"/>
      <c r="IQ131" s="347"/>
      <c r="IR131" s="347"/>
      <c r="IS131" s="347"/>
      <c r="IT131" s="347"/>
      <c r="IU131" s="347"/>
      <c r="IV131" s="347"/>
      <c r="IW131" s="347"/>
      <c r="IX131" s="347"/>
      <c r="IY131" s="347"/>
      <c r="IZ131" s="347"/>
      <c r="JA131" s="347"/>
      <c r="JB131" s="347"/>
      <c r="JC131" s="347"/>
      <c r="JD131" s="347"/>
      <c r="JE131" s="347"/>
      <c r="JF131" s="347"/>
      <c r="JG131" s="347"/>
      <c r="JH131" s="347"/>
      <c r="JI131" s="347"/>
      <c r="JJ131" s="347"/>
      <c r="JK131" s="347"/>
      <c r="JL131" s="347"/>
      <c r="JM131" s="347"/>
      <c r="JN131" s="347"/>
    </row>
    <row r="132" spans="2:274" x14ac:dyDescent="0.2">
      <c r="B132" s="2"/>
      <c r="C132" s="247"/>
      <c r="D132" s="178"/>
      <c r="E132" s="29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7"/>
      <c r="U132" s="347"/>
      <c r="V132" s="347"/>
      <c r="W132" s="347"/>
      <c r="X132" s="347"/>
      <c r="Y132" s="347"/>
      <c r="Z132" s="347"/>
      <c r="AA132" s="347"/>
      <c r="AB132" s="347"/>
      <c r="AC132" s="347"/>
      <c r="AD132" s="347"/>
      <c r="AE132" s="347"/>
      <c r="AF132" s="347"/>
      <c r="AG132" s="347"/>
      <c r="AH132" s="347"/>
      <c r="AI132" s="347"/>
      <c r="AJ132" s="347"/>
      <c r="AK132" s="347"/>
      <c r="AL132" s="347"/>
      <c r="AM132" s="347"/>
      <c r="AN132" s="347"/>
      <c r="AO132" s="347"/>
      <c r="AP132" s="347"/>
      <c r="AQ132" s="347"/>
      <c r="AR132" s="347"/>
      <c r="AS132" s="347"/>
      <c r="AT132" s="347"/>
      <c r="AU132" s="347"/>
      <c r="AV132" s="347"/>
      <c r="AW132" s="347"/>
      <c r="AX132" s="347"/>
      <c r="AY132" s="347"/>
      <c r="AZ132" s="347"/>
      <c r="BA132" s="347"/>
      <c r="BB132" s="347"/>
      <c r="BC132" s="347"/>
      <c r="BD132" s="347"/>
      <c r="BE132" s="347"/>
      <c r="BF132" s="347"/>
      <c r="BG132" s="347"/>
      <c r="BH132" s="347"/>
      <c r="BI132" s="347"/>
      <c r="BJ132" s="347"/>
      <c r="BK132" s="347"/>
      <c r="BL132" s="347"/>
      <c r="BM132" s="347"/>
      <c r="BN132" s="347"/>
      <c r="BO132" s="347"/>
      <c r="BP132" s="347"/>
      <c r="BQ132" s="347"/>
      <c r="BR132" s="347"/>
      <c r="BS132" s="347"/>
      <c r="BT132" s="347"/>
      <c r="BU132" s="347"/>
      <c r="BV132" s="347"/>
      <c r="BW132" s="347"/>
      <c r="BX132" s="347"/>
      <c r="BY132" s="347"/>
      <c r="BZ132" s="347"/>
      <c r="CA132" s="347"/>
      <c r="CB132" s="347"/>
      <c r="CC132" s="347"/>
      <c r="CD132" s="347"/>
      <c r="CE132" s="347"/>
      <c r="CF132" s="347"/>
      <c r="CG132" s="347"/>
      <c r="CH132" s="347"/>
      <c r="CI132" s="347"/>
      <c r="CJ132" s="347"/>
      <c r="CK132" s="347"/>
      <c r="CL132" s="347"/>
      <c r="CM132" s="347"/>
      <c r="CN132" s="347"/>
      <c r="CO132" s="347"/>
      <c r="CP132" s="347"/>
      <c r="CQ132" s="347"/>
      <c r="CR132" s="347"/>
      <c r="CS132" s="347"/>
      <c r="CT132" s="347"/>
      <c r="CU132" s="347"/>
      <c r="CV132" s="347"/>
      <c r="CW132" s="347"/>
      <c r="CX132" s="347"/>
      <c r="CY132" s="347"/>
      <c r="CZ132" s="347"/>
      <c r="DA132" s="347"/>
      <c r="DB132" s="347"/>
      <c r="DC132" s="347"/>
      <c r="DD132" s="347"/>
      <c r="DE132" s="347"/>
      <c r="DF132" s="347"/>
      <c r="DG132" s="347"/>
      <c r="DH132" s="347"/>
      <c r="DI132" s="347"/>
      <c r="DJ132" s="347"/>
      <c r="DK132" s="347"/>
      <c r="DL132" s="347"/>
      <c r="DM132" s="347"/>
      <c r="DN132" s="347"/>
      <c r="DO132" s="347"/>
      <c r="DP132" s="347"/>
      <c r="DQ132" s="347"/>
      <c r="DR132" s="347"/>
      <c r="DS132" s="347"/>
      <c r="DT132" s="347"/>
      <c r="DU132" s="347"/>
      <c r="DV132" s="347"/>
      <c r="DW132" s="347"/>
      <c r="DX132" s="347"/>
      <c r="DY132" s="347"/>
      <c r="DZ132" s="347"/>
      <c r="EA132" s="347"/>
      <c r="EB132" s="347"/>
      <c r="EC132" s="347"/>
      <c r="ED132" s="347"/>
      <c r="EE132" s="347"/>
      <c r="EF132" s="347"/>
      <c r="EG132" s="347"/>
      <c r="EH132" s="347"/>
      <c r="EI132" s="347"/>
      <c r="EJ132" s="347"/>
      <c r="EK132" s="347"/>
      <c r="EL132" s="347"/>
      <c r="EM132" s="347"/>
      <c r="EN132" s="347"/>
      <c r="EO132" s="347"/>
      <c r="EP132" s="347"/>
      <c r="EQ132" s="347"/>
      <c r="ER132" s="347"/>
      <c r="ES132" s="347"/>
      <c r="ET132" s="347"/>
      <c r="EU132" s="347"/>
      <c r="EV132" s="347"/>
      <c r="EW132" s="347"/>
      <c r="EX132" s="347"/>
      <c r="EY132" s="347"/>
      <c r="EZ132" s="347"/>
      <c r="FA132" s="347"/>
      <c r="FB132" s="347"/>
      <c r="FC132" s="347"/>
      <c r="FD132" s="347"/>
      <c r="FE132" s="347"/>
      <c r="FF132" s="347"/>
      <c r="FG132" s="347"/>
      <c r="FH132" s="347"/>
      <c r="FI132" s="347"/>
      <c r="FJ132" s="347"/>
      <c r="FK132" s="347"/>
      <c r="FL132" s="347"/>
      <c r="FM132" s="347"/>
      <c r="FN132" s="347"/>
      <c r="FO132" s="347"/>
      <c r="FP132" s="347"/>
      <c r="FQ132" s="347"/>
      <c r="FR132" s="347"/>
      <c r="FS132" s="347"/>
      <c r="FT132" s="347"/>
      <c r="FU132" s="347"/>
      <c r="FV132" s="347"/>
      <c r="FW132" s="347"/>
      <c r="FX132" s="347"/>
      <c r="FY132" s="347"/>
      <c r="FZ132" s="347"/>
      <c r="GA132" s="347"/>
      <c r="GB132" s="347"/>
      <c r="GC132" s="347"/>
      <c r="GD132" s="347"/>
      <c r="GE132" s="347"/>
      <c r="GF132" s="347"/>
      <c r="GG132" s="347"/>
      <c r="GH132" s="347"/>
      <c r="GI132" s="347"/>
      <c r="GJ132" s="347"/>
      <c r="GK132" s="347"/>
      <c r="GL132" s="347"/>
      <c r="GM132" s="347"/>
      <c r="GN132" s="347"/>
      <c r="GO132" s="347"/>
      <c r="GP132" s="347"/>
      <c r="GQ132" s="347"/>
      <c r="GR132" s="347"/>
      <c r="GS132" s="347"/>
      <c r="GT132" s="347"/>
      <c r="GU132" s="347"/>
      <c r="GV132" s="347"/>
      <c r="GW132" s="347"/>
      <c r="GX132" s="347"/>
      <c r="GY132" s="347"/>
      <c r="GZ132" s="347"/>
      <c r="HA132" s="347"/>
      <c r="HB132" s="347"/>
      <c r="HC132" s="347"/>
      <c r="HD132" s="347"/>
      <c r="HE132" s="347"/>
      <c r="HF132" s="347"/>
      <c r="HG132" s="347"/>
      <c r="HH132" s="347"/>
      <c r="HI132" s="347"/>
      <c r="HJ132" s="347"/>
      <c r="HK132" s="347"/>
      <c r="HL132" s="347"/>
      <c r="HM132" s="347"/>
      <c r="HN132" s="347"/>
      <c r="HO132" s="347"/>
      <c r="HP132" s="347"/>
      <c r="HQ132" s="347"/>
      <c r="HR132" s="347"/>
      <c r="HS132" s="347"/>
      <c r="HT132" s="347"/>
      <c r="HU132" s="347"/>
      <c r="HV132" s="347"/>
      <c r="HW132" s="347"/>
      <c r="HX132" s="347"/>
      <c r="HY132" s="347"/>
      <c r="HZ132" s="347"/>
      <c r="IA132" s="347"/>
      <c r="IB132" s="347"/>
      <c r="IC132" s="347"/>
      <c r="ID132" s="347"/>
      <c r="IE132" s="347"/>
      <c r="IF132" s="347"/>
      <c r="IG132" s="347"/>
      <c r="IH132" s="347"/>
      <c r="II132" s="347"/>
      <c r="IJ132" s="347"/>
      <c r="IK132" s="347"/>
      <c r="IL132" s="347"/>
      <c r="IM132" s="347"/>
      <c r="IN132" s="347"/>
      <c r="IO132" s="347"/>
      <c r="IP132" s="347"/>
      <c r="IQ132" s="347"/>
      <c r="IR132" s="347"/>
      <c r="IS132" s="347"/>
      <c r="IT132" s="347"/>
      <c r="IU132" s="347"/>
      <c r="IV132" s="347"/>
      <c r="IW132" s="347"/>
      <c r="IX132" s="347"/>
      <c r="IY132" s="347"/>
      <c r="IZ132" s="347"/>
      <c r="JA132" s="347"/>
      <c r="JB132" s="347"/>
      <c r="JC132" s="347"/>
      <c r="JD132" s="347"/>
      <c r="JE132" s="347"/>
      <c r="JF132" s="347"/>
      <c r="JG132" s="347"/>
      <c r="JH132" s="347"/>
      <c r="JI132" s="347"/>
      <c r="JJ132" s="347"/>
      <c r="JK132" s="347"/>
      <c r="JL132" s="347"/>
      <c r="JM132" s="347"/>
      <c r="JN132" s="347"/>
    </row>
    <row r="133" spans="2:274" x14ac:dyDescent="0.2">
      <c r="B133" s="22" t="s">
        <v>332</v>
      </c>
      <c r="E133" s="297">
        <f t="shared" ref="E133" si="1693">+SUM(G133:JN133)</f>
        <v>84271.437556246208</v>
      </c>
      <c r="G133" s="22">
        <f>+(G125+G126)*$C$18</f>
        <v>0</v>
      </c>
      <c r="H133" s="22">
        <f t="shared" ref="H133:BS133" si="1694">+(H125+H126)*$C$18</f>
        <v>0</v>
      </c>
      <c r="I133" s="22">
        <f t="shared" si="1694"/>
        <v>0</v>
      </c>
      <c r="J133" s="22">
        <f t="shared" si="1694"/>
        <v>0</v>
      </c>
      <c r="K133" s="22">
        <f t="shared" si="1694"/>
        <v>0</v>
      </c>
      <c r="L133" s="22">
        <f t="shared" si="1694"/>
        <v>0</v>
      </c>
      <c r="M133" s="22">
        <f t="shared" si="1694"/>
        <v>0</v>
      </c>
      <c r="N133" s="22">
        <f t="shared" si="1694"/>
        <v>0</v>
      </c>
      <c r="O133" s="22">
        <f t="shared" si="1694"/>
        <v>0</v>
      </c>
      <c r="P133" s="22">
        <f t="shared" si="1694"/>
        <v>0</v>
      </c>
      <c r="Q133" s="22">
        <f t="shared" si="1694"/>
        <v>0</v>
      </c>
      <c r="R133" s="22">
        <f t="shared" si="1694"/>
        <v>0</v>
      </c>
      <c r="S133" s="22">
        <f t="shared" si="1694"/>
        <v>554.81486056008146</v>
      </c>
      <c r="T133" s="22">
        <f t="shared" si="1694"/>
        <v>557.95186444478111</v>
      </c>
      <c r="U133" s="22">
        <f t="shared" si="1694"/>
        <v>561.10660540552578</v>
      </c>
      <c r="V133" s="22">
        <f t="shared" si="1694"/>
        <v>564.27918373032207</v>
      </c>
      <c r="W133" s="22">
        <f t="shared" si="1694"/>
        <v>567.46970027421969</v>
      </c>
      <c r="X133" s="22">
        <f t="shared" si="1694"/>
        <v>570.67825646251742</v>
      </c>
      <c r="Y133" s="22">
        <f t="shared" si="1694"/>
        <v>573.90495429398743</v>
      </c>
      <c r="Z133" s="22">
        <f t="shared" si="1694"/>
        <v>577.14989634411779</v>
      </c>
      <c r="AA133" s="22">
        <f t="shared" si="1694"/>
        <v>580.4131857683733</v>
      </c>
      <c r="AB133" s="22">
        <f t="shared" si="1694"/>
        <v>583.69492630547472</v>
      </c>
      <c r="AC133" s="22">
        <f t="shared" si="1694"/>
        <v>586.99522228069668</v>
      </c>
      <c r="AD133" s="22">
        <f t="shared" si="1694"/>
        <v>590.31417860918395</v>
      </c>
      <c r="AE133" s="22">
        <f t="shared" si="1694"/>
        <v>593.65190079928709</v>
      </c>
      <c r="AF133" s="22">
        <f t="shared" si="1694"/>
        <v>597.00849495591569</v>
      </c>
      <c r="AG133" s="22">
        <f t="shared" si="1694"/>
        <v>600.38406778391243</v>
      </c>
      <c r="AH133" s="22">
        <f t="shared" si="1694"/>
        <v>603.77872659144452</v>
      </c>
      <c r="AI133" s="22">
        <f t="shared" si="1694"/>
        <v>607.19257929341495</v>
      </c>
      <c r="AJ133" s="22">
        <f t="shared" si="1694"/>
        <v>610.62573441489349</v>
      </c>
      <c r="AK133" s="22">
        <f t="shared" si="1694"/>
        <v>614.07830109456643</v>
      </c>
      <c r="AL133" s="22">
        <f t="shared" si="1694"/>
        <v>617.55038908820586</v>
      </c>
      <c r="AM133" s="22">
        <f t="shared" si="1694"/>
        <v>621.04210877215928</v>
      </c>
      <c r="AN133" s="22">
        <f t="shared" si="1694"/>
        <v>624.55357114685785</v>
      </c>
      <c r="AO133" s="22">
        <f t="shared" si="1694"/>
        <v>628.08488784034535</v>
      </c>
      <c r="AP133" s="22">
        <f t="shared" si="1694"/>
        <v>631.6361711118268</v>
      </c>
      <c r="AQ133" s="22">
        <f t="shared" si="1694"/>
        <v>635.2075338552371</v>
      </c>
      <c r="AR133" s="22">
        <f t="shared" si="1694"/>
        <v>638.79908960282978</v>
      </c>
      <c r="AS133" s="22">
        <f t="shared" si="1694"/>
        <v>642.41095252878631</v>
      </c>
      <c r="AT133" s="22">
        <f t="shared" si="1694"/>
        <v>646.04323745284557</v>
      </c>
      <c r="AU133" s="22">
        <f t="shared" si="1694"/>
        <v>643.96662750779433</v>
      </c>
      <c r="AV133" s="22">
        <f t="shared" si="1694"/>
        <v>641.87827610820068</v>
      </c>
      <c r="AW133" s="22">
        <f t="shared" si="1694"/>
        <v>639.77811686617395</v>
      </c>
      <c r="AX133" s="22">
        <f t="shared" si="1694"/>
        <v>637.66608301845588</v>
      </c>
      <c r="AY133" s="22">
        <f t="shared" si="1694"/>
        <v>635.54210742429984</v>
      </c>
      <c r="AZ133" s="22">
        <f t="shared" si="1694"/>
        <v>633.40612256333509</v>
      </c>
      <c r="BA133" s="22">
        <f t="shared" si="1694"/>
        <v>631.25806053342114</v>
      </c>
      <c r="BB133" s="22">
        <f t="shared" si="1694"/>
        <v>629.0978530484889</v>
      </c>
      <c r="BC133" s="22">
        <f t="shared" si="1694"/>
        <v>626.92543143636988</v>
      </c>
      <c r="BD133" s="22">
        <f t="shared" si="1694"/>
        <v>624.74072663661332</v>
      </c>
      <c r="BE133" s="22">
        <f t="shared" si="1694"/>
        <v>622.54366919829022</v>
      </c>
      <c r="BF133" s="22">
        <f t="shared" si="1694"/>
        <v>620.33418927778632</v>
      </c>
      <c r="BG133" s="22">
        <f t="shared" si="1694"/>
        <v>618.11221663658148</v>
      </c>
      <c r="BH133" s="22">
        <f t="shared" si="1694"/>
        <v>615.87768063901638</v>
      </c>
      <c r="BI133" s="22">
        <f t="shared" si="1694"/>
        <v>613.63051025004756</v>
      </c>
      <c r="BJ133" s="22">
        <f t="shared" si="1694"/>
        <v>611.3706340329893</v>
      </c>
      <c r="BK133" s="22">
        <f t="shared" si="1694"/>
        <v>609.09798014724231</v>
      </c>
      <c r="BL133" s="22">
        <f t="shared" si="1694"/>
        <v>606.81247634601004</v>
      </c>
      <c r="BM133" s="22">
        <f t="shared" si="1694"/>
        <v>604.51404997400221</v>
      </c>
      <c r="BN133" s="22">
        <f t="shared" si="1694"/>
        <v>602.20262796512463</v>
      </c>
      <c r="BO133" s="22">
        <f t="shared" si="1694"/>
        <v>599.87813684015737</v>
      </c>
      <c r="BP133" s="22">
        <f t="shared" si="1694"/>
        <v>597.54050270441769</v>
      </c>
      <c r="BQ133" s="22">
        <f t="shared" si="1694"/>
        <v>595.18965124541205</v>
      </c>
      <c r="BR133" s="22">
        <f t="shared" si="1694"/>
        <v>592.82550773047296</v>
      </c>
      <c r="BS133" s="22">
        <f t="shared" si="1694"/>
        <v>590.44799700438375</v>
      </c>
      <c r="BT133" s="22">
        <f t="shared" ref="BT133:EE133" si="1695">+(BT125+BT126)*$C$18</f>
        <v>588.05704348698907</v>
      </c>
      <c r="BU133" s="22">
        <f t="shared" si="1695"/>
        <v>585.65257117079261</v>
      </c>
      <c r="BV133" s="22">
        <f t="shared" si="1695"/>
        <v>583.2345036185402</v>
      </c>
      <c r="BW133" s="22">
        <f t="shared" si="1695"/>
        <v>580.80276396079091</v>
      </c>
      <c r="BX133" s="22">
        <f t="shared" si="1695"/>
        <v>578.35727489347244</v>
      </c>
      <c r="BY133" s="22">
        <f t="shared" si="1695"/>
        <v>575.89795867542398</v>
      </c>
      <c r="BZ133" s="22">
        <f t="shared" si="1695"/>
        <v>573.42473712592493</v>
      </c>
      <c r="CA133" s="22">
        <f t="shared" si="1695"/>
        <v>570.93753162220992</v>
      </c>
      <c r="CB133" s="22">
        <f t="shared" si="1695"/>
        <v>568.43626309696845</v>
      </c>
      <c r="CC133" s="22">
        <f t="shared" si="1695"/>
        <v>565.92085203583235</v>
      </c>
      <c r="CD133" s="22">
        <f t="shared" si="1695"/>
        <v>563.39121847484751</v>
      </c>
      <c r="CE133" s="22">
        <f t="shared" si="1695"/>
        <v>560.84728199793199</v>
      </c>
      <c r="CF133" s="22">
        <f t="shared" si="1695"/>
        <v>558.28896173431974</v>
      </c>
      <c r="CG133" s="22">
        <f t="shared" si="1695"/>
        <v>555.71617635598943</v>
      </c>
      <c r="CH133" s="22">
        <f t="shared" si="1695"/>
        <v>553.12884407507954</v>
      </c>
      <c r="CI133" s="22">
        <f t="shared" si="1695"/>
        <v>550.52688264128778</v>
      </c>
      <c r="CJ133" s="22">
        <f t="shared" si="1695"/>
        <v>547.91020933925688</v>
      </c>
      <c r="CK133" s="22">
        <f t="shared" si="1695"/>
        <v>545.27874098594498</v>
      </c>
      <c r="CL133" s="22">
        <f t="shared" si="1695"/>
        <v>542.63239392798118</v>
      </c>
      <c r="CM133" s="22">
        <f t="shared" si="1695"/>
        <v>539.97108403900609</v>
      </c>
      <c r="CN133" s="22">
        <f t="shared" si="1695"/>
        <v>537.29472671699784</v>
      </c>
      <c r="CO133" s="22">
        <f t="shared" si="1695"/>
        <v>534.60323688158223</v>
      </c>
      <c r="CP133" s="22">
        <f t="shared" si="1695"/>
        <v>531.89652897132851</v>
      </c>
      <c r="CQ133" s="22">
        <f t="shared" si="1695"/>
        <v>529.17451694102897</v>
      </c>
      <c r="CR133" s="22">
        <f t="shared" si="1695"/>
        <v>526.43711425896379</v>
      </c>
      <c r="CS133" s="22">
        <f t="shared" si="1695"/>
        <v>523.68423390415035</v>
      </c>
      <c r="CT133" s="22">
        <f t="shared" si="1695"/>
        <v>520.91578836357678</v>
      </c>
      <c r="CU133" s="22">
        <f t="shared" si="1695"/>
        <v>518.1316896294195</v>
      </c>
      <c r="CV133" s="22">
        <f t="shared" si="1695"/>
        <v>515.33184919624648</v>
      </c>
      <c r="CW133" s="22">
        <f t="shared" si="1695"/>
        <v>512.51617805820285</v>
      </c>
      <c r="CX133" s="22">
        <f t="shared" si="1695"/>
        <v>509.68458670618156</v>
      </c>
      <c r="CY133" s="22">
        <f t="shared" si="1695"/>
        <v>506.83698512497824</v>
      </c>
      <c r="CZ133" s="22">
        <f t="shared" si="1695"/>
        <v>503.97328279042932</v>
      </c>
      <c r="DA133" s="22">
        <f t="shared" si="1695"/>
        <v>501.09338866653468</v>
      </c>
      <c r="DB133" s="22">
        <f t="shared" si="1695"/>
        <v>498.19721120256315</v>
      </c>
      <c r="DC133" s="22">
        <f t="shared" si="1695"/>
        <v>495.28465833014263</v>
      </c>
      <c r="DD133" s="22">
        <f t="shared" si="1695"/>
        <v>492.35563746033284</v>
      </c>
      <c r="DE133" s="22">
        <f t="shared" si="1695"/>
        <v>489.4100554806825</v>
      </c>
      <c r="DF133" s="22">
        <f t="shared" si="1695"/>
        <v>486.44781875226869</v>
      </c>
      <c r="DG133" s="22">
        <f t="shared" si="1695"/>
        <v>483.46883310672052</v>
      </c>
      <c r="DH133" s="22">
        <f t="shared" si="1695"/>
        <v>480.4730038432254</v>
      </c>
      <c r="DI133" s="22">
        <f t="shared" si="1695"/>
        <v>477.46023572551866</v>
      </c>
      <c r="DJ133" s="22">
        <f t="shared" si="1695"/>
        <v>474.43043297885583</v>
      </c>
      <c r="DK133" s="22">
        <f t="shared" si="1695"/>
        <v>471.38349928696817</v>
      </c>
      <c r="DL133" s="22">
        <f t="shared" si="1695"/>
        <v>468.31933778900088</v>
      </c>
      <c r="DM133" s="22">
        <f t="shared" si="1695"/>
        <v>465.23785107643363</v>
      </c>
      <c r="DN133" s="22">
        <f t="shared" si="1695"/>
        <v>462.13894118998411</v>
      </c>
      <c r="DO133" s="22">
        <f t="shared" si="1695"/>
        <v>459.02250961649412</v>
      </c>
      <c r="DP133" s="22">
        <f t="shared" si="1695"/>
        <v>455.88845728579776</v>
      </c>
      <c r="DQ133" s="22">
        <f t="shared" si="1695"/>
        <v>452.7366845675719</v>
      </c>
      <c r="DR133" s="22">
        <f t="shared" si="1695"/>
        <v>449.56709126816912</v>
      </c>
      <c r="DS133" s="22">
        <f t="shared" si="1695"/>
        <v>446.37957662743258</v>
      </c>
      <c r="DT133" s="22">
        <f t="shared" si="1695"/>
        <v>443.17403931549285</v>
      </c>
      <c r="DU133" s="22">
        <f t="shared" si="1695"/>
        <v>439.95037742954668</v>
      </c>
      <c r="DV133" s="22">
        <f t="shared" si="1695"/>
        <v>436.70848849061747</v>
      </c>
      <c r="DW133" s="22">
        <f t="shared" si="1695"/>
        <v>433.44826944029774</v>
      </c>
      <c r="DX133" s="22">
        <f t="shared" si="1695"/>
        <v>430.16961663747276</v>
      </c>
      <c r="DY133" s="22">
        <f t="shared" si="1695"/>
        <v>426.87242585502571</v>
      </c>
      <c r="DZ133" s="22">
        <f t="shared" si="1695"/>
        <v>423.55659227652473</v>
      </c>
      <c r="EA133" s="22">
        <f t="shared" si="1695"/>
        <v>420.22201049289049</v>
      </c>
      <c r="EB133" s="22">
        <f t="shared" si="1695"/>
        <v>416.86857449904534</v>
      </c>
      <c r="EC133" s="22">
        <f t="shared" si="1695"/>
        <v>413.49617769054367</v>
      </c>
      <c r="ED133" s="22">
        <f t="shared" si="1695"/>
        <v>410.1047128601827</v>
      </c>
      <c r="EE133" s="22">
        <f t="shared" si="1695"/>
        <v>406.69407219459458</v>
      </c>
      <c r="EF133" s="22">
        <f t="shared" ref="EF133:GQ133" si="1696">+(EF125+EF126)*$C$18</f>
        <v>403.26414727081902</v>
      </c>
      <c r="EG133" s="22">
        <f t="shared" si="1696"/>
        <v>399.81482905285657</v>
      </c>
      <c r="EH133" s="22">
        <f t="shared" si="1696"/>
        <v>396.34600788820228</v>
      </c>
      <c r="EI133" s="22">
        <f t="shared" si="1696"/>
        <v>392.85757350436018</v>
      </c>
      <c r="EJ133" s="22">
        <f t="shared" si="1696"/>
        <v>389.34941500533739</v>
      </c>
      <c r="EK133" s="22">
        <f t="shared" si="1696"/>
        <v>385.82142086811911</v>
      </c>
      <c r="EL133" s="22">
        <f t="shared" si="1696"/>
        <v>382.27347893912309</v>
      </c>
      <c r="EM133" s="22">
        <f t="shared" si="1696"/>
        <v>378.70547643063435</v>
      </c>
      <c r="EN133" s="22">
        <f t="shared" si="1696"/>
        <v>375.11729991722007</v>
      </c>
      <c r="EO133" s="22">
        <f t="shared" si="1696"/>
        <v>371.50883533212323</v>
      </c>
      <c r="EP133" s="22">
        <f t="shared" si="1696"/>
        <v>367.879967963637</v>
      </c>
      <c r="EQ133" s="22">
        <f t="shared" si="1696"/>
        <v>364.23058245145774</v>
      </c>
      <c r="ER133" s="22">
        <f t="shared" si="1696"/>
        <v>360.56056278301787</v>
      </c>
      <c r="ES133" s="22">
        <f t="shared" si="1696"/>
        <v>356.869792289798</v>
      </c>
      <c r="ET133" s="22">
        <f t="shared" si="1696"/>
        <v>353.15815364361799</v>
      </c>
      <c r="EU133" s="22">
        <f t="shared" si="1696"/>
        <v>349.42552885290695</v>
      </c>
      <c r="EV133" s="22">
        <f t="shared" si="1696"/>
        <v>345.6717992589526</v>
      </c>
      <c r="EW133" s="22">
        <f t="shared" si="1696"/>
        <v>341.89684553212902</v>
      </c>
      <c r="EX133" s="22">
        <f t="shared" si="1696"/>
        <v>338.10054766810322</v>
      </c>
      <c r="EY133" s="22">
        <f t="shared" si="1696"/>
        <v>334.28278498402034</v>
      </c>
      <c r="EZ133" s="22">
        <f t="shared" si="1696"/>
        <v>330.44343611466701</v>
      </c>
      <c r="FA133" s="22">
        <f t="shared" si="1696"/>
        <v>326.58237900861349</v>
      </c>
      <c r="FB133" s="22">
        <f t="shared" si="1696"/>
        <v>322.69949092433319</v>
      </c>
      <c r="FC133" s="22">
        <f t="shared" si="1696"/>
        <v>318.79464842630136</v>
      </c>
      <c r="FD133" s="22">
        <f t="shared" si="1696"/>
        <v>314.86772738107072</v>
      </c>
      <c r="FE133" s="22">
        <f t="shared" si="1696"/>
        <v>310.91860295332549</v>
      </c>
      <c r="FF133" s="22">
        <f t="shared" si="1696"/>
        <v>306.94714960191283</v>
      </c>
      <c r="FG133" s="22">
        <f t="shared" si="1696"/>
        <v>302.95324107585202</v>
      </c>
      <c r="FH133" s="22">
        <f t="shared" si="1696"/>
        <v>298.93675041032083</v>
      </c>
      <c r="FI133" s="22">
        <f t="shared" si="1696"/>
        <v>294.89754992261959</v>
      </c>
      <c r="FJ133" s="22">
        <f t="shared" si="1696"/>
        <v>290.83551120811205</v>
      </c>
      <c r="FK133" s="22">
        <f t="shared" si="1696"/>
        <v>286.75050513614337</v>
      </c>
      <c r="FL133" s="22">
        <f t="shared" si="1696"/>
        <v>282.64240184593535</v>
      </c>
      <c r="FM133" s="22">
        <f t="shared" si="1696"/>
        <v>278.511070742458</v>
      </c>
      <c r="FN133" s="22">
        <f t="shared" si="1696"/>
        <v>274.35638049227811</v>
      </c>
      <c r="FO133" s="22">
        <f t="shared" si="1696"/>
        <v>270.17819901938407</v>
      </c>
      <c r="FP133" s="22">
        <f t="shared" si="1696"/>
        <v>265.97639350098729</v>
      </c>
      <c r="FQ133" s="22">
        <f t="shared" si="1696"/>
        <v>261.75083036329994</v>
      </c>
      <c r="FR133" s="22">
        <f t="shared" si="1696"/>
        <v>257.50137527728839</v>
      </c>
      <c r="FS133" s="22">
        <f t="shared" si="1696"/>
        <v>253.22789315440332</v>
      </c>
      <c r="FT133" s="22">
        <f t="shared" si="1696"/>
        <v>248.93024814228497</v>
      </c>
      <c r="FU133" s="22">
        <f t="shared" si="1696"/>
        <v>244.60830362044464</v>
      </c>
      <c r="FV133" s="22">
        <f t="shared" si="1696"/>
        <v>240.26192219592153</v>
      </c>
      <c r="FW133" s="22">
        <f t="shared" si="1696"/>
        <v>235.89096569891504</v>
      </c>
      <c r="FX133" s="22">
        <f t="shared" si="1696"/>
        <v>231.49529517839244</v>
      </c>
      <c r="FY133" s="22">
        <f t="shared" si="1696"/>
        <v>227.0747708976717</v>
      </c>
      <c r="FZ133" s="22">
        <f t="shared" si="1696"/>
        <v>222.62925232997918</v>
      </c>
      <c r="GA133" s="22">
        <f t="shared" si="1696"/>
        <v>218.15859815398252</v>
      </c>
      <c r="GB133" s="22">
        <f t="shared" si="1696"/>
        <v>213.66266624929798</v>
      </c>
      <c r="GC133" s="22">
        <f t="shared" si="1696"/>
        <v>209.1413136919725</v>
      </c>
      <c r="GD133" s="22">
        <f t="shared" si="1696"/>
        <v>204.59439674994016</v>
      </c>
      <c r="GE133" s="22">
        <f t="shared" si="1696"/>
        <v>200.02177087845314</v>
      </c>
      <c r="GF133" s="22">
        <f t="shared" si="1696"/>
        <v>195.4232907154865</v>
      </c>
      <c r="GG133" s="22">
        <f t="shared" si="1696"/>
        <v>190.79881007711734</v>
      </c>
      <c r="GH133" s="22">
        <f t="shared" si="1696"/>
        <v>186.14818195287762</v>
      </c>
      <c r="GI133" s="22">
        <f t="shared" si="1696"/>
        <v>181.47125850108068</v>
      </c>
      <c r="GJ133" s="22">
        <f t="shared" si="1696"/>
        <v>176.76789104412151</v>
      </c>
      <c r="GK133" s="22">
        <f t="shared" si="1696"/>
        <v>172.03793006375031</v>
      </c>
      <c r="GL133" s="22">
        <f t="shared" si="1696"/>
        <v>167.28122519631935</v>
      </c>
      <c r="GM133" s="22">
        <f t="shared" si="1696"/>
        <v>162.49762522800293</v>
      </c>
      <c r="GN133" s="22">
        <f t="shared" si="1696"/>
        <v>157.68697808999048</v>
      </c>
      <c r="GO133" s="22">
        <f t="shared" si="1696"/>
        <v>152.84913085365218</v>
      </c>
      <c r="GP133" s="22">
        <f t="shared" si="1696"/>
        <v>147.98392972567757</v>
      </c>
      <c r="GQ133" s="22">
        <f t="shared" si="1696"/>
        <v>143.09122004318644</v>
      </c>
      <c r="GR133" s="22">
        <f t="shared" ref="GR133:JC133" si="1697">+(GR125+GR126)*$C$18</f>
        <v>138.17084626881211</v>
      </c>
      <c r="GS133" s="22">
        <f t="shared" si="1697"/>
        <v>133.22265198575712</v>
      </c>
      <c r="GT133" s="22">
        <f t="shared" si="1697"/>
        <v>128.24647989282062</v>
      </c>
      <c r="GU133" s="22">
        <f t="shared" si="1697"/>
        <v>123.24217179939788</v>
      </c>
      <c r="GV133" s="22">
        <f t="shared" si="1697"/>
        <v>118.20956862045156</v>
      </c>
      <c r="GW133" s="22">
        <f t="shared" si="1697"/>
        <v>113.14851037145438</v>
      </c>
      <c r="GX133" s="22">
        <f t="shared" si="1697"/>
        <v>108.05883616330323</v>
      </c>
      <c r="GY133" s="22">
        <f t="shared" si="1697"/>
        <v>102.94038419720466</v>
      </c>
      <c r="GZ133" s="22">
        <f t="shared" si="1697"/>
        <v>97.792991759531333</v>
      </c>
      <c r="HA133" s="22">
        <f t="shared" si="1697"/>
        <v>92.616495216649369</v>
      </c>
      <c r="HB133" s="22">
        <f t="shared" si="1697"/>
        <v>87.410730009716559</v>
      </c>
      <c r="HC133" s="22">
        <f t="shared" si="1697"/>
        <v>82.175530649451034</v>
      </c>
      <c r="HD133" s="22">
        <f t="shared" si="1697"/>
        <v>76.910730710870524</v>
      </c>
      <c r="HE133" s="22">
        <f t="shared" si="1697"/>
        <v>71.616162828001691</v>
      </c>
      <c r="HF133" s="22">
        <f t="shared" si="1697"/>
        <v>66.291658688559622</v>
      </c>
      <c r="HG133" s="22">
        <f t="shared" si="1697"/>
        <v>60.937049028597308</v>
      </c>
      <c r="HH133" s="22">
        <f t="shared" si="1697"/>
        <v>55.552163627124763</v>
      </c>
      <c r="HI133" s="22">
        <f t="shared" si="1697"/>
        <v>50.136831300697771</v>
      </c>
      <c r="HJ133" s="22">
        <f t="shared" si="1697"/>
        <v>44.690879897976046</v>
      </c>
      <c r="HK133" s="22">
        <f t="shared" si="1697"/>
        <v>39.214136294250586</v>
      </c>
      <c r="HL133" s="22">
        <f t="shared" si="1697"/>
        <v>33.706426385940127</v>
      </c>
      <c r="HM133" s="22">
        <f t="shared" si="1697"/>
        <v>28.167575085056423</v>
      </c>
      <c r="HN133" s="22">
        <f t="shared" si="1697"/>
        <v>22.597406313638306</v>
      </c>
      <c r="HO133" s="22">
        <f t="shared" si="1697"/>
        <v>16.995742998154203</v>
      </c>
      <c r="HP133" s="22">
        <f t="shared" si="1697"/>
        <v>11.362407063873061</v>
      </c>
      <c r="HQ133" s="22">
        <f t="shared" si="1697"/>
        <v>5.6972194292033986</v>
      </c>
      <c r="HR133" s="22">
        <f t="shared" si="1697"/>
        <v>3.8375273974008317E-13</v>
      </c>
      <c r="HS133" s="22">
        <f t="shared" si="1697"/>
        <v>3.8375273974008317E-13</v>
      </c>
      <c r="HT133" s="22">
        <f t="shared" si="1697"/>
        <v>3.8375273974008317E-13</v>
      </c>
      <c r="HU133" s="22">
        <f t="shared" si="1697"/>
        <v>3.8375273974008317E-13</v>
      </c>
      <c r="HV133" s="22">
        <f t="shared" si="1697"/>
        <v>3.8375273974008317E-13</v>
      </c>
      <c r="HW133" s="22">
        <f t="shared" si="1697"/>
        <v>3.8375273974008317E-13</v>
      </c>
      <c r="HX133" s="22">
        <f t="shared" si="1697"/>
        <v>3.8375273974008317E-13</v>
      </c>
      <c r="HY133" s="22">
        <f t="shared" si="1697"/>
        <v>3.8375273974008317E-13</v>
      </c>
      <c r="HZ133" s="22">
        <f t="shared" si="1697"/>
        <v>3.8375273974008317E-13</v>
      </c>
      <c r="IA133" s="22">
        <f t="shared" si="1697"/>
        <v>3.8375273974008317E-13</v>
      </c>
      <c r="IB133" s="22">
        <f t="shared" si="1697"/>
        <v>3.8375273974008317E-13</v>
      </c>
      <c r="IC133" s="22">
        <f t="shared" si="1697"/>
        <v>3.8375273974008317E-13</v>
      </c>
      <c r="ID133" s="22">
        <f t="shared" si="1697"/>
        <v>3.8375273974008317E-13</v>
      </c>
      <c r="IE133" s="22">
        <f t="shared" si="1697"/>
        <v>3.8375273974008317E-13</v>
      </c>
      <c r="IF133" s="22">
        <f t="shared" si="1697"/>
        <v>3.8375273974008317E-13</v>
      </c>
      <c r="IG133" s="22">
        <f t="shared" si="1697"/>
        <v>3.8375273974008317E-13</v>
      </c>
      <c r="IH133" s="22">
        <f t="shared" si="1697"/>
        <v>3.8375273974008317E-13</v>
      </c>
      <c r="II133" s="22">
        <f t="shared" si="1697"/>
        <v>3.8375273974008317E-13</v>
      </c>
      <c r="IJ133" s="22">
        <f t="shared" si="1697"/>
        <v>3.8375273974008317E-13</v>
      </c>
      <c r="IK133" s="22">
        <f t="shared" si="1697"/>
        <v>3.8375273974008317E-13</v>
      </c>
      <c r="IL133" s="22">
        <f t="shared" si="1697"/>
        <v>3.8375273974008317E-13</v>
      </c>
      <c r="IM133" s="22">
        <f t="shared" si="1697"/>
        <v>3.8375273974008317E-13</v>
      </c>
      <c r="IN133" s="22">
        <f t="shared" si="1697"/>
        <v>3.8375273974008317E-13</v>
      </c>
      <c r="IO133" s="22">
        <f t="shared" si="1697"/>
        <v>3.8375273974008317E-13</v>
      </c>
      <c r="IP133" s="22">
        <f t="shared" si="1697"/>
        <v>3.8375273974008317E-13</v>
      </c>
      <c r="IQ133" s="22">
        <f t="shared" si="1697"/>
        <v>3.8375273974008317E-13</v>
      </c>
      <c r="IR133" s="22">
        <f t="shared" si="1697"/>
        <v>3.8375273974008317E-13</v>
      </c>
      <c r="IS133" s="22">
        <f t="shared" si="1697"/>
        <v>3.8375273974008317E-13</v>
      </c>
      <c r="IT133" s="22">
        <f t="shared" si="1697"/>
        <v>3.8375273974008317E-13</v>
      </c>
      <c r="IU133" s="22">
        <f t="shared" si="1697"/>
        <v>3.8375273974008317E-13</v>
      </c>
      <c r="IV133" s="22">
        <f t="shared" si="1697"/>
        <v>3.8375273974008317E-13</v>
      </c>
      <c r="IW133" s="22">
        <f t="shared" si="1697"/>
        <v>3.8375273974008317E-13</v>
      </c>
      <c r="IX133" s="22">
        <f t="shared" si="1697"/>
        <v>3.8375273974008317E-13</v>
      </c>
      <c r="IY133" s="22">
        <f t="shared" si="1697"/>
        <v>3.8375273974008317E-13</v>
      </c>
      <c r="IZ133" s="22">
        <f t="shared" si="1697"/>
        <v>3.8375273974008317E-13</v>
      </c>
      <c r="JA133" s="22">
        <f t="shared" si="1697"/>
        <v>3.8375273974008317E-13</v>
      </c>
      <c r="JB133" s="22">
        <f t="shared" si="1697"/>
        <v>3.8375273974008317E-13</v>
      </c>
      <c r="JC133" s="22">
        <f t="shared" si="1697"/>
        <v>3.8375273974008317E-13</v>
      </c>
      <c r="JD133" s="22">
        <f t="shared" ref="JD133:JN133" si="1698">+(JD125+JD126)*$C$18</f>
        <v>3.8375273974008317E-13</v>
      </c>
      <c r="JE133" s="22">
        <f t="shared" si="1698"/>
        <v>3.8375273974008317E-13</v>
      </c>
      <c r="JF133" s="22">
        <f t="shared" si="1698"/>
        <v>3.8375273974008317E-13</v>
      </c>
      <c r="JG133" s="22">
        <f t="shared" si="1698"/>
        <v>3.8375273974008317E-13</v>
      </c>
      <c r="JH133" s="22">
        <f t="shared" si="1698"/>
        <v>3.8375273974008317E-13</v>
      </c>
      <c r="JI133" s="22">
        <f t="shared" si="1698"/>
        <v>3.8375273974008317E-13</v>
      </c>
      <c r="JJ133" s="22">
        <f t="shared" si="1698"/>
        <v>3.8375273974008317E-13</v>
      </c>
      <c r="JK133" s="22">
        <f t="shared" si="1698"/>
        <v>3.8375273974008317E-13</v>
      </c>
      <c r="JL133" s="22">
        <f t="shared" si="1698"/>
        <v>3.8375273974008317E-13</v>
      </c>
      <c r="JM133" s="22">
        <f t="shared" si="1698"/>
        <v>3.8375273974008317E-13</v>
      </c>
      <c r="JN133" s="22">
        <f t="shared" si="1698"/>
        <v>3.8375273974008317E-13</v>
      </c>
    </row>
    <row r="135" spans="2:274" x14ac:dyDescent="0.2">
      <c r="B135" s="235" t="s">
        <v>402</v>
      </c>
      <c r="C135" s="379"/>
      <c r="D135" s="380"/>
      <c r="E135" s="380"/>
      <c r="F135" s="380"/>
      <c r="G135" s="380"/>
      <c r="H135" s="380"/>
      <c r="I135" s="380"/>
      <c r="J135" s="380"/>
      <c r="K135" s="380"/>
      <c r="L135" s="380"/>
      <c r="M135" s="380"/>
      <c r="N135" s="380"/>
      <c r="O135" s="380"/>
      <c r="P135" s="380"/>
      <c r="Q135" s="380"/>
      <c r="R135" s="380"/>
      <c r="S135" s="380"/>
      <c r="T135" s="380"/>
      <c r="U135" s="380"/>
      <c r="V135" s="380"/>
      <c r="W135" s="380"/>
      <c r="X135" s="380"/>
      <c r="Y135" s="380"/>
      <c r="Z135" s="380"/>
      <c r="AA135" s="380"/>
      <c r="AB135" s="380"/>
      <c r="AC135" s="380"/>
      <c r="AD135" s="380"/>
      <c r="AE135" s="380"/>
      <c r="AF135" s="380"/>
      <c r="AG135" s="380"/>
      <c r="AH135" s="380"/>
      <c r="AI135" s="380"/>
      <c r="AJ135" s="380"/>
      <c r="AK135" s="380"/>
      <c r="AL135" s="380"/>
      <c r="AM135" s="380"/>
      <c r="AN135" s="380"/>
      <c r="AO135" s="380"/>
      <c r="AP135" s="380"/>
      <c r="AQ135" s="380"/>
      <c r="AR135" s="380"/>
      <c r="AS135" s="380"/>
      <c r="AT135" s="380"/>
      <c r="AU135" s="380"/>
      <c r="AV135" s="380"/>
      <c r="AW135" s="380"/>
      <c r="AX135" s="380"/>
      <c r="AY135" s="380"/>
      <c r="AZ135" s="380"/>
      <c r="BA135" s="380"/>
      <c r="BB135" s="380"/>
      <c r="BC135" s="380"/>
      <c r="BD135" s="380"/>
      <c r="BE135" s="380"/>
      <c r="BF135" s="380"/>
      <c r="BG135" s="380"/>
      <c r="BH135" s="380"/>
      <c r="BI135" s="380"/>
      <c r="BJ135" s="380"/>
      <c r="BK135" s="380"/>
      <c r="BL135" s="380"/>
      <c r="BM135" s="380"/>
      <c r="BN135" s="380"/>
      <c r="BO135" s="380"/>
      <c r="BP135" s="380"/>
      <c r="BQ135" s="380"/>
      <c r="BR135" s="380"/>
      <c r="BS135" s="380"/>
      <c r="BT135" s="380"/>
      <c r="BU135" s="380"/>
      <c r="BV135" s="380"/>
      <c r="BW135" s="380"/>
      <c r="BX135" s="380"/>
      <c r="BY135" s="380"/>
      <c r="BZ135" s="380"/>
      <c r="CA135" s="380"/>
      <c r="CB135" s="380"/>
      <c r="CC135" s="380"/>
      <c r="CD135" s="380"/>
      <c r="CE135" s="380"/>
      <c r="CF135" s="380"/>
      <c r="CG135" s="380"/>
      <c r="CH135" s="380"/>
      <c r="CI135" s="380"/>
      <c r="CJ135" s="380"/>
      <c r="CK135" s="380"/>
      <c r="CL135" s="380"/>
      <c r="CM135" s="380"/>
      <c r="CN135" s="380"/>
      <c r="CO135" s="380"/>
      <c r="CP135" s="380"/>
      <c r="CQ135" s="380"/>
      <c r="CR135" s="380"/>
      <c r="CS135" s="380"/>
      <c r="CT135" s="380"/>
      <c r="CU135" s="380"/>
      <c r="CV135" s="380"/>
      <c r="CW135" s="380"/>
      <c r="CX135" s="380"/>
      <c r="CY135" s="380"/>
      <c r="CZ135" s="380"/>
      <c r="DA135" s="380"/>
      <c r="DB135" s="380"/>
      <c r="DC135" s="380"/>
      <c r="DD135" s="380"/>
      <c r="DE135" s="380"/>
      <c r="DF135" s="380"/>
      <c r="DG135" s="380"/>
      <c r="DH135" s="380"/>
      <c r="DI135" s="380"/>
      <c r="DJ135" s="380"/>
      <c r="DK135" s="380"/>
      <c r="DL135" s="380"/>
      <c r="DM135" s="380"/>
      <c r="DN135" s="380"/>
      <c r="DO135" s="380"/>
      <c r="DP135" s="380"/>
      <c r="DQ135" s="380"/>
      <c r="DR135" s="380"/>
      <c r="DS135" s="380"/>
      <c r="DT135" s="380"/>
      <c r="DU135" s="380"/>
      <c r="DV135" s="380"/>
      <c r="DW135" s="380"/>
      <c r="DX135" s="380"/>
      <c r="DY135" s="380"/>
      <c r="DZ135" s="380"/>
      <c r="EA135" s="380"/>
      <c r="EB135" s="380"/>
      <c r="EC135" s="380"/>
      <c r="ED135" s="380"/>
      <c r="EE135" s="380"/>
      <c r="EF135" s="380"/>
      <c r="EG135" s="380"/>
      <c r="EH135" s="380"/>
      <c r="EI135" s="380"/>
      <c r="EJ135" s="380"/>
      <c r="EK135" s="380"/>
      <c r="EL135" s="380"/>
      <c r="EM135" s="380"/>
      <c r="EN135" s="380"/>
      <c r="EO135" s="380"/>
      <c r="EP135" s="380"/>
      <c r="EQ135" s="380"/>
      <c r="ER135" s="380"/>
      <c r="ES135" s="380"/>
      <c r="ET135" s="380"/>
      <c r="EU135" s="380"/>
      <c r="EV135" s="380"/>
      <c r="EW135" s="380"/>
      <c r="EX135" s="380"/>
      <c r="EY135" s="380"/>
      <c r="EZ135" s="380"/>
      <c r="FA135" s="380"/>
      <c r="FB135" s="380"/>
      <c r="FC135" s="380"/>
      <c r="FD135" s="380"/>
      <c r="FE135" s="380"/>
      <c r="FF135" s="380"/>
      <c r="FG135" s="380"/>
      <c r="FH135" s="380"/>
      <c r="FI135" s="380"/>
      <c r="FJ135" s="380"/>
      <c r="FK135" s="380"/>
      <c r="FL135" s="380"/>
      <c r="FM135" s="380"/>
      <c r="FN135" s="380"/>
      <c r="FO135" s="380"/>
      <c r="FP135" s="380"/>
      <c r="FQ135" s="380"/>
      <c r="FR135" s="380"/>
      <c r="FS135" s="380"/>
      <c r="FT135" s="380"/>
      <c r="FU135" s="380"/>
      <c r="FV135" s="380"/>
      <c r="FW135" s="380"/>
      <c r="FX135" s="380"/>
      <c r="FY135" s="380"/>
      <c r="FZ135" s="380"/>
      <c r="GA135" s="380"/>
      <c r="GB135" s="380"/>
      <c r="GC135" s="380"/>
      <c r="GD135" s="380"/>
      <c r="GE135" s="380"/>
      <c r="GF135" s="380"/>
      <c r="GG135" s="380"/>
      <c r="GH135" s="380"/>
      <c r="GI135" s="380"/>
      <c r="GJ135" s="380"/>
      <c r="GK135" s="380"/>
      <c r="GL135" s="380"/>
      <c r="GM135" s="380"/>
      <c r="GN135" s="380"/>
      <c r="GO135" s="380"/>
      <c r="GP135" s="380"/>
      <c r="GQ135" s="380"/>
      <c r="GR135" s="380"/>
      <c r="GS135" s="380"/>
      <c r="GT135" s="380"/>
      <c r="GU135" s="380"/>
      <c r="GV135" s="380"/>
      <c r="GW135" s="380"/>
      <c r="GX135" s="380"/>
      <c r="GY135" s="380"/>
      <c r="GZ135" s="380"/>
      <c r="HA135" s="380"/>
      <c r="HB135" s="380"/>
      <c r="HC135" s="380"/>
      <c r="HD135" s="380"/>
      <c r="HE135" s="380"/>
      <c r="HF135" s="380"/>
      <c r="HG135" s="380"/>
      <c r="HH135" s="380"/>
      <c r="HI135" s="380"/>
      <c r="HJ135" s="380"/>
      <c r="HK135" s="380"/>
      <c r="HL135" s="380"/>
      <c r="HM135" s="380"/>
      <c r="HN135" s="380"/>
      <c r="HO135" s="380"/>
      <c r="HP135" s="380"/>
      <c r="HQ135" s="380"/>
      <c r="HR135" s="380"/>
      <c r="HS135" s="380"/>
      <c r="HT135" s="380"/>
      <c r="HU135" s="380"/>
      <c r="HV135" s="380"/>
      <c r="HW135" s="380"/>
      <c r="HX135" s="380"/>
      <c r="HY135" s="380"/>
      <c r="HZ135" s="380"/>
      <c r="IA135" s="380"/>
      <c r="IB135" s="380"/>
      <c r="IC135" s="380"/>
      <c r="ID135" s="380"/>
      <c r="IE135" s="380"/>
      <c r="IF135" s="380"/>
      <c r="IG135" s="380"/>
      <c r="IH135" s="380"/>
      <c r="II135" s="380"/>
      <c r="IJ135" s="380"/>
      <c r="IK135" s="380"/>
      <c r="IL135" s="380"/>
      <c r="IM135" s="380"/>
      <c r="IN135" s="380"/>
      <c r="IO135" s="380"/>
      <c r="IP135" s="380"/>
      <c r="IQ135" s="380"/>
      <c r="IR135" s="380"/>
      <c r="IS135" s="380"/>
      <c r="IT135" s="380"/>
      <c r="IU135" s="380"/>
      <c r="IV135" s="380"/>
      <c r="IW135" s="380"/>
      <c r="IX135" s="380"/>
      <c r="IY135" s="380"/>
      <c r="IZ135" s="380"/>
      <c r="JA135" s="380"/>
      <c r="JB135" s="380"/>
      <c r="JC135" s="380"/>
      <c r="JD135" s="380"/>
      <c r="JE135" s="380"/>
      <c r="JF135" s="380"/>
      <c r="JG135" s="380"/>
      <c r="JH135" s="380"/>
      <c r="JI135" s="380"/>
      <c r="JJ135" s="380"/>
      <c r="JK135" s="380"/>
      <c r="JL135" s="380"/>
      <c r="JM135" s="380"/>
      <c r="JN135" s="380"/>
    </row>
    <row r="136" spans="2:274" x14ac:dyDescent="0.2">
      <c r="B136" s="2"/>
      <c r="C136" s="247"/>
      <c r="D136" s="178"/>
      <c r="E136" s="297"/>
      <c r="F136" s="347"/>
      <c r="G136" s="347"/>
      <c r="H136" s="347"/>
      <c r="I136" s="347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  <c r="AA136" s="347"/>
      <c r="AB136" s="347"/>
      <c r="AC136" s="347"/>
      <c r="AD136" s="347"/>
      <c r="AE136" s="347"/>
      <c r="AF136" s="347"/>
      <c r="AG136" s="347"/>
      <c r="AH136" s="347"/>
      <c r="AI136" s="347"/>
      <c r="AJ136" s="347"/>
      <c r="AK136" s="347"/>
      <c r="AL136" s="347"/>
      <c r="AM136" s="347"/>
      <c r="AN136" s="347"/>
      <c r="AO136" s="347"/>
      <c r="AP136" s="347"/>
      <c r="AQ136" s="347"/>
      <c r="AR136" s="347"/>
      <c r="AS136" s="347"/>
      <c r="AT136" s="347"/>
      <c r="AU136" s="347"/>
      <c r="AV136" s="347"/>
      <c r="AW136" s="347"/>
      <c r="AX136" s="347"/>
      <c r="AY136" s="347"/>
      <c r="AZ136" s="347"/>
      <c r="BA136" s="347"/>
      <c r="BB136" s="347"/>
      <c r="BC136" s="347"/>
      <c r="BD136" s="347"/>
      <c r="BE136" s="347"/>
      <c r="BF136" s="347"/>
      <c r="BG136" s="347"/>
      <c r="BH136" s="347"/>
      <c r="BI136" s="347"/>
      <c r="BJ136" s="347"/>
      <c r="BK136" s="347"/>
      <c r="BL136" s="347"/>
      <c r="BM136" s="347"/>
      <c r="BN136" s="347"/>
      <c r="BO136" s="347"/>
      <c r="BP136" s="347"/>
      <c r="BQ136" s="347"/>
      <c r="BR136" s="347"/>
      <c r="BS136" s="347"/>
      <c r="BT136" s="347"/>
      <c r="BU136" s="347"/>
      <c r="BV136" s="347"/>
      <c r="BW136" s="347"/>
      <c r="BX136" s="347"/>
      <c r="BY136" s="347"/>
      <c r="BZ136" s="347"/>
      <c r="CA136" s="347"/>
      <c r="CB136" s="347"/>
      <c r="CC136" s="347"/>
      <c r="CD136" s="347"/>
      <c r="CE136" s="347"/>
      <c r="CF136" s="347"/>
      <c r="CG136" s="347"/>
      <c r="CH136" s="347"/>
      <c r="CI136" s="347"/>
      <c r="CJ136" s="347"/>
      <c r="CK136" s="347"/>
      <c r="CL136" s="347"/>
      <c r="CM136" s="347"/>
      <c r="CN136" s="347"/>
      <c r="CO136" s="347"/>
      <c r="CP136" s="347"/>
      <c r="CQ136" s="347"/>
      <c r="CR136" s="347"/>
      <c r="CS136" s="347"/>
      <c r="CT136" s="347"/>
      <c r="CU136" s="347"/>
      <c r="CV136" s="347"/>
      <c r="CW136" s="347"/>
      <c r="CX136" s="347"/>
      <c r="CY136" s="347"/>
      <c r="CZ136" s="347"/>
      <c r="DA136" s="347"/>
      <c r="DB136" s="347"/>
      <c r="DC136" s="347"/>
      <c r="DD136" s="347"/>
      <c r="DE136" s="347"/>
      <c r="DF136" s="347"/>
      <c r="DG136" s="347"/>
      <c r="DH136" s="347"/>
      <c r="DI136" s="347"/>
      <c r="DJ136" s="347"/>
      <c r="DK136" s="347"/>
      <c r="DL136" s="347"/>
      <c r="DM136" s="347"/>
      <c r="DN136" s="347"/>
      <c r="DO136" s="347"/>
      <c r="DP136" s="347"/>
      <c r="DQ136" s="347"/>
      <c r="DR136" s="347"/>
      <c r="DS136" s="347"/>
      <c r="DT136" s="347"/>
      <c r="DU136" s="347"/>
      <c r="DV136" s="347"/>
      <c r="DW136" s="347"/>
      <c r="DX136" s="347"/>
      <c r="DY136" s="347"/>
      <c r="DZ136" s="347"/>
      <c r="EA136" s="347"/>
      <c r="EB136" s="347"/>
      <c r="EC136" s="347"/>
      <c r="ED136" s="347"/>
      <c r="EE136" s="347"/>
      <c r="EF136" s="347"/>
      <c r="EG136" s="347"/>
      <c r="EH136" s="347"/>
      <c r="EI136" s="347"/>
      <c r="EJ136" s="347"/>
      <c r="EK136" s="347"/>
      <c r="EL136" s="347"/>
      <c r="EM136" s="347"/>
      <c r="EN136" s="347"/>
      <c r="EO136" s="347"/>
      <c r="EP136" s="347"/>
      <c r="EQ136" s="347"/>
      <c r="ER136" s="347"/>
      <c r="ES136" s="347"/>
      <c r="ET136" s="347"/>
      <c r="EU136" s="347"/>
      <c r="EV136" s="347"/>
      <c r="EW136" s="347"/>
      <c r="EX136" s="347"/>
      <c r="EY136" s="347"/>
      <c r="EZ136" s="347"/>
      <c r="FA136" s="347"/>
      <c r="FB136" s="347"/>
      <c r="FC136" s="347"/>
      <c r="FD136" s="347"/>
      <c r="FE136" s="347"/>
      <c r="FF136" s="347"/>
      <c r="FG136" s="347"/>
      <c r="FH136" s="347"/>
      <c r="FI136" s="347"/>
      <c r="FJ136" s="347"/>
      <c r="FK136" s="347"/>
      <c r="FL136" s="347"/>
      <c r="FM136" s="347"/>
      <c r="FN136" s="347"/>
      <c r="FO136" s="347"/>
      <c r="FP136" s="347"/>
      <c r="FQ136" s="347"/>
      <c r="FR136" s="347"/>
      <c r="FS136" s="347"/>
      <c r="FT136" s="347"/>
      <c r="FU136" s="347"/>
      <c r="FV136" s="347"/>
      <c r="FW136" s="347"/>
      <c r="FX136" s="347"/>
      <c r="FY136" s="347"/>
      <c r="FZ136" s="347"/>
      <c r="GA136" s="347"/>
      <c r="GB136" s="347"/>
      <c r="GC136" s="347"/>
      <c r="GD136" s="347"/>
      <c r="GE136" s="347"/>
      <c r="GF136" s="347"/>
      <c r="GG136" s="347"/>
      <c r="GH136" s="347"/>
      <c r="GI136" s="347"/>
      <c r="GJ136" s="347"/>
      <c r="GK136" s="347"/>
      <c r="GL136" s="347"/>
      <c r="GM136" s="347"/>
      <c r="GN136" s="347"/>
      <c r="GO136" s="347"/>
      <c r="GP136" s="347"/>
      <c r="GQ136" s="347"/>
      <c r="GR136" s="347"/>
      <c r="GS136" s="347"/>
      <c r="GT136" s="347"/>
      <c r="GU136" s="347"/>
      <c r="GV136" s="347"/>
      <c r="GW136" s="347"/>
      <c r="GX136" s="347"/>
      <c r="GY136" s="347"/>
      <c r="GZ136" s="347"/>
      <c r="HA136" s="347"/>
      <c r="HB136" s="347"/>
      <c r="HC136" s="347"/>
      <c r="HD136" s="347"/>
      <c r="HE136" s="347"/>
      <c r="HF136" s="347"/>
      <c r="HG136" s="347"/>
      <c r="HH136" s="347"/>
      <c r="HI136" s="347"/>
      <c r="HJ136" s="347"/>
      <c r="HK136" s="347"/>
      <c r="HL136" s="347"/>
      <c r="HM136" s="347"/>
      <c r="HN136" s="347"/>
      <c r="HO136" s="347"/>
      <c r="HP136" s="347"/>
      <c r="HQ136" s="347"/>
      <c r="HR136" s="347"/>
      <c r="HS136" s="347"/>
      <c r="HT136" s="347"/>
      <c r="HU136" s="347"/>
      <c r="HV136" s="347"/>
      <c r="HW136" s="347"/>
      <c r="HX136" s="347"/>
      <c r="HY136" s="347"/>
      <c r="HZ136" s="347"/>
      <c r="IA136" s="347"/>
      <c r="IB136" s="347"/>
      <c r="IC136" s="347"/>
      <c r="ID136" s="347"/>
      <c r="IE136" s="347"/>
      <c r="IF136" s="347"/>
      <c r="IG136" s="347"/>
      <c r="IH136" s="347"/>
      <c r="II136" s="347"/>
      <c r="IJ136" s="347"/>
      <c r="IK136" s="347"/>
      <c r="IL136" s="347"/>
      <c r="IM136" s="347"/>
      <c r="IN136" s="347"/>
      <c r="IO136" s="347"/>
      <c r="IP136" s="347"/>
      <c r="IQ136" s="347"/>
      <c r="IR136" s="347"/>
      <c r="IS136" s="347"/>
      <c r="IT136" s="347"/>
      <c r="IU136" s="347"/>
      <c r="IV136" s="347"/>
      <c r="IW136" s="347"/>
      <c r="IX136" s="347"/>
      <c r="IY136" s="347"/>
      <c r="IZ136" s="347"/>
      <c r="JA136" s="347"/>
      <c r="JB136" s="347"/>
      <c r="JC136" s="347"/>
      <c r="JD136" s="347"/>
      <c r="JE136" s="347"/>
      <c r="JF136" s="347"/>
      <c r="JG136" s="347"/>
      <c r="JH136" s="347"/>
      <c r="JI136" s="347"/>
      <c r="JJ136" s="347"/>
      <c r="JK136" s="347"/>
      <c r="JL136" s="347"/>
      <c r="JM136" s="347"/>
      <c r="JN136" s="347"/>
    </row>
    <row r="137" spans="2:274" x14ac:dyDescent="0.2">
      <c r="B137" s="2" t="s">
        <v>512</v>
      </c>
      <c r="C137" s="385">
        <f>+C14</f>
        <v>40795.108326729191</v>
      </c>
      <c r="D137" s="178"/>
      <c r="E137" s="29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  <c r="AA137" s="347"/>
      <c r="AB137" s="347"/>
      <c r="AC137" s="347"/>
      <c r="AD137" s="347"/>
      <c r="AE137" s="347"/>
      <c r="AF137" s="347"/>
      <c r="AG137" s="347"/>
      <c r="AH137" s="347"/>
      <c r="AI137" s="347"/>
      <c r="AJ137" s="347"/>
      <c r="AK137" s="347"/>
      <c r="AL137" s="347"/>
      <c r="AM137" s="347"/>
      <c r="AN137" s="347"/>
      <c r="AO137" s="347"/>
      <c r="AP137" s="347"/>
      <c r="AQ137" s="347"/>
      <c r="AR137" s="347"/>
      <c r="AS137" s="347"/>
      <c r="AT137" s="347"/>
      <c r="AU137" s="347"/>
      <c r="AV137" s="347"/>
      <c r="AW137" s="347"/>
      <c r="AX137" s="347"/>
      <c r="AY137" s="347"/>
      <c r="AZ137" s="347"/>
      <c r="BA137" s="347"/>
      <c r="BB137" s="347"/>
      <c r="BC137" s="347"/>
      <c r="BD137" s="347"/>
      <c r="BE137" s="347"/>
      <c r="BF137" s="347"/>
      <c r="BG137" s="347"/>
      <c r="BH137" s="347"/>
      <c r="BI137" s="347"/>
      <c r="BJ137" s="347"/>
      <c r="BK137" s="347"/>
      <c r="BL137" s="347"/>
      <c r="BM137" s="347"/>
      <c r="BN137" s="347"/>
      <c r="BO137" s="347"/>
      <c r="BP137" s="347"/>
      <c r="BQ137" s="347"/>
      <c r="BR137" s="347"/>
      <c r="BS137" s="347"/>
      <c r="BT137" s="347"/>
      <c r="BU137" s="347"/>
      <c r="BV137" s="347"/>
      <c r="BW137" s="347"/>
      <c r="BX137" s="347"/>
      <c r="BY137" s="347"/>
      <c r="BZ137" s="347"/>
      <c r="CA137" s="347"/>
      <c r="CB137" s="347"/>
      <c r="CC137" s="347"/>
      <c r="CD137" s="347"/>
      <c r="CE137" s="347"/>
      <c r="CF137" s="347"/>
      <c r="CG137" s="347"/>
      <c r="CH137" s="347"/>
      <c r="CI137" s="347"/>
      <c r="CJ137" s="347"/>
      <c r="CK137" s="347"/>
      <c r="CL137" s="347"/>
      <c r="CM137" s="347"/>
      <c r="CN137" s="347"/>
      <c r="CO137" s="347"/>
      <c r="CP137" s="347"/>
      <c r="CQ137" s="347"/>
      <c r="CR137" s="347"/>
      <c r="CS137" s="347"/>
      <c r="CT137" s="347"/>
      <c r="CU137" s="347"/>
      <c r="CV137" s="347"/>
      <c r="CW137" s="347"/>
      <c r="CX137" s="347"/>
      <c r="CY137" s="347"/>
      <c r="CZ137" s="347"/>
      <c r="DA137" s="347"/>
      <c r="DB137" s="347"/>
      <c r="DC137" s="347"/>
      <c r="DD137" s="347"/>
      <c r="DE137" s="347"/>
      <c r="DF137" s="347"/>
      <c r="DG137" s="347"/>
      <c r="DH137" s="347"/>
      <c r="DI137" s="347"/>
      <c r="DJ137" s="347"/>
      <c r="DK137" s="347"/>
      <c r="DL137" s="347"/>
      <c r="DM137" s="347"/>
      <c r="DN137" s="347"/>
      <c r="DO137" s="347"/>
      <c r="DP137" s="347"/>
      <c r="DQ137" s="347"/>
      <c r="DR137" s="347"/>
      <c r="DS137" s="347"/>
      <c r="DT137" s="347"/>
      <c r="DU137" s="347"/>
      <c r="DV137" s="347"/>
      <c r="DW137" s="347"/>
      <c r="DX137" s="347"/>
      <c r="DY137" s="347"/>
      <c r="DZ137" s="347"/>
      <c r="EA137" s="347"/>
      <c r="EB137" s="347"/>
      <c r="EC137" s="347"/>
      <c r="ED137" s="347"/>
      <c r="EE137" s="347"/>
      <c r="EF137" s="347"/>
      <c r="EG137" s="347"/>
      <c r="EH137" s="347"/>
      <c r="EI137" s="347"/>
      <c r="EJ137" s="347"/>
      <c r="EK137" s="347"/>
      <c r="EL137" s="347"/>
      <c r="EM137" s="347"/>
      <c r="EN137" s="347"/>
      <c r="EO137" s="347"/>
      <c r="EP137" s="347"/>
      <c r="EQ137" s="347"/>
      <c r="ER137" s="347"/>
      <c r="ES137" s="347"/>
      <c r="ET137" s="347"/>
      <c r="EU137" s="347"/>
      <c r="EV137" s="347"/>
      <c r="EW137" s="347"/>
      <c r="EX137" s="347"/>
      <c r="EY137" s="347"/>
      <c r="EZ137" s="347"/>
      <c r="FA137" s="347"/>
      <c r="FB137" s="347"/>
      <c r="FC137" s="347"/>
      <c r="FD137" s="347"/>
      <c r="FE137" s="347"/>
      <c r="FF137" s="347"/>
      <c r="FG137" s="347"/>
      <c r="FH137" s="347"/>
      <c r="FI137" s="347"/>
      <c r="FJ137" s="347"/>
      <c r="FK137" s="347"/>
      <c r="FL137" s="347"/>
      <c r="FM137" s="347"/>
      <c r="FN137" s="347"/>
      <c r="FO137" s="347"/>
      <c r="FP137" s="347"/>
      <c r="FQ137" s="347"/>
      <c r="FR137" s="347"/>
      <c r="FS137" s="347"/>
      <c r="FT137" s="347"/>
      <c r="FU137" s="347"/>
      <c r="FV137" s="347"/>
      <c r="FW137" s="347"/>
      <c r="FX137" s="347"/>
      <c r="FY137" s="347"/>
      <c r="FZ137" s="347"/>
      <c r="GA137" s="347"/>
      <c r="GB137" s="347"/>
      <c r="GC137" s="347"/>
      <c r="GD137" s="347"/>
      <c r="GE137" s="347"/>
      <c r="GF137" s="347"/>
      <c r="GG137" s="347"/>
      <c r="GH137" s="347"/>
      <c r="GI137" s="347"/>
      <c r="GJ137" s="347"/>
      <c r="GK137" s="347"/>
      <c r="GL137" s="347"/>
      <c r="GM137" s="347"/>
      <c r="GN137" s="347"/>
      <c r="GO137" s="347"/>
      <c r="GP137" s="347"/>
      <c r="GQ137" s="347"/>
      <c r="GR137" s="347"/>
      <c r="GS137" s="347"/>
      <c r="GT137" s="347"/>
      <c r="GU137" s="347"/>
      <c r="GV137" s="347"/>
      <c r="GW137" s="347"/>
      <c r="GX137" s="347"/>
      <c r="GY137" s="347"/>
      <c r="GZ137" s="347"/>
      <c r="HA137" s="347"/>
      <c r="HB137" s="347"/>
      <c r="HC137" s="347"/>
      <c r="HD137" s="347"/>
      <c r="HE137" s="347"/>
      <c r="HF137" s="347"/>
      <c r="HG137" s="347"/>
      <c r="HH137" s="347"/>
      <c r="HI137" s="347"/>
      <c r="HJ137" s="347"/>
      <c r="HK137" s="347"/>
      <c r="HL137" s="347"/>
      <c r="HM137" s="347"/>
      <c r="HN137" s="347"/>
      <c r="HO137" s="347"/>
      <c r="HP137" s="347"/>
      <c r="HQ137" s="347"/>
      <c r="HR137" s="347"/>
      <c r="HS137" s="347"/>
      <c r="HT137" s="347"/>
      <c r="HU137" s="347"/>
      <c r="HV137" s="347"/>
      <c r="HW137" s="347"/>
      <c r="HX137" s="347"/>
      <c r="HY137" s="347"/>
      <c r="HZ137" s="347"/>
      <c r="IA137" s="347"/>
      <c r="IB137" s="347"/>
      <c r="IC137" s="347"/>
      <c r="ID137" s="347"/>
      <c r="IE137" s="347"/>
      <c r="IF137" s="347"/>
      <c r="IG137" s="347"/>
      <c r="IH137" s="347"/>
      <c r="II137" s="347"/>
      <c r="IJ137" s="347"/>
      <c r="IK137" s="347"/>
      <c r="IL137" s="347"/>
      <c r="IM137" s="347"/>
      <c r="IN137" s="347"/>
      <c r="IO137" s="347"/>
      <c r="IP137" s="347"/>
      <c r="IQ137" s="347"/>
      <c r="IR137" s="347"/>
      <c r="IS137" s="347"/>
      <c r="IT137" s="347"/>
      <c r="IU137" s="347"/>
      <c r="IV137" s="347"/>
      <c r="IW137" s="347"/>
      <c r="IX137" s="347"/>
      <c r="IY137" s="347"/>
      <c r="IZ137" s="347"/>
      <c r="JA137" s="347"/>
      <c r="JB137" s="347"/>
      <c r="JC137" s="347"/>
      <c r="JD137" s="347"/>
      <c r="JE137" s="347"/>
      <c r="JF137" s="347"/>
      <c r="JG137" s="347"/>
      <c r="JH137" s="347"/>
      <c r="JI137" s="347"/>
      <c r="JJ137" s="347"/>
      <c r="JK137" s="347"/>
      <c r="JL137" s="347"/>
      <c r="JM137" s="347"/>
      <c r="JN137" s="347"/>
    </row>
    <row r="138" spans="2:274" x14ac:dyDescent="0.2">
      <c r="B138" s="2"/>
      <c r="C138" s="247"/>
      <c r="D138" s="178"/>
      <c r="E138" s="29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  <c r="AA138" s="347"/>
      <c r="AB138" s="347"/>
      <c r="AC138" s="347"/>
      <c r="AD138" s="347"/>
      <c r="AE138" s="347"/>
      <c r="AF138" s="347"/>
      <c r="AG138" s="347"/>
      <c r="AH138" s="347"/>
      <c r="AI138" s="347"/>
      <c r="AJ138" s="347"/>
      <c r="AK138" s="347"/>
      <c r="AL138" s="347"/>
      <c r="AM138" s="347"/>
      <c r="AN138" s="347"/>
      <c r="AO138" s="347"/>
      <c r="AP138" s="347"/>
      <c r="AQ138" s="347"/>
      <c r="AR138" s="347"/>
      <c r="AS138" s="347"/>
      <c r="AT138" s="347"/>
      <c r="AU138" s="347"/>
      <c r="AV138" s="347"/>
      <c r="AW138" s="347"/>
      <c r="AX138" s="347"/>
      <c r="AY138" s="347"/>
      <c r="AZ138" s="347"/>
      <c r="BA138" s="347"/>
      <c r="BB138" s="347"/>
      <c r="BC138" s="347"/>
      <c r="BD138" s="347"/>
      <c r="BE138" s="347"/>
      <c r="BF138" s="347"/>
      <c r="BG138" s="347"/>
      <c r="BH138" s="347"/>
      <c r="BI138" s="347"/>
      <c r="BJ138" s="347"/>
      <c r="BK138" s="347"/>
      <c r="BL138" s="347"/>
      <c r="BM138" s="347"/>
      <c r="BN138" s="347"/>
      <c r="BO138" s="347"/>
      <c r="BP138" s="347"/>
      <c r="BQ138" s="347"/>
      <c r="BR138" s="347"/>
      <c r="BS138" s="347"/>
      <c r="BT138" s="347"/>
      <c r="BU138" s="347"/>
      <c r="BV138" s="347"/>
      <c r="BW138" s="347"/>
      <c r="BX138" s="347"/>
      <c r="BY138" s="347"/>
      <c r="BZ138" s="347"/>
      <c r="CA138" s="347"/>
      <c r="CB138" s="347"/>
      <c r="CC138" s="347"/>
      <c r="CD138" s="347"/>
      <c r="CE138" s="347"/>
      <c r="CF138" s="347"/>
      <c r="CG138" s="347"/>
      <c r="CH138" s="347"/>
      <c r="CI138" s="347"/>
      <c r="CJ138" s="347"/>
      <c r="CK138" s="347"/>
      <c r="CL138" s="347"/>
      <c r="CM138" s="347"/>
      <c r="CN138" s="347"/>
      <c r="CO138" s="347"/>
      <c r="CP138" s="347"/>
      <c r="CQ138" s="347"/>
      <c r="CR138" s="347"/>
      <c r="CS138" s="347"/>
      <c r="CT138" s="347"/>
      <c r="CU138" s="347"/>
      <c r="CV138" s="347"/>
      <c r="CW138" s="347"/>
      <c r="CX138" s="347"/>
      <c r="CY138" s="347"/>
      <c r="CZ138" s="347"/>
      <c r="DA138" s="347"/>
      <c r="DB138" s="347"/>
      <c r="DC138" s="347"/>
      <c r="DD138" s="347"/>
      <c r="DE138" s="347"/>
      <c r="DF138" s="347"/>
      <c r="DG138" s="347"/>
      <c r="DH138" s="347"/>
      <c r="DI138" s="347"/>
      <c r="DJ138" s="347"/>
      <c r="DK138" s="347"/>
      <c r="DL138" s="347"/>
      <c r="DM138" s="347"/>
      <c r="DN138" s="347"/>
      <c r="DO138" s="347"/>
      <c r="DP138" s="347"/>
      <c r="DQ138" s="347"/>
      <c r="DR138" s="347"/>
      <c r="DS138" s="347"/>
      <c r="DT138" s="347"/>
      <c r="DU138" s="347"/>
      <c r="DV138" s="347"/>
      <c r="DW138" s="347"/>
      <c r="DX138" s="347"/>
      <c r="DY138" s="347"/>
      <c r="DZ138" s="347"/>
      <c r="EA138" s="347"/>
      <c r="EB138" s="347"/>
      <c r="EC138" s="347"/>
      <c r="ED138" s="347"/>
      <c r="EE138" s="347"/>
      <c r="EF138" s="347"/>
      <c r="EG138" s="347"/>
      <c r="EH138" s="347"/>
      <c r="EI138" s="347"/>
      <c r="EJ138" s="347"/>
      <c r="EK138" s="347"/>
      <c r="EL138" s="347"/>
      <c r="EM138" s="347"/>
      <c r="EN138" s="347"/>
      <c r="EO138" s="347"/>
      <c r="EP138" s="347"/>
      <c r="EQ138" s="347"/>
      <c r="ER138" s="347"/>
      <c r="ES138" s="347"/>
      <c r="ET138" s="347"/>
      <c r="EU138" s="347"/>
      <c r="EV138" s="347"/>
      <c r="EW138" s="347"/>
      <c r="EX138" s="347"/>
      <c r="EY138" s="347"/>
      <c r="EZ138" s="347"/>
      <c r="FA138" s="347"/>
      <c r="FB138" s="347"/>
      <c r="FC138" s="347"/>
      <c r="FD138" s="347"/>
      <c r="FE138" s="347"/>
      <c r="FF138" s="347"/>
      <c r="FG138" s="347"/>
      <c r="FH138" s="347"/>
      <c r="FI138" s="347"/>
      <c r="FJ138" s="347"/>
      <c r="FK138" s="347"/>
      <c r="FL138" s="347"/>
      <c r="FM138" s="347"/>
      <c r="FN138" s="347"/>
      <c r="FO138" s="347"/>
      <c r="FP138" s="347"/>
      <c r="FQ138" s="347"/>
      <c r="FR138" s="347"/>
      <c r="FS138" s="347"/>
      <c r="FT138" s="347"/>
      <c r="FU138" s="347"/>
      <c r="FV138" s="347"/>
      <c r="FW138" s="347"/>
      <c r="FX138" s="347"/>
      <c r="FY138" s="347"/>
      <c r="FZ138" s="347"/>
      <c r="GA138" s="347"/>
      <c r="GB138" s="347"/>
      <c r="GC138" s="347"/>
      <c r="GD138" s="347"/>
      <c r="GE138" s="347"/>
      <c r="GF138" s="347"/>
      <c r="GG138" s="347"/>
      <c r="GH138" s="347"/>
      <c r="GI138" s="347"/>
      <c r="GJ138" s="347"/>
      <c r="GK138" s="347"/>
      <c r="GL138" s="347"/>
      <c r="GM138" s="347"/>
      <c r="GN138" s="347"/>
      <c r="GO138" s="347"/>
      <c r="GP138" s="347"/>
      <c r="GQ138" s="347"/>
      <c r="GR138" s="347"/>
      <c r="GS138" s="347"/>
      <c r="GT138" s="347"/>
      <c r="GU138" s="347"/>
      <c r="GV138" s="347"/>
      <c r="GW138" s="347"/>
      <c r="GX138" s="347"/>
      <c r="GY138" s="347"/>
      <c r="GZ138" s="347"/>
      <c r="HA138" s="347"/>
      <c r="HB138" s="347"/>
      <c r="HC138" s="347"/>
      <c r="HD138" s="347"/>
      <c r="HE138" s="347"/>
      <c r="HF138" s="347"/>
      <c r="HG138" s="347"/>
      <c r="HH138" s="347"/>
      <c r="HI138" s="347"/>
      <c r="HJ138" s="347"/>
      <c r="HK138" s="347"/>
      <c r="HL138" s="347"/>
      <c r="HM138" s="347"/>
      <c r="HN138" s="347"/>
      <c r="HO138" s="347"/>
      <c r="HP138" s="347"/>
      <c r="HQ138" s="347"/>
      <c r="HR138" s="347"/>
      <c r="HS138" s="347"/>
      <c r="HT138" s="347"/>
      <c r="HU138" s="347"/>
      <c r="HV138" s="347"/>
      <c r="HW138" s="347"/>
      <c r="HX138" s="347"/>
      <c r="HY138" s="347"/>
      <c r="HZ138" s="347"/>
      <c r="IA138" s="347"/>
      <c r="IB138" s="347"/>
      <c r="IC138" s="347"/>
      <c r="ID138" s="347"/>
      <c r="IE138" s="347"/>
      <c r="IF138" s="347"/>
      <c r="IG138" s="347"/>
      <c r="IH138" s="347"/>
      <c r="II138" s="347"/>
      <c r="IJ138" s="347"/>
      <c r="IK138" s="347"/>
      <c r="IL138" s="347"/>
      <c r="IM138" s="347"/>
      <c r="IN138" s="347"/>
      <c r="IO138" s="347"/>
      <c r="IP138" s="347"/>
      <c r="IQ138" s="347"/>
      <c r="IR138" s="347"/>
      <c r="IS138" s="347"/>
      <c r="IT138" s="347"/>
      <c r="IU138" s="347"/>
      <c r="IV138" s="347"/>
      <c r="IW138" s="347"/>
      <c r="IX138" s="347"/>
      <c r="IY138" s="347"/>
      <c r="IZ138" s="347"/>
      <c r="JA138" s="347"/>
      <c r="JB138" s="347"/>
      <c r="JC138" s="347"/>
      <c r="JD138" s="347"/>
      <c r="JE138" s="347"/>
      <c r="JF138" s="347"/>
      <c r="JG138" s="347"/>
      <c r="JH138" s="347"/>
      <c r="JI138" s="347"/>
      <c r="JJ138" s="347"/>
      <c r="JK138" s="347"/>
      <c r="JL138" s="347"/>
      <c r="JM138" s="347"/>
      <c r="JN138" s="347"/>
    </row>
    <row r="139" spans="2:274" x14ac:dyDescent="0.2">
      <c r="B139" s="2" t="str">
        <f>+Flags!$B$38</f>
        <v>Fecha Inicio de Financiación</v>
      </c>
      <c r="C139" s="388">
        <f>+Flags!$D$38</f>
        <v>45292</v>
      </c>
      <c r="D139" s="178"/>
      <c r="E139" s="297"/>
      <c r="F139" s="347"/>
      <c r="G139" s="347"/>
      <c r="H139" s="347"/>
      <c r="I139" s="347"/>
      <c r="J139" s="347"/>
      <c r="K139" s="347"/>
      <c r="L139" s="347"/>
      <c r="M139" s="347"/>
      <c r="N139" s="347"/>
      <c r="O139" s="347"/>
      <c r="P139" s="347"/>
      <c r="Q139" s="347"/>
      <c r="R139" s="347"/>
      <c r="S139" s="347"/>
      <c r="T139" s="347"/>
      <c r="U139" s="347"/>
      <c r="V139" s="347"/>
      <c r="W139" s="347"/>
      <c r="X139" s="347"/>
      <c r="Y139" s="347"/>
      <c r="Z139" s="347"/>
      <c r="AA139" s="347"/>
      <c r="AB139" s="347"/>
      <c r="AC139" s="347"/>
      <c r="AD139" s="347"/>
      <c r="AE139" s="347"/>
      <c r="AF139" s="347"/>
      <c r="AG139" s="347"/>
      <c r="AH139" s="347"/>
      <c r="AI139" s="347"/>
      <c r="AJ139" s="347"/>
      <c r="AK139" s="347"/>
      <c r="AL139" s="347"/>
      <c r="AM139" s="347"/>
      <c r="AN139" s="347"/>
      <c r="AO139" s="347"/>
      <c r="AP139" s="347"/>
      <c r="AQ139" s="347"/>
      <c r="AR139" s="347"/>
      <c r="AS139" s="347"/>
      <c r="AT139" s="347"/>
      <c r="AU139" s="347"/>
      <c r="AV139" s="347"/>
      <c r="AW139" s="347"/>
      <c r="AX139" s="347"/>
      <c r="AY139" s="347"/>
      <c r="AZ139" s="347"/>
      <c r="BA139" s="347"/>
      <c r="BB139" s="347"/>
      <c r="BC139" s="347"/>
      <c r="BD139" s="347"/>
      <c r="BE139" s="347"/>
      <c r="BF139" s="347"/>
      <c r="BG139" s="347"/>
      <c r="BH139" s="347"/>
      <c r="BI139" s="347"/>
      <c r="BJ139" s="347"/>
      <c r="BK139" s="347"/>
      <c r="BL139" s="347"/>
      <c r="BM139" s="347"/>
      <c r="BN139" s="347"/>
      <c r="BO139" s="347"/>
      <c r="BP139" s="347"/>
      <c r="BQ139" s="347"/>
      <c r="BR139" s="347"/>
      <c r="BS139" s="347"/>
      <c r="BT139" s="347"/>
      <c r="BU139" s="347"/>
      <c r="BV139" s="347"/>
      <c r="BW139" s="347"/>
      <c r="BX139" s="347"/>
      <c r="BY139" s="347"/>
      <c r="BZ139" s="347"/>
      <c r="CA139" s="347"/>
      <c r="CB139" s="347"/>
      <c r="CC139" s="347"/>
      <c r="CD139" s="347"/>
      <c r="CE139" s="347"/>
      <c r="CF139" s="347"/>
      <c r="CG139" s="347"/>
      <c r="CH139" s="347"/>
      <c r="CI139" s="347"/>
      <c r="CJ139" s="347"/>
      <c r="CK139" s="347"/>
      <c r="CL139" s="347"/>
      <c r="CM139" s="347"/>
      <c r="CN139" s="347"/>
      <c r="CO139" s="347"/>
      <c r="CP139" s="347"/>
      <c r="CQ139" s="347"/>
      <c r="CR139" s="347"/>
      <c r="CS139" s="347"/>
      <c r="CT139" s="347"/>
      <c r="CU139" s="347"/>
      <c r="CV139" s="347"/>
      <c r="CW139" s="347"/>
      <c r="CX139" s="347"/>
      <c r="CY139" s="347"/>
      <c r="CZ139" s="347"/>
      <c r="DA139" s="347"/>
      <c r="DB139" s="347"/>
      <c r="DC139" s="347"/>
      <c r="DD139" s="347"/>
      <c r="DE139" s="347"/>
      <c r="DF139" s="347"/>
      <c r="DG139" s="347"/>
      <c r="DH139" s="347"/>
      <c r="DI139" s="347"/>
      <c r="DJ139" s="347"/>
      <c r="DK139" s="347"/>
      <c r="DL139" s="347"/>
      <c r="DM139" s="347"/>
      <c r="DN139" s="347"/>
      <c r="DO139" s="347"/>
      <c r="DP139" s="347"/>
      <c r="DQ139" s="347"/>
      <c r="DR139" s="347"/>
      <c r="DS139" s="347"/>
      <c r="DT139" s="347"/>
      <c r="DU139" s="347"/>
      <c r="DV139" s="347"/>
      <c r="DW139" s="347"/>
      <c r="DX139" s="347"/>
      <c r="DY139" s="347"/>
      <c r="DZ139" s="347"/>
      <c r="EA139" s="347"/>
      <c r="EB139" s="347"/>
      <c r="EC139" s="347"/>
      <c r="ED139" s="347"/>
      <c r="EE139" s="347"/>
      <c r="EF139" s="347"/>
      <c r="EG139" s="347"/>
      <c r="EH139" s="347"/>
      <c r="EI139" s="347"/>
      <c r="EJ139" s="347"/>
      <c r="EK139" s="347"/>
      <c r="EL139" s="347"/>
      <c r="EM139" s="347"/>
      <c r="EN139" s="347"/>
      <c r="EO139" s="347"/>
      <c r="EP139" s="347"/>
      <c r="EQ139" s="347"/>
      <c r="ER139" s="347"/>
      <c r="ES139" s="347"/>
      <c r="ET139" s="347"/>
      <c r="EU139" s="347"/>
      <c r="EV139" s="347"/>
      <c r="EW139" s="347"/>
      <c r="EX139" s="347"/>
      <c r="EY139" s="347"/>
      <c r="EZ139" s="347"/>
      <c r="FA139" s="347"/>
      <c r="FB139" s="347"/>
      <c r="FC139" s="347"/>
      <c r="FD139" s="347"/>
      <c r="FE139" s="347"/>
      <c r="FF139" s="347"/>
      <c r="FG139" s="347"/>
      <c r="FH139" s="347"/>
      <c r="FI139" s="347"/>
      <c r="FJ139" s="347"/>
      <c r="FK139" s="347"/>
      <c r="FL139" s="347"/>
      <c r="FM139" s="347"/>
      <c r="FN139" s="347"/>
      <c r="FO139" s="347"/>
      <c r="FP139" s="347"/>
      <c r="FQ139" s="347"/>
      <c r="FR139" s="347"/>
      <c r="FS139" s="347"/>
      <c r="FT139" s="347"/>
      <c r="FU139" s="347"/>
      <c r="FV139" s="347"/>
      <c r="FW139" s="347"/>
      <c r="FX139" s="347"/>
      <c r="FY139" s="347"/>
      <c r="FZ139" s="347"/>
      <c r="GA139" s="347"/>
      <c r="GB139" s="347"/>
      <c r="GC139" s="347"/>
      <c r="GD139" s="347"/>
      <c r="GE139" s="347"/>
      <c r="GF139" s="347"/>
      <c r="GG139" s="347"/>
      <c r="GH139" s="347"/>
      <c r="GI139" s="347"/>
      <c r="GJ139" s="347"/>
      <c r="GK139" s="347"/>
      <c r="GL139" s="347"/>
      <c r="GM139" s="347"/>
      <c r="GN139" s="347"/>
      <c r="GO139" s="347"/>
      <c r="GP139" s="347"/>
      <c r="GQ139" s="347"/>
      <c r="GR139" s="347"/>
      <c r="GS139" s="347"/>
      <c r="GT139" s="347"/>
      <c r="GU139" s="347"/>
      <c r="GV139" s="347"/>
      <c r="GW139" s="347"/>
      <c r="GX139" s="347"/>
      <c r="GY139" s="347"/>
      <c r="GZ139" s="347"/>
      <c r="HA139" s="347"/>
      <c r="HB139" s="347"/>
      <c r="HC139" s="347"/>
      <c r="HD139" s="347"/>
      <c r="HE139" s="347"/>
      <c r="HF139" s="347"/>
      <c r="HG139" s="347"/>
      <c r="HH139" s="347"/>
      <c r="HI139" s="347"/>
      <c r="HJ139" s="347"/>
      <c r="HK139" s="347"/>
      <c r="HL139" s="347"/>
      <c r="HM139" s="347"/>
      <c r="HN139" s="347"/>
      <c r="HO139" s="347"/>
      <c r="HP139" s="347"/>
      <c r="HQ139" s="347"/>
      <c r="HR139" s="347"/>
      <c r="HS139" s="347"/>
      <c r="HT139" s="347"/>
      <c r="HU139" s="347"/>
      <c r="HV139" s="347"/>
      <c r="HW139" s="347"/>
      <c r="HX139" s="347"/>
      <c r="HY139" s="347"/>
      <c r="HZ139" s="347"/>
      <c r="IA139" s="347"/>
      <c r="IB139" s="347"/>
      <c r="IC139" s="347"/>
      <c r="ID139" s="347"/>
      <c r="IE139" s="347"/>
      <c r="IF139" s="347"/>
      <c r="IG139" s="347"/>
      <c r="IH139" s="347"/>
      <c r="II139" s="347"/>
      <c r="IJ139" s="347"/>
      <c r="IK139" s="347"/>
      <c r="IL139" s="347"/>
      <c r="IM139" s="347"/>
      <c r="IN139" s="347"/>
      <c r="IO139" s="347"/>
      <c r="IP139" s="347"/>
      <c r="IQ139" s="347"/>
      <c r="IR139" s="347"/>
      <c r="IS139" s="347"/>
      <c r="IT139" s="347"/>
      <c r="IU139" s="347"/>
      <c r="IV139" s="347"/>
      <c r="IW139" s="347"/>
      <c r="IX139" s="347"/>
      <c r="IY139" s="347"/>
      <c r="IZ139" s="347"/>
      <c r="JA139" s="347"/>
      <c r="JB139" s="347"/>
      <c r="JC139" s="347"/>
      <c r="JD139" s="347"/>
      <c r="JE139" s="347"/>
      <c r="JF139" s="347"/>
      <c r="JG139" s="347"/>
      <c r="JH139" s="347"/>
      <c r="JI139" s="347"/>
      <c r="JJ139" s="347"/>
      <c r="JK139" s="347"/>
      <c r="JL139" s="347"/>
      <c r="JM139" s="347"/>
      <c r="JN139" s="347"/>
    </row>
    <row r="140" spans="2:274" x14ac:dyDescent="0.2">
      <c r="B140" s="2" t="str">
        <f>+Flags!B121</f>
        <v>Fecha Final de Construcción Tramo 2C</v>
      </c>
      <c r="C140" s="388">
        <f>+Flags!D121</f>
        <v>46507</v>
      </c>
      <c r="D140" s="178"/>
      <c r="E140" s="297"/>
      <c r="F140" s="347"/>
      <c r="G140" s="347"/>
      <c r="H140" s="347"/>
      <c r="I140" s="347"/>
      <c r="J140" s="347"/>
      <c r="K140" s="347"/>
      <c r="L140" s="347"/>
      <c r="M140" s="347"/>
      <c r="N140" s="347"/>
      <c r="O140" s="347"/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  <c r="Z140" s="347"/>
      <c r="AA140" s="347"/>
      <c r="AB140" s="347"/>
      <c r="AC140" s="347"/>
      <c r="AD140" s="347"/>
      <c r="AE140" s="347"/>
      <c r="AF140" s="347"/>
      <c r="AG140" s="347"/>
      <c r="AH140" s="347"/>
      <c r="AI140" s="347"/>
      <c r="AJ140" s="347"/>
      <c r="AK140" s="347"/>
      <c r="AL140" s="347"/>
      <c r="AM140" s="347"/>
      <c r="AN140" s="347"/>
      <c r="AO140" s="347"/>
      <c r="AP140" s="347"/>
      <c r="AQ140" s="347"/>
      <c r="AR140" s="347"/>
      <c r="AS140" s="347"/>
      <c r="AT140" s="347"/>
      <c r="AU140" s="347"/>
      <c r="AV140" s="347"/>
      <c r="AW140" s="347"/>
      <c r="AX140" s="347"/>
      <c r="AY140" s="347"/>
      <c r="AZ140" s="347"/>
      <c r="BA140" s="347"/>
      <c r="BB140" s="347"/>
      <c r="BC140" s="347"/>
      <c r="BD140" s="347"/>
      <c r="BE140" s="347"/>
      <c r="BF140" s="347"/>
      <c r="BG140" s="347"/>
      <c r="BH140" s="347"/>
      <c r="BI140" s="347"/>
      <c r="BJ140" s="347"/>
      <c r="BK140" s="347"/>
      <c r="BL140" s="347"/>
      <c r="BM140" s="347"/>
      <c r="BN140" s="347"/>
      <c r="BO140" s="347"/>
      <c r="BP140" s="347"/>
      <c r="BQ140" s="347"/>
      <c r="BR140" s="347"/>
      <c r="BS140" s="347"/>
      <c r="BT140" s="347"/>
      <c r="BU140" s="347"/>
      <c r="BV140" s="347"/>
      <c r="BW140" s="347"/>
      <c r="BX140" s="347"/>
      <c r="BY140" s="347"/>
      <c r="BZ140" s="347"/>
      <c r="CA140" s="347"/>
      <c r="CB140" s="347"/>
      <c r="CC140" s="347"/>
      <c r="CD140" s="347"/>
      <c r="CE140" s="347"/>
      <c r="CF140" s="347"/>
      <c r="CG140" s="347"/>
      <c r="CH140" s="347"/>
      <c r="CI140" s="347"/>
      <c r="CJ140" s="347"/>
      <c r="CK140" s="347"/>
      <c r="CL140" s="347"/>
      <c r="CM140" s="347"/>
      <c r="CN140" s="347"/>
      <c r="CO140" s="347"/>
      <c r="CP140" s="347"/>
      <c r="CQ140" s="347"/>
      <c r="CR140" s="347"/>
      <c r="CS140" s="347"/>
      <c r="CT140" s="347"/>
      <c r="CU140" s="347"/>
      <c r="CV140" s="347"/>
      <c r="CW140" s="347"/>
      <c r="CX140" s="347"/>
      <c r="CY140" s="347"/>
      <c r="CZ140" s="347"/>
      <c r="DA140" s="347"/>
      <c r="DB140" s="347"/>
      <c r="DC140" s="347"/>
      <c r="DD140" s="347"/>
      <c r="DE140" s="347"/>
      <c r="DF140" s="347"/>
      <c r="DG140" s="347"/>
      <c r="DH140" s="347"/>
      <c r="DI140" s="347"/>
      <c r="DJ140" s="347"/>
      <c r="DK140" s="347"/>
      <c r="DL140" s="347"/>
      <c r="DM140" s="347"/>
      <c r="DN140" s="347"/>
      <c r="DO140" s="347"/>
      <c r="DP140" s="347"/>
      <c r="DQ140" s="347"/>
      <c r="DR140" s="347"/>
      <c r="DS140" s="347"/>
      <c r="DT140" s="347"/>
      <c r="DU140" s="347"/>
      <c r="DV140" s="347"/>
      <c r="DW140" s="347"/>
      <c r="DX140" s="347"/>
      <c r="DY140" s="347"/>
      <c r="DZ140" s="347"/>
      <c r="EA140" s="347"/>
      <c r="EB140" s="347"/>
      <c r="EC140" s="347"/>
      <c r="ED140" s="347"/>
      <c r="EE140" s="347"/>
      <c r="EF140" s="347"/>
      <c r="EG140" s="347"/>
      <c r="EH140" s="347"/>
      <c r="EI140" s="347"/>
      <c r="EJ140" s="347"/>
      <c r="EK140" s="347"/>
      <c r="EL140" s="347"/>
      <c r="EM140" s="347"/>
      <c r="EN140" s="347"/>
      <c r="EO140" s="347"/>
      <c r="EP140" s="347"/>
      <c r="EQ140" s="347"/>
      <c r="ER140" s="347"/>
      <c r="ES140" s="347"/>
      <c r="ET140" s="347"/>
      <c r="EU140" s="347"/>
      <c r="EV140" s="347"/>
      <c r="EW140" s="347"/>
      <c r="EX140" s="347"/>
      <c r="EY140" s="347"/>
      <c r="EZ140" s="347"/>
      <c r="FA140" s="347"/>
      <c r="FB140" s="347"/>
      <c r="FC140" s="347"/>
      <c r="FD140" s="347"/>
      <c r="FE140" s="347"/>
      <c r="FF140" s="347"/>
      <c r="FG140" s="347"/>
      <c r="FH140" s="347"/>
      <c r="FI140" s="347"/>
      <c r="FJ140" s="347"/>
      <c r="FK140" s="347"/>
      <c r="FL140" s="347"/>
      <c r="FM140" s="347"/>
      <c r="FN140" s="347"/>
      <c r="FO140" s="347"/>
      <c r="FP140" s="347"/>
      <c r="FQ140" s="347"/>
      <c r="FR140" s="347"/>
      <c r="FS140" s="347"/>
      <c r="FT140" s="347"/>
      <c r="FU140" s="347"/>
      <c r="FV140" s="347"/>
      <c r="FW140" s="347"/>
      <c r="FX140" s="347"/>
      <c r="FY140" s="347"/>
      <c r="FZ140" s="347"/>
      <c r="GA140" s="347"/>
      <c r="GB140" s="347"/>
      <c r="GC140" s="347"/>
      <c r="GD140" s="347"/>
      <c r="GE140" s="347"/>
      <c r="GF140" s="347"/>
      <c r="GG140" s="347"/>
      <c r="GH140" s="347"/>
      <c r="GI140" s="347"/>
      <c r="GJ140" s="347"/>
      <c r="GK140" s="347"/>
      <c r="GL140" s="347"/>
      <c r="GM140" s="347"/>
      <c r="GN140" s="347"/>
      <c r="GO140" s="347"/>
      <c r="GP140" s="347"/>
      <c r="GQ140" s="347"/>
      <c r="GR140" s="347"/>
      <c r="GS140" s="347"/>
      <c r="GT140" s="347"/>
      <c r="GU140" s="347"/>
      <c r="GV140" s="347"/>
      <c r="GW140" s="347"/>
      <c r="GX140" s="347"/>
      <c r="GY140" s="347"/>
      <c r="GZ140" s="347"/>
      <c r="HA140" s="347"/>
      <c r="HB140" s="347"/>
      <c r="HC140" s="347"/>
      <c r="HD140" s="347"/>
      <c r="HE140" s="347"/>
      <c r="HF140" s="347"/>
      <c r="HG140" s="347"/>
      <c r="HH140" s="347"/>
      <c r="HI140" s="347"/>
      <c r="HJ140" s="347"/>
      <c r="HK140" s="347"/>
      <c r="HL140" s="347"/>
      <c r="HM140" s="347"/>
      <c r="HN140" s="347"/>
      <c r="HO140" s="347"/>
      <c r="HP140" s="347"/>
      <c r="HQ140" s="347"/>
      <c r="HR140" s="347"/>
      <c r="HS140" s="347"/>
      <c r="HT140" s="347"/>
      <c r="HU140" s="347"/>
      <c r="HV140" s="347"/>
      <c r="HW140" s="347"/>
      <c r="HX140" s="347"/>
      <c r="HY140" s="347"/>
      <c r="HZ140" s="347"/>
      <c r="IA140" s="347"/>
      <c r="IB140" s="347"/>
      <c r="IC140" s="347"/>
      <c r="ID140" s="347"/>
      <c r="IE140" s="347"/>
      <c r="IF140" s="347"/>
      <c r="IG140" s="347"/>
      <c r="IH140" s="347"/>
      <c r="II140" s="347"/>
      <c r="IJ140" s="347"/>
      <c r="IK140" s="347"/>
      <c r="IL140" s="347"/>
      <c r="IM140" s="347"/>
      <c r="IN140" s="347"/>
      <c r="IO140" s="347"/>
      <c r="IP140" s="347"/>
      <c r="IQ140" s="347"/>
      <c r="IR140" s="347"/>
      <c r="IS140" s="347"/>
      <c r="IT140" s="347"/>
      <c r="IU140" s="347"/>
      <c r="IV140" s="347"/>
      <c r="IW140" s="347"/>
      <c r="IX140" s="347"/>
      <c r="IY140" s="347"/>
      <c r="IZ140" s="347"/>
      <c r="JA140" s="347"/>
      <c r="JB140" s="347"/>
      <c r="JC140" s="347"/>
      <c r="JD140" s="347"/>
      <c r="JE140" s="347"/>
      <c r="JF140" s="347"/>
      <c r="JG140" s="347"/>
      <c r="JH140" s="347"/>
      <c r="JI140" s="347"/>
      <c r="JJ140" s="347"/>
      <c r="JK140" s="347"/>
      <c r="JL140" s="347"/>
      <c r="JM140" s="347"/>
      <c r="JN140" s="347"/>
    </row>
    <row r="141" spans="2:274" x14ac:dyDescent="0.2">
      <c r="B141" s="44" t="s">
        <v>433</v>
      </c>
      <c r="C141" s="388"/>
      <c r="D141" s="178"/>
      <c r="E141" s="297"/>
      <c r="F141" s="347"/>
      <c r="G141" s="307">
        <f t="shared" ref="G141:BR141" si="1699">+IF($C$139&lt;=G$4,1,0)</f>
        <v>0</v>
      </c>
      <c r="H141" s="307">
        <f t="shared" si="1699"/>
        <v>0</v>
      </c>
      <c r="I141" s="307">
        <f t="shared" si="1699"/>
        <v>0</v>
      </c>
      <c r="J141" s="307">
        <f t="shared" si="1699"/>
        <v>0</v>
      </c>
      <c r="K141" s="307">
        <f t="shared" si="1699"/>
        <v>0</v>
      </c>
      <c r="L141" s="307">
        <f t="shared" si="1699"/>
        <v>0</v>
      </c>
      <c r="M141" s="307">
        <f t="shared" si="1699"/>
        <v>0</v>
      </c>
      <c r="N141" s="307">
        <f t="shared" si="1699"/>
        <v>0</v>
      </c>
      <c r="O141" s="307">
        <f t="shared" si="1699"/>
        <v>0</v>
      </c>
      <c r="P141" s="307">
        <f t="shared" si="1699"/>
        <v>0</v>
      </c>
      <c r="Q141" s="307">
        <f t="shared" si="1699"/>
        <v>0</v>
      </c>
      <c r="R141" s="307">
        <f t="shared" si="1699"/>
        <v>0</v>
      </c>
      <c r="S141" s="307">
        <f t="shared" si="1699"/>
        <v>1</v>
      </c>
      <c r="T141" s="307">
        <f t="shared" si="1699"/>
        <v>1</v>
      </c>
      <c r="U141" s="307">
        <f t="shared" si="1699"/>
        <v>1</v>
      </c>
      <c r="V141" s="307">
        <f t="shared" si="1699"/>
        <v>1</v>
      </c>
      <c r="W141" s="307">
        <f t="shared" si="1699"/>
        <v>1</v>
      </c>
      <c r="X141" s="307">
        <f t="shared" si="1699"/>
        <v>1</v>
      </c>
      <c r="Y141" s="307">
        <f t="shared" si="1699"/>
        <v>1</v>
      </c>
      <c r="Z141" s="307">
        <f t="shared" si="1699"/>
        <v>1</v>
      </c>
      <c r="AA141" s="307">
        <f t="shared" si="1699"/>
        <v>1</v>
      </c>
      <c r="AB141" s="307">
        <f t="shared" si="1699"/>
        <v>1</v>
      </c>
      <c r="AC141" s="307">
        <f t="shared" si="1699"/>
        <v>1</v>
      </c>
      <c r="AD141" s="307">
        <f t="shared" si="1699"/>
        <v>1</v>
      </c>
      <c r="AE141" s="307">
        <f t="shared" si="1699"/>
        <v>1</v>
      </c>
      <c r="AF141" s="307">
        <f t="shared" si="1699"/>
        <v>1</v>
      </c>
      <c r="AG141" s="307">
        <f t="shared" si="1699"/>
        <v>1</v>
      </c>
      <c r="AH141" s="307">
        <f t="shared" si="1699"/>
        <v>1</v>
      </c>
      <c r="AI141" s="307">
        <f t="shared" si="1699"/>
        <v>1</v>
      </c>
      <c r="AJ141" s="307">
        <f t="shared" si="1699"/>
        <v>1</v>
      </c>
      <c r="AK141" s="307">
        <f t="shared" si="1699"/>
        <v>1</v>
      </c>
      <c r="AL141" s="307">
        <f t="shared" si="1699"/>
        <v>1</v>
      </c>
      <c r="AM141" s="307">
        <f t="shared" si="1699"/>
        <v>1</v>
      </c>
      <c r="AN141" s="307">
        <f t="shared" si="1699"/>
        <v>1</v>
      </c>
      <c r="AO141" s="307">
        <f t="shared" si="1699"/>
        <v>1</v>
      </c>
      <c r="AP141" s="307">
        <f t="shared" si="1699"/>
        <v>1</v>
      </c>
      <c r="AQ141" s="307">
        <f t="shared" si="1699"/>
        <v>1</v>
      </c>
      <c r="AR141" s="307">
        <f t="shared" si="1699"/>
        <v>1</v>
      </c>
      <c r="AS141" s="307">
        <f t="shared" si="1699"/>
        <v>1</v>
      </c>
      <c r="AT141" s="307">
        <f t="shared" si="1699"/>
        <v>1</v>
      </c>
      <c r="AU141" s="307">
        <f t="shared" si="1699"/>
        <v>1</v>
      </c>
      <c r="AV141" s="307">
        <f t="shared" si="1699"/>
        <v>1</v>
      </c>
      <c r="AW141" s="307">
        <f t="shared" si="1699"/>
        <v>1</v>
      </c>
      <c r="AX141" s="307">
        <f t="shared" si="1699"/>
        <v>1</v>
      </c>
      <c r="AY141" s="307">
        <f t="shared" si="1699"/>
        <v>1</v>
      </c>
      <c r="AZ141" s="307">
        <f t="shared" si="1699"/>
        <v>1</v>
      </c>
      <c r="BA141" s="307">
        <f t="shared" si="1699"/>
        <v>1</v>
      </c>
      <c r="BB141" s="307">
        <f t="shared" si="1699"/>
        <v>1</v>
      </c>
      <c r="BC141" s="307">
        <f t="shared" si="1699"/>
        <v>1</v>
      </c>
      <c r="BD141" s="307">
        <f t="shared" si="1699"/>
        <v>1</v>
      </c>
      <c r="BE141" s="307">
        <f t="shared" si="1699"/>
        <v>1</v>
      </c>
      <c r="BF141" s="307">
        <f t="shared" si="1699"/>
        <v>1</v>
      </c>
      <c r="BG141" s="307">
        <f t="shared" si="1699"/>
        <v>1</v>
      </c>
      <c r="BH141" s="307">
        <f t="shared" si="1699"/>
        <v>1</v>
      </c>
      <c r="BI141" s="307">
        <f t="shared" si="1699"/>
        <v>1</v>
      </c>
      <c r="BJ141" s="307">
        <f t="shared" si="1699"/>
        <v>1</v>
      </c>
      <c r="BK141" s="307">
        <f t="shared" si="1699"/>
        <v>1</v>
      </c>
      <c r="BL141" s="307">
        <f t="shared" si="1699"/>
        <v>1</v>
      </c>
      <c r="BM141" s="307">
        <f t="shared" si="1699"/>
        <v>1</v>
      </c>
      <c r="BN141" s="307">
        <f t="shared" si="1699"/>
        <v>1</v>
      </c>
      <c r="BO141" s="307">
        <f t="shared" si="1699"/>
        <v>1</v>
      </c>
      <c r="BP141" s="307">
        <f t="shared" si="1699"/>
        <v>1</v>
      </c>
      <c r="BQ141" s="307">
        <f t="shared" si="1699"/>
        <v>1</v>
      </c>
      <c r="BR141" s="307">
        <f t="shared" si="1699"/>
        <v>1</v>
      </c>
      <c r="BS141" s="307">
        <f t="shared" ref="BS141:ED141" si="1700">+IF($C$139&lt;=BS$4,1,0)</f>
        <v>1</v>
      </c>
      <c r="BT141" s="307">
        <f t="shared" si="1700"/>
        <v>1</v>
      </c>
      <c r="BU141" s="307">
        <f t="shared" si="1700"/>
        <v>1</v>
      </c>
      <c r="BV141" s="307">
        <f t="shared" si="1700"/>
        <v>1</v>
      </c>
      <c r="BW141" s="307">
        <f t="shared" si="1700"/>
        <v>1</v>
      </c>
      <c r="BX141" s="307">
        <f t="shared" si="1700"/>
        <v>1</v>
      </c>
      <c r="BY141" s="307">
        <f t="shared" si="1700"/>
        <v>1</v>
      </c>
      <c r="BZ141" s="307">
        <f t="shared" si="1700"/>
        <v>1</v>
      </c>
      <c r="CA141" s="307">
        <f t="shared" si="1700"/>
        <v>1</v>
      </c>
      <c r="CB141" s="307">
        <f t="shared" si="1700"/>
        <v>1</v>
      </c>
      <c r="CC141" s="307">
        <f t="shared" si="1700"/>
        <v>1</v>
      </c>
      <c r="CD141" s="307">
        <f t="shared" si="1700"/>
        <v>1</v>
      </c>
      <c r="CE141" s="307">
        <f t="shared" si="1700"/>
        <v>1</v>
      </c>
      <c r="CF141" s="307">
        <f t="shared" si="1700"/>
        <v>1</v>
      </c>
      <c r="CG141" s="307">
        <f t="shared" si="1700"/>
        <v>1</v>
      </c>
      <c r="CH141" s="307">
        <f t="shared" si="1700"/>
        <v>1</v>
      </c>
      <c r="CI141" s="307">
        <f t="shared" si="1700"/>
        <v>1</v>
      </c>
      <c r="CJ141" s="307">
        <f t="shared" si="1700"/>
        <v>1</v>
      </c>
      <c r="CK141" s="307">
        <f t="shared" si="1700"/>
        <v>1</v>
      </c>
      <c r="CL141" s="307">
        <f t="shared" si="1700"/>
        <v>1</v>
      </c>
      <c r="CM141" s="307">
        <f t="shared" si="1700"/>
        <v>1</v>
      </c>
      <c r="CN141" s="307">
        <f t="shared" si="1700"/>
        <v>1</v>
      </c>
      <c r="CO141" s="307">
        <f t="shared" si="1700"/>
        <v>1</v>
      </c>
      <c r="CP141" s="307">
        <f t="shared" si="1700"/>
        <v>1</v>
      </c>
      <c r="CQ141" s="307">
        <f t="shared" si="1700"/>
        <v>1</v>
      </c>
      <c r="CR141" s="307">
        <f t="shared" si="1700"/>
        <v>1</v>
      </c>
      <c r="CS141" s="307">
        <f t="shared" si="1700"/>
        <v>1</v>
      </c>
      <c r="CT141" s="307">
        <f t="shared" si="1700"/>
        <v>1</v>
      </c>
      <c r="CU141" s="307">
        <f t="shared" si="1700"/>
        <v>1</v>
      </c>
      <c r="CV141" s="307">
        <f t="shared" si="1700"/>
        <v>1</v>
      </c>
      <c r="CW141" s="307">
        <f t="shared" si="1700"/>
        <v>1</v>
      </c>
      <c r="CX141" s="307">
        <f t="shared" si="1700"/>
        <v>1</v>
      </c>
      <c r="CY141" s="307">
        <f t="shared" si="1700"/>
        <v>1</v>
      </c>
      <c r="CZ141" s="307">
        <f t="shared" si="1700"/>
        <v>1</v>
      </c>
      <c r="DA141" s="307">
        <f t="shared" si="1700"/>
        <v>1</v>
      </c>
      <c r="DB141" s="307">
        <f t="shared" si="1700"/>
        <v>1</v>
      </c>
      <c r="DC141" s="307">
        <f t="shared" si="1700"/>
        <v>1</v>
      </c>
      <c r="DD141" s="307">
        <f t="shared" si="1700"/>
        <v>1</v>
      </c>
      <c r="DE141" s="307">
        <f t="shared" si="1700"/>
        <v>1</v>
      </c>
      <c r="DF141" s="307">
        <f t="shared" si="1700"/>
        <v>1</v>
      </c>
      <c r="DG141" s="307">
        <f t="shared" si="1700"/>
        <v>1</v>
      </c>
      <c r="DH141" s="307">
        <f t="shared" si="1700"/>
        <v>1</v>
      </c>
      <c r="DI141" s="307">
        <f t="shared" si="1700"/>
        <v>1</v>
      </c>
      <c r="DJ141" s="307">
        <f t="shared" si="1700"/>
        <v>1</v>
      </c>
      <c r="DK141" s="307">
        <f t="shared" si="1700"/>
        <v>1</v>
      </c>
      <c r="DL141" s="307">
        <f t="shared" si="1700"/>
        <v>1</v>
      </c>
      <c r="DM141" s="307">
        <f t="shared" si="1700"/>
        <v>1</v>
      </c>
      <c r="DN141" s="307">
        <f t="shared" si="1700"/>
        <v>1</v>
      </c>
      <c r="DO141" s="307">
        <f t="shared" si="1700"/>
        <v>1</v>
      </c>
      <c r="DP141" s="307">
        <f t="shared" si="1700"/>
        <v>1</v>
      </c>
      <c r="DQ141" s="307">
        <f t="shared" si="1700"/>
        <v>1</v>
      </c>
      <c r="DR141" s="307">
        <f t="shared" si="1700"/>
        <v>1</v>
      </c>
      <c r="DS141" s="307">
        <f t="shared" si="1700"/>
        <v>1</v>
      </c>
      <c r="DT141" s="307">
        <f t="shared" si="1700"/>
        <v>1</v>
      </c>
      <c r="DU141" s="307">
        <f t="shared" si="1700"/>
        <v>1</v>
      </c>
      <c r="DV141" s="307">
        <f t="shared" si="1700"/>
        <v>1</v>
      </c>
      <c r="DW141" s="307">
        <f t="shared" si="1700"/>
        <v>1</v>
      </c>
      <c r="DX141" s="307">
        <f t="shared" si="1700"/>
        <v>1</v>
      </c>
      <c r="DY141" s="307">
        <f t="shared" si="1700"/>
        <v>1</v>
      </c>
      <c r="DZ141" s="307">
        <f t="shared" si="1700"/>
        <v>1</v>
      </c>
      <c r="EA141" s="307">
        <f t="shared" si="1700"/>
        <v>1</v>
      </c>
      <c r="EB141" s="307">
        <f t="shared" si="1700"/>
        <v>1</v>
      </c>
      <c r="EC141" s="307">
        <f t="shared" si="1700"/>
        <v>1</v>
      </c>
      <c r="ED141" s="307">
        <f t="shared" si="1700"/>
        <v>1</v>
      </c>
      <c r="EE141" s="307">
        <f t="shared" ref="EE141:GP141" si="1701">+IF($C$139&lt;=EE$4,1,0)</f>
        <v>1</v>
      </c>
      <c r="EF141" s="307">
        <f t="shared" si="1701"/>
        <v>1</v>
      </c>
      <c r="EG141" s="307">
        <f t="shared" si="1701"/>
        <v>1</v>
      </c>
      <c r="EH141" s="307">
        <f t="shared" si="1701"/>
        <v>1</v>
      </c>
      <c r="EI141" s="307">
        <f t="shared" si="1701"/>
        <v>1</v>
      </c>
      <c r="EJ141" s="307">
        <f t="shared" si="1701"/>
        <v>1</v>
      </c>
      <c r="EK141" s="307">
        <f t="shared" si="1701"/>
        <v>1</v>
      </c>
      <c r="EL141" s="307">
        <f t="shared" si="1701"/>
        <v>1</v>
      </c>
      <c r="EM141" s="307">
        <f t="shared" si="1701"/>
        <v>1</v>
      </c>
      <c r="EN141" s="307">
        <f t="shared" si="1701"/>
        <v>1</v>
      </c>
      <c r="EO141" s="307">
        <f t="shared" si="1701"/>
        <v>1</v>
      </c>
      <c r="EP141" s="307">
        <f t="shared" si="1701"/>
        <v>1</v>
      </c>
      <c r="EQ141" s="307">
        <f t="shared" si="1701"/>
        <v>1</v>
      </c>
      <c r="ER141" s="307">
        <f t="shared" si="1701"/>
        <v>1</v>
      </c>
      <c r="ES141" s="307">
        <f t="shared" si="1701"/>
        <v>1</v>
      </c>
      <c r="ET141" s="307">
        <f t="shared" si="1701"/>
        <v>1</v>
      </c>
      <c r="EU141" s="307">
        <f t="shared" si="1701"/>
        <v>1</v>
      </c>
      <c r="EV141" s="307">
        <f t="shared" si="1701"/>
        <v>1</v>
      </c>
      <c r="EW141" s="307">
        <f t="shared" si="1701"/>
        <v>1</v>
      </c>
      <c r="EX141" s="307">
        <f t="shared" si="1701"/>
        <v>1</v>
      </c>
      <c r="EY141" s="307">
        <f t="shared" si="1701"/>
        <v>1</v>
      </c>
      <c r="EZ141" s="307">
        <f t="shared" si="1701"/>
        <v>1</v>
      </c>
      <c r="FA141" s="307">
        <f t="shared" si="1701"/>
        <v>1</v>
      </c>
      <c r="FB141" s="307">
        <f t="shared" si="1701"/>
        <v>1</v>
      </c>
      <c r="FC141" s="307">
        <f t="shared" si="1701"/>
        <v>1</v>
      </c>
      <c r="FD141" s="307">
        <f t="shared" si="1701"/>
        <v>1</v>
      </c>
      <c r="FE141" s="307">
        <f t="shared" si="1701"/>
        <v>1</v>
      </c>
      <c r="FF141" s="307">
        <f t="shared" si="1701"/>
        <v>1</v>
      </c>
      <c r="FG141" s="307">
        <f t="shared" si="1701"/>
        <v>1</v>
      </c>
      <c r="FH141" s="307">
        <f t="shared" si="1701"/>
        <v>1</v>
      </c>
      <c r="FI141" s="307">
        <f t="shared" si="1701"/>
        <v>1</v>
      </c>
      <c r="FJ141" s="307">
        <f t="shared" si="1701"/>
        <v>1</v>
      </c>
      <c r="FK141" s="307">
        <f t="shared" si="1701"/>
        <v>1</v>
      </c>
      <c r="FL141" s="307">
        <f t="shared" si="1701"/>
        <v>1</v>
      </c>
      <c r="FM141" s="307">
        <f t="shared" si="1701"/>
        <v>1</v>
      </c>
      <c r="FN141" s="307">
        <f t="shared" si="1701"/>
        <v>1</v>
      </c>
      <c r="FO141" s="307">
        <f t="shared" si="1701"/>
        <v>1</v>
      </c>
      <c r="FP141" s="307">
        <f t="shared" si="1701"/>
        <v>1</v>
      </c>
      <c r="FQ141" s="307">
        <f t="shared" si="1701"/>
        <v>1</v>
      </c>
      <c r="FR141" s="307">
        <f t="shared" si="1701"/>
        <v>1</v>
      </c>
      <c r="FS141" s="307">
        <f t="shared" si="1701"/>
        <v>1</v>
      </c>
      <c r="FT141" s="307">
        <f t="shared" si="1701"/>
        <v>1</v>
      </c>
      <c r="FU141" s="307">
        <f t="shared" si="1701"/>
        <v>1</v>
      </c>
      <c r="FV141" s="307">
        <f t="shared" si="1701"/>
        <v>1</v>
      </c>
      <c r="FW141" s="307">
        <f t="shared" si="1701"/>
        <v>1</v>
      </c>
      <c r="FX141" s="307">
        <f t="shared" si="1701"/>
        <v>1</v>
      </c>
      <c r="FY141" s="307">
        <f t="shared" si="1701"/>
        <v>1</v>
      </c>
      <c r="FZ141" s="307">
        <f t="shared" si="1701"/>
        <v>1</v>
      </c>
      <c r="GA141" s="307">
        <f t="shared" si="1701"/>
        <v>1</v>
      </c>
      <c r="GB141" s="307">
        <f t="shared" si="1701"/>
        <v>1</v>
      </c>
      <c r="GC141" s="307">
        <f t="shared" si="1701"/>
        <v>1</v>
      </c>
      <c r="GD141" s="307">
        <f t="shared" si="1701"/>
        <v>1</v>
      </c>
      <c r="GE141" s="307">
        <f t="shared" si="1701"/>
        <v>1</v>
      </c>
      <c r="GF141" s="307">
        <f t="shared" si="1701"/>
        <v>1</v>
      </c>
      <c r="GG141" s="307">
        <f t="shared" si="1701"/>
        <v>1</v>
      </c>
      <c r="GH141" s="307">
        <f t="shared" si="1701"/>
        <v>1</v>
      </c>
      <c r="GI141" s="307">
        <f t="shared" si="1701"/>
        <v>1</v>
      </c>
      <c r="GJ141" s="307">
        <f t="shared" si="1701"/>
        <v>1</v>
      </c>
      <c r="GK141" s="307">
        <f t="shared" si="1701"/>
        <v>1</v>
      </c>
      <c r="GL141" s="307">
        <f t="shared" si="1701"/>
        <v>1</v>
      </c>
      <c r="GM141" s="307">
        <f t="shared" si="1701"/>
        <v>1</v>
      </c>
      <c r="GN141" s="307">
        <f t="shared" si="1701"/>
        <v>1</v>
      </c>
      <c r="GO141" s="307">
        <f t="shared" si="1701"/>
        <v>1</v>
      </c>
      <c r="GP141" s="307">
        <f t="shared" si="1701"/>
        <v>1</v>
      </c>
      <c r="GQ141" s="307">
        <f t="shared" ref="GQ141:JB141" si="1702">+IF($C$139&lt;=GQ$4,1,0)</f>
        <v>1</v>
      </c>
      <c r="GR141" s="307">
        <f t="shared" si="1702"/>
        <v>1</v>
      </c>
      <c r="GS141" s="307">
        <f t="shared" si="1702"/>
        <v>1</v>
      </c>
      <c r="GT141" s="307">
        <f t="shared" si="1702"/>
        <v>1</v>
      </c>
      <c r="GU141" s="307">
        <f t="shared" si="1702"/>
        <v>1</v>
      </c>
      <c r="GV141" s="307">
        <f t="shared" si="1702"/>
        <v>1</v>
      </c>
      <c r="GW141" s="307">
        <f t="shared" si="1702"/>
        <v>1</v>
      </c>
      <c r="GX141" s="307">
        <f t="shared" si="1702"/>
        <v>1</v>
      </c>
      <c r="GY141" s="307">
        <f t="shared" si="1702"/>
        <v>1</v>
      </c>
      <c r="GZ141" s="307">
        <f t="shared" si="1702"/>
        <v>1</v>
      </c>
      <c r="HA141" s="307">
        <f t="shared" si="1702"/>
        <v>1</v>
      </c>
      <c r="HB141" s="307">
        <f t="shared" si="1702"/>
        <v>1</v>
      </c>
      <c r="HC141" s="307">
        <f t="shared" si="1702"/>
        <v>1</v>
      </c>
      <c r="HD141" s="307">
        <f t="shared" si="1702"/>
        <v>1</v>
      </c>
      <c r="HE141" s="307">
        <f t="shared" si="1702"/>
        <v>1</v>
      </c>
      <c r="HF141" s="307">
        <f t="shared" si="1702"/>
        <v>1</v>
      </c>
      <c r="HG141" s="307">
        <f t="shared" si="1702"/>
        <v>1</v>
      </c>
      <c r="HH141" s="307">
        <f t="shared" si="1702"/>
        <v>1</v>
      </c>
      <c r="HI141" s="307">
        <f t="shared" si="1702"/>
        <v>1</v>
      </c>
      <c r="HJ141" s="307">
        <f t="shared" si="1702"/>
        <v>1</v>
      </c>
      <c r="HK141" s="307">
        <f t="shared" si="1702"/>
        <v>1</v>
      </c>
      <c r="HL141" s="307">
        <f t="shared" si="1702"/>
        <v>1</v>
      </c>
      <c r="HM141" s="307">
        <f t="shared" si="1702"/>
        <v>1</v>
      </c>
      <c r="HN141" s="307">
        <f t="shared" si="1702"/>
        <v>1</v>
      </c>
      <c r="HO141" s="307">
        <f t="shared" si="1702"/>
        <v>1</v>
      </c>
      <c r="HP141" s="307">
        <f t="shared" si="1702"/>
        <v>1</v>
      </c>
      <c r="HQ141" s="307">
        <f t="shared" si="1702"/>
        <v>1</v>
      </c>
      <c r="HR141" s="307">
        <f t="shared" si="1702"/>
        <v>1</v>
      </c>
      <c r="HS141" s="307">
        <f t="shared" si="1702"/>
        <v>1</v>
      </c>
      <c r="HT141" s="307">
        <f t="shared" si="1702"/>
        <v>1</v>
      </c>
      <c r="HU141" s="307">
        <f t="shared" si="1702"/>
        <v>1</v>
      </c>
      <c r="HV141" s="307">
        <f t="shared" si="1702"/>
        <v>1</v>
      </c>
      <c r="HW141" s="307">
        <f t="shared" si="1702"/>
        <v>1</v>
      </c>
      <c r="HX141" s="307">
        <f t="shared" si="1702"/>
        <v>1</v>
      </c>
      <c r="HY141" s="307">
        <f t="shared" si="1702"/>
        <v>1</v>
      </c>
      <c r="HZ141" s="307">
        <f t="shared" si="1702"/>
        <v>1</v>
      </c>
      <c r="IA141" s="307">
        <f t="shared" si="1702"/>
        <v>1</v>
      </c>
      <c r="IB141" s="307">
        <f t="shared" si="1702"/>
        <v>1</v>
      </c>
      <c r="IC141" s="307">
        <f t="shared" si="1702"/>
        <v>1</v>
      </c>
      <c r="ID141" s="307">
        <f t="shared" si="1702"/>
        <v>1</v>
      </c>
      <c r="IE141" s="307">
        <f t="shared" si="1702"/>
        <v>1</v>
      </c>
      <c r="IF141" s="307">
        <f t="shared" si="1702"/>
        <v>1</v>
      </c>
      <c r="IG141" s="307">
        <f t="shared" si="1702"/>
        <v>1</v>
      </c>
      <c r="IH141" s="307">
        <f t="shared" si="1702"/>
        <v>1</v>
      </c>
      <c r="II141" s="307">
        <f t="shared" si="1702"/>
        <v>1</v>
      </c>
      <c r="IJ141" s="307">
        <f t="shared" si="1702"/>
        <v>1</v>
      </c>
      <c r="IK141" s="307">
        <f t="shared" si="1702"/>
        <v>1</v>
      </c>
      <c r="IL141" s="307">
        <f t="shared" si="1702"/>
        <v>1</v>
      </c>
      <c r="IM141" s="307">
        <f t="shared" si="1702"/>
        <v>1</v>
      </c>
      <c r="IN141" s="307">
        <f t="shared" si="1702"/>
        <v>1</v>
      </c>
      <c r="IO141" s="307">
        <f t="shared" si="1702"/>
        <v>1</v>
      </c>
      <c r="IP141" s="307">
        <f t="shared" si="1702"/>
        <v>1</v>
      </c>
      <c r="IQ141" s="307">
        <f t="shared" si="1702"/>
        <v>1</v>
      </c>
      <c r="IR141" s="307">
        <f t="shared" si="1702"/>
        <v>1</v>
      </c>
      <c r="IS141" s="307">
        <f t="shared" si="1702"/>
        <v>1</v>
      </c>
      <c r="IT141" s="307">
        <f t="shared" si="1702"/>
        <v>1</v>
      </c>
      <c r="IU141" s="307">
        <f t="shared" si="1702"/>
        <v>1</v>
      </c>
      <c r="IV141" s="307">
        <f t="shared" si="1702"/>
        <v>1</v>
      </c>
      <c r="IW141" s="307">
        <f t="shared" si="1702"/>
        <v>1</v>
      </c>
      <c r="IX141" s="307">
        <f t="shared" si="1702"/>
        <v>1</v>
      </c>
      <c r="IY141" s="307">
        <f t="shared" si="1702"/>
        <v>1</v>
      </c>
      <c r="IZ141" s="307">
        <f t="shared" si="1702"/>
        <v>1</v>
      </c>
      <c r="JA141" s="307">
        <f t="shared" si="1702"/>
        <v>1</v>
      </c>
      <c r="JB141" s="307">
        <f t="shared" si="1702"/>
        <v>1</v>
      </c>
      <c r="JC141" s="307">
        <f t="shared" ref="JC141:JN141" si="1703">+IF($C$139&lt;=JC$4,1,0)</f>
        <v>1</v>
      </c>
      <c r="JD141" s="307">
        <f t="shared" si="1703"/>
        <v>1</v>
      </c>
      <c r="JE141" s="307">
        <f t="shared" si="1703"/>
        <v>1</v>
      </c>
      <c r="JF141" s="307">
        <f t="shared" si="1703"/>
        <v>1</v>
      </c>
      <c r="JG141" s="307">
        <f t="shared" si="1703"/>
        <v>1</v>
      </c>
      <c r="JH141" s="307">
        <f t="shared" si="1703"/>
        <v>1</v>
      </c>
      <c r="JI141" s="307">
        <f t="shared" si="1703"/>
        <v>1</v>
      </c>
      <c r="JJ141" s="307">
        <f t="shared" si="1703"/>
        <v>1</v>
      </c>
      <c r="JK141" s="307">
        <f t="shared" si="1703"/>
        <v>1</v>
      </c>
      <c r="JL141" s="307">
        <f t="shared" si="1703"/>
        <v>1</v>
      </c>
      <c r="JM141" s="307">
        <f t="shared" si="1703"/>
        <v>1</v>
      </c>
      <c r="JN141" s="307">
        <f t="shared" si="1703"/>
        <v>1</v>
      </c>
    </row>
    <row r="142" spans="2:274" x14ac:dyDescent="0.2">
      <c r="B142" s="2" t="s">
        <v>434</v>
      </c>
      <c r="C142" s="247"/>
      <c r="D142" s="178"/>
      <c r="E142" s="297"/>
      <c r="F142" s="347"/>
      <c r="G142" s="307">
        <f>AND(G$4&lt;=$C140,G$5&gt;=$C139)*1</f>
        <v>0</v>
      </c>
      <c r="H142" s="307">
        <f t="shared" ref="H142:BS142" si="1704">AND(H$4&lt;=$C140,H$5&gt;=$C139)*1</f>
        <v>0</v>
      </c>
      <c r="I142" s="307">
        <f t="shared" si="1704"/>
        <v>0</v>
      </c>
      <c r="J142" s="307">
        <f t="shared" si="1704"/>
        <v>0</v>
      </c>
      <c r="K142" s="307">
        <f t="shared" si="1704"/>
        <v>0</v>
      </c>
      <c r="L142" s="307">
        <f t="shared" si="1704"/>
        <v>0</v>
      </c>
      <c r="M142" s="307">
        <f t="shared" si="1704"/>
        <v>0</v>
      </c>
      <c r="N142" s="307">
        <f t="shared" si="1704"/>
        <v>0</v>
      </c>
      <c r="O142" s="307">
        <f t="shared" si="1704"/>
        <v>0</v>
      </c>
      <c r="P142" s="307">
        <f t="shared" si="1704"/>
        <v>0</v>
      </c>
      <c r="Q142" s="307">
        <f t="shared" si="1704"/>
        <v>0</v>
      </c>
      <c r="R142" s="307">
        <f t="shared" si="1704"/>
        <v>0</v>
      </c>
      <c r="S142" s="307">
        <f t="shared" si="1704"/>
        <v>1</v>
      </c>
      <c r="T142" s="307">
        <f t="shared" si="1704"/>
        <v>1</v>
      </c>
      <c r="U142" s="307">
        <f t="shared" si="1704"/>
        <v>1</v>
      </c>
      <c r="V142" s="307">
        <f t="shared" si="1704"/>
        <v>1</v>
      </c>
      <c r="W142" s="307">
        <f t="shared" si="1704"/>
        <v>1</v>
      </c>
      <c r="X142" s="307">
        <f t="shared" si="1704"/>
        <v>1</v>
      </c>
      <c r="Y142" s="307">
        <f t="shared" si="1704"/>
        <v>1</v>
      </c>
      <c r="Z142" s="307">
        <f t="shared" si="1704"/>
        <v>1</v>
      </c>
      <c r="AA142" s="307">
        <f t="shared" si="1704"/>
        <v>1</v>
      </c>
      <c r="AB142" s="307">
        <f t="shared" si="1704"/>
        <v>1</v>
      </c>
      <c r="AC142" s="307">
        <f t="shared" si="1704"/>
        <v>1</v>
      </c>
      <c r="AD142" s="307">
        <f t="shared" si="1704"/>
        <v>1</v>
      </c>
      <c r="AE142" s="307">
        <f t="shared" si="1704"/>
        <v>1</v>
      </c>
      <c r="AF142" s="307">
        <f t="shared" si="1704"/>
        <v>1</v>
      </c>
      <c r="AG142" s="307">
        <f t="shared" si="1704"/>
        <v>1</v>
      </c>
      <c r="AH142" s="307">
        <f t="shared" si="1704"/>
        <v>1</v>
      </c>
      <c r="AI142" s="307">
        <f t="shared" si="1704"/>
        <v>1</v>
      </c>
      <c r="AJ142" s="307">
        <f t="shared" si="1704"/>
        <v>1</v>
      </c>
      <c r="AK142" s="307">
        <f t="shared" si="1704"/>
        <v>1</v>
      </c>
      <c r="AL142" s="307">
        <f t="shared" si="1704"/>
        <v>1</v>
      </c>
      <c r="AM142" s="307">
        <f t="shared" si="1704"/>
        <v>1</v>
      </c>
      <c r="AN142" s="307">
        <f t="shared" si="1704"/>
        <v>1</v>
      </c>
      <c r="AO142" s="307">
        <f t="shared" si="1704"/>
        <v>1</v>
      </c>
      <c r="AP142" s="307">
        <f t="shared" si="1704"/>
        <v>1</v>
      </c>
      <c r="AQ142" s="307">
        <f t="shared" si="1704"/>
        <v>1</v>
      </c>
      <c r="AR142" s="307">
        <f t="shared" si="1704"/>
        <v>1</v>
      </c>
      <c r="AS142" s="307">
        <f t="shared" si="1704"/>
        <v>1</v>
      </c>
      <c r="AT142" s="307">
        <f t="shared" si="1704"/>
        <v>1</v>
      </c>
      <c r="AU142" s="307">
        <f t="shared" si="1704"/>
        <v>1</v>
      </c>
      <c r="AV142" s="307">
        <f t="shared" si="1704"/>
        <v>1</v>
      </c>
      <c r="AW142" s="307">
        <f t="shared" si="1704"/>
        <v>1</v>
      </c>
      <c r="AX142" s="307">
        <f t="shared" si="1704"/>
        <v>1</v>
      </c>
      <c r="AY142" s="307">
        <f t="shared" si="1704"/>
        <v>1</v>
      </c>
      <c r="AZ142" s="307">
        <f t="shared" si="1704"/>
        <v>1</v>
      </c>
      <c r="BA142" s="307">
        <f t="shared" si="1704"/>
        <v>1</v>
      </c>
      <c r="BB142" s="307">
        <f t="shared" si="1704"/>
        <v>1</v>
      </c>
      <c r="BC142" s="307">
        <f t="shared" si="1704"/>
        <v>1</v>
      </c>
      <c r="BD142" s="307">
        <f t="shared" si="1704"/>
        <v>1</v>
      </c>
      <c r="BE142" s="307">
        <f t="shared" si="1704"/>
        <v>1</v>
      </c>
      <c r="BF142" s="307">
        <f t="shared" si="1704"/>
        <v>1</v>
      </c>
      <c r="BG142" s="307">
        <f t="shared" si="1704"/>
        <v>0</v>
      </c>
      <c r="BH142" s="307">
        <f t="shared" si="1704"/>
        <v>0</v>
      </c>
      <c r="BI142" s="307">
        <f t="shared" si="1704"/>
        <v>0</v>
      </c>
      <c r="BJ142" s="307">
        <f t="shared" si="1704"/>
        <v>0</v>
      </c>
      <c r="BK142" s="307">
        <f t="shared" si="1704"/>
        <v>0</v>
      </c>
      <c r="BL142" s="307">
        <f t="shared" si="1704"/>
        <v>0</v>
      </c>
      <c r="BM142" s="307">
        <f t="shared" si="1704"/>
        <v>0</v>
      </c>
      <c r="BN142" s="307">
        <f t="shared" si="1704"/>
        <v>0</v>
      </c>
      <c r="BO142" s="307">
        <f t="shared" si="1704"/>
        <v>0</v>
      </c>
      <c r="BP142" s="307">
        <f t="shared" si="1704"/>
        <v>0</v>
      </c>
      <c r="BQ142" s="307">
        <f t="shared" si="1704"/>
        <v>0</v>
      </c>
      <c r="BR142" s="307">
        <f t="shared" si="1704"/>
        <v>0</v>
      </c>
      <c r="BS142" s="307">
        <f t="shared" si="1704"/>
        <v>0</v>
      </c>
      <c r="BT142" s="307">
        <f t="shared" ref="BT142:EE142" si="1705">AND(BT$4&lt;=$C140,BT$5&gt;=$C139)*1</f>
        <v>0</v>
      </c>
      <c r="BU142" s="307">
        <f t="shared" si="1705"/>
        <v>0</v>
      </c>
      <c r="BV142" s="307">
        <f t="shared" si="1705"/>
        <v>0</v>
      </c>
      <c r="BW142" s="307">
        <f t="shared" si="1705"/>
        <v>0</v>
      </c>
      <c r="BX142" s="307">
        <f t="shared" si="1705"/>
        <v>0</v>
      </c>
      <c r="BY142" s="307">
        <f t="shared" si="1705"/>
        <v>0</v>
      </c>
      <c r="BZ142" s="307">
        <f t="shared" si="1705"/>
        <v>0</v>
      </c>
      <c r="CA142" s="307">
        <f t="shared" si="1705"/>
        <v>0</v>
      </c>
      <c r="CB142" s="307">
        <f t="shared" si="1705"/>
        <v>0</v>
      </c>
      <c r="CC142" s="307">
        <f t="shared" si="1705"/>
        <v>0</v>
      </c>
      <c r="CD142" s="307">
        <f t="shared" si="1705"/>
        <v>0</v>
      </c>
      <c r="CE142" s="307">
        <f t="shared" si="1705"/>
        <v>0</v>
      </c>
      <c r="CF142" s="307">
        <f t="shared" si="1705"/>
        <v>0</v>
      </c>
      <c r="CG142" s="307">
        <f t="shared" si="1705"/>
        <v>0</v>
      </c>
      <c r="CH142" s="307">
        <f t="shared" si="1705"/>
        <v>0</v>
      </c>
      <c r="CI142" s="307">
        <f t="shared" si="1705"/>
        <v>0</v>
      </c>
      <c r="CJ142" s="307">
        <f t="shared" si="1705"/>
        <v>0</v>
      </c>
      <c r="CK142" s="307">
        <f t="shared" si="1705"/>
        <v>0</v>
      </c>
      <c r="CL142" s="307">
        <f t="shared" si="1705"/>
        <v>0</v>
      </c>
      <c r="CM142" s="307">
        <f t="shared" si="1705"/>
        <v>0</v>
      </c>
      <c r="CN142" s="307">
        <f t="shared" si="1705"/>
        <v>0</v>
      </c>
      <c r="CO142" s="307">
        <f t="shared" si="1705"/>
        <v>0</v>
      </c>
      <c r="CP142" s="307">
        <f t="shared" si="1705"/>
        <v>0</v>
      </c>
      <c r="CQ142" s="307">
        <f t="shared" si="1705"/>
        <v>0</v>
      </c>
      <c r="CR142" s="307">
        <f t="shared" si="1705"/>
        <v>0</v>
      </c>
      <c r="CS142" s="307">
        <f t="shared" si="1705"/>
        <v>0</v>
      </c>
      <c r="CT142" s="307">
        <f t="shared" si="1705"/>
        <v>0</v>
      </c>
      <c r="CU142" s="307">
        <f t="shared" si="1705"/>
        <v>0</v>
      </c>
      <c r="CV142" s="307">
        <f t="shared" si="1705"/>
        <v>0</v>
      </c>
      <c r="CW142" s="307">
        <f t="shared" si="1705"/>
        <v>0</v>
      </c>
      <c r="CX142" s="307">
        <f t="shared" si="1705"/>
        <v>0</v>
      </c>
      <c r="CY142" s="307">
        <f t="shared" si="1705"/>
        <v>0</v>
      </c>
      <c r="CZ142" s="307">
        <f t="shared" si="1705"/>
        <v>0</v>
      </c>
      <c r="DA142" s="307">
        <f t="shared" si="1705"/>
        <v>0</v>
      </c>
      <c r="DB142" s="307">
        <f t="shared" si="1705"/>
        <v>0</v>
      </c>
      <c r="DC142" s="307">
        <f t="shared" si="1705"/>
        <v>0</v>
      </c>
      <c r="DD142" s="307">
        <f t="shared" si="1705"/>
        <v>0</v>
      </c>
      <c r="DE142" s="307">
        <f t="shared" si="1705"/>
        <v>0</v>
      </c>
      <c r="DF142" s="307">
        <f t="shared" si="1705"/>
        <v>0</v>
      </c>
      <c r="DG142" s="307">
        <f t="shared" si="1705"/>
        <v>0</v>
      </c>
      <c r="DH142" s="307">
        <f t="shared" si="1705"/>
        <v>0</v>
      </c>
      <c r="DI142" s="307">
        <f t="shared" si="1705"/>
        <v>0</v>
      </c>
      <c r="DJ142" s="307">
        <f t="shared" si="1705"/>
        <v>0</v>
      </c>
      <c r="DK142" s="307">
        <f t="shared" si="1705"/>
        <v>0</v>
      </c>
      <c r="DL142" s="307">
        <f t="shared" si="1705"/>
        <v>0</v>
      </c>
      <c r="DM142" s="307">
        <f t="shared" si="1705"/>
        <v>0</v>
      </c>
      <c r="DN142" s="307">
        <f t="shared" si="1705"/>
        <v>0</v>
      </c>
      <c r="DO142" s="307">
        <f t="shared" si="1705"/>
        <v>0</v>
      </c>
      <c r="DP142" s="307">
        <f t="shared" si="1705"/>
        <v>0</v>
      </c>
      <c r="DQ142" s="307">
        <f t="shared" si="1705"/>
        <v>0</v>
      </c>
      <c r="DR142" s="307">
        <f t="shared" si="1705"/>
        <v>0</v>
      </c>
      <c r="DS142" s="307">
        <f t="shared" si="1705"/>
        <v>0</v>
      </c>
      <c r="DT142" s="307">
        <f t="shared" si="1705"/>
        <v>0</v>
      </c>
      <c r="DU142" s="307">
        <f t="shared" si="1705"/>
        <v>0</v>
      </c>
      <c r="DV142" s="307">
        <f t="shared" si="1705"/>
        <v>0</v>
      </c>
      <c r="DW142" s="307">
        <f t="shared" si="1705"/>
        <v>0</v>
      </c>
      <c r="DX142" s="307">
        <f t="shared" si="1705"/>
        <v>0</v>
      </c>
      <c r="DY142" s="307">
        <f t="shared" si="1705"/>
        <v>0</v>
      </c>
      <c r="DZ142" s="307">
        <f t="shared" si="1705"/>
        <v>0</v>
      </c>
      <c r="EA142" s="307">
        <f t="shared" si="1705"/>
        <v>0</v>
      </c>
      <c r="EB142" s="307">
        <f t="shared" si="1705"/>
        <v>0</v>
      </c>
      <c r="EC142" s="307">
        <f t="shared" si="1705"/>
        <v>0</v>
      </c>
      <c r="ED142" s="307">
        <f t="shared" si="1705"/>
        <v>0</v>
      </c>
      <c r="EE142" s="307">
        <f t="shared" si="1705"/>
        <v>0</v>
      </c>
      <c r="EF142" s="307">
        <f t="shared" ref="EF142:GQ142" si="1706">AND(EF$4&lt;=$C140,EF$5&gt;=$C139)*1</f>
        <v>0</v>
      </c>
      <c r="EG142" s="307">
        <f t="shared" si="1706"/>
        <v>0</v>
      </c>
      <c r="EH142" s="307">
        <f t="shared" si="1706"/>
        <v>0</v>
      </c>
      <c r="EI142" s="307">
        <f t="shared" si="1706"/>
        <v>0</v>
      </c>
      <c r="EJ142" s="307">
        <f t="shared" si="1706"/>
        <v>0</v>
      </c>
      <c r="EK142" s="307">
        <f t="shared" si="1706"/>
        <v>0</v>
      </c>
      <c r="EL142" s="307">
        <f t="shared" si="1706"/>
        <v>0</v>
      </c>
      <c r="EM142" s="307">
        <f t="shared" si="1706"/>
        <v>0</v>
      </c>
      <c r="EN142" s="307">
        <f t="shared" si="1706"/>
        <v>0</v>
      </c>
      <c r="EO142" s="307">
        <f t="shared" si="1706"/>
        <v>0</v>
      </c>
      <c r="EP142" s="307">
        <f t="shared" si="1706"/>
        <v>0</v>
      </c>
      <c r="EQ142" s="307">
        <f t="shared" si="1706"/>
        <v>0</v>
      </c>
      <c r="ER142" s="307">
        <f t="shared" si="1706"/>
        <v>0</v>
      </c>
      <c r="ES142" s="307">
        <f t="shared" si="1706"/>
        <v>0</v>
      </c>
      <c r="ET142" s="307">
        <f t="shared" si="1706"/>
        <v>0</v>
      </c>
      <c r="EU142" s="307">
        <f t="shared" si="1706"/>
        <v>0</v>
      </c>
      <c r="EV142" s="307">
        <f t="shared" si="1706"/>
        <v>0</v>
      </c>
      <c r="EW142" s="307">
        <f t="shared" si="1706"/>
        <v>0</v>
      </c>
      <c r="EX142" s="307">
        <f t="shared" si="1706"/>
        <v>0</v>
      </c>
      <c r="EY142" s="307">
        <f t="shared" si="1706"/>
        <v>0</v>
      </c>
      <c r="EZ142" s="307">
        <f t="shared" si="1706"/>
        <v>0</v>
      </c>
      <c r="FA142" s="307">
        <f t="shared" si="1706"/>
        <v>0</v>
      </c>
      <c r="FB142" s="307">
        <f t="shared" si="1706"/>
        <v>0</v>
      </c>
      <c r="FC142" s="307">
        <f t="shared" si="1706"/>
        <v>0</v>
      </c>
      <c r="FD142" s="307">
        <f t="shared" si="1706"/>
        <v>0</v>
      </c>
      <c r="FE142" s="307">
        <f t="shared" si="1706"/>
        <v>0</v>
      </c>
      <c r="FF142" s="307">
        <f t="shared" si="1706"/>
        <v>0</v>
      </c>
      <c r="FG142" s="307">
        <f t="shared" si="1706"/>
        <v>0</v>
      </c>
      <c r="FH142" s="307">
        <f t="shared" si="1706"/>
        <v>0</v>
      </c>
      <c r="FI142" s="307">
        <f t="shared" si="1706"/>
        <v>0</v>
      </c>
      <c r="FJ142" s="307">
        <f t="shared" si="1706"/>
        <v>0</v>
      </c>
      <c r="FK142" s="307">
        <f t="shared" si="1706"/>
        <v>0</v>
      </c>
      <c r="FL142" s="307">
        <f t="shared" si="1706"/>
        <v>0</v>
      </c>
      <c r="FM142" s="307">
        <f t="shared" si="1706"/>
        <v>0</v>
      </c>
      <c r="FN142" s="307">
        <f t="shared" si="1706"/>
        <v>0</v>
      </c>
      <c r="FO142" s="307">
        <f t="shared" si="1706"/>
        <v>0</v>
      </c>
      <c r="FP142" s="307">
        <f t="shared" si="1706"/>
        <v>0</v>
      </c>
      <c r="FQ142" s="307">
        <f t="shared" si="1706"/>
        <v>0</v>
      </c>
      <c r="FR142" s="307">
        <f t="shared" si="1706"/>
        <v>0</v>
      </c>
      <c r="FS142" s="307">
        <f t="shared" si="1706"/>
        <v>0</v>
      </c>
      <c r="FT142" s="307">
        <f t="shared" si="1706"/>
        <v>0</v>
      </c>
      <c r="FU142" s="307">
        <f t="shared" si="1706"/>
        <v>0</v>
      </c>
      <c r="FV142" s="307">
        <f t="shared" si="1706"/>
        <v>0</v>
      </c>
      <c r="FW142" s="307">
        <f t="shared" si="1706"/>
        <v>0</v>
      </c>
      <c r="FX142" s="307">
        <f t="shared" si="1706"/>
        <v>0</v>
      </c>
      <c r="FY142" s="307">
        <f t="shared" si="1706"/>
        <v>0</v>
      </c>
      <c r="FZ142" s="307">
        <f t="shared" si="1706"/>
        <v>0</v>
      </c>
      <c r="GA142" s="307">
        <f t="shared" si="1706"/>
        <v>0</v>
      </c>
      <c r="GB142" s="307">
        <f t="shared" si="1706"/>
        <v>0</v>
      </c>
      <c r="GC142" s="307">
        <f t="shared" si="1706"/>
        <v>0</v>
      </c>
      <c r="GD142" s="307">
        <f t="shared" si="1706"/>
        <v>0</v>
      </c>
      <c r="GE142" s="307">
        <f t="shared" si="1706"/>
        <v>0</v>
      </c>
      <c r="GF142" s="307">
        <f t="shared" si="1706"/>
        <v>0</v>
      </c>
      <c r="GG142" s="307">
        <f t="shared" si="1706"/>
        <v>0</v>
      </c>
      <c r="GH142" s="307">
        <f t="shared" si="1706"/>
        <v>0</v>
      </c>
      <c r="GI142" s="307">
        <f t="shared" si="1706"/>
        <v>0</v>
      </c>
      <c r="GJ142" s="307">
        <f t="shared" si="1706"/>
        <v>0</v>
      </c>
      <c r="GK142" s="307">
        <f t="shared" si="1706"/>
        <v>0</v>
      </c>
      <c r="GL142" s="307">
        <f t="shared" si="1706"/>
        <v>0</v>
      </c>
      <c r="GM142" s="307">
        <f t="shared" si="1706"/>
        <v>0</v>
      </c>
      <c r="GN142" s="307">
        <f t="shared" si="1706"/>
        <v>0</v>
      </c>
      <c r="GO142" s="307">
        <f t="shared" si="1706"/>
        <v>0</v>
      </c>
      <c r="GP142" s="307">
        <f t="shared" si="1706"/>
        <v>0</v>
      </c>
      <c r="GQ142" s="307">
        <f t="shared" si="1706"/>
        <v>0</v>
      </c>
      <c r="GR142" s="307">
        <f t="shared" ref="GR142:JC142" si="1707">AND(GR$4&lt;=$C140,GR$5&gt;=$C139)*1</f>
        <v>0</v>
      </c>
      <c r="GS142" s="307">
        <f t="shared" si="1707"/>
        <v>0</v>
      </c>
      <c r="GT142" s="307">
        <f t="shared" si="1707"/>
        <v>0</v>
      </c>
      <c r="GU142" s="307">
        <f t="shared" si="1707"/>
        <v>0</v>
      </c>
      <c r="GV142" s="307">
        <f t="shared" si="1707"/>
        <v>0</v>
      </c>
      <c r="GW142" s="307">
        <f t="shared" si="1707"/>
        <v>0</v>
      </c>
      <c r="GX142" s="307">
        <f t="shared" si="1707"/>
        <v>0</v>
      </c>
      <c r="GY142" s="307">
        <f t="shared" si="1707"/>
        <v>0</v>
      </c>
      <c r="GZ142" s="307">
        <f t="shared" si="1707"/>
        <v>0</v>
      </c>
      <c r="HA142" s="307">
        <f t="shared" si="1707"/>
        <v>0</v>
      </c>
      <c r="HB142" s="307">
        <f t="shared" si="1707"/>
        <v>0</v>
      </c>
      <c r="HC142" s="307">
        <f t="shared" si="1707"/>
        <v>0</v>
      </c>
      <c r="HD142" s="307">
        <f t="shared" si="1707"/>
        <v>0</v>
      </c>
      <c r="HE142" s="307">
        <f t="shared" si="1707"/>
        <v>0</v>
      </c>
      <c r="HF142" s="307">
        <f t="shared" si="1707"/>
        <v>0</v>
      </c>
      <c r="HG142" s="307">
        <f t="shared" si="1707"/>
        <v>0</v>
      </c>
      <c r="HH142" s="307">
        <f t="shared" si="1707"/>
        <v>0</v>
      </c>
      <c r="HI142" s="307">
        <f t="shared" si="1707"/>
        <v>0</v>
      </c>
      <c r="HJ142" s="307">
        <f t="shared" si="1707"/>
        <v>0</v>
      </c>
      <c r="HK142" s="307">
        <f t="shared" si="1707"/>
        <v>0</v>
      </c>
      <c r="HL142" s="307">
        <f t="shared" si="1707"/>
        <v>0</v>
      </c>
      <c r="HM142" s="307">
        <f t="shared" si="1707"/>
        <v>0</v>
      </c>
      <c r="HN142" s="307">
        <f t="shared" si="1707"/>
        <v>0</v>
      </c>
      <c r="HO142" s="307">
        <f t="shared" si="1707"/>
        <v>0</v>
      </c>
      <c r="HP142" s="307">
        <f t="shared" si="1707"/>
        <v>0</v>
      </c>
      <c r="HQ142" s="307">
        <f t="shared" si="1707"/>
        <v>0</v>
      </c>
      <c r="HR142" s="307">
        <f t="shared" si="1707"/>
        <v>0</v>
      </c>
      <c r="HS142" s="307">
        <f t="shared" si="1707"/>
        <v>0</v>
      </c>
      <c r="HT142" s="307">
        <f t="shared" si="1707"/>
        <v>0</v>
      </c>
      <c r="HU142" s="307">
        <f t="shared" si="1707"/>
        <v>0</v>
      </c>
      <c r="HV142" s="307">
        <f t="shared" si="1707"/>
        <v>0</v>
      </c>
      <c r="HW142" s="307">
        <f t="shared" si="1707"/>
        <v>0</v>
      </c>
      <c r="HX142" s="307">
        <f t="shared" si="1707"/>
        <v>0</v>
      </c>
      <c r="HY142" s="307">
        <f t="shared" si="1707"/>
        <v>0</v>
      </c>
      <c r="HZ142" s="307">
        <f t="shared" si="1707"/>
        <v>0</v>
      </c>
      <c r="IA142" s="307">
        <f t="shared" si="1707"/>
        <v>0</v>
      </c>
      <c r="IB142" s="307">
        <f t="shared" si="1707"/>
        <v>0</v>
      </c>
      <c r="IC142" s="307">
        <f t="shared" si="1707"/>
        <v>0</v>
      </c>
      <c r="ID142" s="307">
        <f t="shared" si="1707"/>
        <v>0</v>
      </c>
      <c r="IE142" s="307">
        <f t="shared" si="1707"/>
        <v>0</v>
      </c>
      <c r="IF142" s="307">
        <f t="shared" si="1707"/>
        <v>0</v>
      </c>
      <c r="IG142" s="307">
        <f t="shared" si="1707"/>
        <v>0</v>
      </c>
      <c r="IH142" s="307">
        <f t="shared" si="1707"/>
        <v>0</v>
      </c>
      <c r="II142" s="307">
        <f t="shared" si="1707"/>
        <v>0</v>
      </c>
      <c r="IJ142" s="307">
        <f t="shared" si="1707"/>
        <v>0</v>
      </c>
      <c r="IK142" s="307">
        <f t="shared" si="1707"/>
        <v>0</v>
      </c>
      <c r="IL142" s="307">
        <f t="shared" si="1707"/>
        <v>0</v>
      </c>
      <c r="IM142" s="307">
        <f t="shared" si="1707"/>
        <v>0</v>
      </c>
      <c r="IN142" s="307">
        <f t="shared" si="1707"/>
        <v>0</v>
      </c>
      <c r="IO142" s="307">
        <f t="shared" si="1707"/>
        <v>0</v>
      </c>
      <c r="IP142" s="307">
        <f t="shared" si="1707"/>
        <v>0</v>
      </c>
      <c r="IQ142" s="307">
        <f t="shared" si="1707"/>
        <v>0</v>
      </c>
      <c r="IR142" s="307">
        <f t="shared" si="1707"/>
        <v>0</v>
      </c>
      <c r="IS142" s="307">
        <f t="shared" si="1707"/>
        <v>0</v>
      </c>
      <c r="IT142" s="307">
        <f t="shared" si="1707"/>
        <v>0</v>
      </c>
      <c r="IU142" s="307">
        <f t="shared" si="1707"/>
        <v>0</v>
      </c>
      <c r="IV142" s="307">
        <f t="shared" si="1707"/>
        <v>0</v>
      </c>
      <c r="IW142" s="307">
        <f t="shared" si="1707"/>
        <v>0</v>
      </c>
      <c r="IX142" s="307">
        <f t="shared" si="1707"/>
        <v>0</v>
      </c>
      <c r="IY142" s="307">
        <f t="shared" si="1707"/>
        <v>0</v>
      </c>
      <c r="IZ142" s="307">
        <f t="shared" si="1707"/>
        <v>0</v>
      </c>
      <c r="JA142" s="307">
        <f t="shared" si="1707"/>
        <v>0</v>
      </c>
      <c r="JB142" s="307">
        <f t="shared" si="1707"/>
        <v>0</v>
      </c>
      <c r="JC142" s="307">
        <f t="shared" si="1707"/>
        <v>0</v>
      </c>
      <c r="JD142" s="307">
        <f t="shared" ref="JD142:JN142" si="1708">AND(JD$4&lt;=$C140,JD$5&gt;=$C139)*1</f>
        <v>0</v>
      </c>
      <c r="JE142" s="307">
        <f t="shared" si="1708"/>
        <v>0</v>
      </c>
      <c r="JF142" s="307">
        <f t="shared" si="1708"/>
        <v>0</v>
      </c>
      <c r="JG142" s="307">
        <f t="shared" si="1708"/>
        <v>0</v>
      </c>
      <c r="JH142" s="307">
        <f t="shared" si="1708"/>
        <v>0</v>
      </c>
      <c r="JI142" s="307">
        <f t="shared" si="1708"/>
        <v>0</v>
      </c>
      <c r="JJ142" s="307">
        <f t="shared" si="1708"/>
        <v>0</v>
      </c>
      <c r="JK142" s="307">
        <f t="shared" si="1708"/>
        <v>0</v>
      </c>
      <c r="JL142" s="307">
        <f t="shared" si="1708"/>
        <v>0</v>
      </c>
      <c r="JM142" s="307">
        <f t="shared" si="1708"/>
        <v>0</v>
      </c>
      <c r="JN142" s="307">
        <f t="shared" si="1708"/>
        <v>0</v>
      </c>
    </row>
    <row r="143" spans="2:274" x14ac:dyDescent="0.2">
      <c r="B143" s="2" t="s">
        <v>436</v>
      </c>
      <c r="C143" s="247"/>
      <c r="D143" s="178"/>
      <c r="E143" s="297"/>
      <c r="F143" s="347"/>
      <c r="G143" s="307">
        <f>+(G142+F143)*G142</f>
        <v>0</v>
      </c>
      <c r="H143" s="307">
        <f t="shared" ref="H143:BS143" si="1709">+(H142+G143)*H142</f>
        <v>0</v>
      </c>
      <c r="I143" s="307">
        <f t="shared" si="1709"/>
        <v>0</v>
      </c>
      <c r="J143" s="307">
        <f t="shared" si="1709"/>
        <v>0</v>
      </c>
      <c r="K143" s="307">
        <f t="shared" si="1709"/>
        <v>0</v>
      </c>
      <c r="L143" s="307">
        <f t="shared" si="1709"/>
        <v>0</v>
      </c>
      <c r="M143" s="307">
        <f t="shared" si="1709"/>
        <v>0</v>
      </c>
      <c r="N143" s="307">
        <f t="shared" si="1709"/>
        <v>0</v>
      </c>
      <c r="O143" s="307">
        <f t="shared" si="1709"/>
        <v>0</v>
      </c>
      <c r="P143" s="307">
        <f t="shared" si="1709"/>
        <v>0</v>
      </c>
      <c r="Q143" s="307">
        <f t="shared" si="1709"/>
        <v>0</v>
      </c>
      <c r="R143" s="307">
        <f t="shared" si="1709"/>
        <v>0</v>
      </c>
      <c r="S143" s="307">
        <f t="shared" si="1709"/>
        <v>1</v>
      </c>
      <c r="T143" s="307">
        <f t="shared" si="1709"/>
        <v>2</v>
      </c>
      <c r="U143" s="307">
        <f t="shared" si="1709"/>
        <v>3</v>
      </c>
      <c r="V143" s="307">
        <f t="shared" si="1709"/>
        <v>4</v>
      </c>
      <c r="W143" s="307">
        <f t="shared" si="1709"/>
        <v>5</v>
      </c>
      <c r="X143" s="307">
        <f t="shared" si="1709"/>
        <v>6</v>
      </c>
      <c r="Y143" s="307">
        <f t="shared" si="1709"/>
        <v>7</v>
      </c>
      <c r="Z143" s="307">
        <f t="shared" si="1709"/>
        <v>8</v>
      </c>
      <c r="AA143" s="307">
        <f t="shared" si="1709"/>
        <v>9</v>
      </c>
      <c r="AB143" s="307">
        <f t="shared" si="1709"/>
        <v>10</v>
      </c>
      <c r="AC143" s="307">
        <f t="shared" si="1709"/>
        <v>11</v>
      </c>
      <c r="AD143" s="307">
        <f t="shared" si="1709"/>
        <v>12</v>
      </c>
      <c r="AE143" s="307">
        <f t="shared" si="1709"/>
        <v>13</v>
      </c>
      <c r="AF143" s="307">
        <f t="shared" si="1709"/>
        <v>14</v>
      </c>
      <c r="AG143" s="307">
        <f t="shared" si="1709"/>
        <v>15</v>
      </c>
      <c r="AH143" s="307">
        <f t="shared" si="1709"/>
        <v>16</v>
      </c>
      <c r="AI143" s="307">
        <f t="shared" si="1709"/>
        <v>17</v>
      </c>
      <c r="AJ143" s="307">
        <f t="shared" si="1709"/>
        <v>18</v>
      </c>
      <c r="AK143" s="307">
        <f t="shared" si="1709"/>
        <v>19</v>
      </c>
      <c r="AL143" s="307">
        <f t="shared" si="1709"/>
        <v>20</v>
      </c>
      <c r="AM143" s="307">
        <f t="shared" si="1709"/>
        <v>21</v>
      </c>
      <c r="AN143" s="307">
        <f t="shared" si="1709"/>
        <v>22</v>
      </c>
      <c r="AO143" s="307">
        <f t="shared" si="1709"/>
        <v>23</v>
      </c>
      <c r="AP143" s="307">
        <f t="shared" si="1709"/>
        <v>24</v>
      </c>
      <c r="AQ143" s="307">
        <f t="shared" si="1709"/>
        <v>25</v>
      </c>
      <c r="AR143" s="307">
        <f t="shared" si="1709"/>
        <v>26</v>
      </c>
      <c r="AS143" s="307">
        <f t="shared" si="1709"/>
        <v>27</v>
      </c>
      <c r="AT143" s="307">
        <f t="shared" si="1709"/>
        <v>28</v>
      </c>
      <c r="AU143" s="307">
        <f t="shared" si="1709"/>
        <v>29</v>
      </c>
      <c r="AV143" s="307">
        <f t="shared" si="1709"/>
        <v>30</v>
      </c>
      <c r="AW143" s="307">
        <f t="shared" si="1709"/>
        <v>31</v>
      </c>
      <c r="AX143" s="307">
        <f t="shared" si="1709"/>
        <v>32</v>
      </c>
      <c r="AY143" s="307">
        <f t="shared" si="1709"/>
        <v>33</v>
      </c>
      <c r="AZ143" s="307">
        <f t="shared" si="1709"/>
        <v>34</v>
      </c>
      <c r="BA143" s="307">
        <f t="shared" si="1709"/>
        <v>35</v>
      </c>
      <c r="BB143" s="307">
        <f t="shared" si="1709"/>
        <v>36</v>
      </c>
      <c r="BC143" s="307">
        <f t="shared" si="1709"/>
        <v>37</v>
      </c>
      <c r="BD143" s="307">
        <f t="shared" si="1709"/>
        <v>38</v>
      </c>
      <c r="BE143" s="307">
        <f t="shared" si="1709"/>
        <v>39</v>
      </c>
      <c r="BF143" s="307">
        <f t="shared" si="1709"/>
        <v>40</v>
      </c>
      <c r="BG143" s="307">
        <f t="shared" si="1709"/>
        <v>0</v>
      </c>
      <c r="BH143" s="307">
        <f t="shared" si="1709"/>
        <v>0</v>
      </c>
      <c r="BI143" s="307">
        <f t="shared" si="1709"/>
        <v>0</v>
      </c>
      <c r="BJ143" s="307">
        <f t="shared" si="1709"/>
        <v>0</v>
      </c>
      <c r="BK143" s="307">
        <f t="shared" si="1709"/>
        <v>0</v>
      </c>
      <c r="BL143" s="307">
        <f t="shared" si="1709"/>
        <v>0</v>
      </c>
      <c r="BM143" s="307">
        <f t="shared" si="1709"/>
        <v>0</v>
      </c>
      <c r="BN143" s="307">
        <f t="shared" si="1709"/>
        <v>0</v>
      </c>
      <c r="BO143" s="307">
        <f t="shared" si="1709"/>
        <v>0</v>
      </c>
      <c r="BP143" s="307">
        <f t="shared" si="1709"/>
        <v>0</v>
      </c>
      <c r="BQ143" s="307">
        <f t="shared" si="1709"/>
        <v>0</v>
      </c>
      <c r="BR143" s="307">
        <f t="shared" si="1709"/>
        <v>0</v>
      </c>
      <c r="BS143" s="307">
        <f t="shared" si="1709"/>
        <v>0</v>
      </c>
      <c r="BT143" s="307">
        <f t="shared" ref="BT143:EE143" si="1710">+(BT142+BS143)*BT142</f>
        <v>0</v>
      </c>
      <c r="BU143" s="307">
        <f t="shared" si="1710"/>
        <v>0</v>
      </c>
      <c r="BV143" s="307">
        <f t="shared" si="1710"/>
        <v>0</v>
      </c>
      <c r="BW143" s="307">
        <f t="shared" si="1710"/>
        <v>0</v>
      </c>
      <c r="BX143" s="307">
        <f t="shared" si="1710"/>
        <v>0</v>
      </c>
      <c r="BY143" s="307">
        <f t="shared" si="1710"/>
        <v>0</v>
      </c>
      <c r="BZ143" s="307">
        <f t="shared" si="1710"/>
        <v>0</v>
      </c>
      <c r="CA143" s="307">
        <f t="shared" si="1710"/>
        <v>0</v>
      </c>
      <c r="CB143" s="307">
        <f t="shared" si="1710"/>
        <v>0</v>
      </c>
      <c r="CC143" s="307">
        <f t="shared" si="1710"/>
        <v>0</v>
      </c>
      <c r="CD143" s="307">
        <f t="shared" si="1710"/>
        <v>0</v>
      </c>
      <c r="CE143" s="307">
        <f t="shared" si="1710"/>
        <v>0</v>
      </c>
      <c r="CF143" s="307">
        <f t="shared" si="1710"/>
        <v>0</v>
      </c>
      <c r="CG143" s="307">
        <f t="shared" si="1710"/>
        <v>0</v>
      </c>
      <c r="CH143" s="307">
        <f t="shared" si="1710"/>
        <v>0</v>
      </c>
      <c r="CI143" s="307">
        <f t="shared" si="1710"/>
        <v>0</v>
      </c>
      <c r="CJ143" s="307">
        <f t="shared" si="1710"/>
        <v>0</v>
      </c>
      <c r="CK143" s="307">
        <f t="shared" si="1710"/>
        <v>0</v>
      </c>
      <c r="CL143" s="307">
        <f t="shared" si="1710"/>
        <v>0</v>
      </c>
      <c r="CM143" s="307">
        <f t="shared" si="1710"/>
        <v>0</v>
      </c>
      <c r="CN143" s="307">
        <f t="shared" si="1710"/>
        <v>0</v>
      </c>
      <c r="CO143" s="307">
        <f t="shared" si="1710"/>
        <v>0</v>
      </c>
      <c r="CP143" s="307">
        <f t="shared" si="1710"/>
        <v>0</v>
      </c>
      <c r="CQ143" s="307">
        <f t="shared" si="1710"/>
        <v>0</v>
      </c>
      <c r="CR143" s="307">
        <f t="shared" si="1710"/>
        <v>0</v>
      </c>
      <c r="CS143" s="307">
        <f t="shared" si="1710"/>
        <v>0</v>
      </c>
      <c r="CT143" s="307">
        <f t="shared" si="1710"/>
        <v>0</v>
      </c>
      <c r="CU143" s="307">
        <f t="shared" si="1710"/>
        <v>0</v>
      </c>
      <c r="CV143" s="307">
        <f t="shared" si="1710"/>
        <v>0</v>
      </c>
      <c r="CW143" s="307">
        <f t="shared" si="1710"/>
        <v>0</v>
      </c>
      <c r="CX143" s="307">
        <f t="shared" si="1710"/>
        <v>0</v>
      </c>
      <c r="CY143" s="307">
        <f t="shared" si="1710"/>
        <v>0</v>
      </c>
      <c r="CZ143" s="307">
        <f t="shared" si="1710"/>
        <v>0</v>
      </c>
      <c r="DA143" s="307">
        <f t="shared" si="1710"/>
        <v>0</v>
      </c>
      <c r="DB143" s="307">
        <f t="shared" si="1710"/>
        <v>0</v>
      </c>
      <c r="DC143" s="307">
        <f t="shared" si="1710"/>
        <v>0</v>
      </c>
      <c r="DD143" s="307">
        <f t="shared" si="1710"/>
        <v>0</v>
      </c>
      <c r="DE143" s="307">
        <f t="shared" si="1710"/>
        <v>0</v>
      </c>
      <c r="DF143" s="307">
        <f t="shared" si="1710"/>
        <v>0</v>
      </c>
      <c r="DG143" s="307">
        <f t="shared" si="1710"/>
        <v>0</v>
      </c>
      <c r="DH143" s="307">
        <f t="shared" si="1710"/>
        <v>0</v>
      </c>
      <c r="DI143" s="307">
        <f t="shared" si="1710"/>
        <v>0</v>
      </c>
      <c r="DJ143" s="307">
        <f t="shared" si="1710"/>
        <v>0</v>
      </c>
      <c r="DK143" s="307">
        <f t="shared" si="1710"/>
        <v>0</v>
      </c>
      <c r="DL143" s="307">
        <f t="shared" si="1710"/>
        <v>0</v>
      </c>
      <c r="DM143" s="307">
        <f t="shared" si="1710"/>
        <v>0</v>
      </c>
      <c r="DN143" s="307">
        <f t="shared" si="1710"/>
        <v>0</v>
      </c>
      <c r="DO143" s="307">
        <f t="shared" si="1710"/>
        <v>0</v>
      </c>
      <c r="DP143" s="307">
        <f t="shared" si="1710"/>
        <v>0</v>
      </c>
      <c r="DQ143" s="307">
        <f t="shared" si="1710"/>
        <v>0</v>
      </c>
      <c r="DR143" s="307">
        <f t="shared" si="1710"/>
        <v>0</v>
      </c>
      <c r="DS143" s="307">
        <f t="shared" si="1710"/>
        <v>0</v>
      </c>
      <c r="DT143" s="307">
        <f t="shared" si="1710"/>
        <v>0</v>
      </c>
      <c r="DU143" s="307">
        <f t="shared" si="1710"/>
        <v>0</v>
      </c>
      <c r="DV143" s="307">
        <f t="shared" si="1710"/>
        <v>0</v>
      </c>
      <c r="DW143" s="307">
        <f t="shared" si="1710"/>
        <v>0</v>
      </c>
      <c r="DX143" s="307">
        <f t="shared" si="1710"/>
        <v>0</v>
      </c>
      <c r="DY143" s="307">
        <f t="shared" si="1710"/>
        <v>0</v>
      </c>
      <c r="DZ143" s="307">
        <f t="shared" si="1710"/>
        <v>0</v>
      </c>
      <c r="EA143" s="307">
        <f t="shared" si="1710"/>
        <v>0</v>
      </c>
      <c r="EB143" s="307">
        <f t="shared" si="1710"/>
        <v>0</v>
      </c>
      <c r="EC143" s="307">
        <f t="shared" si="1710"/>
        <v>0</v>
      </c>
      <c r="ED143" s="307">
        <f t="shared" si="1710"/>
        <v>0</v>
      </c>
      <c r="EE143" s="307">
        <f t="shared" si="1710"/>
        <v>0</v>
      </c>
      <c r="EF143" s="307">
        <f t="shared" ref="EF143:GQ143" si="1711">+(EF142+EE143)*EF142</f>
        <v>0</v>
      </c>
      <c r="EG143" s="307">
        <f t="shared" si="1711"/>
        <v>0</v>
      </c>
      <c r="EH143" s="307">
        <f t="shared" si="1711"/>
        <v>0</v>
      </c>
      <c r="EI143" s="307">
        <f t="shared" si="1711"/>
        <v>0</v>
      </c>
      <c r="EJ143" s="307">
        <f t="shared" si="1711"/>
        <v>0</v>
      </c>
      <c r="EK143" s="307">
        <f t="shared" si="1711"/>
        <v>0</v>
      </c>
      <c r="EL143" s="307">
        <f t="shared" si="1711"/>
        <v>0</v>
      </c>
      <c r="EM143" s="307">
        <f t="shared" si="1711"/>
        <v>0</v>
      </c>
      <c r="EN143" s="307">
        <f t="shared" si="1711"/>
        <v>0</v>
      </c>
      <c r="EO143" s="307">
        <f t="shared" si="1711"/>
        <v>0</v>
      </c>
      <c r="EP143" s="307">
        <f t="shared" si="1711"/>
        <v>0</v>
      </c>
      <c r="EQ143" s="307">
        <f t="shared" si="1711"/>
        <v>0</v>
      </c>
      <c r="ER143" s="307">
        <f t="shared" si="1711"/>
        <v>0</v>
      </c>
      <c r="ES143" s="307">
        <f t="shared" si="1711"/>
        <v>0</v>
      </c>
      <c r="ET143" s="307">
        <f t="shared" si="1711"/>
        <v>0</v>
      </c>
      <c r="EU143" s="307">
        <f t="shared" si="1711"/>
        <v>0</v>
      </c>
      <c r="EV143" s="307">
        <f t="shared" si="1711"/>
        <v>0</v>
      </c>
      <c r="EW143" s="307">
        <f t="shared" si="1711"/>
        <v>0</v>
      </c>
      <c r="EX143" s="307">
        <f t="shared" si="1711"/>
        <v>0</v>
      </c>
      <c r="EY143" s="307">
        <f t="shared" si="1711"/>
        <v>0</v>
      </c>
      <c r="EZ143" s="307">
        <f t="shared" si="1711"/>
        <v>0</v>
      </c>
      <c r="FA143" s="307">
        <f t="shared" si="1711"/>
        <v>0</v>
      </c>
      <c r="FB143" s="307">
        <f t="shared" si="1711"/>
        <v>0</v>
      </c>
      <c r="FC143" s="307">
        <f t="shared" si="1711"/>
        <v>0</v>
      </c>
      <c r="FD143" s="307">
        <f t="shared" si="1711"/>
        <v>0</v>
      </c>
      <c r="FE143" s="307">
        <f t="shared" si="1711"/>
        <v>0</v>
      </c>
      <c r="FF143" s="307">
        <f t="shared" si="1711"/>
        <v>0</v>
      </c>
      <c r="FG143" s="307">
        <f t="shared" si="1711"/>
        <v>0</v>
      </c>
      <c r="FH143" s="307">
        <f t="shared" si="1711"/>
        <v>0</v>
      </c>
      <c r="FI143" s="307">
        <f t="shared" si="1711"/>
        <v>0</v>
      </c>
      <c r="FJ143" s="307">
        <f t="shared" si="1711"/>
        <v>0</v>
      </c>
      <c r="FK143" s="307">
        <f t="shared" si="1711"/>
        <v>0</v>
      </c>
      <c r="FL143" s="307">
        <f t="shared" si="1711"/>
        <v>0</v>
      </c>
      <c r="FM143" s="307">
        <f t="shared" si="1711"/>
        <v>0</v>
      </c>
      <c r="FN143" s="307">
        <f t="shared" si="1711"/>
        <v>0</v>
      </c>
      <c r="FO143" s="307">
        <f t="shared" si="1711"/>
        <v>0</v>
      </c>
      <c r="FP143" s="307">
        <f t="shared" si="1711"/>
        <v>0</v>
      </c>
      <c r="FQ143" s="307">
        <f t="shared" si="1711"/>
        <v>0</v>
      </c>
      <c r="FR143" s="307">
        <f t="shared" si="1711"/>
        <v>0</v>
      </c>
      <c r="FS143" s="307">
        <f t="shared" si="1711"/>
        <v>0</v>
      </c>
      <c r="FT143" s="307">
        <f t="shared" si="1711"/>
        <v>0</v>
      </c>
      <c r="FU143" s="307">
        <f t="shared" si="1711"/>
        <v>0</v>
      </c>
      <c r="FV143" s="307">
        <f t="shared" si="1711"/>
        <v>0</v>
      </c>
      <c r="FW143" s="307">
        <f t="shared" si="1711"/>
        <v>0</v>
      </c>
      <c r="FX143" s="307">
        <f t="shared" si="1711"/>
        <v>0</v>
      </c>
      <c r="FY143" s="307">
        <f t="shared" si="1711"/>
        <v>0</v>
      </c>
      <c r="FZ143" s="307">
        <f t="shared" si="1711"/>
        <v>0</v>
      </c>
      <c r="GA143" s="307">
        <f t="shared" si="1711"/>
        <v>0</v>
      </c>
      <c r="GB143" s="307">
        <f t="shared" si="1711"/>
        <v>0</v>
      </c>
      <c r="GC143" s="307">
        <f t="shared" si="1711"/>
        <v>0</v>
      </c>
      <c r="GD143" s="307">
        <f t="shared" si="1711"/>
        <v>0</v>
      </c>
      <c r="GE143" s="307">
        <f t="shared" si="1711"/>
        <v>0</v>
      </c>
      <c r="GF143" s="307">
        <f t="shared" si="1711"/>
        <v>0</v>
      </c>
      <c r="GG143" s="307">
        <f t="shared" si="1711"/>
        <v>0</v>
      </c>
      <c r="GH143" s="307">
        <f t="shared" si="1711"/>
        <v>0</v>
      </c>
      <c r="GI143" s="307">
        <f t="shared" si="1711"/>
        <v>0</v>
      </c>
      <c r="GJ143" s="307">
        <f t="shared" si="1711"/>
        <v>0</v>
      </c>
      <c r="GK143" s="307">
        <f t="shared" si="1711"/>
        <v>0</v>
      </c>
      <c r="GL143" s="307">
        <f t="shared" si="1711"/>
        <v>0</v>
      </c>
      <c r="GM143" s="307">
        <f t="shared" si="1711"/>
        <v>0</v>
      </c>
      <c r="GN143" s="307">
        <f t="shared" si="1711"/>
        <v>0</v>
      </c>
      <c r="GO143" s="307">
        <f t="shared" si="1711"/>
        <v>0</v>
      </c>
      <c r="GP143" s="307">
        <f t="shared" si="1711"/>
        <v>0</v>
      </c>
      <c r="GQ143" s="307">
        <f t="shared" si="1711"/>
        <v>0</v>
      </c>
      <c r="GR143" s="307">
        <f t="shared" ref="GR143:JC143" si="1712">+(GR142+GQ143)*GR142</f>
        <v>0</v>
      </c>
      <c r="GS143" s="307">
        <f t="shared" si="1712"/>
        <v>0</v>
      </c>
      <c r="GT143" s="307">
        <f t="shared" si="1712"/>
        <v>0</v>
      </c>
      <c r="GU143" s="307">
        <f t="shared" si="1712"/>
        <v>0</v>
      </c>
      <c r="GV143" s="307">
        <f t="shared" si="1712"/>
        <v>0</v>
      </c>
      <c r="GW143" s="307">
        <f t="shared" si="1712"/>
        <v>0</v>
      </c>
      <c r="GX143" s="307">
        <f t="shared" si="1712"/>
        <v>0</v>
      </c>
      <c r="GY143" s="307">
        <f t="shared" si="1712"/>
        <v>0</v>
      </c>
      <c r="GZ143" s="307">
        <f t="shared" si="1712"/>
        <v>0</v>
      </c>
      <c r="HA143" s="307">
        <f t="shared" si="1712"/>
        <v>0</v>
      </c>
      <c r="HB143" s="307">
        <f t="shared" si="1712"/>
        <v>0</v>
      </c>
      <c r="HC143" s="307">
        <f t="shared" si="1712"/>
        <v>0</v>
      </c>
      <c r="HD143" s="307">
        <f t="shared" si="1712"/>
        <v>0</v>
      </c>
      <c r="HE143" s="307">
        <f t="shared" si="1712"/>
        <v>0</v>
      </c>
      <c r="HF143" s="307">
        <f t="shared" si="1712"/>
        <v>0</v>
      </c>
      <c r="HG143" s="307">
        <f t="shared" si="1712"/>
        <v>0</v>
      </c>
      <c r="HH143" s="307">
        <f t="shared" si="1712"/>
        <v>0</v>
      </c>
      <c r="HI143" s="307">
        <f t="shared" si="1712"/>
        <v>0</v>
      </c>
      <c r="HJ143" s="307">
        <f t="shared" si="1712"/>
        <v>0</v>
      </c>
      <c r="HK143" s="307">
        <f t="shared" si="1712"/>
        <v>0</v>
      </c>
      <c r="HL143" s="307">
        <f t="shared" si="1712"/>
        <v>0</v>
      </c>
      <c r="HM143" s="307">
        <f t="shared" si="1712"/>
        <v>0</v>
      </c>
      <c r="HN143" s="307">
        <f t="shared" si="1712"/>
        <v>0</v>
      </c>
      <c r="HO143" s="307">
        <f t="shared" si="1712"/>
        <v>0</v>
      </c>
      <c r="HP143" s="307">
        <f t="shared" si="1712"/>
        <v>0</v>
      </c>
      <c r="HQ143" s="307">
        <f t="shared" si="1712"/>
        <v>0</v>
      </c>
      <c r="HR143" s="307">
        <f t="shared" si="1712"/>
        <v>0</v>
      </c>
      <c r="HS143" s="307">
        <f t="shared" si="1712"/>
        <v>0</v>
      </c>
      <c r="HT143" s="307">
        <f t="shared" si="1712"/>
        <v>0</v>
      </c>
      <c r="HU143" s="307">
        <f t="shared" si="1712"/>
        <v>0</v>
      </c>
      <c r="HV143" s="307">
        <f t="shared" si="1712"/>
        <v>0</v>
      </c>
      <c r="HW143" s="307">
        <f t="shared" si="1712"/>
        <v>0</v>
      </c>
      <c r="HX143" s="307">
        <f t="shared" si="1712"/>
        <v>0</v>
      </c>
      <c r="HY143" s="307">
        <f t="shared" si="1712"/>
        <v>0</v>
      </c>
      <c r="HZ143" s="307">
        <f t="shared" si="1712"/>
        <v>0</v>
      </c>
      <c r="IA143" s="307">
        <f t="shared" si="1712"/>
        <v>0</v>
      </c>
      <c r="IB143" s="307">
        <f t="shared" si="1712"/>
        <v>0</v>
      </c>
      <c r="IC143" s="307">
        <f t="shared" si="1712"/>
        <v>0</v>
      </c>
      <c r="ID143" s="307">
        <f t="shared" si="1712"/>
        <v>0</v>
      </c>
      <c r="IE143" s="307">
        <f t="shared" si="1712"/>
        <v>0</v>
      </c>
      <c r="IF143" s="307">
        <f t="shared" si="1712"/>
        <v>0</v>
      </c>
      <c r="IG143" s="307">
        <f t="shared" si="1712"/>
        <v>0</v>
      </c>
      <c r="IH143" s="307">
        <f t="shared" si="1712"/>
        <v>0</v>
      </c>
      <c r="II143" s="307">
        <f t="shared" si="1712"/>
        <v>0</v>
      </c>
      <c r="IJ143" s="307">
        <f t="shared" si="1712"/>
        <v>0</v>
      </c>
      <c r="IK143" s="307">
        <f t="shared" si="1712"/>
        <v>0</v>
      </c>
      <c r="IL143" s="307">
        <f t="shared" si="1712"/>
        <v>0</v>
      </c>
      <c r="IM143" s="307">
        <f t="shared" si="1712"/>
        <v>0</v>
      </c>
      <c r="IN143" s="307">
        <f t="shared" si="1712"/>
        <v>0</v>
      </c>
      <c r="IO143" s="307">
        <f t="shared" si="1712"/>
        <v>0</v>
      </c>
      <c r="IP143" s="307">
        <f t="shared" si="1712"/>
        <v>0</v>
      </c>
      <c r="IQ143" s="307">
        <f t="shared" si="1712"/>
        <v>0</v>
      </c>
      <c r="IR143" s="307">
        <f t="shared" si="1712"/>
        <v>0</v>
      </c>
      <c r="IS143" s="307">
        <f t="shared" si="1712"/>
        <v>0</v>
      </c>
      <c r="IT143" s="307">
        <f t="shared" si="1712"/>
        <v>0</v>
      </c>
      <c r="IU143" s="307">
        <f t="shared" si="1712"/>
        <v>0</v>
      </c>
      <c r="IV143" s="307">
        <f t="shared" si="1712"/>
        <v>0</v>
      </c>
      <c r="IW143" s="307">
        <f t="shared" si="1712"/>
        <v>0</v>
      </c>
      <c r="IX143" s="307">
        <f t="shared" si="1712"/>
        <v>0</v>
      </c>
      <c r="IY143" s="307">
        <f t="shared" si="1712"/>
        <v>0</v>
      </c>
      <c r="IZ143" s="307">
        <f t="shared" si="1712"/>
        <v>0</v>
      </c>
      <c r="JA143" s="307">
        <f t="shared" si="1712"/>
        <v>0</v>
      </c>
      <c r="JB143" s="307">
        <f t="shared" si="1712"/>
        <v>0</v>
      </c>
      <c r="JC143" s="307">
        <f t="shared" si="1712"/>
        <v>0</v>
      </c>
      <c r="JD143" s="307">
        <f t="shared" ref="JD143:JN143" si="1713">+(JD142+JC143)*JD142</f>
        <v>0</v>
      </c>
      <c r="JE143" s="307">
        <f t="shared" si="1713"/>
        <v>0</v>
      </c>
      <c r="JF143" s="307">
        <f t="shared" si="1713"/>
        <v>0</v>
      </c>
      <c r="JG143" s="307">
        <f t="shared" si="1713"/>
        <v>0</v>
      </c>
      <c r="JH143" s="307">
        <f t="shared" si="1713"/>
        <v>0</v>
      </c>
      <c r="JI143" s="307">
        <f t="shared" si="1713"/>
        <v>0</v>
      </c>
      <c r="JJ143" s="307">
        <f t="shared" si="1713"/>
        <v>0</v>
      </c>
      <c r="JK143" s="307">
        <f t="shared" si="1713"/>
        <v>0</v>
      </c>
      <c r="JL143" s="307">
        <f t="shared" si="1713"/>
        <v>0</v>
      </c>
      <c r="JM143" s="307">
        <f t="shared" si="1713"/>
        <v>0</v>
      </c>
      <c r="JN143" s="307">
        <f t="shared" si="1713"/>
        <v>0</v>
      </c>
    </row>
    <row r="144" spans="2:274" x14ac:dyDescent="0.2">
      <c r="B144" s="2" t="s">
        <v>438</v>
      </c>
      <c r="C144" s="247"/>
      <c r="D144" s="178"/>
      <c r="E144" s="297"/>
      <c r="F144" s="347"/>
      <c r="G144" s="307">
        <f>IF(G143=1,  IF(H142=0,$C140-$C139+1, G$5-$C139+1),IF(AND(G142=1,H142=1),G$6,$C140-G$4+1))*G142</f>
        <v>0</v>
      </c>
      <c r="H144" s="307">
        <f t="shared" ref="H144:BS144" si="1714">IF(H143=1,  IF(I142=0,$C140-$C139+1, H$5-$C139+1),IF(AND(H142=1,I142=1),H$6,$C140-H$4+1))*H142</f>
        <v>0</v>
      </c>
      <c r="I144" s="307">
        <f t="shared" si="1714"/>
        <v>0</v>
      </c>
      <c r="J144" s="307">
        <f t="shared" si="1714"/>
        <v>0</v>
      </c>
      <c r="K144" s="307">
        <f t="shared" si="1714"/>
        <v>0</v>
      </c>
      <c r="L144" s="307">
        <f t="shared" si="1714"/>
        <v>0</v>
      </c>
      <c r="M144" s="307">
        <f t="shared" si="1714"/>
        <v>0</v>
      </c>
      <c r="N144" s="307">
        <f t="shared" si="1714"/>
        <v>0</v>
      </c>
      <c r="O144" s="307">
        <f t="shared" si="1714"/>
        <v>0</v>
      </c>
      <c r="P144" s="307">
        <f t="shared" si="1714"/>
        <v>0</v>
      </c>
      <c r="Q144" s="307">
        <f t="shared" si="1714"/>
        <v>0</v>
      </c>
      <c r="R144" s="307">
        <f t="shared" si="1714"/>
        <v>0</v>
      </c>
      <c r="S144" s="307">
        <f t="shared" si="1714"/>
        <v>31</v>
      </c>
      <c r="T144" s="307">
        <f t="shared" si="1714"/>
        <v>29</v>
      </c>
      <c r="U144" s="307">
        <f t="shared" si="1714"/>
        <v>31</v>
      </c>
      <c r="V144" s="307">
        <f t="shared" si="1714"/>
        <v>30</v>
      </c>
      <c r="W144" s="307">
        <f t="shared" si="1714"/>
        <v>31</v>
      </c>
      <c r="X144" s="307">
        <f t="shared" si="1714"/>
        <v>30</v>
      </c>
      <c r="Y144" s="307">
        <f t="shared" si="1714"/>
        <v>31</v>
      </c>
      <c r="Z144" s="307">
        <f t="shared" si="1714"/>
        <v>31</v>
      </c>
      <c r="AA144" s="307">
        <f t="shared" si="1714"/>
        <v>30</v>
      </c>
      <c r="AB144" s="307">
        <f t="shared" si="1714"/>
        <v>31</v>
      </c>
      <c r="AC144" s="307">
        <f t="shared" si="1714"/>
        <v>30</v>
      </c>
      <c r="AD144" s="307">
        <f t="shared" si="1714"/>
        <v>31</v>
      </c>
      <c r="AE144" s="307">
        <f t="shared" si="1714"/>
        <v>31</v>
      </c>
      <c r="AF144" s="307">
        <f t="shared" si="1714"/>
        <v>28</v>
      </c>
      <c r="AG144" s="307">
        <f t="shared" si="1714"/>
        <v>31</v>
      </c>
      <c r="AH144" s="307">
        <f t="shared" si="1714"/>
        <v>30</v>
      </c>
      <c r="AI144" s="307">
        <f t="shared" si="1714"/>
        <v>31</v>
      </c>
      <c r="AJ144" s="307">
        <f t="shared" si="1714"/>
        <v>30</v>
      </c>
      <c r="AK144" s="307">
        <f t="shared" si="1714"/>
        <v>31</v>
      </c>
      <c r="AL144" s="307">
        <f t="shared" si="1714"/>
        <v>31</v>
      </c>
      <c r="AM144" s="307">
        <f t="shared" si="1714"/>
        <v>30</v>
      </c>
      <c r="AN144" s="307">
        <f t="shared" si="1714"/>
        <v>31</v>
      </c>
      <c r="AO144" s="307">
        <f t="shared" si="1714"/>
        <v>30</v>
      </c>
      <c r="AP144" s="307">
        <f t="shared" si="1714"/>
        <v>31</v>
      </c>
      <c r="AQ144" s="307">
        <f t="shared" si="1714"/>
        <v>31</v>
      </c>
      <c r="AR144" s="307">
        <f t="shared" si="1714"/>
        <v>28</v>
      </c>
      <c r="AS144" s="307">
        <f t="shared" si="1714"/>
        <v>31</v>
      </c>
      <c r="AT144" s="307">
        <f t="shared" si="1714"/>
        <v>30</v>
      </c>
      <c r="AU144" s="307">
        <f t="shared" si="1714"/>
        <v>31</v>
      </c>
      <c r="AV144" s="307">
        <f t="shared" si="1714"/>
        <v>30</v>
      </c>
      <c r="AW144" s="307">
        <f t="shared" si="1714"/>
        <v>31</v>
      </c>
      <c r="AX144" s="307">
        <f t="shared" si="1714"/>
        <v>31</v>
      </c>
      <c r="AY144" s="307">
        <f t="shared" si="1714"/>
        <v>30</v>
      </c>
      <c r="AZ144" s="307">
        <f t="shared" si="1714"/>
        <v>31</v>
      </c>
      <c r="BA144" s="307">
        <f t="shared" si="1714"/>
        <v>30</v>
      </c>
      <c r="BB144" s="307">
        <f t="shared" si="1714"/>
        <v>31</v>
      </c>
      <c r="BC144" s="307">
        <f t="shared" si="1714"/>
        <v>31</v>
      </c>
      <c r="BD144" s="307">
        <f t="shared" si="1714"/>
        <v>28</v>
      </c>
      <c r="BE144" s="307">
        <f t="shared" si="1714"/>
        <v>31</v>
      </c>
      <c r="BF144" s="307">
        <f t="shared" si="1714"/>
        <v>30</v>
      </c>
      <c r="BG144" s="307">
        <f t="shared" si="1714"/>
        <v>0</v>
      </c>
      <c r="BH144" s="307">
        <f t="shared" si="1714"/>
        <v>0</v>
      </c>
      <c r="BI144" s="307">
        <f t="shared" si="1714"/>
        <v>0</v>
      </c>
      <c r="BJ144" s="307">
        <f t="shared" si="1714"/>
        <v>0</v>
      </c>
      <c r="BK144" s="307">
        <f t="shared" si="1714"/>
        <v>0</v>
      </c>
      <c r="BL144" s="307">
        <f t="shared" si="1714"/>
        <v>0</v>
      </c>
      <c r="BM144" s="307">
        <f t="shared" si="1714"/>
        <v>0</v>
      </c>
      <c r="BN144" s="307">
        <f t="shared" si="1714"/>
        <v>0</v>
      </c>
      <c r="BO144" s="307">
        <f t="shared" si="1714"/>
        <v>0</v>
      </c>
      <c r="BP144" s="307">
        <f t="shared" si="1714"/>
        <v>0</v>
      </c>
      <c r="BQ144" s="307">
        <f t="shared" si="1714"/>
        <v>0</v>
      </c>
      <c r="BR144" s="307">
        <f t="shared" si="1714"/>
        <v>0</v>
      </c>
      <c r="BS144" s="307">
        <f t="shared" si="1714"/>
        <v>0</v>
      </c>
      <c r="BT144" s="307">
        <f t="shared" ref="BT144:EE144" si="1715">IF(BT143=1,  IF(BU142=0,$C140-$C139+1, BT$5-$C139+1),IF(AND(BT142=1,BU142=1),BT$6,$C140-BT$4+1))*BT142</f>
        <v>0</v>
      </c>
      <c r="BU144" s="307">
        <f t="shared" si="1715"/>
        <v>0</v>
      </c>
      <c r="BV144" s="307">
        <f t="shared" si="1715"/>
        <v>0</v>
      </c>
      <c r="BW144" s="307">
        <f t="shared" si="1715"/>
        <v>0</v>
      </c>
      <c r="BX144" s="307">
        <f t="shared" si="1715"/>
        <v>0</v>
      </c>
      <c r="BY144" s="307">
        <f t="shared" si="1715"/>
        <v>0</v>
      </c>
      <c r="BZ144" s="307">
        <f t="shared" si="1715"/>
        <v>0</v>
      </c>
      <c r="CA144" s="307">
        <f t="shared" si="1715"/>
        <v>0</v>
      </c>
      <c r="CB144" s="307">
        <f t="shared" si="1715"/>
        <v>0</v>
      </c>
      <c r="CC144" s="307">
        <f t="shared" si="1715"/>
        <v>0</v>
      </c>
      <c r="CD144" s="307">
        <f t="shared" si="1715"/>
        <v>0</v>
      </c>
      <c r="CE144" s="307">
        <f t="shared" si="1715"/>
        <v>0</v>
      </c>
      <c r="CF144" s="307">
        <f t="shared" si="1715"/>
        <v>0</v>
      </c>
      <c r="CG144" s="307">
        <f t="shared" si="1715"/>
        <v>0</v>
      </c>
      <c r="CH144" s="307">
        <f t="shared" si="1715"/>
        <v>0</v>
      </c>
      <c r="CI144" s="307">
        <f t="shared" si="1715"/>
        <v>0</v>
      </c>
      <c r="CJ144" s="307">
        <f t="shared" si="1715"/>
        <v>0</v>
      </c>
      <c r="CK144" s="307">
        <f t="shared" si="1715"/>
        <v>0</v>
      </c>
      <c r="CL144" s="307">
        <f t="shared" si="1715"/>
        <v>0</v>
      </c>
      <c r="CM144" s="307">
        <f t="shared" si="1715"/>
        <v>0</v>
      </c>
      <c r="CN144" s="307">
        <f t="shared" si="1715"/>
        <v>0</v>
      </c>
      <c r="CO144" s="307">
        <f t="shared" si="1715"/>
        <v>0</v>
      </c>
      <c r="CP144" s="307">
        <f t="shared" si="1715"/>
        <v>0</v>
      </c>
      <c r="CQ144" s="307">
        <f t="shared" si="1715"/>
        <v>0</v>
      </c>
      <c r="CR144" s="307">
        <f t="shared" si="1715"/>
        <v>0</v>
      </c>
      <c r="CS144" s="307">
        <f t="shared" si="1715"/>
        <v>0</v>
      </c>
      <c r="CT144" s="307">
        <f t="shared" si="1715"/>
        <v>0</v>
      </c>
      <c r="CU144" s="307">
        <f t="shared" si="1715"/>
        <v>0</v>
      </c>
      <c r="CV144" s="307">
        <f t="shared" si="1715"/>
        <v>0</v>
      </c>
      <c r="CW144" s="307">
        <f t="shared" si="1715"/>
        <v>0</v>
      </c>
      <c r="CX144" s="307">
        <f t="shared" si="1715"/>
        <v>0</v>
      </c>
      <c r="CY144" s="307">
        <f t="shared" si="1715"/>
        <v>0</v>
      </c>
      <c r="CZ144" s="307">
        <f t="shared" si="1715"/>
        <v>0</v>
      </c>
      <c r="DA144" s="307">
        <f t="shared" si="1715"/>
        <v>0</v>
      </c>
      <c r="DB144" s="307">
        <f t="shared" si="1715"/>
        <v>0</v>
      </c>
      <c r="DC144" s="307">
        <f t="shared" si="1715"/>
        <v>0</v>
      </c>
      <c r="DD144" s="307">
        <f t="shared" si="1715"/>
        <v>0</v>
      </c>
      <c r="DE144" s="307">
        <f t="shared" si="1715"/>
        <v>0</v>
      </c>
      <c r="DF144" s="307">
        <f t="shared" si="1715"/>
        <v>0</v>
      </c>
      <c r="DG144" s="307">
        <f t="shared" si="1715"/>
        <v>0</v>
      </c>
      <c r="DH144" s="307">
        <f t="shared" si="1715"/>
        <v>0</v>
      </c>
      <c r="DI144" s="307">
        <f t="shared" si="1715"/>
        <v>0</v>
      </c>
      <c r="DJ144" s="307">
        <f t="shared" si="1715"/>
        <v>0</v>
      </c>
      <c r="DK144" s="307">
        <f t="shared" si="1715"/>
        <v>0</v>
      </c>
      <c r="DL144" s="307">
        <f t="shared" si="1715"/>
        <v>0</v>
      </c>
      <c r="DM144" s="307">
        <f t="shared" si="1715"/>
        <v>0</v>
      </c>
      <c r="DN144" s="307">
        <f t="shared" si="1715"/>
        <v>0</v>
      </c>
      <c r="DO144" s="307">
        <f t="shared" si="1715"/>
        <v>0</v>
      </c>
      <c r="DP144" s="307">
        <f t="shared" si="1715"/>
        <v>0</v>
      </c>
      <c r="DQ144" s="307">
        <f t="shared" si="1715"/>
        <v>0</v>
      </c>
      <c r="DR144" s="307">
        <f t="shared" si="1715"/>
        <v>0</v>
      </c>
      <c r="DS144" s="307">
        <f t="shared" si="1715"/>
        <v>0</v>
      </c>
      <c r="DT144" s="307">
        <f t="shared" si="1715"/>
        <v>0</v>
      </c>
      <c r="DU144" s="307">
        <f t="shared" si="1715"/>
        <v>0</v>
      </c>
      <c r="DV144" s="307">
        <f t="shared" si="1715"/>
        <v>0</v>
      </c>
      <c r="DW144" s="307">
        <f t="shared" si="1715"/>
        <v>0</v>
      </c>
      <c r="DX144" s="307">
        <f t="shared" si="1715"/>
        <v>0</v>
      </c>
      <c r="DY144" s="307">
        <f t="shared" si="1715"/>
        <v>0</v>
      </c>
      <c r="DZ144" s="307">
        <f t="shared" si="1715"/>
        <v>0</v>
      </c>
      <c r="EA144" s="307">
        <f t="shared" si="1715"/>
        <v>0</v>
      </c>
      <c r="EB144" s="307">
        <f t="shared" si="1715"/>
        <v>0</v>
      </c>
      <c r="EC144" s="307">
        <f t="shared" si="1715"/>
        <v>0</v>
      </c>
      <c r="ED144" s="307">
        <f t="shared" si="1715"/>
        <v>0</v>
      </c>
      <c r="EE144" s="307">
        <f t="shared" si="1715"/>
        <v>0</v>
      </c>
      <c r="EF144" s="307">
        <f t="shared" ref="EF144:GQ144" si="1716">IF(EF143=1,  IF(EG142=0,$C140-$C139+1, EF$5-$C139+1),IF(AND(EF142=1,EG142=1),EF$6,$C140-EF$4+1))*EF142</f>
        <v>0</v>
      </c>
      <c r="EG144" s="307">
        <f t="shared" si="1716"/>
        <v>0</v>
      </c>
      <c r="EH144" s="307">
        <f t="shared" si="1716"/>
        <v>0</v>
      </c>
      <c r="EI144" s="307">
        <f t="shared" si="1716"/>
        <v>0</v>
      </c>
      <c r="EJ144" s="307">
        <f t="shared" si="1716"/>
        <v>0</v>
      </c>
      <c r="EK144" s="307">
        <f t="shared" si="1716"/>
        <v>0</v>
      </c>
      <c r="EL144" s="307">
        <f t="shared" si="1716"/>
        <v>0</v>
      </c>
      <c r="EM144" s="307">
        <f t="shared" si="1716"/>
        <v>0</v>
      </c>
      <c r="EN144" s="307">
        <f t="shared" si="1716"/>
        <v>0</v>
      </c>
      <c r="EO144" s="307">
        <f t="shared" si="1716"/>
        <v>0</v>
      </c>
      <c r="EP144" s="307">
        <f t="shared" si="1716"/>
        <v>0</v>
      </c>
      <c r="EQ144" s="307">
        <f t="shared" si="1716"/>
        <v>0</v>
      </c>
      <c r="ER144" s="307">
        <f t="shared" si="1716"/>
        <v>0</v>
      </c>
      <c r="ES144" s="307">
        <f t="shared" si="1716"/>
        <v>0</v>
      </c>
      <c r="ET144" s="307">
        <f t="shared" si="1716"/>
        <v>0</v>
      </c>
      <c r="EU144" s="307">
        <f t="shared" si="1716"/>
        <v>0</v>
      </c>
      <c r="EV144" s="307">
        <f t="shared" si="1716"/>
        <v>0</v>
      </c>
      <c r="EW144" s="307">
        <f t="shared" si="1716"/>
        <v>0</v>
      </c>
      <c r="EX144" s="307">
        <f t="shared" si="1716"/>
        <v>0</v>
      </c>
      <c r="EY144" s="307">
        <f t="shared" si="1716"/>
        <v>0</v>
      </c>
      <c r="EZ144" s="307">
        <f t="shared" si="1716"/>
        <v>0</v>
      </c>
      <c r="FA144" s="307">
        <f t="shared" si="1716"/>
        <v>0</v>
      </c>
      <c r="FB144" s="307">
        <f t="shared" si="1716"/>
        <v>0</v>
      </c>
      <c r="FC144" s="307">
        <f t="shared" si="1716"/>
        <v>0</v>
      </c>
      <c r="FD144" s="307">
        <f t="shared" si="1716"/>
        <v>0</v>
      </c>
      <c r="FE144" s="307">
        <f t="shared" si="1716"/>
        <v>0</v>
      </c>
      <c r="FF144" s="307">
        <f t="shared" si="1716"/>
        <v>0</v>
      </c>
      <c r="FG144" s="307">
        <f t="shared" si="1716"/>
        <v>0</v>
      </c>
      <c r="FH144" s="307">
        <f t="shared" si="1716"/>
        <v>0</v>
      </c>
      <c r="FI144" s="307">
        <f t="shared" si="1716"/>
        <v>0</v>
      </c>
      <c r="FJ144" s="307">
        <f t="shared" si="1716"/>
        <v>0</v>
      </c>
      <c r="FK144" s="307">
        <f t="shared" si="1716"/>
        <v>0</v>
      </c>
      <c r="FL144" s="307">
        <f t="shared" si="1716"/>
        <v>0</v>
      </c>
      <c r="FM144" s="307">
        <f t="shared" si="1716"/>
        <v>0</v>
      </c>
      <c r="FN144" s="307">
        <f t="shared" si="1716"/>
        <v>0</v>
      </c>
      <c r="FO144" s="307">
        <f t="shared" si="1716"/>
        <v>0</v>
      </c>
      <c r="FP144" s="307">
        <f t="shared" si="1716"/>
        <v>0</v>
      </c>
      <c r="FQ144" s="307">
        <f t="shared" si="1716"/>
        <v>0</v>
      </c>
      <c r="FR144" s="307">
        <f t="shared" si="1716"/>
        <v>0</v>
      </c>
      <c r="FS144" s="307">
        <f t="shared" si="1716"/>
        <v>0</v>
      </c>
      <c r="FT144" s="307">
        <f t="shared" si="1716"/>
        <v>0</v>
      </c>
      <c r="FU144" s="307">
        <f t="shared" si="1716"/>
        <v>0</v>
      </c>
      <c r="FV144" s="307">
        <f t="shared" si="1716"/>
        <v>0</v>
      </c>
      <c r="FW144" s="307">
        <f t="shared" si="1716"/>
        <v>0</v>
      </c>
      <c r="FX144" s="307">
        <f t="shared" si="1716"/>
        <v>0</v>
      </c>
      <c r="FY144" s="307">
        <f t="shared" si="1716"/>
        <v>0</v>
      </c>
      <c r="FZ144" s="307">
        <f t="shared" si="1716"/>
        <v>0</v>
      </c>
      <c r="GA144" s="307">
        <f t="shared" si="1716"/>
        <v>0</v>
      </c>
      <c r="GB144" s="307">
        <f t="shared" si="1716"/>
        <v>0</v>
      </c>
      <c r="GC144" s="307">
        <f t="shared" si="1716"/>
        <v>0</v>
      </c>
      <c r="GD144" s="307">
        <f t="shared" si="1716"/>
        <v>0</v>
      </c>
      <c r="GE144" s="307">
        <f t="shared" si="1716"/>
        <v>0</v>
      </c>
      <c r="GF144" s="307">
        <f t="shared" si="1716"/>
        <v>0</v>
      </c>
      <c r="GG144" s="307">
        <f t="shared" si="1716"/>
        <v>0</v>
      </c>
      <c r="GH144" s="307">
        <f t="shared" si="1716"/>
        <v>0</v>
      </c>
      <c r="GI144" s="307">
        <f t="shared" si="1716"/>
        <v>0</v>
      </c>
      <c r="GJ144" s="307">
        <f t="shared" si="1716"/>
        <v>0</v>
      </c>
      <c r="GK144" s="307">
        <f t="shared" si="1716"/>
        <v>0</v>
      </c>
      <c r="GL144" s="307">
        <f t="shared" si="1716"/>
        <v>0</v>
      </c>
      <c r="GM144" s="307">
        <f t="shared" si="1716"/>
        <v>0</v>
      </c>
      <c r="GN144" s="307">
        <f t="shared" si="1716"/>
        <v>0</v>
      </c>
      <c r="GO144" s="307">
        <f t="shared" si="1716"/>
        <v>0</v>
      </c>
      <c r="GP144" s="307">
        <f t="shared" si="1716"/>
        <v>0</v>
      </c>
      <c r="GQ144" s="307">
        <f t="shared" si="1716"/>
        <v>0</v>
      </c>
      <c r="GR144" s="307">
        <f t="shared" ref="GR144:JC144" si="1717">IF(GR143=1,  IF(GS142=0,$C140-$C139+1, GR$5-$C139+1),IF(AND(GR142=1,GS142=1),GR$6,$C140-GR$4+1))*GR142</f>
        <v>0</v>
      </c>
      <c r="GS144" s="307">
        <f t="shared" si="1717"/>
        <v>0</v>
      </c>
      <c r="GT144" s="307">
        <f t="shared" si="1717"/>
        <v>0</v>
      </c>
      <c r="GU144" s="307">
        <f t="shared" si="1717"/>
        <v>0</v>
      </c>
      <c r="GV144" s="307">
        <f t="shared" si="1717"/>
        <v>0</v>
      </c>
      <c r="GW144" s="307">
        <f t="shared" si="1717"/>
        <v>0</v>
      </c>
      <c r="GX144" s="307">
        <f t="shared" si="1717"/>
        <v>0</v>
      </c>
      <c r="GY144" s="307">
        <f t="shared" si="1717"/>
        <v>0</v>
      </c>
      <c r="GZ144" s="307">
        <f t="shared" si="1717"/>
        <v>0</v>
      </c>
      <c r="HA144" s="307">
        <f t="shared" si="1717"/>
        <v>0</v>
      </c>
      <c r="HB144" s="307">
        <f t="shared" si="1717"/>
        <v>0</v>
      </c>
      <c r="HC144" s="307">
        <f t="shared" si="1717"/>
        <v>0</v>
      </c>
      <c r="HD144" s="307">
        <f t="shared" si="1717"/>
        <v>0</v>
      </c>
      <c r="HE144" s="307">
        <f t="shared" si="1717"/>
        <v>0</v>
      </c>
      <c r="HF144" s="307">
        <f t="shared" si="1717"/>
        <v>0</v>
      </c>
      <c r="HG144" s="307">
        <f t="shared" si="1717"/>
        <v>0</v>
      </c>
      <c r="HH144" s="307">
        <f t="shared" si="1717"/>
        <v>0</v>
      </c>
      <c r="HI144" s="307">
        <f t="shared" si="1717"/>
        <v>0</v>
      </c>
      <c r="HJ144" s="307">
        <f t="shared" si="1717"/>
        <v>0</v>
      </c>
      <c r="HK144" s="307">
        <f t="shared" si="1717"/>
        <v>0</v>
      </c>
      <c r="HL144" s="307">
        <f t="shared" si="1717"/>
        <v>0</v>
      </c>
      <c r="HM144" s="307">
        <f t="shared" si="1717"/>
        <v>0</v>
      </c>
      <c r="HN144" s="307">
        <f t="shared" si="1717"/>
        <v>0</v>
      </c>
      <c r="HO144" s="307">
        <f t="shared" si="1717"/>
        <v>0</v>
      </c>
      <c r="HP144" s="307">
        <f t="shared" si="1717"/>
        <v>0</v>
      </c>
      <c r="HQ144" s="307">
        <f t="shared" si="1717"/>
        <v>0</v>
      </c>
      <c r="HR144" s="307">
        <f t="shared" si="1717"/>
        <v>0</v>
      </c>
      <c r="HS144" s="307">
        <f t="shared" si="1717"/>
        <v>0</v>
      </c>
      <c r="HT144" s="307">
        <f t="shared" si="1717"/>
        <v>0</v>
      </c>
      <c r="HU144" s="307">
        <f t="shared" si="1717"/>
        <v>0</v>
      </c>
      <c r="HV144" s="307">
        <f t="shared" si="1717"/>
        <v>0</v>
      </c>
      <c r="HW144" s="307">
        <f t="shared" si="1717"/>
        <v>0</v>
      </c>
      <c r="HX144" s="307">
        <f t="shared" si="1717"/>
        <v>0</v>
      </c>
      <c r="HY144" s="307">
        <f t="shared" si="1717"/>
        <v>0</v>
      </c>
      <c r="HZ144" s="307">
        <f t="shared" si="1717"/>
        <v>0</v>
      </c>
      <c r="IA144" s="307">
        <f t="shared" si="1717"/>
        <v>0</v>
      </c>
      <c r="IB144" s="307">
        <f t="shared" si="1717"/>
        <v>0</v>
      </c>
      <c r="IC144" s="307">
        <f t="shared" si="1717"/>
        <v>0</v>
      </c>
      <c r="ID144" s="307">
        <f t="shared" si="1717"/>
        <v>0</v>
      </c>
      <c r="IE144" s="307">
        <f t="shared" si="1717"/>
        <v>0</v>
      </c>
      <c r="IF144" s="307">
        <f t="shared" si="1717"/>
        <v>0</v>
      </c>
      <c r="IG144" s="307">
        <f t="shared" si="1717"/>
        <v>0</v>
      </c>
      <c r="IH144" s="307">
        <f t="shared" si="1717"/>
        <v>0</v>
      </c>
      <c r="II144" s="307">
        <f t="shared" si="1717"/>
        <v>0</v>
      </c>
      <c r="IJ144" s="307">
        <f t="shared" si="1717"/>
        <v>0</v>
      </c>
      <c r="IK144" s="307">
        <f t="shared" si="1717"/>
        <v>0</v>
      </c>
      <c r="IL144" s="307">
        <f t="shared" si="1717"/>
        <v>0</v>
      </c>
      <c r="IM144" s="307">
        <f t="shared" si="1717"/>
        <v>0</v>
      </c>
      <c r="IN144" s="307">
        <f t="shared" si="1717"/>
        <v>0</v>
      </c>
      <c r="IO144" s="307">
        <f t="shared" si="1717"/>
        <v>0</v>
      </c>
      <c r="IP144" s="307">
        <f t="shared" si="1717"/>
        <v>0</v>
      </c>
      <c r="IQ144" s="307">
        <f t="shared" si="1717"/>
        <v>0</v>
      </c>
      <c r="IR144" s="307">
        <f t="shared" si="1717"/>
        <v>0</v>
      </c>
      <c r="IS144" s="307">
        <f t="shared" si="1717"/>
        <v>0</v>
      </c>
      <c r="IT144" s="307">
        <f t="shared" si="1717"/>
        <v>0</v>
      </c>
      <c r="IU144" s="307">
        <f t="shared" si="1717"/>
        <v>0</v>
      </c>
      <c r="IV144" s="307">
        <f t="shared" si="1717"/>
        <v>0</v>
      </c>
      <c r="IW144" s="307">
        <f t="shared" si="1717"/>
        <v>0</v>
      </c>
      <c r="IX144" s="307">
        <f t="shared" si="1717"/>
        <v>0</v>
      </c>
      <c r="IY144" s="307">
        <f t="shared" si="1717"/>
        <v>0</v>
      </c>
      <c r="IZ144" s="307">
        <f t="shared" si="1717"/>
        <v>0</v>
      </c>
      <c r="JA144" s="307">
        <f t="shared" si="1717"/>
        <v>0</v>
      </c>
      <c r="JB144" s="307">
        <f t="shared" si="1717"/>
        <v>0</v>
      </c>
      <c r="JC144" s="307">
        <f t="shared" si="1717"/>
        <v>0</v>
      </c>
      <c r="JD144" s="307">
        <f t="shared" ref="JD144:JN144" si="1718">IF(JD143=1,  IF(JE142=0,$C140-$C139+1, JD$5-$C139+1),IF(AND(JD142=1,JE142=1),JD$6,$C140-JD$4+1))*JD142</f>
        <v>0</v>
      </c>
      <c r="JE144" s="307">
        <f t="shared" si="1718"/>
        <v>0</v>
      </c>
      <c r="JF144" s="307">
        <f t="shared" si="1718"/>
        <v>0</v>
      </c>
      <c r="JG144" s="307">
        <f t="shared" si="1718"/>
        <v>0</v>
      </c>
      <c r="JH144" s="307">
        <f t="shared" si="1718"/>
        <v>0</v>
      </c>
      <c r="JI144" s="307">
        <f t="shared" si="1718"/>
        <v>0</v>
      </c>
      <c r="JJ144" s="307">
        <f t="shared" si="1718"/>
        <v>0</v>
      </c>
      <c r="JK144" s="307">
        <f t="shared" si="1718"/>
        <v>0</v>
      </c>
      <c r="JL144" s="307">
        <f t="shared" si="1718"/>
        <v>0</v>
      </c>
      <c r="JM144" s="307">
        <f t="shared" si="1718"/>
        <v>0</v>
      </c>
      <c r="JN144" s="307">
        <f t="shared" si="1718"/>
        <v>0</v>
      </c>
    </row>
    <row r="145" spans="2:274" x14ac:dyDescent="0.2">
      <c r="B145" s="2" t="s">
        <v>439</v>
      </c>
      <c r="C145" s="247"/>
      <c r="D145" s="178"/>
      <c r="E145" s="297"/>
      <c r="F145" s="347"/>
      <c r="G145" s="304">
        <f>+IF(ISERROR(G144/G$6),0,G144/G$6)</f>
        <v>0</v>
      </c>
      <c r="H145" s="304">
        <f t="shared" ref="H145:BS145" si="1719">+IF(ISERROR(H144/H$6),0,H144/H$6)</f>
        <v>0</v>
      </c>
      <c r="I145" s="304">
        <f t="shared" si="1719"/>
        <v>0</v>
      </c>
      <c r="J145" s="304">
        <f t="shared" si="1719"/>
        <v>0</v>
      </c>
      <c r="K145" s="304">
        <f t="shared" si="1719"/>
        <v>0</v>
      </c>
      <c r="L145" s="304">
        <f t="shared" si="1719"/>
        <v>0</v>
      </c>
      <c r="M145" s="304">
        <f t="shared" si="1719"/>
        <v>0</v>
      </c>
      <c r="N145" s="304">
        <f t="shared" si="1719"/>
        <v>0</v>
      </c>
      <c r="O145" s="304">
        <f t="shared" si="1719"/>
        <v>0</v>
      </c>
      <c r="P145" s="304">
        <f t="shared" si="1719"/>
        <v>0</v>
      </c>
      <c r="Q145" s="304">
        <f t="shared" si="1719"/>
        <v>0</v>
      </c>
      <c r="R145" s="304">
        <f t="shared" si="1719"/>
        <v>0</v>
      </c>
      <c r="S145" s="304">
        <f t="shared" si="1719"/>
        <v>1</v>
      </c>
      <c r="T145" s="304">
        <f t="shared" si="1719"/>
        <v>1</v>
      </c>
      <c r="U145" s="304">
        <f t="shared" si="1719"/>
        <v>1</v>
      </c>
      <c r="V145" s="304">
        <f t="shared" si="1719"/>
        <v>1</v>
      </c>
      <c r="W145" s="304">
        <f t="shared" si="1719"/>
        <v>1</v>
      </c>
      <c r="X145" s="304">
        <f t="shared" si="1719"/>
        <v>1</v>
      </c>
      <c r="Y145" s="304">
        <f t="shared" si="1719"/>
        <v>1</v>
      </c>
      <c r="Z145" s="304">
        <f t="shared" si="1719"/>
        <v>1</v>
      </c>
      <c r="AA145" s="304">
        <f t="shared" si="1719"/>
        <v>1</v>
      </c>
      <c r="AB145" s="304">
        <f t="shared" si="1719"/>
        <v>1</v>
      </c>
      <c r="AC145" s="304">
        <f t="shared" si="1719"/>
        <v>1</v>
      </c>
      <c r="AD145" s="304">
        <f t="shared" si="1719"/>
        <v>1</v>
      </c>
      <c r="AE145" s="304">
        <f t="shared" si="1719"/>
        <v>1</v>
      </c>
      <c r="AF145" s="304">
        <f t="shared" si="1719"/>
        <v>1</v>
      </c>
      <c r="AG145" s="304">
        <f t="shared" si="1719"/>
        <v>1</v>
      </c>
      <c r="AH145" s="304">
        <f t="shared" si="1719"/>
        <v>1</v>
      </c>
      <c r="AI145" s="304">
        <f t="shared" si="1719"/>
        <v>1</v>
      </c>
      <c r="AJ145" s="304">
        <f t="shared" si="1719"/>
        <v>1</v>
      </c>
      <c r="AK145" s="304">
        <f t="shared" si="1719"/>
        <v>1</v>
      </c>
      <c r="AL145" s="304">
        <f t="shared" si="1719"/>
        <v>1</v>
      </c>
      <c r="AM145" s="304">
        <f t="shared" si="1719"/>
        <v>1</v>
      </c>
      <c r="AN145" s="304">
        <f t="shared" si="1719"/>
        <v>1</v>
      </c>
      <c r="AO145" s="304">
        <f t="shared" si="1719"/>
        <v>1</v>
      </c>
      <c r="AP145" s="304">
        <f t="shared" si="1719"/>
        <v>1</v>
      </c>
      <c r="AQ145" s="304">
        <f t="shared" si="1719"/>
        <v>1</v>
      </c>
      <c r="AR145" s="304">
        <f t="shared" si="1719"/>
        <v>1</v>
      </c>
      <c r="AS145" s="304">
        <f t="shared" si="1719"/>
        <v>1</v>
      </c>
      <c r="AT145" s="304">
        <f t="shared" si="1719"/>
        <v>1</v>
      </c>
      <c r="AU145" s="304">
        <f t="shared" si="1719"/>
        <v>1</v>
      </c>
      <c r="AV145" s="304">
        <f t="shared" si="1719"/>
        <v>1</v>
      </c>
      <c r="AW145" s="304">
        <f t="shared" si="1719"/>
        <v>1</v>
      </c>
      <c r="AX145" s="304">
        <f t="shared" si="1719"/>
        <v>1</v>
      </c>
      <c r="AY145" s="304">
        <f t="shared" si="1719"/>
        <v>1</v>
      </c>
      <c r="AZ145" s="304">
        <f t="shared" si="1719"/>
        <v>1</v>
      </c>
      <c r="BA145" s="304">
        <f t="shared" si="1719"/>
        <v>1</v>
      </c>
      <c r="BB145" s="304">
        <f t="shared" si="1719"/>
        <v>1</v>
      </c>
      <c r="BC145" s="304">
        <f t="shared" si="1719"/>
        <v>1</v>
      </c>
      <c r="BD145" s="304">
        <f t="shared" si="1719"/>
        <v>1</v>
      </c>
      <c r="BE145" s="304">
        <f t="shared" si="1719"/>
        <v>1</v>
      </c>
      <c r="BF145" s="304">
        <f t="shared" si="1719"/>
        <v>1</v>
      </c>
      <c r="BG145" s="304">
        <f t="shared" si="1719"/>
        <v>0</v>
      </c>
      <c r="BH145" s="304">
        <f t="shared" si="1719"/>
        <v>0</v>
      </c>
      <c r="BI145" s="304">
        <f t="shared" si="1719"/>
        <v>0</v>
      </c>
      <c r="BJ145" s="304">
        <f t="shared" si="1719"/>
        <v>0</v>
      </c>
      <c r="BK145" s="304">
        <f t="shared" si="1719"/>
        <v>0</v>
      </c>
      <c r="BL145" s="304">
        <f t="shared" si="1719"/>
        <v>0</v>
      </c>
      <c r="BM145" s="304">
        <f t="shared" si="1719"/>
        <v>0</v>
      </c>
      <c r="BN145" s="304">
        <f t="shared" si="1719"/>
        <v>0</v>
      </c>
      <c r="BO145" s="304">
        <f t="shared" si="1719"/>
        <v>0</v>
      </c>
      <c r="BP145" s="304">
        <f t="shared" si="1719"/>
        <v>0</v>
      </c>
      <c r="BQ145" s="304">
        <f t="shared" si="1719"/>
        <v>0</v>
      </c>
      <c r="BR145" s="304">
        <f t="shared" si="1719"/>
        <v>0</v>
      </c>
      <c r="BS145" s="304">
        <f t="shared" si="1719"/>
        <v>0</v>
      </c>
      <c r="BT145" s="304">
        <f t="shared" ref="BT145:EE145" si="1720">+IF(ISERROR(BT144/BT$6),0,BT144/BT$6)</f>
        <v>0</v>
      </c>
      <c r="BU145" s="304">
        <f t="shared" si="1720"/>
        <v>0</v>
      </c>
      <c r="BV145" s="304">
        <f t="shared" si="1720"/>
        <v>0</v>
      </c>
      <c r="BW145" s="304">
        <f t="shared" si="1720"/>
        <v>0</v>
      </c>
      <c r="BX145" s="304">
        <f t="shared" si="1720"/>
        <v>0</v>
      </c>
      <c r="BY145" s="304">
        <f t="shared" si="1720"/>
        <v>0</v>
      </c>
      <c r="BZ145" s="304">
        <f t="shared" si="1720"/>
        <v>0</v>
      </c>
      <c r="CA145" s="304">
        <f t="shared" si="1720"/>
        <v>0</v>
      </c>
      <c r="CB145" s="304">
        <f t="shared" si="1720"/>
        <v>0</v>
      </c>
      <c r="CC145" s="304">
        <f t="shared" si="1720"/>
        <v>0</v>
      </c>
      <c r="CD145" s="304">
        <f t="shared" si="1720"/>
        <v>0</v>
      </c>
      <c r="CE145" s="304">
        <f t="shared" si="1720"/>
        <v>0</v>
      </c>
      <c r="CF145" s="304">
        <f t="shared" si="1720"/>
        <v>0</v>
      </c>
      <c r="CG145" s="304">
        <f t="shared" si="1720"/>
        <v>0</v>
      </c>
      <c r="CH145" s="304">
        <f t="shared" si="1720"/>
        <v>0</v>
      </c>
      <c r="CI145" s="304">
        <f t="shared" si="1720"/>
        <v>0</v>
      </c>
      <c r="CJ145" s="304">
        <f t="shared" si="1720"/>
        <v>0</v>
      </c>
      <c r="CK145" s="304">
        <f t="shared" si="1720"/>
        <v>0</v>
      </c>
      <c r="CL145" s="304">
        <f t="shared" si="1720"/>
        <v>0</v>
      </c>
      <c r="CM145" s="304">
        <f t="shared" si="1720"/>
        <v>0</v>
      </c>
      <c r="CN145" s="304">
        <f t="shared" si="1720"/>
        <v>0</v>
      </c>
      <c r="CO145" s="304">
        <f t="shared" si="1720"/>
        <v>0</v>
      </c>
      <c r="CP145" s="304">
        <f t="shared" si="1720"/>
        <v>0</v>
      </c>
      <c r="CQ145" s="304">
        <f t="shared" si="1720"/>
        <v>0</v>
      </c>
      <c r="CR145" s="304">
        <f t="shared" si="1720"/>
        <v>0</v>
      </c>
      <c r="CS145" s="304">
        <f t="shared" si="1720"/>
        <v>0</v>
      </c>
      <c r="CT145" s="304">
        <f t="shared" si="1720"/>
        <v>0</v>
      </c>
      <c r="CU145" s="304">
        <f t="shared" si="1720"/>
        <v>0</v>
      </c>
      <c r="CV145" s="304">
        <f t="shared" si="1720"/>
        <v>0</v>
      </c>
      <c r="CW145" s="304">
        <f t="shared" si="1720"/>
        <v>0</v>
      </c>
      <c r="CX145" s="304">
        <f t="shared" si="1720"/>
        <v>0</v>
      </c>
      <c r="CY145" s="304">
        <f t="shared" si="1720"/>
        <v>0</v>
      </c>
      <c r="CZ145" s="304">
        <f t="shared" si="1720"/>
        <v>0</v>
      </c>
      <c r="DA145" s="304">
        <f t="shared" si="1720"/>
        <v>0</v>
      </c>
      <c r="DB145" s="304">
        <f t="shared" si="1720"/>
        <v>0</v>
      </c>
      <c r="DC145" s="304">
        <f t="shared" si="1720"/>
        <v>0</v>
      </c>
      <c r="DD145" s="304">
        <f t="shared" si="1720"/>
        <v>0</v>
      </c>
      <c r="DE145" s="304">
        <f t="shared" si="1720"/>
        <v>0</v>
      </c>
      <c r="DF145" s="304">
        <f t="shared" si="1720"/>
        <v>0</v>
      </c>
      <c r="DG145" s="304">
        <f t="shared" si="1720"/>
        <v>0</v>
      </c>
      <c r="DH145" s="304">
        <f t="shared" si="1720"/>
        <v>0</v>
      </c>
      <c r="DI145" s="304">
        <f t="shared" si="1720"/>
        <v>0</v>
      </c>
      <c r="DJ145" s="304">
        <f t="shared" si="1720"/>
        <v>0</v>
      </c>
      <c r="DK145" s="304">
        <f t="shared" si="1720"/>
        <v>0</v>
      </c>
      <c r="DL145" s="304">
        <f t="shared" si="1720"/>
        <v>0</v>
      </c>
      <c r="DM145" s="304">
        <f t="shared" si="1720"/>
        <v>0</v>
      </c>
      <c r="DN145" s="304">
        <f t="shared" si="1720"/>
        <v>0</v>
      </c>
      <c r="DO145" s="304">
        <f t="shared" si="1720"/>
        <v>0</v>
      </c>
      <c r="DP145" s="304">
        <f t="shared" si="1720"/>
        <v>0</v>
      </c>
      <c r="DQ145" s="304">
        <f t="shared" si="1720"/>
        <v>0</v>
      </c>
      <c r="DR145" s="304">
        <f t="shared" si="1720"/>
        <v>0</v>
      </c>
      <c r="DS145" s="304">
        <f t="shared" si="1720"/>
        <v>0</v>
      </c>
      <c r="DT145" s="304">
        <f t="shared" si="1720"/>
        <v>0</v>
      </c>
      <c r="DU145" s="304">
        <f t="shared" si="1720"/>
        <v>0</v>
      </c>
      <c r="DV145" s="304">
        <f t="shared" si="1720"/>
        <v>0</v>
      </c>
      <c r="DW145" s="304">
        <f t="shared" si="1720"/>
        <v>0</v>
      </c>
      <c r="DX145" s="304">
        <f t="shared" si="1720"/>
        <v>0</v>
      </c>
      <c r="DY145" s="304">
        <f t="shared" si="1720"/>
        <v>0</v>
      </c>
      <c r="DZ145" s="304">
        <f t="shared" si="1720"/>
        <v>0</v>
      </c>
      <c r="EA145" s="304">
        <f t="shared" si="1720"/>
        <v>0</v>
      </c>
      <c r="EB145" s="304">
        <f t="shared" si="1720"/>
        <v>0</v>
      </c>
      <c r="EC145" s="304">
        <f t="shared" si="1720"/>
        <v>0</v>
      </c>
      <c r="ED145" s="304">
        <f t="shared" si="1720"/>
        <v>0</v>
      </c>
      <c r="EE145" s="304">
        <f t="shared" si="1720"/>
        <v>0</v>
      </c>
      <c r="EF145" s="304">
        <f t="shared" ref="EF145:GQ145" si="1721">+IF(ISERROR(EF144/EF$6),0,EF144/EF$6)</f>
        <v>0</v>
      </c>
      <c r="EG145" s="304">
        <f t="shared" si="1721"/>
        <v>0</v>
      </c>
      <c r="EH145" s="304">
        <f t="shared" si="1721"/>
        <v>0</v>
      </c>
      <c r="EI145" s="304">
        <f t="shared" si="1721"/>
        <v>0</v>
      </c>
      <c r="EJ145" s="304">
        <f t="shared" si="1721"/>
        <v>0</v>
      </c>
      <c r="EK145" s="304">
        <f t="shared" si="1721"/>
        <v>0</v>
      </c>
      <c r="EL145" s="304">
        <f t="shared" si="1721"/>
        <v>0</v>
      </c>
      <c r="EM145" s="304">
        <f t="shared" si="1721"/>
        <v>0</v>
      </c>
      <c r="EN145" s="304">
        <f t="shared" si="1721"/>
        <v>0</v>
      </c>
      <c r="EO145" s="304">
        <f t="shared" si="1721"/>
        <v>0</v>
      </c>
      <c r="EP145" s="304">
        <f t="shared" si="1721"/>
        <v>0</v>
      </c>
      <c r="EQ145" s="304">
        <f t="shared" si="1721"/>
        <v>0</v>
      </c>
      <c r="ER145" s="304">
        <f t="shared" si="1721"/>
        <v>0</v>
      </c>
      <c r="ES145" s="304">
        <f t="shared" si="1721"/>
        <v>0</v>
      </c>
      <c r="ET145" s="304">
        <f t="shared" si="1721"/>
        <v>0</v>
      </c>
      <c r="EU145" s="304">
        <f t="shared" si="1721"/>
        <v>0</v>
      </c>
      <c r="EV145" s="304">
        <f t="shared" si="1721"/>
        <v>0</v>
      </c>
      <c r="EW145" s="304">
        <f t="shared" si="1721"/>
        <v>0</v>
      </c>
      <c r="EX145" s="304">
        <f t="shared" si="1721"/>
        <v>0</v>
      </c>
      <c r="EY145" s="304">
        <f t="shared" si="1721"/>
        <v>0</v>
      </c>
      <c r="EZ145" s="304">
        <f t="shared" si="1721"/>
        <v>0</v>
      </c>
      <c r="FA145" s="304">
        <f t="shared" si="1721"/>
        <v>0</v>
      </c>
      <c r="FB145" s="304">
        <f t="shared" si="1721"/>
        <v>0</v>
      </c>
      <c r="FC145" s="304">
        <f t="shared" si="1721"/>
        <v>0</v>
      </c>
      <c r="FD145" s="304">
        <f t="shared" si="1721"/>
        <v>0</v>
      </c>
      <c r="FE145" s="304">
        <f t="shared" si="1721"/>
        <v>0</v>
      </c>
      <c r="FF145" s="304">
        <f t="shared" si="1721"/>
        <v>0</v>
      </c>
      <c r="FG145" s="304">
        <f t="shared" si="1721"/>
        <v>0</v>
      </c>
      <c r="FH145" s="304">
        <f t="shared" si="1721"/>
        <v>0</v>
      </c>
      <c r="FI145" s="304">
        <f t="shared" si="1721"/>
        <v>0</v>
      </c>
      <c r="FJ145" s="304">
        <f t="shared" si="1721"/>
        <v>0</v>
      </c>
      <c r="FK145" s="304">
        <f t="shared" si="1721"/>
        <v>0</v>
      </c>
      <c r="FL145" s="304">
        <f t="shared" si="1721"/>
        <v>0</v>
      </c>
      <c r="FM145" s="304">
        <f t="shared" si="1721"/>
        <v>0</v>
      </c>
      <c r="FN145" s="304">
        <f t="shared" si="1721"/>
        <v>0</v>
      </c>
      <c r="FO145" s="304">
        <f t="shared" si="1721"/>
        <v>0</v>
      </c>
      <c r="FP145" s="304">
        <f t="shared" si="1721"/>
        <v>0</v>
      </c>
      <c r="FQ145" s="304">
        <f t="shared" si="1721"/>
        <v>0</v>
      </c>
      <c r="FR145" s="304">
        <f t="shared" si="1721"/>
        <v>0</v>
      </c>
      <c r="FS145" s="304">
        <f t="shared" si="1721"/>
        <v>0</v>
      </c>
      <c r="FT145" s="304">
        <f t="shared" si="1721"/>
        <v>0</v>
      </c>
      <c r="FU145" s="304">
        <f t="shared" si="1721"/>
        <v>0</v>
      </c>
      <c r="FV145" s="304">
        <f t="shared" si="1721"/>
        <v>0</v>
      </c>
      <c r="FW145" s="304">
        <f t="shared" si="1721"/>
        <v>0</v>
      </c>
      <c r="FX145" s="304">
        <f t="shared" si="1721"/>
        <v>0</v>
      </c>
      <c r="FY145" s="304">
        <f t="shared" si="1721"/>
        <v>0</v>
      </c>
      <c r="FZ145" s="304">
        <f t="shared" si="1721"/>
        <v>0</v>
      </c>
      <c r="GA145" s="304">
        <f t="shared" si="1721"/>
        <v>0</v>
      </c>
      <c r="GB145" s="304">
        <f t="shared" si="1721"/>
        <v>0</v>
      </c>
      <c r="GC145" s="304">
        <f t="shared" si="1721"/>
        <v>0</v>
      </c>
      <c r="GD145" s="304">
        <f t="shared" si="1721"/>
        <v>0</v>
      </c>
      <c r="GE145" s="304">
        <f t="shared" si="1721"/>
        <v>0</v>
      </c>
      <c r="GF145" s="304">
        <f t="shared" si="1721"/>
        <v>0</v>
      </c>
      <c r="GG145" s="304">
        <f t="shared" si="1721"/>
        <v>0</v>
      </c>
      <c r="GH145" s="304">
        <f t="shared" si="1721"/>
        <v>0</v>
      </c>
      <c r="GI145" s="304">
        <f t="shared" si="1721"/>
        <v>0</v>
      </c>
      <c r="GJ145" s="304">
        <f t="shared" si="1721"/>
        <v>0</v>
      </c>
      <c r="GK145" s="304">
        <f t="shared" si="1721"/>
        <v>0</v>
      </c>
      <c r="GL145" s="304">
        <f t="shared" si="1721"/>
        <v>0</v>
      </c>
      <c r="GM145" s="304">
        <f t="shared" si="1721"/>
        <v>0</v>
      </c>
      <c r="GN145" s="304">
        <f t="shared" si="1721"/>
        <v>0</v>
      </c>
      <c r="GO145" s="304">
        <f t="shared" si="1721"/>
        <v>0</v>
      </c>
      <c r="GP145" s="304">
        <f t="shared" si="1721"/>
        <v>0</v>
      </c>
      <c r="GQ145" s="304">
        <f t="shared" si="1721"/>
        <v>0</v>
      </c>
      <c r="GR145" s="304">
        <f t="shared" ref="GR145:JC145" si="1722">+IF(ISERROR(GR144/GR$6),0,GR144/GR$6)</f>
        <v>0</v>
      </c>
      <c r="GS145" s="304">
        <f t="shared" si="1722"/>
        <v>0</v>
      </c>
      <c r="GT145" s="304">
        <f t="shared" si="1722"/>
        <v>0</v>
      </c>
      <c r="GU145" s="304">
        <f t="shared" si="1722"/>
        <v>0</v>
      </c>
      <c r="GV145" s="304">
        <f t="shared" si="1722"/>
        <v>0</v>
      </c>
      <c r="GW145" s="304">
        <f t="shared" si="1722"/>
        <v>0</v>
      </c>
      <c r="GX145" s="304">
        <f t="shared" si="1722"/>
        <v>0</v>
      </c>
      <c r="GY145" s="304">
        <f t="shared" si="1722"/>
        <v>0</v>
      </c>
      <c r="GZ145" s="304">
        <f t="shared" si="1722"/>
        <v>0</v>
      </c>
      <c r="HA145" s="304">
        <f t="shared" si="1722"/>
        <v>0</v>
      </c>
      <c r="HB145" s="304">
        <f t="shared" si="1722"/>
        <v>0</v>
      </c>
      <c r="HC145" s="304">
        <f t="shared" si="1722"/>
        <v>0</v>
      </c>
      <c r="HD145" s="304">
        <f t="shared" si="1722"/>
        <v>0</v>
      </c>
      <c r="HE145" s="304">
        <f t="shared" si="1722"/>
        <v>0</v>
      </c>
      <c r="HF145" s="304">
        <f t="shared" si="1722"/>
        <v>0</v>
      </c>
      <c r="HG145" s="304">
        <f t="shared" si="1722"/>
        <v>0</v>
      </c>
      <c r="HH145" s="304">
        <f t="shared" si="1722"/>
        <v>0</v>
      </c>
      <c r="HI145" s="304">
        <f t="shared" si="1722"/>
        <v>0</v>
      </c>
      <c r="HJ145" s="304">
        <f t="shared" si="1722"/>
        <v>0</v>
      </c>
      <c r="HK145" s="304">
        <f t="shared" si="1722"/>
        <v>0</v>
      </c>
      <c r="HL145" s="304">
        <f t="shared" si="1722"/>
        <v>0</v>
      </c>
      <c r="HM145" s="304">
        <f t="shared" si="1722"/>
        <v>0</v>
      </c>
      <c r="HN145" s="304">
        <f t="shared" si="1722"/>
        <v>0</v>
      </c>
      <c r="HO145" s="304">
        <f t="shared" si="1722"/>
        <v>0</v>
      </c>
      <c r="HP145" s="304">
        <f t="shared" si="1722"/>
        <v>0</v>
      </c>
      <c r="HQ145" s="304">
        <f t="shared" si="1722"/>
        <v>0</v>
      </c>
      <c r="HR145" s="304">
        <f t="shared" si="1722"/>
        <v>0</v>
      </c>
      <c r="HS145" s="304">
        <f t="shared" si="1722"/>
        <v>0</v>
      </c>
      <c r="HT145" s="304">
        <f t="shared" si="1722"/>
        <v>0</v>
      </c>
      <c r="HU145" s="304">
        <f t="shared" si="1722"/>
        <v>0</v>
      </c>
      <c r="HV145" s="304">
        <f t="shared" si="1722"/>
        <v>0</v>
      </c>
      <c r="HW145" s="304">
        <f t="shared" si="1722"/>
        <v>0</v>
      </c>
      <c r="HX145" s="304">
        <f t="shared" si="1722"/>
        <v>0</v>
      </c>
      <c r="HY145" s="304">
        <f t="shared" si="1722"/>
        <v>0</v>
      </c>
      <c r="HZ145" s="304">
        <f t="shared" si="1722"/>
        <v>0</v>
      </c>
      <c r="IA145" s="304">
        <f t="shared" si="1722"/>
        <v>0</v>
      </c>
      <c r="IB145" s="304">
        <f t="shared" si="1722"/>
        <v>0</v>
      </c>
      <c r="IC145" s="304">
        <f t="shared" si="1722"/>
        <v>0</v>
      </c>
      <c r="ID145" s="304">
        <f t="shared" si="1722"/>
        <v>0</v>
      </c>
      <c r="IE145" s="304">
        <f t="shared" si="1722"/>
        <v>0</v>
      </c>
      <c r="IF145" s="304">
        <f t="shared" si="1722"/>
        <v>0</v>
      </c>
      <c r="IG145" s="304">
        <f t="shared" si="1722"/>
        <v>0</v>
      </c>
      <c r="IH145" s="304">
        <f t="shared" si="1722"/>
        <v>0</v>
      </c>
      <c r="II145" s="304">
        <f t="shared" si="1722"/>
        <v>0</v>
      </c>
      <c r="IJ145" s="304">
        <f t="shared" si="1722"/>
        <v>0</v>
      </c>
      <c r="IK145" s="304">
        <f t="shared" si="1722"/>
        <v>0</v>
      </c>
      <c r="IL145" s="304">
        <f t="shared" si="1722"/>
        <v>0</v>
      </c>
      <c r="IM145" s="304">
        <f t="shared" si="1722"/>
        <v>0</v>
      </c>
      <c r="IN145" s="304">
        <f t="shared" si="1722"/>
        <v>0</v>
      </c>
      <c r="IO145" s="304">
        <f t="shared" si="1722"/>
        <v>0</v>
      </c>
      <c r="IP145" s="304">
        <f t="shared" si="1722"/>
        <v>0</v>
      </c>
      <c r="IQ145" s="304">
        <f t="shared" si="1722"/>
        <v>0</v>
      </c>
      <c r="IR145" s="304">
        <f t="shared" si="1722"/>
        <v>0</v>
      </c>
      <c r="IS145" s="304">
        <f t="shared" si="1722"/>
        <v>0</v>
      </c>
      <c r="IT145" s="304">
        <f t="shared" si="1722"/>
        <v>0</v>
      </c>
      <c r="IU145" s="304">
        <f t="shared" si="1722"/>
        <v>0</v>
      </c>
      <c r="IV145" s="304">
        <f t="shared" si="1722"/>
        <v>0</v>
      </c>
      <c r="IW145" s="304">
        <f t="shared" si="1722"/>
        <v>0</v>
      </c>
      <c r="IX145" s="304">
        <f t="shared" si="1722"/>
        <v>0</v>
      </c>
      <c r="IY145" s="304">
        <f t="shared" si="1722"/>
        <v>0</v>
      </c>
      <c r="IZ145" s="304">
        <f t="shared" si="1722"/>
        <v>0</v>
      </c>
      <c r="JA145" s="304">
        <f t="shared" si="1722"/>
        <v>0</v>
      </c>
      <c r="JB145" s="304">
        <f t="shared" si="1722"/>
        <v>0</v>
      </c>
      <c r="JC145" s="304">
        <f t="shared" si="1722"/>
        <v>0</v>
      </c>
      <c r="JD145" s="304">
        <f t="shared" ref="JD145:JN145" si="1723">+IF(ISERROR(JD144/JD$6),0,JD144/JD$6)</f>
        <v>0</v>
      </c>
      <c r="JE145" s="304">
        <f t="shared" si="1723"/>
        <v>0</v>
      </c>
      <c r="JF145" s="304">
        <f t="shared" si="1723"/>
        <v>0</v>
      </c>
      <c r="JG145" s="304">
        <f t="shared" si="1723"/>
        <v>0</v>
      </c>
      <c r="JH145" s="304">
        <f t="shared" si="1723"/>
        <v>0</v>
      </c>
      <c r="JI145" s="304">
        <f t="shared" si="1723"/>
        <v>0</v>
      </c>
      <c r="JJ145" s="304">
        <f t="shared" si="1723"/>
        <v>0</v>
      </c>
      <c r="JK145" s="304">
        <f t="shared" si="1723"/>
        <v>0</v>
      </c>
      <c r="JL145" s="304">
        <f t="shared" si="1723"/>
        <v>0</v>
      </c>
      <c r="JM145" s="304">
        <f t="shared" si="1723"/>
        <v>0</v>
      </c>
      <c r="JN145" s="304">
        <f t="shared" si="1723"/>
        <v>0</v>
      </c>
    </row>
    <row r="146" spans="2:274" x14ac:dyDescent="0.2">
      <c r="B146" s="2" t="s">
        <v>484</v>
      </c>
      <c r="C146" s="247"/>
      <c r="D146" s="178"/>
      <c r="E146" s="297"/>
      <c r="F146" s="347"/>
      <c r="G146" s="392">
        <f>+G141*(1-G142)</f>
        <v>0</v>
      </c>
      <c r="H146" s="392">
        <f t="shared" ref="H146:BS146" si="1724">+H141*(1-H142)</f>
        <v>0</v>
      </c>
      <c r="I146" s="392">
        <f t="shared" si="1724"/>
        <v>0</v>
      </c>
      <c r="J146" s="392">
        <f t="shared" si="1724"/>
        <v>0</v>
      </c>
      <c r="K146" s="392">
        <f t="shared" si="1724"/>
        <v>0</v>
      </c>
      <c r="L146" s="392">
        <f t="shared" si="1724"/>
        <v>0</v>
      </c>
      <c r="M146" s="392">
        <f t="shared" si="1724"/>
        <v>0</v>
      </c>
      <c r="N146" s="392">
        <f t="shared" si="1724"/>
        <v>0</v>
      </c>
      <c r="O146" s="392">
        <f t="shared" si="1724"/>
        <v>0</v>
      </c>
      <c r="P146" s="392">
        <f t="shared" si="1724"/>
        <v>0</v>
      </c>
      <c r="Q146" s="392">
        <f t="shared" si="1724"/>
        <v>0</v>
      </c>
      <c r="R146" s="392">
        <f t="shared" si="1724"/>
        <v>0</v>
      </c>
      <c r="S146" s="392">
        <f t="shared" si="1724"/>
        <v>0</v>
      </c>
      <c r="T146" s="392">
        <f t="shared" si="1724"/>
        <v>0</v>
      </c>
      <c r="U146" s="392">
        <f t="shared" si="1724"/>
        <v>0</v>
      </c>
      <c r="V146" s="392">
        <f t="shared" si="1724"/>
        <v>0</v>
      </c>
      <c r="W146" s="392">
        <f t="shared" si="1724"/>
        <v>0</v>
      </c>
      <c r="X146" s="392">
        <f t="shared" si="1724"/>
        <v>0</v>
      </c>
      <c r="Y146" s="392">
        <f t="shared" si="1724"/>
        <v>0</v>
      </c>
      <c r="Z146" s="392">
        <f t="shared" si="1724"/>
        <v>0</v>
      </c>
      <c r="AA146" s="392">
        <f t="shared" si="1724"/>
        <v>0</v>
      </c>
      <c r="AB146" s="392">
        <f t="shared" si="1724"/>
        <v>0</v>
      </c>
      <c r="AC146" s="392">
        <f t="shared" si="1724"/>
        <v>0</v>
      </c>
      <c r="AD146" s="392">
        <f t="shared" si="1724"/>
        <v>0</v>
      </c>
      <c r="AE146" s="392">
        <f t="shared" si="1724"/>
        <v>0</v>
      </c>
      <c r="AF146" s="392">
        <f t="shared" si="1724"/>
        <v>0</v>
      </c>
      <c r="AG146" s="392">
        <f t="shared" si="1724"/>
        <v>0</v>
      </c>
      <c r="AH146" s="392">
        <f t="shared" si="1724"/>
        <v>0</v>
      </c>
      <c r="AI146" s="392">
        <f t="shared" si="1724"/>
        <v>0</v>
      </c>
      <c r="AJ146" s="392">
        <f t="shared" si="1724"/>
        <v>0</v>
      </c>
      <c r="AK146" s="392">
        <f t="shared" si="1724"/>
        <v>0</v>
      </c>
      <c r="AL146" s="392">
        <f t="shared" si="1724"/>
        <v>0</v>
      </c>
      <c r="AM146" s="392">
        <f t="shared" si="1724"/>
        <v>0</v>
      </c>
      <c r="AN146" s="392">
        <f t="shared" si="1724"/>
        <v>0</v>
      </c>
      <c r="AO146" s="392">
        <f t="shared" si="1724"/>
        <v>0</v>
      </c>
      <c r="AP146" s="392">
        <f t="shared" si="1724"/>
        <v>0</v>
      </c>
      <c r="AQ146" s="392">
        <f t="shared" si="1724"/>
        <v>0</v>
      </c>
      <c r="AR146" s="392">
        <f t="shared" si="1724"/>
        <v>0</v>
      </c>
      <c r="AS146" s="392">
        <f t="shared" si="1724"/>
        <v>0</v>
      </c>
      <c r="AT146" s="392">
        <f t="shared" si="1724"/>
        <v>0</v>
      </c>
      <c r="AU146" s="392">
        <f t="shared" si="1724"/>
        <v>0</v>
      </c>
      <c r="AV146" s="392">
        <f t="shared" si="1724"/>
        <v>0</v>
      </c>
      <c r="AW146" s="392">
        <f t="shared" si="1724"/>
        <v>0</v>
      </c>
      <c r="AX146" s="392">
        <f t="shared" si="1724"/>
        <v>0</v>
      </c>
      <c r="AY146" s="392">
        <f t="shared" si="1724"/>
        <v>0</v>
      </c>
      <c r="AZ146" s="392">
        <f t="shared" si="1724"/>
        <v>0</v>
      </c>
      <c r="BA146" s="392">
        <f t="shared" si="1724"/>
        <v>0</v>
      </c>
      <c r="BB146" s="392">
        <f t="shared" si="1724"/>
        <v>0</v>
      </c>
      <c r="BC146" s="392">
        <f t="shared" si="1724"/>
        <v>0</v>
      </c>
      <c r="BD146" s="392">
        <f t="shared" si="1724"/>
        <v>0</v>
      </c>
      <c r="BE146" s="392">
        <f t="shared" si="1724"/>
        <v>0</v>
      </c>
      <c r="BF146" s="392">
        <f t="shared" si="1724"/>
        <v>0</v>
      </c>
      <c r="BG146" s="392">
        <f t="shared" si="1724"/>
        <v>1</v>
      </c>
      <c r="BH146" s="392">
        <f t="shared" si="1724"/>
        <v>1</v>
      </c>
      <c r="BI146" s="392">
        <f t="shared" si="1724"/>
        <v>1</v>
      </c>
      <c r="BJ146" s="392">
        <f t="shared" si="1724"/>
        <v>1</v>
      </c>
      <c r="BK146" s="392">
        <f t="shared" si="1724"/>
        <v>1</v>
      </c>
      <c r="BL146" s="392">
        <f t="shared" si="1724"/>
        <v>1</v>
      </c>
      <c r="BM146" s="392">
        <f t="shared" si="1724"/>
        <v>1</v>
      </c>
      <c r="BN146" s="392">
        <f t="shared" si="1724"/>
        <v>1</v>
      </c>
      <c r="BO146" s="392">
        <f t="shared" si="1724"/>
        <v>1</v>
      </c>
      <c r="BP146" s="392">
        <f t="shared" si="1724"/>
        <v>1</v>
      </c>
      <c r="BQ146" s="392">
        <f t="shared" si="1724"/>
        <v>1</v>
      </c>
      <c r="BR146" s="392">
        <f t="shared" si="1724"/>
        <v>1</v>
      </c>
      <c r="BS146" s="392">
        <f t="shared" si="1724"/>
        <v>1</v>
      </c>
      <c r="BT146" s="392">
        <f t="shared" ref="BT146:EE146" si="1725">+BT141*(1-BT142)</f>
        <v>1</v>
      </c>
      <c r="BU146" s="392">
        <f t="shared" si="1725"/>
        <v>1</v>
      </c>
      <c r="BV146" s="392">
        <f t="shared" si="1725"/>
        <v>1</v>
      </c>
      <c r="BW146" s="392">
        <f t="shared" si="1725"/>
        <v>1</v>
      </c>
      <c r="BX146" s="392">
        <f t="shared" si="1725"/>
        <v>1</v>
      </c>
      <c r="BY146" s="392">
        <f t="shared" si="1725"/>
        <v>1</v>
      </c>
      <c r="BZ146" s="392">
        <f t="shared" si="1725"/>
        <v>1</v>
      </c>
      <c r="CA146" s="392">
        <f t="shared" si="1725"/>
        <v>1</v>
      </c>
      <c r="CB146" s="392">
        <f t="shared" si="1725"/>
        <v>1</v>
      </c>
      <c r="CC146" s="392">
        <f t="shared" si="1725"/>
        <v>1</v>
      </c>
      <c r="CD146" s="392">
        <f t="shared" si="1725"/>
        <v>1</v>
      </c>
      <c r="CE146" s="392">
        <f t="shared" si="1725"/>
        <v>1</v>
      </c>
      <c r="CF146" s="392">
        <f t="shared" si="1725"/>
        <v>1</v>
      </c>
      <c r="CG146" s="392">
        <f t="shared" si="1725"/>
        <v>1</v>
      </c>
      <c r="CH146" s="392">
        <f t="shared" si="1725"/>
        <v>1</v>
      </c>
      <c r="CI146" s="392">
        <f t="shared" si="1725"/>
        <v>1</v>
      </c>
      <c r="CJ146" s="392">
        <f t="shared" si="1725"/>
        <v>1</v>
      </c>
      <c r="CK146" s="392">
        <f t="shared" si="1725"/>
        <v>1</v>
      </c>
      <c r="CL146" s="392">
        <f t="shared" si="1725"/>
        <v>1</v>
      </c>
      <c r="CM146" s="392">
        <f t="shared" si="1725"/>
        <v>1</v>
      </c>
      <c r="CN146" s="392">
        <f t="shared" si="1725"/>
        <v>1</v>
      </c>
      <c r="CO146" s="392">
        <f t="shared" si="1725"/>
        <v>1</v>
      </c>
      <c r="CP146" s="392">
        <f t="shared" si="1725"/>
        <v>1</v>
      </c>
      <c r="CQ146" s="392">
        <f t="shared" si="1725"/>
        <v>1</v>
      </c>
      <c r="CR146" s="392">
        <f t="shared" si="1725"/>
        <v>1</v>
      </c>
      <c r="CS146" s="392">
        <f t="shared" si="1725"/>
        <v>1</v>
      </c>
      <c r="CT146" s="392">
        <f t="shared" si="1725"/>
        <v>1</v>
      </c>
      <c r="CU146" s="392">
        <f t="shared" si="1725"/>
        <v>1</v>
      </c>
      <c r="CV146" s="392">
        <f t="shared" si="1725"/>
        <v>1</v>
      </c>
      <c r="CW146" s="392">
        <f t="shared" si="1725"/>
        <v>1</v>
      </c>
      <c r="CX146" s="392">
        <f t="shared" si="1725"/>
        <v>1</v>
      </c>
      <c r="CY146" s="392">
        <f t="shared" si="1725"/>
        <v>1</v>
      </c>
      <c r="CZ146" s="392">
        <f t="shared" si="1725"/>
        <v>1</v>
      </c>
      <c r="DA146" s="392">
        <f t="shared" si="1725"/>
        <v>1</v>
      </c>
      <c r="DB146" s="392">
        <f t="shared" si="1725"/>
        <v>1</v>
      </c>
      <c r="DC146" s="392">
        <f t="shared" si="1725"/>
        <v>1</v>
      </c>
      <c r="DD146" s="392">
        <f t="shared" si="1725"/>
        <v>1</v>
      </c>
      <c r="DE146" s="392">
        <f t="shared" si="1725"/>
        <v>1</v>
      </c>
      <c r="DF146" s="392">
        <f t="shared" si="1725"/>
        <v>1</v>
      </c>
      <c r="DG146" s="392">
        <f t="shared" si="1725"/>
        <v>1</v>
      </c>
      <c r="DH146" s="392">
        <f t="shared" si="1725"/>
        <v>1</v>
      </c>
      <c r="DI146" s="392">
        <f t="shared" si="1725"/>
        <v>1</v>
      </c>
      <c r="DJ146" s="392">
        <f t="shared" si="1725"/>
        <v>1</v>
      </c>
      <c r="DK146" s="392">
        <f t="shared" si="1725"/>
        <v>1</v>
      </c>
      <c r="DL146" s="392">
        <f t="shared" si="1725"/>
        <v>1</v>
      </c>
      <c r="DM146" s="392">
        <f t="shared" si="1725"/>
        <v>1</v>
      </c>
      <c r="DN146" s="392">
        <f t="shared" si="1725"/>
        <v>1</v>
      </c>
      <c r="DO146" s="392">
        <f t="shared" si="1725"/>
        <v>1</v>
      </c>
      <c r="DP146" s="392">
        <f t="shared" si="1725"/>
        <v>1</v>
      </c>
      <c r="DQ146" s="392">
        <f t="shared" si="1725"/>
        <v>1</v>
      </c>
      <c r="DR146" s="392">
        <f t="shared" si="1725"/>
        <v>1</v>
      </c>
      <c r="DS146" s="392">
        <f t="shared" si="1725"/>
        <v>1</v>
      </c>
      <c r="DT146" s="392">
        <f t="shared" si="1725"/>
        <v>1</v>
      </c>
      <c r="DU146" s="392">
        <f t="shared" si="1725"/>
        <v>1</v>
      </c>
      <c r="DV146" s="392">
        <f t="shared" si="1725"/>
        <v>1</v>
      </c>
      <c r="DW146" s="392">
        <f t="shared" si="1725"/>
        <v>1</v>
      </c>
      <c r="DX146" s="392">
        <f t="shared" si="1725"/>
        <v>1</v>
      </c>
      <c r="DY146" s="392">
        <f t="shared" si="1725"/>
        <v>1</v>
      </c>
      <c r="DZ146" s="392">
        <f t="shared" si="1725"/>
        <v>1</v>
      </c>
      <c r="EA146" s="392">
        <f t="shared" si="1725"/>
        <v>1</v>
      </c>
      <c r="EB146" s="392">
        <f t="shared" si="1725"/>
        <v>1</v>
      </c>
      <c r="EC146" s="392">
        <f t="shared" si="1725"/>
        <v>1</v>
      </c>
      <c r="ED146" s="392">
        <f t="shared" si="1725"/>
        <v>1</v>
      </c>
      <c r="EE146" s="392">
        <f t="shared" si="1725"/>
        <v>1</v>
      </c>
      <c r="EF146" s="392">
        <f t="shared" ref="EF146:GQ146" si="1726">+EF141*(1-EF142)</f>
        <v>1</v>
      </c>
      <c r="EG146" s="392">
        <f t="shared" si="1726"/>
        <v>1</v>
      </c>
      <c r="EH146" s="392">
        <f t="shared" si="1726"/>
        <v>1</v>
      </c>
      <c r="EI146" s="392">
        <f t="shared" si="1726"/>
        <v>1</v>
      </c>
      <c r="EJ146" s="392">
        <f t="shared" si="1726"/>
        <v>1</v>
      </c>
      <c r="EK146" s="392">
        <f t="shared" si="1726"/>
        <v>1</v>
      </c>
      <c r="EL146" s="392">
        <f t="shared" si="1726"/>
        <v>1</v>
      </c>
      <c r="EM146" s="392">
        <f t="shared" si="1726"/>
        <v>1</v>
      </c>
      <c r="EN146" s="392">
        <f t="shared" si="1726"/>
        <v>1</v>
      </c>
      <c r="EO146" s="392">
        <f t="shared" si="1726"/>
        <v>1</v>
      </c>
      <c r="EP146" s="392">
        <f t="shared" si="1726"/>
        <v>1</v>
      </c>
      <c r="EQ146" s="392">
        <f t="shared" si="1726"/>
        <v>1</v>
      </c>
      <c r="ER146" s="392">
        <f t="shared" si="1726"/>
        <v>1</v>
      </c>
      <c r="ES146" s="392">
        <f t="shared" si="1726"/>
        <v>1</v>
      </c>
      <c r="ET146" s="392">
        <f t="shared" si="1726"/>
        <v>1</v>
      </c>
      <c r="EU146" s="392">
        <f t="shared" si="1726"/>
        <v>1</v>
      </c>
      <c r="EV146" s="392">
        <f t="shared" si="1726"/>
        <v>1</v>
      </c>
      <c r="EW146" s="392">
        <f t="shared" si="1726"/>
        <v>1</v>
      </c>
      <c r="EX146" s="392">
        <f t="shared" si="1726"/>
        <v>1</v>
      </c>
      <c r="EY146" s="392">
        <f t="shared" si="1726"/>
        <v>1</v>
      </c>
      <c r="EZ146" s="392">
        <f t="shared" si="1726"/>
        <v>1</v>
      </c>
      <c r="FA146" s="392">
        <f t="shared" si="1726"/>
        <v>1</v>
      </c>
      <c r="FB146" s="392">
        <f t="shared" si="1726"/>
        <v>1</v>
      </c>
      <c r="FC146" s="392">
        <f t="shared" si="1726"/>
        <v>1</v>
      </c>
      <c r="FD146" s="392">
        <f t="shared" si="1726"/>
        <v>1</v>
      </c>
      <c r="FE146" s="392">
        <f t="shared" si="1726"/>
        <v>1</v>
      </c>
      <c r="FF146" s="392">
        <f t="shared" si="1726"/>
        <v>1</v>
      </c>
      <c r="FG146" s="392">
        <f t="shared" si="1726"/>
        <v>1</v>
      </c>
      <c r="FH146" s="392">
        <f t="shared" si="1726"/>
        <v>1</v>
      </c>
      <c r="FI146" s="392">
        <f t="shared" si="1726"/>
        <v>1</v>
      </c>
      <c r="FJ146" s="392">
        <f t="shared" si="1726"/>
        <v>1</v>
      </c>
      <c r="FK146" s="392">
        <f t="shared" si="1726"/>
        <v>1</v>
      </c>
      <c r="FL146" s="392">
        <f t="shared" si="1726"/>
        <v>1</v>
      </c>
      <c r="FM146" s="392">
        <f t="shared" si="1726"/>
        <v>1</v>
      </c>
      <c r="FN146" s="392">
        <f t="shared" si="1726"/>
        <v>1</v>
      </c>
      <c r="FO146" s="392">
        <f t="shared" si="1726"/>
        <v>1</v>
      </c>
      <c r="FP146" s="392">
        <f t="shared" si="1726"/>
        <v>1</v>
      </c>
      <c r="FQ146" s="392">
        <f t="shared" si="1726"/>
        <v>1</v>
      </c>
      <c r="FR146" s="392">
        <f t="shared" si="1726"/>
        <v>1</v>
      </c>
      <c r="FS146" s="392">
        <f t="shared" si="1726"/>
        <v>1</v>
      </c>
      <c r="FT146" s="392">
        <f t="shared" si="1726"/>
        <v>1</v>
      </c>
      <c r="FU146" s="392">
        <f t="shared" si="1726"/>
        <v>1</v>
      </c>
      <c r="FV146" s="392">
        <f t="shared" si="1726"/>
        <v>1</v>
      </c>
      <c r="FW146" s="392">
        <f t="shared" si="1726"/>
        <v>1</v>
      </c>
      <c r="FX146" s="392">
        <f t="shared" si="1726"/>
        <v>1</v>
      </c>
      <c r="FY146" s="392">
        <f t="shared" si="1726"/>
        <v>1</v>
      </c>
      <c r="FZ146" s="392">
        <f t="shared" si="1726"/>
        <v>1</v>
      </c>
      <c r="GA146" s="392">
        <f t="shared" si="1726"/>
        <v>1</v>
      </c>
      <c r="GB146" s="392">
        <f t="shared" si="1726"/>
        <v>1</v>
      </c>
      <c r="GC146" s="392">
        <f t="shared" si="1726"/>
        <v>1</v>
      </c>
      <c r="GD146" s="392">
        <f t="shared" si="1726"/>
        <v>1</v>
      </c>
      <c r="GE146" s="392">
        <f t="shared" si="1726"/>
        <v>1</v>
      </c>
      <c r="GF146" s="392">
        <f t="shared" si="1726"/>
        <v>1</v>
      </c>
      <c r="GG146" s="392">
        <f t="shared" si="1726"/>
        <v>1</v>
      </c>
      <c r="GH146" s="392">
        <f t="shared" si="1726"/>
        <v>1</v>
      </c>
      <c r="GI146" s="392">
        <f t="shared" si="1726"/>
        <v>1</v>
      </c>
      <c r="GJ146" s="392">
        <f t="shared" si="1726"/>
        <v>1</v>
      </c>
      <c r="GK146" s="392">
        <f t="shared" si="1726"/>
        <v>1</v>
      </c>
      <c r="GL146" s="392">
        <f t="shared" si="1726"/>
        <v>1</v>
      </c>
      <c r="GM146" s="392">
        <f t="shared" si="1726"/>
        <v>1</v>
      </c>
      <c r="GN146" s="392">
        <f t="shared" si="1726"/>
        <v>1</v>
      </c>
      <c r="GO146" s="392">
        <f t="shared" si="1726"/>
        <v>1</v>
      </c>
      <c r="GP146" s="392">
        <f t="shared" si="1726"/>
        <v>1</v>
      </c>
      <c r="GQ146" s="392">
        <f t="shared" si="1726"/>
        <v>1</v>
      </c>
      <c r="GR146" s="392">
        <f t="shared" ref="GR146:JC146" si="1727">+GR141*(1-GR142)</f>
        <v>1</v>
      </c>
      <c r="GS146" s="392">
        <f t="shared" si="1727"/>
        <v>1</v>
      </c>
      <c r="GT146" s="392">
        <f t="shared" si="1727"/>
        <v>1</v>
      </c>
      <c r="GU146" s="392">
        <f t="shared" si="1727"/>
        <v>1</v>
      </c>
      <c r="GV146" s="392">
        <f t="shared" si="1727"/>
        <v>1</v>
      </c>
      <c r="GW146" s="392">
        <f t="shared" si="1727"/>
        <v>1</v>
      </c>
      <c r="GX146" s="392">
        <f t="shared" si="1727"/>
        <v>1</v>
      </c>
      <c r="GY146" s="392">
        <f t="shared" si="1727"/>
        <v>1</v>
      </c>
      <c r="GZ146" s="392">
        <f t="shared" si="1727"/>
        <v>1</v>
      </c>
      <c r="HA146" s="392">
        <f t="shared" si="1727"/>
        <v>1</v>
      </c>
      <c r="HB146" s="392">
        <f t="shared" si="1727"/>
        <v>1</v>
      </c>
      <c r="HC146" s="392">
        <f t="shared" si="1727"/>
        <v>1</v>
      </c>
      <c r="HD146" s="392">
        <f t="shared" si="1727"/>
        <v>1</v>
      </c>
      <c r="HE146" s="392">
        <f t="shared" si="1727"/>
        <v>1</v>
      </c>
      <c r="HF146" s="392">
        <f t="shared" si="1727"/>
        <v>1</v>
      </c>
      <c r="HG146" s="392">
        <f t="shared" si="1727"/>
        <v>1</v>
      </c>
      <c r="HH146" s="392">
        <f t="shared" si="1727"/>
        <v>1</v>
      </c>
      <c r="HI146" s="392">
        <f t="shared" si="1727"/>
        <v>1</v>
      </c>
      <c r="HJ146" s="392">
        <f t="shared" si="1727"/>
        <v>1</v>
      </c>
      <c r="HK146" s="392">
        <f t="shared" si="1727"/>
        <v>1</v>
      </c>
      <c r="HL146" s="392">
        <f t="shared" si="1727"/>
        <v>1</v>
      </c>
      <c r="HM146" s="392">
        <f t="shared" si="1727"/>
        <v>1</v>
      </c>
      <c r="HN146" s="392">
        <f t="shared" si="1727"/>
        <v>1</v>
      </c>
      <c r="HO146" s="392">
        <f t="shared" si="1727"/>
        <v>1</v>
      </c>
      <c r="HP146" s="392">
        <f t="shared" si="1727"/>
        <v>1</v>
      </c>
      <c r="HQ146" s="392">
        <f t="shared" si="1727"/>
        <v>1</v>
      </c>
      <c r="HR146" s="392">
        <f t="shared" si="1727"/>
        <v>1</v>
      </c>
      <c r="HS146" s="392">
        <f t="shared" si="1727"/>
        <v>1</v>
      </c>
      <c r="HT146" s="392">
        <f t="shared" si="1727"/>
        <v>1</v>
      </c>
      <c r="HU146" s="392">
        <f t="shared" si="1727"/>
        <v>1</v>
      </c>
      <c r="HV146" s="392">
        <f t="shared" si="1727"/>
        <v>1</v>
      </c>
      <c r="HW146" s="392">
        <f t="shared" si="1727"/>
        <v>1</v>
      </c>
      <c r="HX146" s="392">
        <f t="shared" si="1727"/>
        <v>1</v>
      </c>
      <c r="HY146" s="392">
        <f t="shared" si="1727"/>
        <v>1</v>
      </c>
      <c r="HZ146" s="392">
        <f t="shared" si="1727"/>
        <v>1</v>
      </c>
      <c r="IA146" s="392">
        <f t="shared" si="1727"/>
        <v>1</v>
      </c>
      <c r="IB146" s="392">
        <f t="shared" si="1727"/>
        <v>1</v>
      </c>
      <c r="IC146" s="392">
        <f t="shared" si="1727"/>
        <v>1</v>
      </c>
      <c r="ID146" s="392">
        <f t="shared" si="1727"/>
        <v>1</v>
      </c>
      <c r="IE146" s="392">
        <f t="shared" si="1727"/>
        <v>1</v>
      </c>
      <c r="IF146" s="392">
        <f t="shared" si="1727"/>
        <v>1</v>
      </c>
      <c r="IG146" s="392">
        <f t="shared" si="1727"/>
        <v>1</v>
      </c>
      <c r="IH146" s="392">
        <f t="shared" si="1727"/>
        <v>1</v>
      </c>
      <c r="II146" s="392">
        <f t="shared" si="1727"/>
        <v>1</v>
      </c>
      <c r="IJ146" s="392">
        <f t="shared" si="1727"/>
        <v>1</v>
      </c>
      <c r="IK146" s="392">
        <f t="shared" si="1727"/>
        <v>1</v>
      </c>
      <c r="IL146" s="392">
        <f t="shared" si="1727"/>
        <v>1</v>
      </c>
      <c r="IM146" s="392">
        <f t="shared" si="1727"/>
        <v>1</v>
      </c>
      <c r="IN146" s="392">
        <f t="shared" si="1727"/>
        <v>1</v>
      </c>
      <c r="IO146" s="392">
        <f t="shared" si="1727"/>
        <v>1</v>
      </c>
      <c r="IP146" s="392">
        <f t="shared" si="1727"/>
        <v>1</v>
      </c>
      <c r="IQ146" s="392">
        <f t="shared" si="1727"/>
        <v>1</v>
      </c>
      <c r="IR146" s="392">
        <f t="shared" si="1727"/>
        <v>1</v>
      </c>
      <c r="IS146" s="392">
        <f t="shared" si="1727"/>
        <v>1</v>
      </c>
      <c r="IT146" s="392">
        <f t="shared" si="1727"/>
        <v>1</v>
      </c>
      <c r="IU146" s="392">
        <f t="shared" si="1727"/>
        <v>1</v>
      </c>
      <c r="IV146" s="392">
        <f t="shared" si="1727"/>
        <v>1</v>
      </c>
      <c r="IW146" s="392">
        <f t="shared" si="1727"/>
        <v>1</v>
      </c>
      <c r="IX146" s="392">
        <f t="shared" si="1727"/>
        <v>1</v>
      </c>
      <c r="IY146" s="392">
        <f t="shared" si="1727"/>
        <v>1</v>
      </c>
      <c r="IZ146" s="392">
        <f t="shared" si="1727"/>
        <v>1</v>
      </c>
      <c r="JA146" s="392">
        <f t="shared" si="1727"/>
        <v>1</v>
      </c>
      <c r="JB146" s="392">
        <f t="shared" si="1727"/>
        <v>1</v>
      </c>
      <c r="JC146" s="392">
        <f t="shared" si="1727"/>
        <v>1</v>
      </c>
      <c r="JD146" s="392">
        <f t="shared" ref="JD146:JN146" si="1728">+JD141*(1-JD142)</f>
        <v>1</v>
      </c>
      <c r="JE146" s="392">
        <f t="shared" si="1728"/>
        <v>1</v>
      </c>
      <c r="JF146" s="392">
        <f t="shared" si="1728"/>
        <v>1</v>
      </c>
      <c r="JG146" s="392">
        <f t="shared" si="1728"/>
        <v>1</v>
      </c>
      <c r="JH146" s="392">
        <f t="shared" si="1728"/>
        <v>1</v>
      </c>
      <c r="JI146" s="392">
        <f t="shared" si="1728"/>
        <v>1</v>
      </c>
      <c r="JJ146" s="392">
        <f t="shared" si="1728"/>
        <v>1</v>
      </c>
      <c r="JK146" s="392">
        <f t="shared" si="1728"/>
        <v>1</v>
      </c>
      <c r="JL146" s="392">
        <f t="shared" si="1728"/>
        <v>1</v>
      </c>
      <c r="JM146" s="392">
        <f t="shared" si="1728"/>
        <v>1</v>
      </c>
      <c r="JN146" s="392">
        <f t="shared" si="1728"/>
        <v>1</v>
      </c>
    </row>
    <row r="147" spans="2:274" x14ac:dyDescent="0.2">
      <c r="B147" s="2"/>
      <c r="C147" s="247"/>
      <c r="D147" s="178"/>
      <c r="E147" s="297"/>
      <c r="F147" s="347"/>
      <c r="G147" s="304"/>
      <c r="H147" s="304"/>
      <c r="I147" s="304"/>
      <c r="J147" s="304"/>
      <c r="K147" s="304"/>
      <c r="L147" s="304"/>
      <c r="M147" s="304"/>
      <c r="N147" s="304"/>
      <c r="O147" s="304"/>
      <c r="P147" s="304"/>
      <c r="Q147" s="304"/>
      <c r="R147" s="304"/>
      <c r="S147" s="304"/>
      <c r="T147" s="304"/>
      <c r="U147" s="304"/>
      <c r="V147" s="304"/>
      <c r="W147" s="304"/>
      <c r="X147" s="304"/>
      <c r="Y147" s="304"/>
      <c r="Z147" s="304"/>
      <c r="AA147" s="304"/>
      <c r="AB147" s="304"/>
      <c r="AC147" s="304"/>
      <c r="AD147" s="304"/>
      <c r="AE147" s="304"/>
      <c r="AF147" s="304"/>
      <c r="AG147" s="304"/>
      <c r="AH147" s="304"/>
      <c r="AI147" s="304"/>
      <c r="AJ147" s="304"/>
      <c r="AK147" s="304"/>
      <c r="AL147" s="304"/>
      <c r="AM147" s="304"/>
      <c r="AN147" s="304"/>
      <c r="AO147" s="304"/>
      <c r="AP147" s="304"/>
      <c r="AQ147" s="304"/>
      <c r="AR147" s="304"/>
      <c r="AS147" s="304"/>
      <c r="AT147" s="304"/>
      <c r="AU147" s="304"/>
      <c r="AV147" s="304"/>
      <c r="AW147" s="304"/>
      <c r="AX147" s="304"/>
      <c r="AY147" s="304"/>
      <c r="AZ147" s="304"/>
      <c r="BA147" s="304"/>
      <c r="BB147" s="304"/>
      <c r="BC147" s="304"/>
      <c r="BD147" s="304"/>
      <c r="BE147" s="304"/>
      <c r="BF147" s="304"/>
      <c r="BG147" s="304"/>
      <c r="BH147" s="304"/>
      <c r="BI147" s="304"/>
      <c r="BJ147" s="304"/>
      <c r="BK147" s="304"/>
      <c r="BL147" s="304"/>
      <c r="BM147" s="304"/>
      <c r="BN147" s="304"/>
      <c r="BO147" s="304"/>
      <c r="BP147" s="304"/>
      <c r="BQ147" s="304"/>
      <c r="BR147" s="304"/>
      <c r="BS147" s="304"/>
      <c r="BT147" s="304"/>
      <c r="BU147" s="304"/>
      <c r="BV147" s="304"/>
      <c r="BW147" s="304"/>
      <c r="BX147" s="304"/>
      <c r="BY147" s="304"/>
      <c r="BZ147" s="304"/>
      <c r="CA147" s="304"/>
      <c r="CB147" s="304"/>
      <c r="CC147" s="304"/>
      <c r="CD147" s="304"/>
      <c r="CE147" s="304"/>
      <c r="CF147" s="304"/>
      <c r="CG147" s="304"/>
      <c r="CH147" s="304"/>
      <c r="CI147" s="304"/>
      <c r="CJ147" s="304"/>
      <c r="CK147" s="304"/>
      <c r="CL147" s="304"/>
      <c r="CM147" s="304"/>
      <c r="CN147" s="304"/>
      <c r="CO147" s="304"/>
      <c r="CP147" s="304"/>
      <c r="CQ147" s="304"/>
      <c r="CR147" s="304"/>
      <c r="CS147" s="304"/>
      <c r="CT147" s="304"/>
      <c r="CU147" s="304"/>
      <c r="CV147" s="304"/>
      <c r="CW147" s="304"/>
      <c r="CX147" s="304"/>
      <c r="CY147" s="304"/>
      <c r="CZ147" s="304"/>
      <c r="DA147" s="304"/>
      <c r="DB147" s="304"/>
      <c r="DC147" s="304"/>
      <c r="DD147" s="304"/>
      <c r="DE147" s="304"/>
      <c r="DF147" s="304"/>
      <c r="DG147" s="304"/>
      <c r="DH147" s="304"/>
      <c r="DI147" s="304"/>
      <c r="DJ147" s="304"/>
      <c r="DK147" s="304"/>
      <c r="DL147" s="304"/>
      <c r="DM147" s="304"/>
      <c r="DN147" s="304"/>
      <c r="DO147" s="304"/>
      <c r="DP147" s="304"/>
      <c r="DQ147" s="304"/>
      <c r="DR147" s="304"/>
      <c r="DS147" s="304"/>
      <c r="DT147" s="304"/>
      <c r="DU147" s="304"/>
      <c r="DV147" s="304"/>
      <c r="DW147" s="304"/>
      <c r="DX147" s="304"/>
      <c r="DY147" s="304"/>
      <c r="DZ147" s="304"/>
      <c r="EA147" s="304"/>
      <c r="EB147" s="304"/>
      <c r="EC147" s="304"/>
      <c r="ED147" s="304"/>
      <c r="EE147" s="304"/>
      <c r="EF147" s="304"/>
      <c r="EG147" s="304"/>
      <c r="EH147" s="304"/>
      <c r="EI147" s="304"/>
      <c r="EJ147" s="304"/>
      <c r="EK147" s="304"/>
      <c r="EL147" s="304"/>
      <c r="EM147" s="304"/>
      <c r="EN147" s="304"/>
      <c r="EO147" s="304"/>
      <c r="EP147" s="304"/>
      <c r="EQ147" s="304"/>
      <c r="ER147" s="304"/>
      <c r="ES147" s="304"/>
      <c r="ET147" s="304"/>
      <c r="EU147" s="304"/>
      <c r="EV147" s="304"/>
      <c r="EW147" s="304"/>
      <c r="EX147" s="304"/>
      <c r="EY147" s="304"/>
      <c r="EZ147" s="304"/>
      <c r="FA147" s="304"/>
      <c r="FB147" s="304"/>
      <c r="FC147" s="304"/>
      <c r="FD147" s="304"/>
      <c r="FE147" s="304"/>
      <c r="FF147" s="304"/>
      <c r="FG147" s="304"/>
      <c r="FH147" s="304"/>
      <c r="FI147" s="304"/>
      <c r="FJ147" s="304"/>
      <c r="FK147" s="304"/>
      <c r="FL147" s="304"/>
      <c r="FM147" s="304"/>
      <c r="FN147" s="304"/>
      <c r="FO147" s="304"/>
      <c r="FP147" s="304"/>
      <c r="FQ147" s="304"/>
      <c r="FR147" s="304"/>
      <c r="FS147" s="304"/>
      <c r="FT147" s="304"/>
      <c r="FU147" s="304"/>
      <c r="FV147" s="304"/>
      <c r="FW147" s="304"/>
      <c r="FX147" s="304"/>
      <c r="FY147" s="304"/>
      <c r="FZ147" s="304"/>
      <c r="GA147" s="304"/>
      <c r="GB147" s="304"/>
      <c r="GC147" s="304"/>
      <c r="GD147" s="304"/>
      <c r="GE147" s="304"/>
      <c r="GF147" s="304"/>
      <c r="GG147" s="304"/>
      <c r="GH147" s="304"/>
      <c r="GI147" s="304"/>
      <c r="GJ147" s="304"/>
      <c r="GK147" s="304"/>
      <c r="GL147" s="304"/>
      <c r="GM147" s="304"/>
      <c r="GN147" s="304"/>
      <c r="GO147" s="304"/>
      <c r="GP147" s="304"/>
      <c r="GQ147" s="304"/>
      <c r="GR147" s="304"/>
      <c r="GS147" s="304"/>
      <c r="GT147" s="304"/>
      <c r="GU147" s="304"/>
      <c r="GV147" s="304"/>
      <c r="GW147" s="304"/>
      <c r="GX147" s="304"/>
      <c r="GY147" s="304"/>
      <c r="GZ147" s="304"/>
      <c r="HA147" s="304"/>
      <c r="HB147" s="304"/>
      <c r="HC147" s="304"/>
      <c r="HD147" s="304"/>
      <c r="HE147" s="304"/>
      <c r="HF147" s="304"/>
      <c r="HG147" s="304"/>
      <c r="HH147" s="304"/>
      <c r="HI147" s="304"/>
      <c r="HJ147" s="304"/>
      <c r="HK147" s="304"/>
      <c r="HL147" s="304"/>
      <c r="HM147" s="304"/>
      <c r="HN147" s="304"/>
      <c r="HO147" s="304"/>
      <c r="HP147" s="304"/>
      <c r="HQ147" s="304"/>
      <c r="HR147" s="304"/>
      <c r="HS147" s="304"/>
      <c r="HT147" s="304"/>
      <c r="HU147" s="304"/>
      <c r="HV147" s="304"/>
      <c r="HW147" s="304"/>
      <c r="HX147" s="304"/>
      <c r="HY147" s="304"/>
      <c r="HZ147" s="304"/>
      <c r="IA147" s="304"/>
      <c r="IB147" s="304"/>
      <c r="IC147" s="304"/>
      <c r="ID147" s="304"/>
      <c r="IE147" s="304"/>
      <c r="IF147" s="304"/>
      <c r="IG147" s="304"/>
      <c r="IH147" s="304"/>
      <c r="II147" s="304"/>
      <c r="IJ147" s="304"/>
      <c r="IK147" s="304"/>
      <c r="IL147" s="304"/>
      <c r="IM147" s="304"/>
      <c r="IN147" s="304"/>
      <c r="IO147" s="304"/>
      <c r="IP147" s="304"/>
      <c r="IQ147" s="304"/>
      <c r="IR147" s="304"/>
      <c r="IS147" s="304"/>
      <c r="IT147" s="304"/>
      <c r="IU147" s="304"/>
      <c r="IV147" s="304"/>
      <c r="IW147" s="304"/>
      <c r="IX147" s="304"/>
      <c r="IY147" s="304"/>
      <c r="IZ147" s="304"/>
      <c r="JA147" s="304"/>
      <c r="JB147" s="304"/>
      <c r="JC147" s="304"/>
      <c r="JD147" s="304"/>
      <c r="JE147" s="304"/>
      <c r="JF147" s="304"/>
      <c r="JG147" s="304"/>
      <c r="JH147" s="304"/>
      <c r="JI147" s="304"/>
      <c r="JJ147" s="304"/>
      <c r="JK147" s="304"/>
      <c r="JL147" s="304"/>
      <c r="JM147" s="304"/>
      <c r="JN147" s="304"/>
    </row>
    <row r="148" spans="2:274" x14ac:dyDescent="0.2">
      <c r="B148" s="2"/>
      <c r="C148" s="247"/>
      <c r="D148" s="178"/>
      <c r="E148" s="297"/>
      <c r="F148" s="347"/>
      <c r="G148" s="347"/>
      <c r="H148" s="347"/>
      <c r="I148" s="347"/>
      <c r="J148" s="347"/>
      <c r="K148" s="347"/>
      <c r="L148" s="347"/>
      <c r="M148" s="347"/>
      <c r="N148" s="347"/>
      <c r="O148" s="347"/>
      <c r="P148" s="347"/>
      <c r="Q148" s="347"/>
      <c r="R148" s="347"/>
      <c r="S148" s="347"/>
      <c r="T148" s="347"/>
      <c r="U148" s="347"/>
      <c r="V148" s="347"/>
      <c r="W148" s="347"/>
      <c r="X148" s="347"/>
      <c r="Y148" s="347"/>
      <c r="Z148" s="347"/>
      <c r="AA148" s="347"/>
      <c r="AB148" s="347"/>
      <c r="AC148" s="347"/>
      <c r="AD148" s="347"/>
      <c r="AE148" s="347"/>
      <c r="AF148" s="347"/>
      <c r="AG148" s="347"/>
      <c r="AH148" s="347"/>
      <c r="AI148" s="347"/>
      <c r="AJ148" s="347"/>
      <c r="AK148" s="347"/>
      <c r="AL148" s="347"/>
      <c r="AM148" s="347"/>
      <c r="AN148" s="347"/>
      <c r="AO148" s="347"/>
      <c r="AP148" s="347"/>
      <c r="AQ148" s="347"/>
      <c r="AR148" s="347"/>
      <c r="AS148" s="347"/>
      <c r="AT148" s="347"/>
      <c r="AU148" s="347"/>
      <c r="AV148" s="347"/>
      <c r="AW148" s="347"/>
      <c r="AX148" s="347"/>
      <c r="AY148" s="347"/>
      <c r="AZ148" s="347"/>
      <c r="BA148" s="347"/>
      <c r="BB148" s="347"/>
      <c r="BC148" s="347"/>
      <c r="BD148" s="347"/>
      <c r="BE148" s="347"/>
      <c r="BF148" s="347"/>
      <c r="BG148" s="347"/>
      <c r="BH148" s="347"/>
      <c r="BI148" s="347"/>
      <c r="BJ148" s="347"/>
      <c r="BK148" s="347"/>
      <c r="BL148" s="347"/>
      <c r="BM148" s="347"/>
      <c r="BN148" s="347"/>
      <c r="BO148" s="347"/>
      <c r="BP148" s="347"/>
      <c r="BQ148" s="347"/>
      <c r="BR148" s="347"/>
      <c r="BS148" s="347"/>
      <c r="BT148" s="347"/>
      <c r="BU148" s="347"/>
      <c r="BV148" s="347"/>
      <c r="BW148" s="347"/>
      <c r="BX148" s="347"/>
      <c r="BY148" s="347"/>
      <c r="BZ148" s="347"/>
      <c r="CA148" s="347"/>
      <c r="CB148" s="347"/>
      <c r="CC148" s="347"/>
      <c r="CD148" s="347"/>
      <c r="CE148" s="347"/>
      <c r="CF148" s="347"/>
      <c r="CG148" s="347"/>
      <c r="CH148" s="347"/>
      <c r="CI148" s="347"/>
      <c r="CJ148" s="347"/>
      <c r="CK148" s="347"/>
      <c r="CL148" s="347"/>
      <c r="CM148" s="347"/>
      <c r="CN148" s="347"/>
      <c r="CO148" s="347"/>
      <c r="CP148" s="347"/>
      <c r="CQ148" s="347"/>
      <c r="CR148" s="347"/>
      <c r="CS148" s="347"/>
      <c r="CT148" s="347"/>
      <c r="CU148" s="347"/>
      <c r="CV148" s="347"/>
      <c r="CW148" s="347"/>
      <c r="CX148" s="347"/>
      <c r="CY148" s="347"/>
      <c r="CZ148" s="347"/>
      <c r="DA148" s="347"/>
      <c r="DB148" s="347"/>
      <c r="DC148" s="347"/>
      <c r="DD148" s="347"/>
      <c r="DE148" s="347"/>
      <c r="DF148" s="347"/>
      <c r="DG148" s="347"/>
      <c r="DH148" s="347"/>
      <c r="DI148" s="347"/>
      <c r="DJ148" s="347"/>
      <c r="DK148" s="347"/>
      <c r="DL148" s="347"/>
      <c r="DM148" s="347"/>
      <c r="DN148" s="347"/>
      <c r="DO148" s="347"/>
      <c r="DP148" s="347"/>
      <c r="DQ148" s="347"/>
      <c r="DR148" s="347"/>
      <c r="DS148" s="347"/>
      <c r="DT148" s="347"/>
      <c r="DU148" s="347"/>
      <c r="DV148" s="347"/>
      <c r="DW148" s="347"/>
      <c r="DX148" s="347"/>
      <c r="DY148" s="347"/>
      <c r="DZ148" s="347"/>
      <c r="EA148" s="347"/>
      <c r="EB148" s="347"/>
      <c r="EC148" s="347"/>
      <c r="ED148" s="347"/>
      <c r="EE148" s="347"/>
      <c r="EF148" s="347"/>
      <c r="EG148" s="347"/>
      <c r="EH148" s="347"/>
      <c r="EI148" s="347"/>
      <c r="EJ148" s="347"/>
      <c r="EK148" s="347"/>
      <c r="EL148" s="347"/>
      <c r="EM148" s="347"/>
      <c r="EN148" s="347"/>
      <c r="EO148" s="347"/>
      <c r="EP148" s="347"/>
      <c r="EQ148" s="347"/>
      <c r="ER148" s="347"/>
      <c r="ES148" s="347"/>
      <c r="ET148" s="347"/>
      <c r="EU148" s="347"/>
      <c r="EV148" s="347"/>
      <c r="EW148" s="347"/>
      <c r="EX148" s="347"/>
      <c r="EY148" s="347"/>
      <c r="EZ148" s="347"/>
      <c r="FA148" s="347"/>
      <c r="FB148" s="347"/>
      <c r="FC148" s="347"/>
      <c r="FD148" s="347"/>
      <c r="FE148" s="347"/>
      <c r="FF148" s="347"/>
      <c r="FG148" s="347"/>
      <c r="FH148" s="347"/>
      <c r="FI148" s="347"/>
      <c r="FJ148" s="347"/>
      <c r="FK148" s="347"/>
      <c r="FL148" s="347"/>
      <c r="FM148" s="347"/>
      <c r="FN148" s="347"/>
      <c r="FO148" s="347"/>
      <c r="FP148" s="347"/>
      <c r="FQ148" s="347"/>
      <c r="FR148" s="347"/>
      <c r="FS148" s="347"/>
      <c r="FT148" s="347"/>
      <c r="FU148" s="347"/>
      <c r="FV148" s="347"/>
      <c r="FW148" s="347"/>
      <c r="FX148" s="347"/>
      <c r="FY148" s="347"/>
      <c r="FZ148" s="347"/>
      <c r="GA148" s="347"/>
      <c r="GB148" s="347"/>
      <c r="GC148" s="347"/>
      <c r="GD148" s="347"/>
      <c r="GE148" s="347"/>
      <c r="GF148" s="347"/>
      <c r="GG148" s="347"/>
      <c r="GH148" s="347"/>
      <c r="GI148" s="347"/>
      <c r="GJ148" s="347"/>
      <c r="GK148" s="347"/>
      <c r="GL148" s="347"/>
      <c r="GM148" s="347"/>
      <c r="GN148" s="347"/>
      <c r="GO148" s="347"/>
      <c r="GP148" s="347"/>
      <c r="GQ148" s="347"/>
      <c r="GR148" s="347"/>
      <c r="GS148" s="347"/>
      <c r="GT148" s="347"/>
      <c r="GU148" s="347"/>
      <c r="GV148" s="347"/>
      <c r="GW148" s="347"/>
      <c r="GX148" s="347"/>
      <c r="GY148" s="347"/>
      <c r="GZ148" s="347"/>
      <c r="HA148" s="347"/>
      <c r="HB148" s="347"/>
      <c r="HC148" s="347"/>
      <c r="HD148" s="347"/>
      <c r="HE148" s="347"/>
      <c r="HF148" s="347"/>
      <c r="HG148" s="347"/>
      <c r="HH148" s="347"/>
      <c r="HI148" s="347"/>
      <c r="HJ148" s="347"/>
      <c r="HK148" s="347"/>
      <c r="HL148" s="347"/>
      <c r="HM148" s="347"/>
      <c r="HN148" s="347"/>
      <c r="HO148" s="347"/>
      <c r="HP148" s="347"/>
      <c r="HQ148" s="347"/>
      <c r="HR148" s="347"/>
      <c r="HS148" s="347"/>
      <c r="HT148" s="347"/>
      <c r="HU148" s="347"/>
      <c r="HV148" s="347"/>
      <c r="HW148" s="347"/>
      <c r="HX148" s="347"/>
      <c r="HY148" s="347"/>
      <c r="HZ148" s="347"/>
      <c r="IA148" s="347"/>
      <c r="IB148" s="347"/>
      <c r="IC148" s="347"/>
      <c r="ID148" s="347"/>
      <c r="IE148" s="347"/>
      <c r="IF148" s="347"/>
      <c r="IG148" s="347"/>
      <c r="IH148" s="347"/>
      <c r="II148" s="347"/>
      <c r="IJ148" s="347"/>
      <c r="IK148" s="347"/>
      <c r="IL148" s="347"/>
      <c r="IM148" s="347"/>
      <c r="IN148" s="347"/>
      <c r="IO148" s="347"/>
      <c r="IP148" s="347"/>
      <c r="IQ148" s="347"/>
      <c r="IR148" s="347"/>
      <c r="IS148" s="347"/>
      <c r="IT148" s="347"/>
      <c r="IU148" s="347"/>
      <c r="IV148" s="347"/>
      <c r="IW148" s="347"/>
      <c r="IX148" s="347"/>
      <c r="IY148" s="347"/>
      <c r="IZ148" s="347"/>
      <c r="JA148" s="347"/>
      <c r="JB148" s="347"/>
      <c r="JC148" s="347"/>
      <c r="JD148" s="347"/>
      <c r="JE148" s="347"/>
      <c r="JF148" s="347"/>
      <c r="JG148" s="347"/>
      <c r="JH148" s="347"/>
      <c r="JI148" s="347"/>
      <c r="JJ148" s="347"/>
      <c r="JK148" s="347"/>
      <c r="JL148" s="347"/>
      <c r="JM148" s="347"/>
      <c r="JN148" s="347"/>
    </row>
    <row r="149" spans="2:274" x14ac:dyDescent="0.2">
      <c r="B149" s="2" t="s">
        <v>501</v>
      </c>
      <c r="C149" s="390">
        <f>+C137*(1+$C$18)^SUM(G142:JN142)</f>
        <v>51115.665128380162</v>
      </c>
      <c r="D149" s="178"/>
      <c r="E149" s="297"/>
      <c r="F149" s="347"/>
      <c r="G149" s="347"/>
      <c r="H149" s="347"/>
      <c r="I149" s="347"/>
      <c r="J149" s="347"/>
      <c r="K149" s="347"/>
      <c r="L149" s="347"/>
      <c r="M149" s="347"/>
      <c r="N149" s="347"/>
      <c r="O149" s="347"/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7"/>
      <c r="AA149" s="347"/>
      <c r="AB149" s="347"/>
      <c r="AC149" s="347"/>
      <c r="AD149" s="347"/>
      <c r="AE149" s="347"/>
      <c r="AF149" s="347"/>
      <c r="AG149" s="347"/>
      <c r="AH149" s="347"/>
      <c r="AI149" s="347"/>
      <c r="AJ149" s="347"/>
      <c r="AK149" s="347"/>
      <c r="AL149" s="347"/>
      <c r="AM149" s="347"/>
      <c r="AN149" s="347"/>
      <c r="AO149" s="347"/>
      <c r="AP149" s="347"/>
      <c r="AQ149" s="347"/>
      <c r="AR149" s="347"/>
      <c r="AS149" s="347"/>
      <c r="AT149" s="347"/>
      <c r="AU149" s="347"/>
      <c r="AV149" s="347"/>
      <c r="AW149" s="347"/>
      <c r="AX149" s="347"/>
      <c r="AY149" s="347"/>
      <c r="AZ149" s="347"/>
      <c r="BA149" s="347"/>
      <c r="BB149" s="347"/>
      <c r="BC149" s="347"/>
      <c r="BD149" s="347"/>
      <c r="BE149" s="347"/>
      <c r="BF149" s="347"/>
      <c r="BG149" s="347"/>
      <c r="BH149" s="347"/>
      <c r="BI149" s="347"/>
      <c r="BJ149" s="347"/>
      <c r="BK149" s="347"/>
      <c r="BL149" s="347"/>
      <c r="BM149" s="347"/>
      <c r="BN149" s="347"/>
      <c r="BO149" s="347"/>
      <c r="BP149" s="347"/>
      <c r="BQ149" s="347"/>
      <c r="BR149" s="347"/>
      <c r="BS149" s="347"/>
      <c r="BT149" s="347"/>
      <c r="BU149" s="347"/>
      <c r="BV149" s="347"/>
      <c r="BW149" s="347"/>
      <c r="BX149" s="347"/>
      <c r="BY149" s="347"/>
      <c r="BZ149" s="347"/>
      <c r="CA149" s="347"/>
      <c r="CB149" s="347"/>
      <c r="CC149" s="347"/>
      <c r="CD149" s="347"/>
      <c r="CE149" s="347"/>
      <c r="CF149" s="347"/>
      <c r="CG149" s="347"/>
      <c r="CH149" s="347"/>
      <c r="CI149" s="347"/>
      <c r="CJ149" s="347"/>
      <c r="CK149" s="347"/>
      <c r="CL149" s="347"/>
      <c r="CM149" s="347"/>
      <c r="CN149" s="347"/>
      <c r="CO149" s="347"/>
      <c r="CP149" s="347"/>
      <c r="CQ149" s="347"/>
      <c r="CR149" s="347"/>
      <c r="CS149" s="347"/>
      <c r="CT149" s="347"/>
      <c r="CU149" s="347"/>
      <c r="CV149" s="347"/>
      <c r="CW149" s="347"/>
      <c r="CX149" s="347"/>
      <c r="CY149" s="347"/>
      <c r="CZ149" s="347"/>
      <c r="DA149" s="347"/>
      <c r="DB149" s="347"/>
      <c r="DC149" s="347"/>
      <c r="DD149" s="347"/>
      <c r="DE149" s="347"/>
      <c r="DF149" s="347"/>
      <c r="DG149" s="347"/>
      <c r="DH149" s="347"/>
      <c r="DI149" s="347"/>
      <c r="DJ149" s="347"/>
      <c r="DK149" s="347"/>
      <c r="DL149" s="347"/>
      <c r="DM149" s="347"/>
      <c r="DN149" s="347"/>
      <c r="DO149" s="347"/>
      <c r="DP149" s="347"/>
      <c r="DQ149" s="347"/>
      <c r="DR149" s="347"/>
      <c r="DS149" s="347"/>
      <c r="DT149" s="347"/>
      <c r="DU149" s="347"/>
      <c r="DV149" s="347"/>
      <c r="DW149" s="347"/>
      <c r="DX149" s="347"/>
      <c r="DY149" s="347"/>
      <c r="DZ149" s="347"/>
      <c r="EA149" s="347"/>
      <c r="EB149" s="347"/>
      <c r="EC149" s="347"/>
      <c r="ED149" s="347"/>
      <c r="EE149" s="347"/>
      <c r="EF149" s="347"/>
      <c r="EG149" s="347"/>
      <c r="EH149" s="347"/>
      <c r="EI149" s="347"/>
      <c r="EJ149" s="347"/>
      <c r="EK149" s="347"/>
      <c r="EL149" s="347"/>
      <c r="EM149" s="347"/>
      <c r="EN149" s="347"/>
      <c r="EO149" s="347"/>
      <c r="EP149" s="347"/>
      <c r="EQ149" s="347"/>
      <c r="ER149" s="347"/>
      <c r="ES149" s="347"/>
      <c r="ET149" s="347"/>
      <c r="EU149" s="347"/>
      <c r="EV149" s="347"/>
      <c r="EW149" s="347"/>
      <c r="EX149" s="347"/>
      <c r="EY149" s="347"/>
      <c r="EZ149" s="347"/>
      <c r="FA149" s="347"/>
      <c r="FB149" s="347"/>
      <c r="FC149" s="347"/>
      <c r="FD149" s="347"/>
      <c r="FE149" s="347"/>
      <c r="FF149" s="347"/>
      <c r="FG149" s="347"/>
      <c r="FH149" s="347"/>
      <c r="FI149" s="347"/>
      <c r="FJ149" s="347"/>
      <c r="FK149" s="347"/>
      <c r="FL149" s="347"/>
      <c r="FM149" s="347"/>
      <c r="FN149" s="347"/>
      <c r="FO149" s="347"/>
      <c r="FP149" s="347"/>
      <c r="FQ149" s="347"/>
      <c r="FR149" s="347"/>
      <c r="FS149" s="347"/>
      <c r="FT149" s="347"/>
      <c r="FU149" s="347"/>
      <c r="FV149" s="347"/>
      <c r="FW149" s="347"/>
      <c r="FX149" s="347"/>
      <c r="FY149" s="347"/>
      <c r="FZ149" s="347"/>
      <c r="GA149" s="347"/>
      <c r="GB149" s="347"/>
      <c r="GC149" s="347"/>
      <c r="GD149" s="347"/>
      <c r="GE149" s="347"/>
      <c r="GF149" s="347"/>
      <c r="GG149" s="347"/>
      <c r="GH149" s="347"/>
      <c r="GI149" s="347"/>
      <c r="GJ149" s="347"/>
      <c r="GK149" s="347"/>
      <c r="GL149" s="347"/>
      <c r="GM149" s="347"/>
      <c r="GN149" s="347"/>
      <c r="GO149" s="347"/>
      <c r="GP149" s="347"/>
      <c r="GQ149" s="347"/>
      <c r="GR149" s="347"/>
      <c r="GS149" s="347"/>
      <c r="GT149" s="347"/>
      <c r="GU149" s="347"/>
      <c r="GV149" s="347"/>
      <c r="GW149" s="347"/>
      <c r="GX149" s="347"/>
      <c r="GY149" s="347"/>
      <c r="GZ149" s="347"/>
      <c r="HA149" s="347"/>
      <c r="HB149" s="347"/>
      <c r="HC149" s="347"/>
      <c r="HD149" s="347"/>
      <c r="HE149" s="347"/>
      <c r="HF149" s="347"/>
      <c r="HG149" s="347"/>
      <c r="HH149" s="347"/>
      <c r="HI149" s="347"/>
      <c r="HJ149" s="347"/>
      <c r="HK149" s="347"/>
      <c r="HL149" s="347"/>
      <c r="HM149" s="347"/>
      <c r="HN149" s="347"/>
      <c r="HO149" s="347"/>
      <c r="HP149" s="347"/>
      <c r="HQ149" s="347"/>
      <c r="HR149" s="347"/>
      <c r="HS149" s="347"/>
      <c r="HT149" s="347"/>
      <c r="HU149" s="347"/>
      <c r="HV149" s="347"/>
      <c r="HW149" s="347"/>
      <c r="HX149" s="347"/>
      <c r="HY149" s="347"/>
      <c r="HZ149" s="347"/>
      <c r="IA149" s="347"/>
      <c r="IB149" s="347"/>
      <c r="IC149" s="347"/>
      <c r="ID149" s="347"/>
      <c r="IE149" s="347"/>
      <c r="IF149" s="347"/>
      <c r="IG149" s="347"/>
      <c r="IH149" s="347"/>
      <c r="II149" s="347"/>
      <c r="IJ149" s="347"/>
      <c r="IK149" s="347"/>
      <c r="IL149" s="347"/>
      <c r="IM149" s="347"/>
      <c r="IN149" s="347"/>
      <c r="IO149" s="347"/>
      <c r="IP149" s="347"/>
      <c r="IQ149" s="347"/>
      <c r="IR149" s="347"/>
      <c r="IS149" s="347"/>
      <c r="IT149" s="347"/>
      <c r="IU149" s="347"/>
      <c r="IV149" s="347"/>
      <c r="IW149" s="347"/>
      <c r="IX149" s="347"/>
      <c r="IY149" s="347"/>
      <c r="IZ149" s="347"/>
      <c r="JA149" s="347"/>
      <c r="JB149" s="347"/>
      <c r="JC149" s="347"/>
      <c r="JD149" s="347"/>
      <c r="JE149" s="347"/>
      <c r="JF149" s="347"/>
      <c r="JG149" s="347"/>
      <c r="JH149" s="347"/>
      <c r="JI149" s="347"/>
      <c r="JJ149" s="347"/>
      <c r="JK149" s="347"/>
      <c r="JL149" s="347"/>
      <c r="JM149" s="347"/>
      <c r="JN149" s="347"/>
    </row>
    <row r="150" spans="2:274" x14ac:dyDescent="0.2">
      <c r="B150" s="2"/>
      <c r="C150" s="384"/>
      <c r="D150" s="178"/>
      <c r="E150" s="297"/>
      <c r="F150" s="347"/>
      <c r="G150" s="347"/>
      <c r="H150" s="347"/>
      <c r="I150" s="347"/>
      <c r="J150" s="347"/>
      <c r="K150" s="347"/>
      <c r="L150" s="347"/>
      <c r="M150" s="347"/>
      <c r="N150" s="347"/>
      <c r="O150" s="347"/>
      <c r="P150" s="347"/>
      <c r="Q150" s="347"/>
      <c r="R150" s="347"/>
      <c r="S150" s="347"/>
      <c r="T150" s="347"/>
      <c r="U150" s="347"/>
      <c r="V150" s="347"/>
      <c r="W150" s="347"/>
      <c r="X150" s="347"/>
      <c r="Y150" s="347"/>
      <c r="Z150" s="347"/>
      <c r="AA150" s="347"/>
      <c r="AB150" s="347"/>
      <c r="AC150" s="347"/>
      <c r="AD150" s="347"/>
      <c r="AE150" s="347"/>
      <c r="AF150" s="347"/>
      <c r="AG150" s="347"/>
      <c r="AH150" s="347"/>
      <c r="AI150" s="347"/>
      <c r="AJ150" s="347"/>
      <c r="AK150" s="347"/>
      <c r="AL150" s="347"/>
      <c r="AM150" s="347"/>
      <c r="AN150" s="347"/>
      <c r="AO150" s="347"/>
      <c r="AP150" s="347"/>
      <c r="AQ150" s="347"/>
      <c r="AR150" s="347"/>
      <c r="AS150" s="347"/>
      <c r="AT150" s="347"/>
      <c r="AU150" s="347"/>
      <c r="AV150" s="347"/>
      <c r="AW150" s="347"/>
      <c r="AX150" s="347"/>
      <c r="AY150" s="347"/>
      <c r="AZ150" s="347"/>
      <c r="BA150" s="347"/>
      <c r="BB150" s="347"/>
      <c r="BC150" s="347"/>
      <c r="BD150" s="347"/>
      <c r="BE150" s="347"/>
      <c r="BF150" s="347"/>
      <c r="BG150" s="347"/>
      <c r="BH150" s="347"/>
      <c r="BI150" s="347"/>
      <c r="BJ150" s="347"/>
      <c r="BK150" s="347"/>
      <c r="BL150" s="347"/>
      <c r="BM150" s="347"/>
      <c r="BN150" s="347"/>
      <c r="BO150" s="347"/>
      <c r="BP150" s="347"/>
      <c r="BQ150" s="347"/>
      <c r="BR150" s="347"/>
      <c r="BS150" s="347"/>
      <c r="BT150" s="347"/>
      <c r="BU150" s="347"/>
      <c r="BV150" s="347"/>
      <c r="BW150" s="347"/>
      <c r="BX150" s="347"/>
      <c r="BY150" s="347"/>
      <c r="BZ150" s="347"/>
      <c r="CA150" s="347"/>
      <c r="CB150" s="347"/>
      <c r="CC150" s="347"/>
      <c r="CD150" s="347"/>
      <c r="CE150" s="347"/>
      <c r="CF150" s="347"/>
      <c r="CG150" s="347"/>
      <c r="CH150" s="347"/>
      <c r="CI150" s="347"/>
      <c r="CJ150" s="347"/>
      <c r="CK150" s="347"/>
      <c r="CL150" s="347"/>
      <c r="CM150" s="347"/>
      <c r="CN150" s="347"/>
      <c r="CO150" s="347"/>
      <c r="CP150" s="347"/>
      <c r="CQ150" s="347"/>
      <c r="CR150" s="347"/>
      <c r="CS150" s="347"/>
      <c r="CT150" s="347"/>
      <c r="CU150" s="347"/>
      <c r="CV150" s="347"/>
      <c r="CW150" s="347"/>
      <c r="CX150" s="347"/>
      <c r="CY150" s="347"/>
      <c r="CZ150" s="347"/>
      <c r="DA150" s="347"/>
      <c r="DB150" s="347"/>
      <c r="DC150" s="347"/>
      <c r="DD150" s="347"/>
      <c r="DE150" s="347"/>
      <c r="DF150" s="347"/>
      <c r="DG150" s="347"/>
      <c r="DH150" s="347"/>
      <c r="DI150" s="347"/>
      <c r="DJ150" s="347"/>
      <c r="DK150" s="347"/>
      <c r="DL150" s="347"/>
      <c r="DM150" s="347"/>
      <c r="DN150" s="347"/>
      <c r="DO150" s="347"/>
      <c r="DP150" s="347"/>
      <c r="DQ150" s="347"/>
      <c r="DR150" s="347"/>
      <c r="DS150" s="347"/>
      <c r="DT150" s="347"/>
      <c r="DU150" s="347"/>
      <c r="DV150" s="347"/>
      <c r="DW150" s="347"/>
      <c r="DX150" s="347"/>
      <c r="DY150" s="347"/>
      <c r="DZ150" s="347"/>
      <c r="EA150" s="347"/>
      <c r="EB150" s="347"/>
      <c r="EC150" s="347"/>
      <c r="ED150" s="347"/>
      <c r="EE150" s="347"/>
      <c r="EF150" s="347"/>
      <c r="EG150" s="347"/>
      <c r="EH150" s="347"/>
      <c r="EI150" s="347"/>
      <c r="EJ150" s="347"/>
      <c r="EK150" s="347"/>
      <c r="EL150" s="347"/>
      <c r="EM150" s="347"/>
      <c r="EN150" s="347"/>
      <c r="EO150" s="347"/>
      <c r="EP150" s="347"/>
      <c r="EQ150" s="347"/>
      <c r="ER150" s="347"/>
      <c r="ES150" s="347"/>
      <c r="ET150" s="347"/>
      <c r="EU150" s="347"/>
      <c r="EV150" s="347"/>
      <c r="EW150" s="347"/>
      <c r="EX150" s="347"/>
      <c r="EY150" s="347"/>
      <c r="EZ150" s="347"/>
      <c r="FA150" s="347"/>
      <c r="FB150" s="347"/>
      <c r="FC150" s="347"/>
      <c r="FD150" s="347"/>
      <c r="FE150" s="347"/>
      <c r="FF150" s="347"/>
      <c r="FG150" s="347"/>
      <c r="FH150" s="347"/>
      <c r="FI150" s="347"/>
      <c r="FJ150" s="347"/>
      <c r="FK150" s="347"/>
      <c r="FL150" s="347"/>
      <c r="FM150" s="347"/>
      <c r="FN150" s="347"/>
      <c r="FO150" s="347"/>
      <c r="FP150" s="347"/>
      <c r="FQ150" s="347"/>
      <c r="FR150" s="347"/>
      <c r="FS150" s="347"/>
      <c r="FT150" s="347"/>
      <c r="FU150" s="347"/>
      <c r="FV150" s="347"/>
      <c r="FW150" s="347"/>
      <c r="FX150" s="347"/>
      <c r="FY150" s="347"/>
      <c r="FZ150" s="347"/>
      <c r="GA150" s="347"/>
      <c r="GB150" s="347"/>
      <c r="GC150" s="347"/>
      <c r="GD150" s="347"/>
      <c r="GE150" s="347"/>
      <c r="GF150" s="347"/>
      <c r="GG150" s="347"/>
      <c r="GH150" s="347"/>
      <c r="GI150" s="347"/>
      <c r="GJ150" s="347"/>
      <c r="GK150" s="347"/>
      <c r="GL150" s="347"/>
      <c r="GM150" s="347"/>
      <c r="GN150" s="347"/>
      <c r="GO150" s="347"/>
      <c r="GP150" s="347"/>
      <c r="GQ150" s="347"/>
      <c r="GR150" s="347"/>
      <c r="GS150" s="347"/>
      <c r="GT150" s="347"/>
      <c r="GU150" s="347"/>
      <c r="GV150" s="347"/>
      <c r="GW150" s="347"/>
      <c r="GX150" s="347"/>
      <c r="GY150" s="347"/>
      <c r="GZ150" s="347"/>
      <c r="HA150" s="347"/>
      <c r="HB150" s="347"/>
      <c r="HC150" s="347"/>
      <c r="HD150" s="347"/>
      <c r="HE150" s="347"/>
      <c r="HF150" s="347"/>
      <c r="HG150" s="347"/>
      <c r="HH150" s="347"/>
      <c r="HI150" s="347"/>
      <c r="HJ150" s="347"/>
      <c r="HK150" s="347"/>
      <c r="HL150" s="347"/>
      <c r="HM150" s="347"/>
      <c r="HN150" s="347"/>
      <c r="HO150" s="347"/>
      <c r="HP150" s="347"/>
      <c r="HQ150" s="347"/>
      <c r="HR150" s="347"/>
      <c r="HS150" s="347"/>
      <c r="HT150" s="347"/>
      <c r="HU150" s="347"/>
      <c r="HV150" s="347"/>
      <c r="HW150" s="347"/>
      <c r="HX150" s="347"/>
      <c r="HY150" s="347"/>
      <c r="HZ150" s="347"/>
      <c r="IA150" s="347"/>
      <c r="IB150" s="347"/>
      <c r="IC150" s="347"/>
      <c r="ID150" s="347"/>
      <c r="IE150" s="347"/>
      <c r="IF150" s="347"/>
      <c r="IG150" s="347"/>
      <c r="IH150" s="347"/>
      <c r="II150" s="347"/>
      <c r="IJ150" s="347"/>
      <c r="IK150" s="347"/>
      <c r="IL150" s="347"/>
      <c r="IM150" s="347"/>
      <c r="IN150" s="347"/>
      <c r="IO150" s="347"/>
      <c r="IP150" s="347"/>
      <c r="IQ150" s="347"/>
      <c r="IR150" s="347"/>
      <c r="IS150" s="347"/>
      <c r="IT150" s="347"/>
      <c r="IU150" s="347"/>
      <c r="IV150" s="347"/>
      <c r="IW150" s="347"/>
      <c r="IX150" s="347"/>
      <c r="IY150" s="347"/>
      <c r="IZ150" s="347"/>
      <c r="JA150" s="347"/>
      <c r="JB150" s="347"/>
      <c r="JC150" s="347"/>
      <c r="JD150" s="347"/>
      <c r="JE150" s="347"/>
      <c r="JF150" s="347"/>
      <c r="JG150" s="347"/>
      <c r="JH150" s="347"/>
      <c r="JI150" s="347"/>
      <c r="JJ150" s="347"/>
      <c r="JK150" s="347"/>
      <c r="JL150" s="347"/>
      <c r="JM150" s="347"/>
      <c r="JN150" s="347"/>
    </row>
    <row r="151" spans="2:274" x14ac:dyDescent="0.2">
      <c r="B151" s="2" t="s">
        <v>502</v>
      </c>
      <c r="C151" s="391">
        <f>+Fin!$C$74</f>
        <v>15</v>
      </c>
      <c r="D151" s="178"/>
      <c r="E151" s="297"/>
      <c r="F151" s="347"/>
      <c r="G151" s="347"/>
      <c r="H151" s="347"/>
      <c r="I151" s="347"/>
      <c r="J151" s="347"/>
      <c r="K151" s="347"/>
      <c r="L151" s="347"/>
      <c r="M151" s="347"/>
      <c r="N151" s="347"/>
      <c r="O151" s="347"/>
      <c r="P151" s="347"/>
      <c r="Q151" s="347"/>
      <c r="R151" s="347"/>
      <c r="S151" s="347"/>
      <c r="T151" s="347"/>
      <c r="U151" s="347"/>
      <c r="V151" s="347"/>
      <c r="W151" s="347"/>
      <c r="X151" s="347"/>
      <c r="Y151" s="347"/>
      <c r="Z151" s="347"/>
      <c r="AA151" s="347"/>
      <c r="AB151" s="347"/>
      <c r="AC151" s="347"/>
      <c r="AD151" s="347"/>
      <c r="AE151" s="347"/>
      <c r="AF151" s="347"/>
      <c r="AG151" s="347"/>
      <c r="AH151" s="347"/>
      <c r="AI151" s="347"/>
      <c r="AJ151" s="347"/>
      <c r="AK151" s="347"/>
      <c r="AL151" s="347"/>
      <c r="AM151" s="347"/>
      <c r="AN151" s="347"/>
      <c r="AO151" s="347"/>
      <c r="AP151" s="347"/>
      <c r="AQ151" s="347"/>
      <c r="AR151" s="347"/>
      <c r="AS151" s="347"/>
      <c r="AT151" s="347"/>
      <c r="AU151" s="347"/>
      <c r="AV151" s="347"/>
      <c r="AW151" s="347"/>
      <c r="AX151" s="347"/>
      <c r="AY151" s="347"/>
      <c r="AZ151" s="347"/>
      <c r="BA151" s="347"/>
      <c r="BB151" s="347"/>
      <c r="BC151" s="347"/>
      <c r="BD151" s="347"/>
      <c r="BE151" s="347"/>
      <c r="BF151" s="347"/>
      <c r="BG151" s="347"/>
      <c r="BH151" s="347"/>
      <c r="BI151" s="347"/>
      <c r="BJ151" s="347"/>
      <c r="BK151" s="347"/>
      <c r="BL151" s="347"/>
      <c r="BM151" s="347"/>
      <c r="BN151" s="347"/>
      <c r="BO151" s="347"/>
      <c r="BP151" s="347"/>
      <c r="BQ151" s="347"/>
      <c r="BR151" s="347"/>
      <c r="BS151" s="347"/>
      <c r="BT151" s="347"/>
      <c r="BU151" s="347"/>
      <c r="BV151" s="347"/>
      <c r="BW151" s="347"/>
      <c r="BX151" s="347"/>
      <c r="BY151" s="347"/>
      <c r="BZ151" s="347"/>
      <c r="CA151" s="347"/>
      <c r="CB151" s="347"/>
      <c r="CC151" s="347"/>
      <c r="CD151" s="347"/>
      <c r="CE151" s="347"/>
      <c r="CF151" s="347"/>
      <c r="CG151" s="347"/>
      <c r="CH151" s="347"/>
      <c r="CI151" s="347"/>
      <c r="CJ151" s="347"/>
      <c r="CK151" s="347"/>
      <c r="CL151" s="347"/>
      <c r="CM151" s="347"/>
      <c r="CN151" s="347"/>
      <c r="CO151" s="347"/>
      <c r="CP151" s="347"/>
      <c r="CQ151" s="347"/>
      <c r="CR151" s="347"/>
      <c r="CS151" s="347"/>
      <c r="CT151" s="347"/>
      <c r="CU151" s="347"/>
      <c r="CV151" s="347"/>
      <c r="CW151" s="347"/>
      <c r="CX151" s="347"/>
      <c r="CY151" s="347"/>
      <c r="CZ151" s="347"/>
      <c r="DA151" s="347"/>
      <c r="DB151" s="347"/>
      <c r="DC151" s="347"/>
      <c r="DD151" s="347"/>
      <c r="DE151" s="347"/>
      <c r="DF151" s="347"/>
      <c r="DG151" s="347"/>
      <c r="DH151" s="347"/>
      <c r="DI151" s="347"/>
      <c r="DJ151" s="347"/>
      <c r="DK151" s="347"/>
      <c r="DL151" s="347"/>
      <c r="DM151" s="347"/>
      <c r="DN151" s="347"/>
      <c r="DO151" s="347"/>
      <c r="DP151" s="347"/>
      <c r="DQ151" s="347"/>
      <c r="DR151" s="347"/>
      <c r="DS151" s="347"/>
      <c r="DT151" s="347"/>
      <c r="DU151" s="347"/>
      <c r="DV151" s="347"/>
      <c r="DW151" s="347"/>
      <c r="DX151" s="347"/>
      <c r="DY151" s="347"/>
      <c r="DZ151" s="347"/>
      <c r="EA151" s="347"/>
      <c r="EB151" s="347"/>
      <c r="EC151" s="347"/>
      <c r="ED151" s="347"/>
      <c r="EE151" s="347"/>
      <c r="EF151" s="347"/>
      <c r="EG151" s="347"/>
      <c r="EH151" s="347"/>
      <c r="EI151" s="347"/>
      <c r="EJ151" s="347"/>
      <c r="EK151" s="347"/>
      <c r="EL151" s="347"/>
      <c r="EM151" s="347"/>
      <c r="EN151" s="347"/>
      <c r="EO151" s="347"/>
      <c r="EP151" s="347"/>
      <c r="EQ151" s="347"/>
      <c r="ER151" s="347"/>
      <c r="ES151" s="347"/>
      <c r="ET151" s="347"/>
      <c r="EU151" s="347"/>
      <c r="EV151" s="347"/>
      <c r="EW151" s="347"/>
      <c r="EX151" s="347"/>
      <c r="EY151" s="347"/>
      <c r="EZ151" s="347"/>
      <c r="FA151" s="347"/>
      <c r="FB151" s="347"/>
      <c r="FC151" s="347"/>
      <c r="FD151" s="347"/>
      <c r="FE151" s="347"/>
      <c r="FF151" s="347"/>
      <c r="FG151" s="347"/>
      <c r="FH151" s="347"/>
      <c r="FI151" s="347"/>
      <c r="FJ151" s="347"/>
      <c r="FK151" s="347"/>
      <c r="FL151" s="347"/>
      <c r="FM151" s="347"/>
      <c r="FN151" s="347"/>
      <c r="FO151" s="347"/>
      <c r="FP151" s="347"/>
      <c r="FQ151" s="347"/>
      <c r="FR151" s="347"/>
      <c r="FS151" s="347"/>
      <c r="FT151" s="347"/>
      <c r="FU151" s="347"/>
      <c r="FV151" s="347"/>
      <c r="FW151" s="347"/>
      <c r="FX151" s="347"/>
      <c r="FY151" s="347"/>
      <c r="FZ151" s="347"/>
      <c r="GA151" s="347"/>
      <c r="GB151" s="347"/>
      <c r="GC151" s="347"/>
      <c r="GD151" s="347"/>
      <c r="GE151" s="347"/>
      <c r="GF151" s="347"/>
      <c r="GG151" s="347"/>
      <c r="GH151" s="347"/>
      <c r="GI151" s="347"/>
      <c r="GJ151" s="347"/>
      <c r="GK151" s="347"/>
      <c r="GL151" s="347"/>
      <c r="GM151" s="347"/>
      <c r="GN151" s="347"/>
      <c r="GO151" s="347"/>
      <c r="GP151" s="347"/>
      <c r="GQ151" s="347"/>
      <c r="GR151" s="347"/>
      <c r="GS151" s="347"/>
      <c r="GT151" s="347"/>
      <c r="GU151" s="347"/>
      <c r="GV151" s="347"/>
      <c r="GW151" s="347"/>
      <c r="GX151" s="347"/>
      <c r="GY151" s="347"/>
      <c r="GZ151" s="347"/>
      <c r="HA151" s="347"/>
      <c r="HB151" s="347"/>
      <c r="HC151" s="347"/>
      <c r="HD151" s="347"/>
      <c r="HE151" s="347"/>
      <c r="HF151" s="347"/>
      <c r="HG151" s="347"/>
      <c r="HH151" s="347"/>
      <c r="HI151" s="347"/>
      <c r="HJ151" s="347"/>
      <c r="HK151" s="347"/>
      <c r="HL151" s="347"/>
      <c r="HM151" s="347"/>
      <c r="HN151" s="347"/>
      <c r="HO151" s="347"/>
      <c r="HP151" s="347"/>
      <c r="HQ151" s="347"/>
      <c r="HR151" s="347"/>
      <c r="HS151" s="347"/>
      <c r="HT151" s="347"/>
      <c r="HU151" s="347"/>
      <c r="HV151" s="347"/>
      <c r="HW151" s="347"/>
      <c r="HX151" s="347"/>
      <c r="HY151" s="347"/>
      <c r="HZ151" s="347"/>
      <c r="IA151" s="347"/>
      <c r="IB151" s="347"/>
      <c r="IC151" s="347"/>
      <c r="ID151" s="347"/>
      <c r="IE151" s="347"/>
      <c r="IF151" s="347"/>
      <c r="IG151" s="347"/>
      <c r="IH151" s="347"/>
      <c r="II151" s="347"/>
      <c r="IJ151" s="347"/>
      <c r="IK151" s="347"/>
      <c r="IL151" s="347"/>
      <c r="IM151" s="347"/>
      <c r="IN151" s="347"/>
      <c r="IO151" s="347"/>
      <c r="IP151" s="347"/>
      <c r="IQ151" s="347"/>
      <c r="IR151" s="347"/>
      <c r="IS151" s="347"/>
      <c r="IT151" s="347"/>
      <c r="IU151" s="347"/>
      <c r="IV151" s="347"/>
      <c r="IW151" s="347"/>
      <c r="IX151" s="347"/>
      <c r="IY151" s="347"/>
      <c r="IZ151" s="347"/>
      <c r="JA151" s="347"/>
      <c r="JB151" s="347"/>
      <c r="JC151" s="347"/>
      <c r="JD151" s="347"/>
      <c r="JE151" s="347"/>
      <c r="JF151" s="347"/>
      <c r="JG151" s="347"/>
      <c r="JH151" s="347"/>
      <c r="JI151" s="347"/>
      <c r="JJ151" s="347"/>
      <c r="JK151" s="347"/>
      <c r="JL151" s="347"/>
      <c r="JM151" s="347"/>
      <c r="JN151" s="347"/>
    </row>
    <row r="152" spans="2:274" x14ac:dyDescent="0.2">
      <c r="B152" s="2" t="s">
        <v>508</v>
      </c>
      <c r="C152" s="391">
        <f>+C151*12</f>
        <v>180</v>
      </c>
      <c r="D152" s="178"/>
      <c r="E152" s="297">
        <f>+SUM(G152:JN152)</f>
        <v>180</v>
      </c>
      <c r="F152" s="347"/>
      <c r="G152" s="307">
        <f>+IF($C$152-SUM($G$146:G146)&gt;=0,G146,0)</f>
        <v>0</v>
      </c>
      <c r="H152" s="307">
        <f>+IF($C$152-SUM($G$146:H146)&gt;=0,H146,0)</f>
        <v>0</v>
      </c>
      <c r="I152" s="307">
        <f>+IF($C$152-SUM($G$146:I146)&gt;=0,I146,0)</f>
        <v>0</v>
      </c>
      <c r="J152" s="307">
        <f>+IF($C$152-SUM($G$146:J146)&gt;=0,J146,0)</f>
        <v>0</v>
      </c>
      <c r="K152" s="307">
        <f>+IF($C$152-SUM($G$146:K146)&gt;=0,K146,0)</f>
        <v>0</v>
      </c>
      <c r="L152" s="307">
        <f>+IF($C$152-SUM($G$146:L146)&gt;=0,L146,0)</f>
        <v>0</v>
      </c>
      <c r="M152" s="307">
        <f>+IF($C$152-SUM($G$146:M146)&gt;=0,M146,0)</f>
        <v>0</v>
      </c>
      <c r="N152" s="307">
        <f>+IF($C$152-SUM($G$146:N146)&gt;=0,N146,0)</f>
        <v>0</v>
      </c>
      <c r="O152" s="307">
        <f>+IF($C$152-SUM($G$146:O146)&gt;=0,O146,0)</f>
        <v>0</v>
      </c>
      <c r="P152" s="307">
        <f>+IF($C$152-SUM($G$146:P146)&gt;=0,P146,0)</f>
        <v>0</v>
      </c>
      <c r="Q152" s="307">
        <f>+IF($C$152-SUM($G$146:Q146)&gt;=0,Q146,0)</f>
        <v>0</v>
      </c>
      <c r="R152" s="307">
        <f>+IF($C$152-SUM($G$146:R146)&gt;=0,R146,0)</f>
        <v>0</v>
      </c>
      <c r="S152" s="307">
        <f>+IF($C$152-SUM($G$146:S146)&gt;=0,S146,0)</f>
        <v>0</v>
      </c>
      <c r="T152" s="307">
        <f>+IF($C$152-SUM($G$146:T146)&gt;=0,T146,0)</f>
        <v>0</v>
      </c>
      <c r="U152" s="307">
        <f>+IF($C$152-SUM($G$146:U146)&gt;=0,U146,0)</f>
        <v>0</v>
      </c>
      <c r="V152" s="307">
        <f>+IF($C$152-SUM($G$146:V146)&gt;=0,V146,0)</f>
        <v>0</v>
      </c>
      <c r="W152" s="307">
        <f>+IF($C$152-SUM($G$146:W146)&gt;=0,W146,0)</f>
        <v>0</v>
      </c>
      <c r="X152" s="307">
        <f>+IF($C$152-SUM($G$146:X146)&gt;=0,X146,0)</f>
        <v>0</v>
      </c>
      <c r="Y152" s="307">
        <f>+IF($C$152-SUM($G$146:Y146)&gt;=0,Y146,0)</f>
        <v>0</v>
      </c>
      <c r="Z152" s="307">
        <f>+IF($C$152-SUM($G$146:Z146)&gt;=0,Z146,0)</f>
        <v>0</v>
      </c>
      <c r="AA152" s="307">
        <f>+IF($C$152-SUM($G$146:AA146)&gt;=0,AA146,0)</f>
        <v>0</v>
      </c>
      <c r="AB152" s="307">
        <f>+IF($C$152-SUM($G$146:AB146)&gt;=0,AB146,0)</f>
        <v>0</v>
      </c>
      <c r="AC152" s="307">
        <f>+IF($C$152-SUM($G$146:AC146)&gt;=0,AC146,0)</f>
        <v>0</v>
      </c>
      <c r="AD152" s="307">
        <f>+IF($C$152-SUM($G$146:AD146)&gt;=0,AD146,0)</f>
        <v>0</v>
      </c>
      <c r="AE152" s="307">
        <f>+IF($C$152-SUM($G$146:AE146)&gt;=0,AE146,0)</f>
        <v>0</v>
      </c>
      <c r="AF152" s="307">
        <f>+IF($C$152-SUM($G$146:AF146)&gt;=0,AF146,0)</f>
        <v>0</v>
      </c>
      <c r="AG152" s="307">
        <f>+IF($C$152-SUM($G$146:AG146)&gt;=0,AG146,0)</f>
        <v>0</v>
      </c>
      <c r="AH152" s="307">
        <f>+IF($C$152-SUM($G$146:AH146)&gt;=0,AH146,0)</f>
        <v>0</v>
      </c>
      <c r="AI152" s="307">
        <f>+IF($C$152-SUM($G$146:AI146)&gt;=0,AI146,0)</f>
        <v>0</v>
      </c>
      <c r="AJ152" s="307">
        <f>+IF($C$152-SUM($G$146:AJ146)&gt;=0,AJ146,0)</f>
        <v>0</v>
      </c>
      <c r="AK152" s="307">
        <f>+IF($C$152-SUM($G$146:AK146)&gt;=0,AK146,0)</f>
        <v>0</v>
      </c>
      <c r="AL152" s="307">
        <f>+IF($C$152-SUM($G$146:AL146)&gt;=0,AL146,0)</f>
        <v>0</v>
      </c>
      <c r="AM152" s="307">
        <f>+IF($C$152-SUM($G$146:AM146)&gt;=0,AM146,0)</f>
        <v>0</v>
      </c>
      <c r="AN152" s="307">
        <f>+IF($C$152-SUM($G$146:AN146)&gt;=0,AN146,0)</f>
        <v>0</v>
      </c>
      <c r="AO152" s="307">
        <f>+IF($C$152-SUM($G$146:AO146)&gt;=0,AO146,0)</f>
        <v>0</v>
      </c>
      <c r="AP152" s="307">
        <f>+IF($C$152-SUM($G$146:AP146)&gt;=0,AP146,0)</f>
        <v>0</v>
      </c>
      <c r="AQ152" s="307">
        <f>+IF($C$152-SUM($G$146:AQ146)&gt;=0,AQ146,0)</f>
        <v>0</v>
      </c>
      <c r="AR152" s="307">
        <f>+IF($C$152-SUM($G$146:AR146)&gt;=0,AR146,0)</f>
        <v>0</v>
      </c>
      <c r="AS152" s="307">
        <f>+IF($C$152-SUM($G$146:AS146)&gt;=0,AS146,0)</f>
        <v>0</v>
      </c>
      <c r="AT152" s="307">
        <f>+IF($C$152-SUM($G$146:AT146)&gt;=0,AT146,0)</f>
        <v>0</v>
      </c>
      <c r="AU152" s="307">
        <f>+IF($C$152-SUM($G$146:AU146)&gt;=0,AU146,0)</f>
        <v>0</v>
      </c>
      <c r="AV152" s="307">
        <f>+IF($C$152-SUM($G$146:AV146)&gt;=0,AV146,0)</f>
        <v>0</v>
      </c>
      <c r="AW152" s="307">
        <f>+IF($C$152-SUM($G$146:AW146)&gt;=0,AW146,0)</f>
        <v>0</v>
      </c>
      <c r="AX152" s="307">
        <f>+IF($C$152-SUM($G$146:AX146)&gt;=0,AX146,0)</f>
        <v>0</v>
      </c>
      <c r="AY152" s="307">
        <f>+IF($C$152-SUM($G$146:AY146)&gt;=0,AY146,0)</f>
        <v>0</v>
      </c>
      <c r="AZ152" s="307">
        <f>+IF($C$152-SUM($G$146:AZ146)&gt;=0,AZ146,0)</f>
        <v>0</v>
      </c>
      <c r="BA152" s="307">
        <f>+IF($C$152-SUM($G$146:BA146)&gt;=0,BA146,0)</f>
        <v>0</v>
      </c>
      <c r="BB152" s="307">
        <f>+IF($C$152-SUM($G$146:BB146)&gt;=0,BB146,0)</f>
        <v>0</v>
      </c>
      <c r="BC152" s="307">
        <f>+IF($C$152-SUM($G$146:BC146)&gt;=0,BC146,0)</f>
        <v>0</v>
      </c>
      <c r="BD152" s="307">
        <f>+IF($C$152-SUM($G$146:BD146)&gt;=0,BD146,0)</f>
        <v>0</v>
      </c>
      <c r="BE152" s="307">
        <f>+IF($C$152-SUM($G$146:BE146)&gt;=0,BE146,0)</f>
        <v>0</v>
      </c>
      <c r="BF152" s="307">
        <f>+IF($C$152-SUM($G$146:BF146)&gt;=0,BF146,0)</f>
        <v>0</v>
      </c>
      <c r="BG152" s="307">
        <f>+IF($C$152-SUM($G$146:BG146)&gt;=0,BG146,0)</f>
        <v>1</v>
      </c>
      <c r="BH152" s="307">
        <f>+IF($C$152-SUM($G$146:BH146)&gt;=0,BH146,0)</f>
        <v>1</v>
      </c>
      <c r="BI152" s="307">
        <f>+IF($C$152-SUM($G$146:BI146)&gt;=0,BI146,0)</f>
        <v>1</v>
      </c>
      <c r="BJ152" s="307">
        <f>+IF($C$152-SUM($G$146:BJ146)&gt;=0,BJ146,0)</f>
        <v>1</v>
      </c>
      <c r="BK152" s="307">
        <f>+IF($C$152-SUM($G$146:BK146)&gt;=0,BK146,0)</f>
        <v>1</v>
      </c>
      <c r="BL152" s="307">
        <f>+IF($C$152-SUM($G$146:BL146)&gt;=0,BL146,0)</f>
        <v>1</v>
      </c>
      <c r="BM152" s="307">
        <f>+IF($C$152-SUM($G$146:BM146)&gt;=0,BM146,0)</f>
        <v>1</v>
      </c>
      <c r="BN152" s="307">
        <f>+IF($C$152-SUM($G$146:BN146)&gt;=0,BN146,0)</f>
        <v>1</v>
      </c>
      <c r="BO152" s="307">
        <f>+IF($C$152-SUM($G$146:BO146)&gt;=0,BO146,0)</f>
        <v>1</v>
      </c>
      <c r="BP152" s="307">
        <f>+IF($C$152-SUM($G$146:BP146)&gt;=0,BP146,0)</f>
        <v>1</v>
      </c>
      <c r="BQ152" s="307">
        <f>+IF($C$152-SUM($G$146:BQ146)&gt;=0,BQ146,0)</f>
        <v>1</v>
      </c>
      <c r="BR152" s="307">
        <f>+IF($C$152-SUM($G$146:BR146)&gt;=0,BR146,0)</f>
        <v>1</v>
      </c>
      <c r="BS152" s="307">
        <f>+IF($C$152-SUM($G$146:BS146)&gt;=0,BS146,0)</f>
        <v>1</v>
      </c>
      <c r="BT152" s="307">
        <f>+IF($C$152-SUM($G$146:BT146)&gt;=0,BT146,0)</f>
        <v>1</v>
      </c>
      <c r="BU152" s="307">
        <f>+IF($C$152-SUM($G$146:BU146)&gt;=0,BU146,0)</f>
        <v>1</v>
      </c>
      <c r="BV152" s="307">
        <f>+IF($C$152-SUM($G$146:BV146)&gt;=0,BV146,0)</f>
        <v>1</v>
      </c>
      <c r="BW152" s="307">
        <f>+IF($C$152-SUM($G$146:BW146)&gt;=0,BW146,0)</f>
        <v>1</v>
      </c>
      <c r="BX152" s="307">
        <f>+IF($C$152-SUM($G$146:BX146)&gt;=0,BX146,0)</f>
        <v>1</v>
      </c>
      <c r="BY152" s="307">
        <f>+IF($C$152-SUM($G$146:BY146)&gt;=0,BY146,0)</f>
        <v>1</v>
      </c>
      <c r="BZ152" s="307">
        <f>+IF($C$152-SUM($G$146:BZ146)&gt;=0,BZ146,0)</f>
        <v>1</v>
      </c>
      <c r="CA152" s="307">
        <f>+IF($C$152-SUM($G$146:CA146)&gt;=0,CA146,0)</f>
        <v>1</v>
      </c>
      <c r="CB152" s="307">
        <f>+IF($C$152-SUM($G$146:CB146)&gt;=0,CB146,0)</f>
        <v>1</v>
      </c>
      <c r="CC152" s="307">
        <f>+IF($C$152-SUM($G$146:CC146)&gt;=0,CC146,0)</f>
        <v>1</v>
      </c>
      <c r="CD152" s="307">
        <f>+IF($C$152-SUM($G$146:CD146)&gt;=0,CD146,0)</f>
        <v>1</v>
      </c>
      <c r="CE152" s="307">
        <f>+IF($C$152-SUM($G$146:CE146)&gt;=0,CE146,0)</f>
        <v>1</v>
      </c>
      <c r="CF152" s="307">
        <f>+IF($C$152-SUM($G$146:CF146)&gt;=0,CF146,0)</f>
        <v>1</v>
      </c>
      <c r="CG152" s="307">
        <f>+IF($C$152-SUM($G$146:CG146)&gt;=0,CG146,0)</f>
        <v>1</v>
      </c>
      <c r="CH152" s="307">
        <f>+IF($C$152-SUM($G$146:CH146)&gt;=0,CH146,0)</f>
        <v>1</v>
      </c>
      <c r="CI152" s="307">
        <f>+IF($C$152-SUM($G$146:CI146)&gt;=0,CI146,0)</f>
        <v>1</v>
      </c>
      <c r="CJ152" s="307">
        <f>+IF($C$152-SUM($G$146:CJ146)&gt;=0,CJ146,0)</f>
        <v>1</v>
      </c>
      <c r="CK152" s="307">
        <f>+IF($C$152-SUM($G$146:CK146)&gt;=0,CK146,0)</f>
        <v>1</v>
      </c>
      <c r="CL152" s="307">
        <f>+IF($C$152-SUM($G$146:CL146)&gt;=0,CL146,0)</f>
        <v>1</v>
      </c>
      <c r="CM152" s="307">
        <f>+IF($C$152-SUM($G$146:CM146)&gt;=0,CM146,0)</f>
        <v>1</v>
      </c>
      <c r="CN152" s="307">
        <f>+IF($C$152-SUM($G$146:CN146)&gt;=0,CN146,0)</f>
        <v>1</v>
      </c>
      <c r="CO152" s="307">
        <f>+IF($C$152-SUM($G$146:CO146)&gt;=0,CO146,0)</f>
        <v>1</v>
      </c>
      <c r="CP152" s="307">
        <f>+IF($C$152-SUM($G$146:CP146)&gt;=0,CP146,0)</f>
        <v>1</v>
      </c>
      <c r="CQ152" s="307">
        <f>+IF($C$152-SUM($G$146:CQ146)&gt;=0,CQ146,0)</f>
        <v>1</v>
      </c>
      <c r="CR152" s="307">
        <f>+IF($C$152-SUM($G$146:CR146)&gt;=0,CR146,0)</f>
        <v>1</v>
      </c>
      <c r="CS152" s="307">
        <f>+IF($C$152-SUM($G$146:CS146)&gt;=0,CS146,0)</f>
        <v>1</v>
      </c>
      <c r="CT152" s="307">
        <f>+IF($C$152-SUM($G$146:CT146)&gt;=0,CT146,0)</f>
        <v>1</v>
      </c>
      <c r="CU152" s="307">
        <f>+IF($C$152-SUM($G$146:CU146)&gt;=0,CU146,0)</f>
        <v>1</v>
      </c>
      <c r="CV152" s="307">
        <f>+IF($C$152-SUM($G$146:CV146)&gt;=0,CV146,0)</f>
        <v>1</v>
      </c>
      <c r="CW152" s="307">
        <f>+IF($C$152-SUM($G$146:CW146)&gt;=0,CW146,0)</f>
        <v>1</v>
      </c>
      <c r="CX152" s="307">
        <f>+IF($C$152-SUM($G$146:CX146)&gt;=0,CX146,0)</f>
        <v>1</v>
      </c>
      <c r="CY152" s="307">
        <f>+IF($C$152-SUM($G$146:CY146)&gt;=0,CY146,0)</f>
        <v>1</v>
      </c>
      <c r="CZ152" s="307">
        <f>+IF($C$152-SUM($G$146:CZ146)&gt;=0,CZ146,0)</f>
        <v>1</v>
      </c>
      <c r="DA152" s="307">
        <f>+IF($C$152-SUM($G$146:DA146)&gt;=0,DA146,0)</f>
        <v>1</v>
      </c>
      <c r="DB152" s="307">
        <f>+IF($C$152-SUM($G$146:DB146)&gt;=0,DB146,0)</f>
        <v>1</v>
      </c>
      <c r="DC152" s="307">
        <f>+IF($C$152-SUM($G$146:DC146)&gt;=0,DC146,0)</f>
        <v>1</v>
      </c>
      <c r="DD152" s="307">
        <f>+IF($C$152-SUM($G$146:DD146)&gt;=0,DD146,0)</f>
        <v>1</v>
      </c>
      <c r="DE152" s="307">
        <f>+IF($C$152-SUM($G$146:DE146)&gt;=0,DE146,0)</f>
        <v>1</v>
      </c>
      <c r="DF152" s="307">
        <f>+IF($C$152-SUM($G$146:DF146)&gt;=0,DF146,0)</f>
        <v>1</v>
      </c>
      <c r="DG152" s="307">
        <f>+IF($C$152-SUM($G$146:DG146)&gt;=0,DG146,0)</f>
        <v>1</v>
      </c>
      <c r="DH152" s="307">
        <f>+IF($C$152-SUM($G$146:DH146)&gt;=0,DH146,0)</f>
        <v>1</v>
      </c>
      <c r="DI152" s="307">
        <f>+IF($C$152-SUM($G$146:DI146)&gt;=0,DI146,0)</f>
        <v>1</v>
      </c>
      <c r="DJ152" s="307">
        <f>+IF($C$152-SUM($G$146:DJ146)&gt;=0,DJ146,0)</f>
        <v>1</v>
      </c>
      <c r="DK152" s="307">
        <f>+IF($C$152-SUM($G$146:DK146)&gt;=0,DK146,0)</f>
        <v>1</v>
      </c>
      <c r="DL152" s="307">
        <f>+IF($C$152-SUM($G$146:DL146)&gt;=0,DL146,0)</f>
        <v>1</v>
      </c>
      <c r="DM152" s="307">
        <f>+IF($C$152-SUM($G$146:DM146)&gt;=0,DM146,0)</f>
        <v>1</v>
      </c>
      <c r="DN152" s="307">
        <f>+IF($C$152-SUM($G$146:DN146)&gt;=0,DN146,0)</f>
        <v>1</v>
      </c>
      <c r="DO152" s="307">
        <f>+IF($C$152-SUM($G$146:DO146)&gt;=0,DO146,0)</f>
        <v>1</v>
      </c>
      <c r="DP152" s="307">
        <f>+IF($C$152-SUM($G$146:DP146)&gt;=0,DP146,0)</f>
        <v>1</v>
      </c>
      <c r="DQ152" s="307">
        <f>+IF($C$152-SUM($G$146:DQ146)&gt;=0,DQ146,0)</f>
        <v>1</v>
      </c>
      <c r="DR152" s="307">
        <f>+IF($C$152-SUM($G$146:DR146)&gt;=0,DR146,0)</f>
        <v>1</v>
      </c>
      <c r="DS152" s="307">
        <f>+IF($C$152-SUM($G$146:DS146)&gt;=0,DS146,0)</f>
        <v>1</v>
      </c>
      <c r="DT152" s="307">
        <f>+IF($C$152-SUM($G$146:DT146)&gt;=0,DT146,0)</f>
        <v>1</v>
      </c>
      <c r="DU152" s="307">
        <f>+IF($C$152-SUM($G$146:DU146)&gt;=0,DU146,0)</f>
        <v>1</v>
      </c>
      <c r="DV152" s="307">
        <f>+IF($C$152-SUM($G$146:DV146)&gt;=0,DV146,0)</f>
        <v>1</v>
      </c>
      <c r="DW152" s="307">
        <f>+IF($C$152-SUM($G$146:DW146)&gt;=0,DW146,0)</f>
        <v>1</v>
      </c>
      <c r="DX152" s="307">
        <f>+IF($C$152-SUM($G$146:DX146)&gt;=0,DX146,0)</f>
        <v>1</v>
      </c>
      <c r="DY152" s="307">
        <f>+IF($C$152-SUM($G$146:DY146)&gt;=0,DY146,0)</f>
        <v>1</v>
      </c>
      <c r="DZ152" s="307">
        <f>+IF($C$152-SUM($G$146:DZ146)&gt;=0,DZ146,0)</f>
        <v>1</v>
      </c>
      <c r="EA152" s="307">
        <f>+IF($C$152-SUM($G$146:EA146)&gt;=0,EA146,0)</f>
        <v>1</v>
      </c>
      <c r="EB152" s="307">
        <f>+IF($C$152-SUM($G$146:EB146)&gt;=0,EB146,0)</f>
        <v>1</v>
      </c>
      <c r="EC152" s="307">
        <f>+IF($C$152-SUM($G$146:EC146)&gt;=0,EC146,0)</f>
        <v>1</v>
      </c>
      <c r="ED152" s="307">
        <f>+IF($C$152-SUM($G$146:ED146)&gt;=0,ED146,0)</f>
        <v>1</v>
      </c>
      <c r="EE152" s="307">
        <f>+IF($C$152-SUM($G$146:EE146)&gt;=0,EE146,0)</f>
        <v>1</v>
      </c>
      <c r="EF152" s="307">
        <f>+IF($C$152-SUM($G$146:EF146)&gt;=0,EF146,0)</f>
        <v>1</v>
      </c>
      <c r="EG152" s="307">
        <f>+IF($C$152-SUM($G$146:EG146)&gt;=0,EG146,0)</f>
        <v>1</v>
      </c>
      <c r="EH152" s="307">
        <f>+IF($C$152-SUM($G$146:EH146)&gt;=0,EH146,0)</f>
        <v>1</v>
      </c>
      <c r="EI152" s="307">
        <f>+IF($C$152-SUM($G$146:EI146)&gt;=0,EI146,0)</f>
        <v>1</v>
      </c>
      <c r="EJ152" s="307">
        <f>+IF($C$152-SUM($G$146:EJ146)&gt;=0,EJ146,0)</f>
        <v>1</v>
      </c>
      <c r="EK152" s="307">
        <f>+IF($C$152-SUM($G$146:EK146)&gt;=0,EK146,0)</f>
        <v>1</v>
      </c>
      <c r="EL152" s="307">
        <f>+IF($C$152-SUM($G$146:EL146)&gt;=0,EL146,0)</f>
        <v>1</v>
      </c>
      <c r="EM152" s="307">
        <f>+IF($C$152-SUM($G$146:EM146)&gt;=0,EM146,0)</f>
        <v>1</v>
      </c>
      <c r="EN152" s="307">
        <f>+IF($C$152-SUM($G$146:EN146)&gt;=0,EN146,0)</f>
        <v>1</v>
      </c>
      <c r="EO152" s="307">
        <f>+IF($C$152-SUM($G$146:EO146)&gt;=0,EO146,0)</f>
        <v>1</v>
      </c>
      <c r="EP152" s="307">
        <f>+IF($C$152-SUM($G$146:EP146)&gt;=0,EP146,0)</f>
        <v>1</v>
      </c>
      <c r="EQ152" s="307">
        <f>+IF($C$152-SUM($G$146:EQ146)&gt;=0,EQ146,0)</f>
        <v>1</v>
      </c>
      <c r="ER152" s="307">
        <f>+IF($C$152-SUM($G$146:ER146)&gt;=0,ER146,0)</f>
        <v>1</v>
      </c>
      <c r="ES152" s="307">
        <f>+IF($C$152-SUM($G$146:ES146)&gt;=0,ES146,0)</f>
        <v>1</v>
      </c>
      <c r="ET152" s="307">
        <f>+IF($C$152-SUM($G$146:ET146)&gt;=0,ET146,0)</f>
        <v>1</v>
      </c>
      <c r="EU152" s="307">
        <f>+IF($C$152-SUM($G$146:EU146)&gt;=0,EU146,0)</f>
        <v>1</v>
      </c>
      <c r="EV152" s="307">
        <f>+IF($C$152-SUM($G$146:EV146)&gt;=0,EV146,0)</f>
        <v>1</v>
      </c>
      <c r="EW152" s="307">
        <f>+IF($C$152-SUM($G$146:EW146)&gt;=0,EW146,0)</f>
        <v>1</v>
      </c>
      <c r="EX152" s="307">
        <f>+IF($C$152-SUM($G$146:EX146)&gt;=0,EX146,0)</f>
        <v>1</v>
      </c>
      <c r="EY152" s="307">
        <f>+IF($C$152-SUM($G$146:EY146)&gt;=0,EY146,0)</f>
        <v>1</v>
      </c>
      <c r="EZ152" s="307">
        <f>+IF($C$152-SUM($G$146:EZ146)&gt;=0,EZ146,0)</f>
        <v>1</v>
      </c>
      <c r="FA152" s="307">
        <f>+IF($C$152-SUM($G$146:FA146)&gt;=0,FA146,0)</f>
        <v>1</v>
      </c>
      <c r="FB152" s="307">
        <f>+IF($C$152-SUM($G$146:FB146)&gt;=0,FB146,0)</f>
        <v>1</v>
      </c>
      <c r="FC152" s="307">
        <f>+IF($C$152-SUM($G$146:FC146)&gt;=0,FC146,0)</f>
        <v>1</v>
      </c>
      <c r="FD152" s="307">
        <f>+IF($C$152-SUM($G$146:FD146)&gt;=0,FD146,0)</f>
        <v>1</v>
      </c>
      <c r="FE152" s="307">
        <f>+IF($C$152-SUM($G$146:FE146)&gt;=0,FE146,0)</f>
        <v>1</v>
      </c>
      <c r="FF152" s="307">
        <f>+IF($C$152-SUM($G$146:FF146)&gt;=0,FF146,0)</f>
        <v>1</v>
      </c>
      <c r="FG152" s="307">
        <f>+IF($C$152-SUM($G$146:FG146)&gt;=0,FG146,0)</f>
        <v>1</v>
      </c>
      <c r="FH152" s="307">
        <f>+IF($C$152-SUM($G$146:FH146)&gt;=0,FH146,0)</f>
        <v>1</v>
      </c>
      <c r="FI152" s="307">
        <f>+IF($C$152-SUM($G$146:FI146)&gt;=0,FI146,0)</f>
        <v>1</v>
      </c>
      <c r="FJ152" s="307">
        <f>+IF($C$152-SUM($G$146:FJ146)&gt;=0,FJ146,0)</f>
        <v>1</v>
      </c>
      <c r="FK152" s="307">
        <f>+IF($C$152-SUM($G$146:FK146)&gt;=0,FK146,0)</f>
        <v>1</v>
      </c>
      <c r="FL152" s="307">
        <f>+IF($C$152-SUM($G$146:FL146)&gt;=0,FL146,0)</f>
        <v>1</v>
      </c>
      <c r="FM152" s="307">
        <f>+IF($C$152-SUM($G$146:FM146)&gt;=0,FM146,0)</f>
        <v>1</v>
      </c>
      <c r="FN152" s="307">
        <f>+IF($C$152-SUM($G$146:FN146)&gt;=0,FN146,0)</f>
        <v>1</v>
      </c>
      <c r="FO152" s="307">
        <f>+IF($C$152-SUM($G$146:FO146)&gt;=0,FO146,0)</f>
        <v>1</v>
      </c>
      <c r="FP152" s="307">
        <f>+IF($C$152-SUM($G$146:FP146)&gt;=0,FP146,0)</f>
        <v>1</v>
      </c>
      <c r="FQ152" s="307">
        <f>+IF($C$152-SUM($G$146:FQ146)&gt;=0,FQ146,0)</f>
        <v>1</v>
      </c>
      <c r="FR152" s="307">
        <f>+IF($C$152-SUM($G$146:FR146)&gt;=0,FR146,0)</f>
        <v>1</v>
      </c>
      <c r="FS152" s="307">
        <f>+IF($C$152-SUM($G$146:FS146)&gt;=0,FS146,0)</f>
        <v>1</v>
      </c>
      <c r="FT152" s="307">
        <f>+IF($C$152-SUM($G$146:FT146)&gt;=0,FT146,0)</f>
        <v>1</v>
      </c>
      <c r="FU152" s="307">
        <f>+IF($C$152-SUM($G$146:FU146)&gt;=0,FU146,0)</f>
        <v>1</v>
      </c>
      <c r="FV152" s="307">
        <f>+IF($C$152-SUM($G$146:FV146)&gt;=0,FV146,0)</f>
        <v>1</v>
      </c>
      <c r="FW152" s="307">
        <f>+IF($C$152-SUM($G$146:FW146)&gt;=0,FW146,0)</f>
        <v>1</v>
      </c>
      <c r="FX152" s="307">
        <f>+IF($C$152-SUM($G$146:FX146)&gt;=0,FX146,0)</f>
        <v>1</v>
      </c>
      <c r="FY152" s="307">
        <f>+IF($C$152-SUM($G$146:FY146)&gt;=0,FY146,0)</f>
        <v>1</v>
      </c>
      <c r="FZ152" s="307">
        <f>+IF($C$152-SUM($G$146:FZ146)&gt;=0,FZ146,0)</f>
        <v>1</v>
      </c>
      <c r="GA152" s="307">
        <f>+IF($C$152-SUM($G$146:GA146)&gt;=0,GA146,0)</f>
        <v>1</v>
      </c>
      <c r="GB152" s="307">
        <f>+IF($C$152-SUM($G$146:GB146)&gt;=0,GB146,0)</f>
        <v>1</v>
      </c>
      <c r="GC152" s="307">
        <f>+IF($C$152-SUM($G$146:GC146)&gt;=0,GC146,0)</f>
        <v>1</v>
      </c>
      <c r="GD152" s="307">
        <f>+IF($C$152-SUM($G$146:GD146)&gt;=0,GD146,0)</f>
        <v>1</v>
      </c>
      <c r="GE152" s="307">
        <f>+IF($C$152-SUM($G$146:GE146)&gt;=0,GE146,0)</f>
        <v>1</v>
      </c>
      <c r="GF152" s="307">
        <f>+IF($C$152-SUM($G$146:GF146)&gt;=0,GF146,0)</f>
        <v>1</v>
      </c>
      <c r="GG152" s="307">
        <f>+IF($C$152-SUM($G$146:GG146)&gt;=0,GG146,0)</f>
        <v>1</v>
      </c>
      <c r="GH152" s="307">
        <f>+IF($C$152-SUM($G$146:GH146)&gt;=0,GH146,0)</f>
        <v>1</v>
      </c>
      <c r="GI152" s="307">
        <f>+IF($C$152-SUM($G$146:GI146)&gt;=0,GI146,0)</f>
        <v>1</v>
      </c>
      <c r="GJ152" s="307">
        <f>+IF($C$152-SUM($G$146:GJ146)&gt;=0,GJ146,0)</f>
        <v>1</v>
      </c>
      <c r="GK152" s="307">
        <f>+IF($C$152-SUM($G$146:GK146)&gt;=0,GK146,0)</f>
        <v>1</v>
      </c>
      <c r="GL152" s="307">
        <f>+IF($C$152-SUM($G$146:GL146)&gt;=0,GL146,0)</f>
        <v>1</v>
      </c>
      <c r="GM152" s="307">
        <f>+IF($C$152-SUM($G$146:GM146)&gt;=0,GM146,0)</f>
        <v>1</v>
      </c>
      <c r="GN152" s="307">
        <f>+IF($C$152-SUM($G$146:GN146)&gt;=0,GN146,0)</f>
        <v>1</v>
      </c>
      <c r="GO152" s="307">
        <f>+IF($C$152-SUM($G$146:GO146)&gt;=0,GO146,0)</f>
        <v>1</v>
      </c>
      <c r="GP152" s="307">
        <f>+IF($C$152-SUM($G$146:GP146)&gt;=0,GP146,0)</f>
        <v>1</v>
      </c>
      <c r="GQ152" s="307">
        <f>+IF($C$152-SUM($G$146:GQ146)&gt;=0,GQ146,0)</f>
        <v>1</v>
      </c>
      <c r="GR152" s="307">
        <f>+IF($C$152-SUM($G$146:GR146)&gt;=0,GR146,0)</f>
        <v>1</v>
      </c>
      <c r="GS152" s="307">
        <f>+IF($C$152-SUM($G$146:GS146)&gt;=0,GS146,0)</f>
        <v>1</v>
      </c>
      <c r="GT152" s="307">
        <f>+IF($C$152-SUM($G$146:GT146)&gt;=0,GT146,0)</f>
        <v>1</v>
      </c>
      <c r="GU152" s="307">
        <f>+IF($C$152-SUM($G$146:GU146)&gt;=0,GU146,0)</f>
        <v>1</v>
      </c>
      <c r="GV152" s="307">
        <f>+IF($C$152-SUM($G$146:GV146)&gt;=0,GV146,0)</f>
        <v>1</v>
      </c>
      <c r="GW152" s="307">
        <f>+IF($C$152-SUM($G$146:GW146)&gt;=0,GW146,0)</f>
        <v>1</v>
      </c>
      <c r="GX152" s="307">
        <f>+IF($C$152-SUM($G$146:GX146)&gt;=0,GX146,0)</f>
        <v>1</v>
      </c>
      <c r="GY152" s="307">
        <f>+IF($C$152-SUM($G$146:GY146)&gt;=0,GY146,0)</f>
        <v>1</v>
      </c>
      <c r="GZ152" s="307">
        <f>+IF($C$152-SUM($G$146:GZ146)&gt;=0,GZ146,0)</f>
        <v>1</v>
      </c>
      <c r="HA152" s="307">
        <f>+IF($C$152-SUM($G$146:HA146)&gt;=0,HA146,0)</f>
        <v>1</v>
      </c>
      <c r="HB152" s="307">
        <f>+IF($C$152-SUM($G$146:HB146)&gt;=0,HB146,0)</f>
        <v>1</v>
      </c>
      <c r="HC152" s="307">
        <f>+IF($C$152-SUM($G$146:HC146)&gt;=0,HC146,0)</f>
        <v>1</v>
      </c>
      <c r="HD152" s="307">
        <f>+IF($C$152-SUM($G$146:HD146)&gt;=0,HD146,0)</f>
        <v>1</v>
      </c>
      <c r="HE152" s="307">
        <f>+IF($C$152-SUM($G$146:HE146)&gt;=0,HE146,0)</f>
        <v>1</v>
      </c>
      <c r="HF152" s="307">
        <f>+IF($C$152-SUM($G$146:HF146)&gt;=0,HF146,0)</f>
        <v>1</v>
      </c>
      <c r="HG152" s="307">
        <f>+IF($C$152-SUM($G$146:HG146)&gt;=0,HG146,0)</f>
        <v>1</v>
      </c>
      <c r="HH152" s="307">
        <f>+IF($C$152-SUM($G$146:HH146)&gt;=0,HH146,0)</f>
        <v>1</v>
      </c>
      <c r="HI152" s="307">
        <f>+IF($C$152-SUM($G$146:HI146)&gt;=0,HI146,0)</f>
        <v>1</v>
      </c>
      <c r="HJ152" s="307">
        <f>+IF($C$152-SUM($G$146:HJ146)&gt;=0,HJ146,0)</f>
        <v>1</v>
      </c>
      <c r="HK152" s="307">
        <f>+IF($C$152-SUM($G$146:HK146)&gt;=0,HK146,0)</f>
        <v>1</v>
      </c>
      <c r="HL152" s="307">
        <f>+IF($C$152-SUM($G$146:HL146)&gt;=0,HL146,0)</f>
        <v>1</v>
      </c>
      <c r="HM152" s="307">
        <f>+IF($C$152-SUM($G$146:HM146)&gt;=0,HM146,0)</f>
        <v>1</v>
      </c>
      <c r="HN152" s="307">
        <f>+IF($C$152-SUM($G$146:HN146)&gt;=0,HN146,0)</f>
        <v>1</v>
      </c>
      <c r="HO152" s="307">
        <f>+IF($C$152-SUM($G$146:HO146)&gt;=0,HO146,0)</f>
        <v>1</v>
      </c>
      <c r="HP152" s="307">
        <f>+IF($C$152-SUM($G$146:HP146)&gt;=0,HP146,0)</f>
        <v>1</v>
      </c>
      <c r="HQ152" s="307">
        <f>+IF($C$152-SUM($G$146:HQ146)&gt;=0,HQ146,0)</f>
        <v>1</v>
      </c>
      <c r="HR152" s="307">
        <f>+IF($C$152-SUM($G$146:HR146)&gt;=0,HR146,0)</f>
        <v>1</v>
      </c>
      <c r="HS152" s="307">
        <f>+IF($C$152-SUM($G$146:HS146)&gt;=0,HS146,0)</f>
        <v>1</v>
      </c>
      <c r="HT152" s="307">
        <f>+IF($C$152-SUM($G$146:HT146)&gt;=0,HT146,0)</f>
        <v>1</v>
      </c>
      <c r="HU152" s="307">
        <f>+IF($C$152-SUM($G$146:HU146)&gt;=0,HU146,0)</f>
        <v>1</v>
      </c>
      <c r="HV152" s="307">
        <f>+IF($C$152-SUM($G$146:HV146)&gt;=0,HV146,0)</f>
        <v>1</v>
      </c>
      <c r="HW152" s="307">
        <f>+IF($C$152-SUM($G$146:HW146)&gt;=0,HW146,0)</f>
        <v>1</v>
      </c>
      <c r="HX152" s="307">
        <f>+IF($C$152-SUM($G$146:HX146)&gt;=0,HX146,0)</f>
        <v>1</v>
      </c>
      <c r="HY152" s="307">
        <f>+IF($C$152-SUM($G$146:HY146)&gt;=0,HY146,0)</f>
        <v>1</v>
      </c>
      <c r="HZ152" s="307">
        <f>+IF($C$152-SUM($G$146:HZ146)&gt;=0,HZ146,0)</f>
        <v>1</v>
      </c>
      <c r="IA152" s="307">
        <f>+IF($C$152-SUM($G$146:IA146)&gt;=0,IA146,0)</f>
        <v>1</v>
      </c>
      <c r="IB152" s="307">
        <f>+IF($C$152-SUM($G$146:IB146)&gt;=0,IB146,0)</f>
        <v>1</v>
      </c>
      <c r="IC152" s="307">
        <f>+IF($C$152-SUM($G$146:IC146)&gt;=0,IC146,0)</f>
        <v>1</v>
      </c>
      <c r="ID152" s="307">
        <f>+IF($C$152-SUM($G$146:ID146)&gt;=0,ID146,0)</f>
        <v>1</v>
      </c>
      <c r="IE152" s="307">
        <f>+IF($C$152-SUM($G$146:IE146)&gt;=0,IE146,0)</f>
        <v>0</v>
      </c>
      <c r="IF152" s="307">
        <f>+IF($C$152-SUM($G$146:IF146)&gt;=0,IF146,0)</f>
        <v>0</v>
      </c>
      <c r="IG152" s="307">
        <f>+IF($C$152-SUM($G$146:IG146)&gt;=0,IG146,0)</f>
        <v>0</v>
      </c>
      <c r="IH152" s="307">
        <f>+IF($C$152-SUM($G$146:IH146)&gt;=0,IH146,0)</f>
        <v>0</v>
      </c>
      <c r="II152" s="307">
        <f>+IF($C$152-SUM($G$146:II146)&gt;=0,II146,0)</f>
        <v>0</v>
      </c>
      <c r="IJ152" s="307">
        <f>+IF($C$152-SUM($G$146:IJ146)&gt;=0,IJ146,0)</f>
        <v>0</v>
      </c>
      <c r="IK152" s="307">
        <f>+IF($C$152-SUM($G$146:IK146)&gt;=0,IK146,0)</f>
        <v>0</v>
      </c>
      <c r="IL152" s="307">
        <f>+IF($C$152-SUM($G$146:IL146)&gt;=0,IL146,0)</f>
        <v>0</v>
      </c>
      <c r="IM152" s="307">
        <f>+IF($C$152-SUM($G$146:IM146)&gt;=0,IM146,0)</f>
        <v>0</v>
      </c>
      <c r="IN152" s="307">
        <f>+IF($C$152-SUM($G$146:IN146)&gt;=0,IN146,0)</f>
        <v>0</v>
      </c>
      <c r="IO152" s="307">
        <f>+IF($C$152-SUM($G$146:IO146)&gt;=0,IO146,0)</f>
        <v>0</v>
      </c>
      <c r="IP152" s="307">
        <f>+IF($C$152-SUM($G$146:IP146)&gt;=0,IP146,0)</f>
        <v>0</v>
      </c>
      <c r="IQ152" s="307">
        <f>+IF($C$152-SUM($G$146:IQ146)&gt;=0,IQ146,0)</f>
        <v>0</v>
      </c>
      <c r="IR152" s="307">
        <f>+IF($C$152-SUM($G$146:IR146)&gt;=0,IR146,0)</f>
        <v>0</v>
      </c>
      <c r="IS152" s="307">
        <f>+IF($C$152-SUM($G$146:IS146)&gt;=0,IS146,0)</f>
        <v>0</v>
      </c>
      <c r="IT152" s="307">
        <f>+IF($C$152-SUM($G$146:IT146)&gt;=0,IT146,0)</f>
        <v>0</v>
      </c>
      <c r="IU152" s="307">
        <f>+IF($C$152-SUM($G$146:IU146)&gt;=0,IU146,0)</f>
        <v>0</v>
      </c>
      <c r="IV152" s="307">
        <f>+IF($C$152-SUM($G$146:IV146)&gt;=0,IV146,0)</f>
        <v>0</v>
      </c>
      <c r="IW152" s="307">
        <f>+IF($C$152-SUM($G$146:IW146)&gt;=0,IW146,0)</f>
        <v>0</v>
      </c>
      <c r="IX152" s="307">
        <f>+IF($C$152-SUM($G$146:IX146)&gt;=0,IX146,0)</f>
        <v>0</v>
      </c>
      <c r="IY152" s="307">
        <f>+IF($C$152-SUM($G$146:IY146)&gt;=0,IY146,0)</f>
        <v>0</v>
      </c>
      <c r="IZ152" s="307">
        <f>+IF($C$152-SUM($G$146:IZ146)&gt;=0,IZ146,0)</f>
        <v>0</v>
      </c>
      <c r="JA152" s="307">
        <f>+IF($C$152-SUM($G$146:JA146)&gt;=0,JA146,0)</f>
        <v>0</v>
      </c>
      <c r="JB152" s="307">
        <f>+IF($C$152-SUM($G$146:JB146)&gt;=0,JB146,0)</f>
        <v>0</v>
      </c>
      <c r="JC152" s="307">
        <f>+IF($C$152-SUM($G$146:JC146)&gt;=0,JC146,0)</f>
        <v>0</v>
      </c>
      <c r="JD152" s="307">
        <f>+IF($C$152-SUM($G$146:JD146)&gt;=0,JD146,0)</f>
        <v>0</v>
      </c>
      <c r="JE152" s="307">
        <f>+IF($C$152-SUM($G$146:JE146)&gt;=0,JE146,0)</f>
        <v>0</v>
      </c>
      <c r="JF152" s="307">
        <f>+IF($C$152-SUM($G$146:JF146)&gt;=0,JF146,0)</f>
        <v>0</v>
      </c>
      <c r="JG152" s="307">
        <f>+IF($C$152-SUM($G$146:JG146)&gt;=0,JG146,0)</f>
        <v>0</v>
      </c>
      <c r="JH152" s="307">
        <f>+IF($C$152-SUM($G$146:JH146)&gt;=0,JH146,0)</f>
        <v>0</v>
      </c>
      <c r="JI152" s="307">
        <f>+IF($C$152-SUM($G$146:JI146)&gt;=0,JI146,0)</f>
        <v>0</v>
      </c>
      <c r="JJ152" s="307">
        <f>+IF($C$152-SUM($G$146:JJ146)&gt;=0,JJ146,0)</f>
        <v>0</v>
      </c>
      <c r="JK152" s="307">
        <f>+IF($C$152-SUM($G$146:JK146)&gt;=0,JK146,0)</f>
        <v>0</v>
      </c>
      <c r="JL152" s="307">
        <f>+IF($C$152-SUM($G$146:JL146)&gt;=0,JL146,0)</f>
        <v>0</v>
      </c>
      <c r="JM152" s="307">
        <f>+IF($C$152-SUM($G$146:JM146)&gt;=0,JM146,0)</f>
        <v>0</v>
      </c>
      <c r="JN152" s="307">
        <f>+IF($C$152-SUM($G$146:JN146)&gt;=0,JN146,0)</f>
        <v>0</v>
      </c>
    </row>
    <row r="153" spans="2:274" ht="13.5" thickBot="1" x14ac:dyDescent="0.25">
      <c r="B153" s="2"/>
      <c r="C153" s="247"/>
      <c r="D153" s="178"/>
      <c r="E153" s="297"/>
      <c r="F153" s="347"/>
      <c r="G153" s="347"/>
      <c r="H153" s="347"/>
      <c r="I153" s="347"/>
      <c r="J153" s="347"/>
      <c r="K153" s="347"/>
      <c r="L153" s="347"/>
      <c r="M153" s="347"/>
      <c r="N153" s="347"/>
      <c r="O153" s="347"/>
      <c r="P153" s="347"/>
      <c r="Q153" s="347"/>
      <c r="R153" s="347"/>
      <c r="S153" s="347"/>
      <c r="T153" s="347"/>
      <c r="U153" s="347"/>
      <c r="V153" s="347"/>
      <c r="W153" s="347"/>
      <c r="X153" s="347"/>
      <c r="Y153" s="347"/>
      <c r="Z153" s="347"/>
      <c r="AA153" s="347"/>
      <c r="AB153" s="347"/>
      <c r="AC153" s="347"/>
      <c r="AD153" s="347"/>
      <c r="AE153" s="347"/>
      <c r="AF153" s="347"/>
      <c r="AG153" s="347"/>
      <c r="AH153" s="347"/>
      <c r="AI153" s="347"/>
      <c r="AJ153" s="347"/>
      <c r="AK153" s="347"/>
      <c r="AL153" s="347"/>
      <c r="AM153" s="347"/>
      <c r="AN153" s="347"/>
      <c r="AO153" s="347"/>
      <c r="AP153" s="347"/>
      <c r="AQ153" s="347"/>
      <c r="AR153" s="347"/>
      <c r="AS153" s="347"/>
      <c r="AT153" s="347"/>
      <c r="AU153" s="347"/>
      <c r="AV153" s="347"/>
      <c r="AW153" s="347"/>
      <c r="AX153" s="347"/>
      <c r="AY153" s="347"/>
      <c r="AZ153" s="347"/>
      <c r="BA153" s="347"/>
      <c r="BB153" s="347"/>
      <c r="BC153" s="347"/>
      <c r="BD153" s="347"/>
      <c r="BE153" s="347"/>
      <c r="BF153" s="347"/>
      <c r="BG153" s="347"/>
      <c r="BH153" s="347"/>
      <c r="BI153" s="347"/>
      <c r="BJ153" s="347"/>
      <c r="BK153" s="347"/>
      <c r="BL153" s="347"/>
      <c r="BM153" s="347"/>
      <c r="BN153" s="347"/>
      <c r="BO153" s="347"/>
      <c r="BP153" s="347"/>
      <c r="BQ153" s="347"/>
      <c r="BR153" s="347"/>
      <c r="BS153" s="347"/>
      <c r="BT153" s="347"/>
      <c r="BU153" s="347"/>
      <c r="BV153" s="347"/>
      <c r="BW153" s="347"/>
      <c r="BX153" s="347"/>
      <c r="BY153" s="347"/>
      <c r="BZ153" s="347"/>
      <c r="CA153" s="347"/>
      <c r="CB153" s="347"/>
      <c r="CC153" s="347"/>
      <c r="CD153" s="347"/>
      <c r="CE153" s="347"/>
      <c r="CF153" s="347"/>
      <c r="CG153" s="347"/>
      <c r="CH153" s="347"/>
      <c r="CI153" s="347"/>
      <c r="CJ153" s="347"/>
      <c r="CK153" s="347"/>
      <c r="CL153" s="347"/>
      <c r="CM153" s="347"/>
      <c r="CN153" s="347"/>
      <c r="CO153" s="347"/>
      <c r="CP153" s="347"/>
      <c r="CQ153" s="347"/>
      <c r="CR153" s="347"/>
      <c r="CS153" s="347"/>
      <c r="CT153" s="347"/>
      <c r="CU153" s="347"/>
      <c r="CV153" s="347"/>
      <c r="CW153" s="347"/>
      <c r="CX153" s="347"/>
      <c r="CY153" s="347"/>
      <c r="CZ153" s="347"/>
      <c r="DA153" s="347"/>
      <c r="DB153" s="347"/>
      <c r="DC153" s="347"/>
      <c r="DD153" s="347"/>
      <c r="DE153" s="347"/>
      <c r="DF153" s="347"/>
      <c r="DG153" s="347"/>
      <c r="DH153" s="347"/>
      <c r="DI153" s="347"/>
      <c r="DJ153" s="347"/>
      <c r="DK153" s="347"/>
      <c r="DL153" s="347"/>
      <c r="DM153" s="347"/>
      <c r="DN153" s="347"/>
      <c r="DO153" s="347"/>
      <c r="DP153" s="347"/>
      <c r="DQ153" s="347"/>
      <c r="DR153" s="347"/>
      <c r="DS153" s="347"/>
      <c r="DT153" s="347"/>
      <c r="DU153" s="347"/>
      <c r="DV153" s="347"/>
      <c r="DW153" s="347"/>
      <c r="DX153" s="347"/>
      <c r="DY153" s="347"/>
      <c r="DZ153" s="347"/>
      <c r="EA153" s="347"/>
      <c r="EB153" s="347"/>
      <c r="EC153" s="347"/>
      <c r="ED153" s="347"/>
      <c r="EE153" s="347"/>
      <c r="EF153" s="347"/>
      <c r="EG153" s="347"/>
      <c r="EH153" s="347"/>
      <c r="EI153" s="347"/>
      <c r="EJ153" s="347"/>
      <c r="EK153" s="347"/>
      <c r="EL153" s="347"/>
      <c r="EM153" s="347"/>
      <c r="EN153" s="347"/>
      <c r="EO153" s="347"/>
      <c r="EP153" s="347"/>
      <c r="EQ153" s="347"/>
      <c r="ER153" s="347"/>
      <c r="ES153" s="347"/>
      <c r="ET153" s="347"/>
      <c r="EU153" s="347"/>
      <c r="EV153" s="347"/>
      <c r="EW153" s="347"/>
      <c r="EX153" s="347"/>
      <c r="EY153" s="347"/>
      <c r="EZ153" s="347"/>
      <c r="FA153" s="347"/>
      <c r="FB153" s="347"/>
      <c r="FC153" s="347"/>
      <c r="FD153" s="347"/>
      <c r="FE153" s="347"/>
      <c r="FF153" s="347"/>
      <c r="FG153" s="347"/>
      <c r="FH153" s="347"/>
      <c r="FI153" s="347"/>
      <c r="FJ153" s="347"/>
      <c r="FK153" s="347"/>
      <c r="FL153" s="347"/>
      <c r="FM153" s="347"/>
      <c r="FN153" s="347"/>
      <c r="FO153" s="347"/>
      <c r="FP153" s="347"/>
      <c r="FQ153" s="347"/>
      <c r="FR153" s="347"/>
      <c r="FS153" s="347"/>
      <c r="FT153" s="347"/>
      <c r="FU153" s="347"/>
      <c r="FV153" s="347"/>
      <c r="FW153" s="347"/>
      <c r="FX153" s="347"/>
      <c r="FY153" s="347"/>
      <c r="FZ153" s="347"/>
      <c r="GA153" s="347"/>
      <c r="GB153" s="347"/>
      <c r="GC153" s="347"/>
      <c r="GD153" s="347"/>
      <c r="GE153" s="347"/>
      <c r="GF153" s="347"/>
      <c r="GG153" s="347"/>
      <c r="GH153" s="347"/>
      <c r="GI153" s="347"/>
      <c r="GJ153" s="347"/>
      <c r="GK153" s="347"/>
      <c r="GL153" s="347"/>
      <c r="GM153" s="347"/>
      <c r="GN153" s="347"/>
      <c r="GO153" s="347"/>
      <c r="GP153" s="347"/>
      <c r="GQ153" s="347"/>
      <c r="GR153" s="347"/>
      <c r="GS153" s="347"/>
      <c r="GT153" s="347"/>
      <c r="GU153" s="347"/>
      <c r="GV153" s="347"/>
      <c r="GW153" s="347"/>
      <c r="GX153" s="347"/>
      <c r="GY153" s="347"/>
      <c r="GZ153" s="347"/>
      <c r="HA153" s="347"/>
      <c r="HB153" s="347"/>
      <c r="HC153" s="347"/>
      <c r="HD153" s="347"/>
      <c r="HE153" s="347"/>
      <c r="HF153" s="347"/>
      <c r="HG153" s="347"/>
      <c r="HH153" s="347"/>
      <c r="HI153" s="347"/>
      <c r="HJ153" s="347"/>
      <c r="HK153" s="347"/>
      <c r="HL153" s="347"/>
      <c r="HM153" s="347"/>
      <c r="HN153" s="347"/>
      <c r="HO153" s="347"/>
      <c r="HP153" s="347"/>
      <c r="HQ153" s="347"/>
      <c r="HR153" s="347"/>
      <c r="HS153" s="347"/>
      <c r="HT153" s="347"/>
      <c r="HU153" s="347"/>
      <c r="HV153" s="347"/>
      <c r="HW153" s="347"/>
      <c r="HX153" s="347"/>
      <c r="HY153" s="347"/>
      <c r="HZ153" s="347"/>
      <c r="IA153" s="347"/>
      <c r="IB153" s="347"/>
      <c r="IC153" s="347"/>
      <c r="ID153" s="347"/>
      <c r="IE153" s="347"/>
      <c r="IF153" s="347"/>
      <c r="IG153" s="347"/>
      <c r="IH153" s="347"/>
      <c r="II153" s="347"/>
      <c r="IJ153" s="347"/>
      <c r="IK153" s="347"/>
      <c r="IL153" s="347"/>
      <c r="IM153" s="347"/>
      <c r="IN153" s="347"/>
      <c r="IO153" s="347"/>
      <c r="IP153" s="347"/>
      <c r="IQ153" s="347"/>
      <c r="IR153" s="347"/>
      <c r="IS153" s="347"/>
      <c r="IT153" s="347"/>
      <c r="IU153" s="347"/>
      <c r="IV153" s="347"/>
      <c r="IW153" s="347"/>
      <c r="IX153" s="347"/>
      <c r="IY153" s="347"/>
      <c r="IZ153" s="347"/>
      <c r="JA153" s="347"/>
      <c r="JB153" s="347"/>
      <c r="JC153" s="347"/>
      <c r="JD153" s="347"/>
      <c r="JE153" s="347"/>
      <c r="JF153" s="347"/>
      <c r="JG153" s="347"/>
      <c r="JH153" s="347"/>
      <c r="JI153" s="347"/>
      <c r="JJ153" s="347"/>
      <c r="JK153" s="347"/>
      <c r="JL153" s="347"/>
      <c r="JM153" s="347"/>
      <c r="JN153" s="347"/>
    </row>
    <row r="154" spans="2:274" ht="13.5" thickBot="1" x14ac:dyDescent="0.25">
      <c r="B154" s="2" t="s">
        <v>509</v>
      </c>
      <c r="C154" s="393">
        <f>+PMT($C$18,C152,-C149)</f>
        <v>453.31910883476598</v>
      </c>
      <c r="D154" s="178"/>
      <c r="E154" s="297">
        <f>+SUM(G154:JN154)</f>
        <v>81597.439590257971</v>
      </c>
      <c r="F154" s="347"/>
      <c r="G154" s="307">
        <f>+$C$154*G152</f>
        <v>0</v>
      </c>
      <c r="H154" s="307">
        <f t="shared" ref="H154:BS154" si="1729">+$C$154*H152</f>
        <v>0</v>
      </c>
      <c r="I154" s="307">
        <f t="shared" si="1729"/>
        <v>0</v>
      </c>
      <c r="J154" s="307">
        <f t="shared" si="1729"/>
        <v>0</v>
      </c>
      <c r="K154" s="307">
        <f t="shared" si="1729"/>
        <v>0</v>
      </c>
      <c r="L154" s="307">
        <f t="shared" si="1729"/>
        <v>0</v>
      </c>
      <c r="M154" s="307">
        <f t="shared" si="1729"/>
        <v>0</v>
      </c>
      <c r="N154" s="307">
        <f t="shared" si="1729"/>
        <v>0</v>
      </c>
      <c r="O154" s="307">
        <f t="shared" si="1729"/>
        <v>0</v>
      </c>
      <c r="P154" s="307">
        <f t="shared" si="1729"/>
        <v>0</v>
      </c>
      <c r="Q154" s="307">
        <f t="shared" si="1729"/>
        <v>0</v>
      </c>
      <c r="R154" s="307">
        <f t="shared" si="1729"/>
        <v>0</v>
      </c>
      <c r="S154" s="307">
        <f t="shared" si="1729"/>
        <v>0</v>
      </c>
      <c r="T154" s="307">
        <f t="shared" si="1729"/>
        <v>0</v>
      </c>
      <c r="U154" s="307">
        <f t="shared" si="1729"/>
        <v>0</v>
      </c>
      <c r="V154" s="307">
        <f t="shared" si="1729"/>
        <v>0</v>
      </c>
      <c r="W154" s="307">
        <f t="shared" si="1729"/>
        <v>0</v>
      </c>
      <c r="X154" s="307">
        <f t="shared" si="1729"/>
        <v>0</v>
      </c>
      <c r="Y154" s="307">
        <f t="shared" si="1729"/>
        <v>0</v>
      </c>
      <c r="Z154" s="307">
        <f t="shared" si="1729"/>
        <v>0</v>
      </c>
      <c r="AA154" s="307">
        <f t="shared" si="1729"/>
        <v>0</v>
      </c>
      <c r="AB154" s="307">
        <f t="shared" si="1729"/>
        <v>0</v>
      </c>
      <c r="AC154" s="307">
        <f t="shared" si="1729"/>
        <v>0</v>
      </c>
      <c r="AD154" s="307">
        <f t="shared" si="1729"/>
        <v>0</v>
      </c>
      <c r="AE154" s="307">
        <f t="shared" si="1729"/>
        <v>0</v>
      </c>
      <c r="AF154" s="307">
        <f t="shared" si="1729"/>
        <v>0</v>
      </c>
      <c r="AG154" s="307">
        <f t="shared" si="1729"/>
        <v>0</v>
      </c>
      <c r="AH154" s="307">
        <f t="shared" si="1729"/>
        <v>0</v>
      </c>
      <c r="AI154" s="307">
        <f t="shared" si="1729"/>
        <v>0</v>
      </c>
      <c r="AJ154" s="307">
        <f t="shared" si="1729"/>
        <v>0</v>
      </c>
      <c r="AK154" s="307">
        <f t="shared" si="1729"/>
        <v>0</v>
      </c>
      <c r="AL154" s="307">
        <f t="shared" si="1729"/>
        <v>0</v>
      </c>
      <c r="AM154" s="307">
        <f t="shared" si="1729"/>
        <v>0</v>
      </c>
      <c r="AN154" s="307">
        <f t="shared" si="1729"/>
        <v>0</v>
      </c>
      <c r="AO154" s="307">
        <f t="shared" si="1729"/>
        <v>0</v>
      </c>
      <c r="AP154" s="307">
        <f t="shared" si="1729"/>
        <v>0</v>
      </c>
      <c r="AQ154" s="307">
        <f t="shared" si="1729"/>
        <v>0</v>
      </c>
      <c r="AR154" s="307">
        <f t="shared" si="1729"/>
        <v>0</v>
      </c>
      <c r="AS154" s="307">
        <f t="shared" si="1729"/>
        <v>0</v>
      </c>
      <c r="AT154" s="307">
        <f t="shared" si="1729"/>
        <v>0</v>
      </c>
      <c r="AU154" s="307">
        <f t="shared" si="1729"/>
        <v>0</v>
      </c>
      <c r="AV154" s="307">
        <f t="shared" si="1729"/>
        <v>0</v>
      </c>
      <c r="AW154" s="307">
        <f t="shared" si="1729"/>
        <v>0</v>
      </c>
      <c r="AX154" s="307">
        <f t="shared" si="1729"/>
        <v>0</v>
      </c>
      <c r="AY154" s="307">
        <f t="shared" si="1729"/>
        <v>0</v>
      </c>
      <c r="AZ154" s="307">
        <f t="shared" si="1729"/>
        <v>0</v>
      </c>
      <c r="BA154" s="307">
        <f t="shared" si="1729"/>
        <v>0</v>
      </c>
      <c r="BB154" s="307">
        <f t="shared" si="1729"/>
        <v>0</v>
      </c>
      <c r="BC154" s="307">
        <f t="shared" si="1729"/>
        <v>0</v>
      </c>
      <c r="BD154" s="307">
        <f t="shared" si="1729"/>
        <v>0</v>
      </c>
      <c r="BE154" s="307">
        <f t="shared" si="1729"/>
        <v>0</v>
      </c>
      <c r="BF154" s="307">
        <f t="shared" si="1729"/>
        <v>0</v>
      </c>
      <c r="BG154" s="307">
        <f t="shared" si="1729"/>
        <v>453.31910883476598</v>
      </c>
      <c r="BH154" s="307">
        <f t="shared" si="1729"/>
        <v>453.31910883476598</v>
      </c>
      <c r="BI154" s="307">
        <f t="shared" si="1729"/>
        <v>453.31910883476598</v>
      </c>
      <c r="BJ154" s="307">
        <f t="shared" si="1729"/>
        <v>453.31910883476598</v>
      </c>
      <c r="BK154" s="307">
        <f t="shared" si="1729"/>
        <v>453.31910883476598</v>
      </c>
      <c r="BL154" s="307">
        <f t="shared" si="1729"/>
        <v>453.31910883476598</v>
      </c>
      <c r="BM154" s="307">
        <f t="shared" si="1729"/>
        <v>453.31910883476598</v>
      </c>
      <c r="BN154" s="307">
        <f t="shared" si="1729"/>
        <v>453.31910883476598</v>
      </c>
      <c r="BO154" s="307">
        <f t="shared" si="1729"/>
        <v>453.31910883476598</v>
      </c>
      <c r="BP154" s="307">
        <f t="shared" si="1729"/>
        <v>453.31910883476598</v>
      </c>
      <c r="BQ154" s="307">
        <f t="shared" si="1729"/>
        <v>453.31910883476598</v>
      </c>
      <c r="BR154" s="307">
        <f t="shared" si="1729"/>
        <v>453.31910883476598</v>
      </c>
      <c r="BS154" s="307">
        <f t="shared" si="1729"/>
        <v>453.31910883476598</v>
      </c>
      <c r="BT154" s="307">
        <f t="shared" ref="BT154:EE154" si="1730">+$C$154*BT152</f>
        <v>453.31910883476598</v>
      </c>
      <c r="BU154" s="307">
        <f t="shared" si="1730"/>
        <v>453.31910883476598</v>
      </c>
      <c r="BV154" s="307">
        <f t="shared" si="1730"/>
        <v>453.31910883476598</v>
      </c>
      <c r="BW154" s="307">
        <f t="shared" si="1730"/>
        <v>453.31910883476598</v>
      </c>
      <c r="BX154" s="307">
        <f t="shared" si="1730"/>
        <v>453.31910883476598</v>
      </c>
      <c r="BY154" s="307">
        <f t="shared" si="1730"/>
        <v>453.31910883476598</v>
      </c>
      <c r="BZ154" s="307">
        <f t="shared" si="1730"/>
        <v>453.31910883476598</v>
      </c>
      <c r="CA154" s="307">
        <f t="shared" si="1730"/>
        <v>453.31910883476598</v>
      </c>
      <c r="CB154" s="307">
        <f t="shared" si="1730"/>
        <v>453.31910883476598</v>
      </c>
      <c r="CC154" s="307">
        <f t="shared" si="1730"/>
        <v>453.31910883476598</v>
      </c>
      <c r="CD154" s="307">
        <f t="shared" si="1730"/>
        <v>453.31910883476598</v>
      </c>
      <c r="CE154" s="307">
        <f t="shared" si="1730"/>
        <v>453.31910883476598</v>
      </c>
      <c r="CF154" s="307">
        <f t="shared" si="1730"/>
        <v>453.31910883476598</v>
      </c>
      <c r="CG154" s="307">
        <f t="shared" si="1730"/>
        <v>453.31910883476598</v>
      </c>
      <c r="CH154" s="307">
        <f t="shared" si="1730"/>
        <v>453.31910883476598</v>
      </c>
      <c r="CI154" s="307">
        <f t="shared" si="1730"/>
        <v>453.31910883476598</v>
      </c>
      <c r="CJ154" s="307">
        <f t="shared" si="1730"/>
        <v>453.31910883476598</v>
      </c>
      <c r="CK154" s="307">
        <f t="shared" si="1730"/>
        <v>453.31910883476598</v>
      </c>
      <c r="CL154" s="307">
        <f t="shared" si="1730"/>
        <v>453.31910883476598</v>
      </c>
      <c r="CM154" s="307">
        <f t="shared" si="1730"/>
        <v>453.31910883476598</v>
      </c>
      <c r="CN154" s="307">
        <f t="shared" si="1730"/>
        <v>453.31910883476598</v>
      </c>
      <c r="CO154" s="307">
        <f t="shared" si="1730"/>
        <v>453.31910883476598</v>
      </c>
      <c r="CP154" s="307">
        <f t="shared" si="1730"/>
        <v>453.31910883476598</v>
      </c>
      <c r="CQ154" s="307">
        <f t="shared" si="1730"/>
        <v>453.31910883476598</v>
      </c>
      <c r="CR154" s="307">
        <f t="shared" si="1730"/>
        <v>453.31910883476598</v>
      </c>
      <c r="CS154" s="307">
        <f t="shared" si="1730"/>
        <v>453.31910883476598</v>
      </c>
      <c r="CT154" s="307">
        <f t="shared" si="1730"/>
        <v>453.31910883476598</v>
      </c>
      <c r="CU154" s="307">
        <f t="shared" si="1730"/>
        <v>453.31910883476598</v>
      </c>
      <c r="CV154" s="307">
        <f t="shared" si="1730"/>
        <v>453.31910883476598</v>
      </c>
      <c r="CW154" s="307">
        <f t="shared" si="1730"/>
        <v>453.31910883476598</v>
      </c>
      <c r="CX154" s="307">
        <f t="shared" si="1730"/>
        <v>453.31910883476598</v>
      </c>
      <c r="CY154" s="307">
        <f t="shared" si="1730"/>
        <v>453.31910883476598</v>
      </c>
      <c r="CZ154" s="307">
        <f t="shared" si="1730"/>
        <v>453.31910883476598</v>
      </c>
      <c r="DA154" s="307">
        <f t="shared" si="1730"/>
        <v>453.31910883476598</v>
      </c>
      <c r="DB154" s="307">
        <f t="shared" si="1730"/>
        <v>453.31910883476598</v>
      </c>
      <c r="DC154" s="307">
        <f t="shared" si="1730"/>
        <v>453.31910883476598</v>
      </c>
      <c r="DD154" s="307">
        <f t="shared" si="1730"/>
        <v>453.31910883476598</v>
      </c>
      <c r="DE154" s="307">
        <f t="shared" si="1730"/>
        <v>453.31910883476598</v>
      </c>
      <c r="DF154" s="307">
        <f t="shared" si="1730"/>
        <v>453.31910883476598</v>
      </c>
      <c r="DG154" s="307">
        <f t="shared" si="1730"/>
        <v>453.31910883476598</v>
      </c>
      <c r="DH154" s="307">
        <f t="shared" si="1730"/>
        <v>453.31910883476598</v>
      </c>
      <c r="DI154" s="307">
        <f t="shared" si="1730"/>
        <v>453.31910883476598</v>
      </c>
      <c r="DJ154" s="307">
        <f t="shared" si="1730"/>
        <v>453.31910883476598</v>
      </c>
      <c r="DK154" s="307">
        <f t="shared" si="1730"/>
        <v>453.31910883476598</v>
      </c>
      <c r="DL154" s="307">
        <f t="shared" si="1730"/>
        <v>453.31910883476598</v>
      </c>
      <c r="DM154" s="307">
        <f t="shared" si="1730"/>
        <v>453.31910883476598</v>
      </c>
      <c r="DN154" s="307">
        <f t="shared" si="1730"/>
        <v>453.31910883476598</v>
      </c>
      <c r="DO154" s="307">
        <f t="shared" si="1730"/>
        <v>453.31910883476598</v>
      </c>
      <c r="DP154" s="307">
        <f t="shared" si="1730"/>
        <v>453.31910883476598</v>
      </c>
      <c r="DQ154" s="307">
        <f t="shared" si="1730"/>
        <v>453.31910883476598</v>
      </c>
      <c r="DR154" s="307">
        <f t="shared" si="1730"/>
        <v>453.31910883476598</v>
      </c>
      <c r="DS154" s="307">
        <f t="shared" si="1730"/>
        <v>453.31910883476598</v>
      </c>
      <c r="DT154" s="307">
        <f t="shared" si="1730"/>
        <v>453.31910883476598</v>
      </c>
      <c r="DU154" s="307">
        <f t="shared" si="1730"/>
        <v>453.31910883476598</v>
      </c>
      <c r="DV154" s="307">
        <f t="shared" si="1730"/>
        <v>453.31910883476598</v>
      </c>
      <c r="DW154" s="307">
        <f t="shared" si="1730"/>
        <v>453.31910883476598</v>
      </c>
      <c r="DX154" s="307">
        <f t="shared" si="1730"/>
        <v>453.31910883476598</v>
      </c>
      <c r="DY154" s="307">
        <f t="shared" si="1730"/>
        <v>453.31910883476598</v>
      </c>
      <c r="DZ154" s="307">
        <f t="shared" si="1730"/>
        <v>453.31910883476598</v>
      </c>
      <c r="EA154" s="307">
        <f t="shared" si="1730"/>
        <v>453.31910883476598</v>
      </c>
      <c r="EB154" s="307">
        <f t="shared" si="1730"/>
        <v>453.31910883476598</v>
      </c>
      <c r="EC154" s="307">
        <f t="shared" si="1730"/>
        <v>453.31910883476598</v>
      </c>
      <c r="ED154" s="307">
        <f t="shared" si="1730"/>
        <v>453.31910883476598</v>
      </c>
      <c r="EE154" s="307">
        <f t="shared" si="1730"/>
        <v>453.31910883476598</v>
      </c>
      <c r="EF154" s="307">
        <f t="shared" ref="EF154:GQ154" si="1731">+$C$154*EF152</f>
        <v>453.31910883476598</v>
      </c>
      <c r="EG154" s="307">
        <f t="shared" si="1731"/>
        <v>453.31910883476598</v>
      </c>
      <c r="EH154" s="307">
        <f t="shared" si="1731"/>
        <v>453.31910883476598</v>
      </c>
      <c r="EI154" s="307">
        <f t="shared" si="1731"/>
        <v>453.31910883476598</v>
      </c>
      <c r="EJ154" s="307">
        <f t="shared" si="1731"/>
        <v>453.31910883476598</v>
      </c>
      <c r="EK154" s="307">
        <f t="shared" si="1731"/>
        <v>453.31910883476598</v>
      </c>
      <c r="EL154" s="307">
        <f t="shared" si="1731"/>
        <v>453.31910883476598</v>
      </c>
      <c r="EM154" s="307">
        <f t="shared" si="1731"/>
        <v>453.31910883476598</v>
      </c>
      <c r="EN154" s="307">
        <f t="shared" si="1731"/>
        <v>453.31910883476598</v>
      </c>
      <c r="EO154" s="307">
        <f t="shared" si="1731"/>
        <v>453.31910883476598</v>
      </c>
      <c r="EP154" s="307">
        <f t="shared" si="1731"/>
        <v>453.31910883476598</v>
      </c>
      <c r="EQ154" s="307">
        <f t="shared" si="1731"/>
        <v>453.31910883476598</v>
      </c>
      <c r="ER154" s="307">
        <f t="shared" si="1731"/>
        <v>453.31910883476598</v>
      </c>
      <c r="ES154" s="307">
        <f t="shared" si="1731"/>
        <v>453.31910883476598</v>
      </c>
      <c r="ET154" s="307">
        <f t="shared" si="1731"/>
        <v>453.31910883476598</v>
      </c>
      <c r="EU154" s="307">
        <f t="shared" si="1731"/>
        <v>453.31910883476598</v>
      </c>
      <c r="EV154" s="307">
        <f t="shared" si="1731"/>
        <v>453.31910883476598</v>
      </c>
      <c r="EW154" s="307">
        <f t="shared" si="1731"/>
        <v>453.31910883476598</v>
      </c>
      <c r="EX154" s="307">
        <f t="shared" si="1731"/>
        <v>453.31910883476598</v>
      </c>
      <c r="EY154" s="307">
        <f t="shared" si="1731"/>
        <v>453.31910883476598</v>
      </c>
      <c r="EZ154" s="307">
        <f t="shared" si="1731"/>
        <v>453.31910883476598</v>
      </c>
      <c r="FA154" s="307">
        <f t="shared" si="1731"/>
        <v>453.31910883476598</v>
      </c>
      <c r="FB154" s="307">
        <f t="shared" si="1731"/>
        <v>453.31910883476598</v>
      </c>
      <c r="FC154" s="307">
        <f t="shared" si="1731"/>
        <v>453.31910883476598</v>
      </c>
      <c r="FD154" s="307">
        <f t="shared" si="1731"/>
        <v>453.31910883476598</v>
      </c>
      <c r="FE154" s="307">
        <f t="shared" si="1731"/>
        <v>453.31910883476598</v>
      </c>
      <c r="FF154" s="307">
        <f t="shared" si="1731"/>
        <v>453.31910883476598</v>
      </c>
      <c r="FG154" s="307">
        <f t="shared" si="1731"/>
        <v>453.31910883476598</v>
      </c>
      <c r="FH154" s="307">
        <f t="shared" si="1731"/>
        <v>453.31910883476598</v>
      </c>
      <c r="FI154" s="307">
        <f t="shared" si="1731"/>
        <v>453.31910883476598</v>
      </c>
      <c r="FJ154" s="307">
        <f t="shared" si="1731"/>
        <v>453.31910883476598</v>
      </c>
      <c r="FK154" s="307">
        <f t="shared" si="1731"/>
        <v>453.31910883476598</v>
      </c>
      <c r="FL154" s="307">
        <f t="shared" si="1731"/>
        <v>453.31910883476598</v>
      </c>
      <c r="FM154" s="307">
        <f t="shared" si="1731"/>
        <v>453.31910883476598</v>
      </c>
      <c r="FN154" s="307">
        <f t="shared" si="1731"/>
        <v>453.31910883476598</v>
      </c>
      <c r="FO154" s="307">
        <f t="shared" si="1731"/>
        <v>453.31910883476598</v>
      </c>
      <c r="FP154" s="307">
        <f t="shared" si="1731"/>
        <v>453.31910883476598</v>
      </c>
      <c r="FQ154" s="307">
        <f t="shared" si="1731"/>
        <v>453.31910883476598</v>
      </c>
      <c r="FR154" s="307">
        <f t="shared" si="1731"/>
        <v>453.31910883476598</v>
      </c>
      <c r="FS154" s="307">
        <f t="shared" si="1731"/>
        <v>453.31910883476598</v>
      </c>
      <c r="FT154" s="307">
        <f t="shared" si="1731"/>
        <v>453.31910883476598</v>
      </c>
      <c r="FU154" s="307">
        <f t="shared" si="1731"/>
        <v>453.31910883476598</v>
      </c>
      <c r="FV154" s="307">
        <f t="shared" si="1731"/>
        <v>453.31910883476598</v>
      </c>
      <c r="FW154" s="307">
        <f t="shared" si="1731"/>
        <v>453.31910883476598</v>
      </c>
      <c r="FX154" s="307">
        <f t="shared" si="1731"/>
        <v>453.31910883476598</v>
      </c>
      <c r="FY154" s="307">
        <f t="shared" si="1731"/>
        <v>453.31910883476598</v>
      </c>
      <c r="FZ154" s="307">
        <f t="shared" si="1731"/>
        <v>453.31910883476598</v>
      </c>
      <c r="GA154" s="307">
        <f t="shared" si="1731"/>
        <v>453.31910883476598</v>
      </c>
      <c r="GB154" s="307">
        <f t="shared" si="1731"/>
        <v>453.31910883476598</v>
      </c>
      <c r="GC154" s="307">
        <f t="shared" si="1731"/>
        <v>453.31910883476598</v>
      </c>
      <c r="GD154" s="307">
        <f t="shared" si="1731"/>
        <v>453.31910883476598</v>
      </c>
      <c r="GE154" s="307">
        <f t="shared" si="1731"/>
        <v>453.31910883476598</v>
      </c>
      <c r="GF154" s="307">
        <f t="shared" si="1731"/>
        <v>453.31910883476598</v>
      </c>
      <c r="GG154" s="307">
        <f t="shared" si="1731"/>
        <v>453.31910883476598</v>
      </c>
      <c r="GH154" s="307">
        <f t="shared" si="1731"/>
        <v>453.31910883476598</v>
      </c>
      <c r="GI154" s="307">
        <f t="shared" si="1731"/>
        <v>453.31910883476598</v>
      </c>
      <c r="GJ154" s="307">
        <f t="shared" si="1731"/>
        <v>453.31910883476598</v>
      </c>
      <c r="GK154" s="307">
        <f t="shared" si="1731"/>
        <v>453.31910883476598</v>
      </c>
      <c r="GL154" s="307">
        <f t="shared" si="1731"/>
        <v>453.31910883476598</v>
      </c>
      <c r="GM154" s="307">
        <f t="shared" si="1731"/>
        <v>453.31910883476598</v>
      </c>
      <c r="GN154" s="307">
        <f t="shared" si="1731"/>
        <v>453.31910883476598</v>
      </c>
      <c r="GO154" s="307">
        <f t="shared" si="1731"/>
        <v>453.31910883476598</v>
      </c>
      <c r="GP154" s="307">
        <f t="shared" si="1731"/>
        <v>453.31910883476598</v>
      </c>
      <c r="GQ154" s="307">
        <f t="shared" si="1731"/>
        <v>453.31910883476598</v>
      </c>
      <c r="GR154" s="307">
        <f t="shared" ref="GR154:JC154" si="1732">+$C$154*GR152</f>
        <v>453.31910883476598</v>
      </c>
      <c r="GS154" s="307">
        <f t="shared" si="1732"/>
        <v>453.31910883476598</v>
      </c>
      <c r="GT154" s="307">
        <f t="shared" si="1732"/>
        <v>453.31910883476598</v>
      </c>
      <c r="GU154" s="307">
        <f t="shared" si="1732"/>
        <v>453.31910883476598</v>
      </c>
      <c r="GV154" s="307">
        <f t="shared" si="1732"/>
        <v>453.31910883476598</v>
      </c>
      <c r="GW154" s="307">
        <f t="shared" si="1732"/>
        <v>453.31910883476598</v>
      </c>
      <c r="GX154" s="307">
        <f t="shared" si="1732"/>
        <v>453.31910883476598</v>
      </c>
      <c r="GY154" s="307">
        <f t="shared" si="1732"/>
        <v>453.31910883476598</v>
      </c>
      <c r="GZ154" s="307">
        <f t="shared" si="1732"/>
        <v>453.31910883476598</v>
      </c>
      <c r="HA154" s="307">
        <f t="shared" si="1732"/>
        <v>453.31910883476598</v>
      </c>
      <c r="HB154" s="307">
        <f t="shared" si="1732"/>
        <v>453.31910883476598</v>
      </c>
      <c r="HC154" s="307">
        <f t="shared" si="1732"/>
        <v>453.31910883476598</v>
      </c>
      <c r="HD154" s="307">
        <f t="shared" si="1732"/>
        <v>453.31910883476598</v>
      </c>
      <c r="HE154" s="307">
        <f t="shared" si="1732"/>
        <v>453.31910883476598</v>
      </c>
      <c r="HF154" s="307">
        <f t="shared" si="1732"/>
        <v>453.31910883476598</v>
      </c>
      <c r="HG154" s="307">
        <f t="shared" si="1732"/>
        <v>453.31910883476598</v>
      </c>
      <c r="HH154" s="307">
        <f t="shared" si="1732"/>
        <v>453.31910883476598</v>
      </c>
      <c r="HI154" s="307">
        <f t="shared" si="1732"/>
        <v>453.31910883476598</v>
      </c>
      <c r="HJ154" s="307">
        <f t="shared" si="1732"/>
        <v>453.31910883476598</v>
      </c>
      <c r="HK154" s="307">
        <f t="shared" si="1732"/>
        <v>453.31910883476598</v>
      </c>
      <c r="HL154" s="307">
        <f t="shared" si="1732"/>
        <v>453.31910883476598</v>
      </c>
      <c r="HM154" s="307">
        <f t="shared" si="1732"/>
        <v>453.31910883476598</v>
      </c>
      <c r="HN154" s="307">
        <f t="shared" si="1732"/>
        <v>453.31910883476598</v>
      </c>
      <c r="HO154" s="307">
        <f t="shared" si="1732"/>
        <v>453.31910883476598</v>
      </c>
      <c r="HP154" s="307">
        <f t="shared" si="1732"/>
        <v>453.31910883476598</v>
      </c>
      <c r="HQ154" s="307">
        <f t="shared" si="1732"/>
        <v>453.31910883476598</v>
      </c>
      <c r="HR154" s="307">
        <f t="shared" si="1732"/>
        <v>453.31910883476598</v>
      </c>
      <c r="HS154" s="307">
        <f t="shared" si="1732"/>
        <v>453.31910883476598</v>
      </c>
      <c r="HT154" s="307">
        <f t="shared" si="1732"/>
        <v>453.31910883476598</v>
      </c>
      <c r="HU154" s="307">
        <f t="shared" si="1732"/>
        <v>453.31910883476598</v>
      </c>
      <c r="HV154" s="307">
        <f t="shared" si="1732"/>
        <v>453.31910883476598</v>
      </c>
      <c r="HW154" s="307">
        <f t="shared" si="1732"/>
        <v>453.31910883476598</v>
      </c>
      <c r="HX154" s="307">
        <f t="shared" si="1732"/>
        <v>453.31910883476598</v>
      </c>
      <c r="HY154" s="307">
        <f t="shared" si="1732"/>
        <v>453.31910883476598</v>
      </c>
      <c r="HZ154" s="307">
        <f t="shared" si="1732"/>
        <v>453.31910883476598</v>
      </c>
      <c r="IA154" s="307">
        <f t="shared" si="1732"/>
        <v>453.31910883476598</v>
      </c>
      <c r="IB154" s="307">
        <f t="shared" si="1732"/>
        <v>453.31910883476598</v>
      </c>
      <c r="IC154" s="307">
        <f t="shared" si="1732"/>
        <v>453.31910883476598</v>
      </c>
      <c r="ID154" s="307">
        <f t="shared" si="1732"/>
        <v>453.31910883476598</v>
      </c>
      <c r="IE154" s="307">
        <f t="shared" si="1732"/>
        <v>0</v>
      </c>
      <c r="IF154" s="307">
        <f t="shared" si="1732"/>
        <v>0</v>
      </c>
      <c r="IG154" s="307">
        <f t="shared" si="1732"/>
        <v>0</v>
      </c>
      <c r="IH154" s="307">
        <f t="shared" si="1732"/>
        <v>0</v>
      </c>
      <c r="II154" s="307">
        <f t="shared" si="1732"/>
        <v>0</v>
      </c>
      <c r="IJ154" s="307">
        <f t="shared" si="1732"/>
        <v>0</v>
      </c>
      <c r="IK154" s="307">
        <f t="shared" si="1732"/>
        <v>0</v>
      </c>
      <c r="IL154" s="307">
        <f t="shared" si="1732"/>
        <v>0</v>
      </c>
      <c r="IM154" s="307">
        <f t="shared" si="1732"/>
        <v>0</v>
      </c>
      <c r="IN154" s="307">
        <f t="shared" si="1732"/>
        <v>0</v>
      </c>
      <c r="IO154" s="307">
        <f t="shared" si="1732"/>
        <v>0</v>
      </c>
      <c r="IP154" s="307">
        <f t="shared" si="1732"/>
        <v>0</v>
      </c>
      <c r="IQ154" s="307">
        <f t="shared" si="1732"/>
        <v>0</v>
      </c>
      <c r="IR154" s="307">
        <f t="shared" si="1732"/>
        <v>0</v>
      </c>
      <c r="IS154" s="307">
        <f t="shared" si="1732"/>
        <v>0</v>
      </c>
      <c r="IT154" s="307">
        <f t="shared" si="1732"/>
        <v>0</v>
      </c>
      <c r="IU154" s="307">
        <f t="shared" si="1732"/>
        <v>0</v>
      </c>
      <c r="IV154" s="307">
        <f t="shared" si="1732"/>
        <v>0</v>
      </c>
      <c r="IW154" s="307">
        <f t="shared" si="1732"/>
        <v>0</v>
      </c>
      <c r="IX154" s="307">
        <f t="shared" si="1732"/>
        <v>0</v>
      </c>
      <c r="IY154" s="307">
        <f t="shared" si="1732"/>
        <v>0</v>
      </c>
      <c r="IZ154" s="307">
        <f t="shared" si="1732"/>
        <v>0</v>
      </c>
      <c r="JA154" s="307">
        <f t="shared" si="1732"/>
        <v>0</v>
      </c>
      <c r="JB154" s="307">
        <f t="shared" si="1732"/>
        <v>0</v>
      </c>
      <c r="JC154" s="307">
        <f t="shared" si="1732"/>
        <v>0</v>
      </c>
      <c r="JD154" s="307">
        <f t="shared" ref="JD154:JN154" si="1733">+$C$154*JD152</f>
        <v>0</v>
      </c>
      <c r="JE154" s="307">
        <f t="shared" si="1733"/>
        <v>0</v>
      </c>
      <c r="JF154" s="307">
        <f t="shared" si="1733"/>
        <v>0</v>
      </c>
      <c r="JG154" s="307">
        <f t="shared" si="1733"/>
        <v>0</v>
      </c>
      <c r="JH154" s="307">
        <f t="shared" si="1733"/>
        <v>0</v>
      </c>
      <c r="JI154" s="307">
        <f t="shared" si="1733"/>
        <v>0</v>
      </c>
      <c r="JJ154" s="307">
        <f t="shared" si="1733"/>
        <v>0</v>
      </c>
      <c r="JK154" s="307">
        <f t="shared" si="1733"/>
        <v>0</v>
      </c>
      <c r="JL154" s="307">
        <f t="shared" si="1733"/>
        <v>0</v>
      </c>
      <c r="JM154" s="307">
        <f t="shared" si="1733"/>
        <v>0</v>
      </c>
      <c r="JN154" s="307">
        <f t="shared" si="1733"/>
        <v>0</v>
      </c>
    </row>
    <row r="155" spans="2:274" ht="13.5" thickBot="1" x14ac:dyDescent="0.25">
      <c r="B155" s="2" t="s">
        <v>503</v>
      </c>
      <c r="C155" s="393">
        <f>+C154*12</f>
        <v>5439.8293060171918</v>
      </c>
      <c r="D155" s="178"/>
      <c r="E155" s="297"/>
      <c r="F155" s="347"/>
      <c r="G155" s="347"/>
      <c r="H155" s="347"/>
      <c r="I155" s="347"/>
      <c r="J155" s="347"/>
      <c r="K155" s="347"/>
      <c r="L155" s="347"/>
      <c r="M155" s="347"/>
      <c r="N155" s="347"/>
      <c r="O155" s="347"/>
      <c r="P155" s="347"/>
      <c r="Q155" s="347"/>
      <c r="R155" s="347"/>
      <c r="S155" s="347"/>
      <c r="T155" s="347"/>
      <c r="U155" s="347"/>
      <c r="V155" s="347"/>
      <c r="W155" s="347"/>
      <c r="X155" s="347"/>
      <c r="Y155" s="347"/>
      <c r="Z155" s="347"/>
      <c r="AA155" s="347"/>
      <c r="AB155" s="347"/>
      <c r="AC155" s="347"/>
      <c r="AD155" s="347"/>
      <c r="AE155" s="347"/>
      <c r="AF155" s="347"/>
      <c r="AG155" s="347"/>
      <c r="AH155" s="347"/>
      <c r="AI155" s="347"/>
      <c r="AJ155" s="347"/>
      <c r="AK155" s="347"/>
      <c r="AL155" s="347"/>
      <c r="AM155" s="347"/>
      <c r="AN155" s="347"/>
      <c r="AO155" s="347"/>
      <c r="AP155" s="347"/>
      <c r="AQ155" s="347"/>
      <c r="AR155" s="347"/>
      <c r="AS155" s="347"/>
      <c r="AT155" s="347"/>
      <c r="AU155" s="347"/>
      <c r="AV155" s="347"/>
      <c r="AW155" s="347"/>
      <c r="AX155" s="347"/>
      <c r="AY155" s="347"/>
      <c r="AZ155" s="347"/>
      <c r="BA155" s="347"/>
      <c r="BB155" s="347"/>
      <c r="BC155" s="347"/>
      <c r="BD155" s="347"/>
      <c r="BE155" s="347"/>
      <c r="BF155" s="347"/>
      <c r="BG155" s="347"/>
      <c r="BH155" s="347"/>
      <c r="BI155" s="347"/>
      <c r="BJ155" s="347"/>
      <c r="BK155" s="347"/>
      <c r="BL155" s="347"/>
      <c r="BM155" s="347"/>
      <c r="BN155" s="347"/>
      <c r="BO155" s="347"/>
      <c r="BP155" s="347"/>
      <c r="BQ155" s="347"/>
      <c r="BR155" s="347"/>
      <c r="BS155" s="347"/>
      <c r="BT155" s="347"/>
      <c r="BU155" s="347"/>
      <c r="BV155" s="347"/>
      <c r="BW155" s="347"/>
      <c r="BX155" s="347"/>
      <c r="BY155" s="347"/>
      <c r="BZ155" s="347"/>
      <c r="CA155" s="347"/>
      <c r="CB155" s="347"/>
      <c r="CC155" s="347"/>
      <c r="CD155" s="347"/>
      <c r="CE155" s="347"/>
      <c r="CF155" s="347"/>
      <c r="CG155" s="347"/>
      <c r="CH155" s="347"/>
      <c r="CI155" s="347"/>
      <c r="CJ155" s="347"/>
      <c r="CK155" s="347"/>
      <c r="CL155" s="347"/>
      <c r="CM155" s="347"/>
      <c r="CN155" s="347"/>
      <c r="CO155" s="347"/>
      <c r="CP155" s="347"/>
      <c r="CQ155" s="347"/>
      <c r="CR155" s="347"/>
      <c r="CS155" s="347"/>
      <c r="CT155" s="347"/>
      <c r="CU155" s="347"/>
      <c r="CV155" s="347"/>
      <c r="CW155" s="347"/>
      <c r="CX155" s="347"/>
      <c r="CY155" s="347"/>
      <c r="CZ155" s="347"/>
      <c r="DA155" s="347"/>
      <c r="DB155" s="347"/>
      <c r="DC155" s="347"/>
      <c r="DD155" s="347"/>
      <c r="DE155" s="347"/>
      <c r="DF155" s="347"/>
      <c r="DG155" s="347"/>
      <c r="DH155" s="347"/>
      <c r="DI155" s="347"/>
      <c r="DJ155" s="347"/>
      <c r="DK155" s="347"/>
      <c r="DL155" s="347"/>
      <c r="DM155" s="347"/>
      <c r="DN155" s="347"/>
      <c r="DO155" s="347"/>
      <c r="DP155" s="347"/>
      <c r="DQ155" s="347"/>
      <c r="DR155" s="347"/>
      <c r="DS155" s="347"/>
      <c r="DT155" s="347"/>
      <c r="DU155" s="347"/>
      <c r="DV155" s="347"/>
      <c r="DW155" s="347"/>
      <c r="DX155" s="347"/>
      <c r="DY155" s="347"/>
      <c r="DZ155" s="347"/>
      <c r="EA155" s="347"/>
      <c r="EB155" s="347"/>
      <c r="EC155" s="347"/>
      <c r="ED155" s="347"/>
      <c r="EE155" s="347"/>
      <c r="EF155" s="347"/>
      <c r="EG155" s="347"/>
      <c r="EH155" s="347"/>
      <c r="EI155" s="347"/>
      <c r="EJ155" s="347"/>
      <c r="EK155" s="347"/>
      <c r="EL155" s="347"/>
      <c r="EM155" s="347"/>
      <c r="EN155" s="347"/>
      <c r="EO155" s="347"/>
      <c r="EP155" s="347"/>
      <c r="EQ155" s="347"/>
      <c r="ER155" s="347"/>
      <c r="ES155" s="347"/>
      <c r="ET155" s="347"/>
      <c r="EU155" s="347"/>
      <c r="EV155" s="347"/>
      <c r="EW155" s="347"/>
      <c r="EX155" s="347"/>
      <c r="EY155" s="347"/>
      <c r="EZ155" s="347"/>
      <c r="FA155" s="347"/>
      <c r="FB155" s="347"/>
      <c r="FC155" s="347"/>
      <c r="FD155" s="347"/>
      <c r="FE155" s="347"/>
      <c r="FF155" s="347"/>
      <c r="FG155" s="347"/>
      <c r="FH155" s="347"/>
      <c r="FI155" s="347"/>
      <c r="FJ155" s="347"/>
      <c r="FK155" s="347"/>
      <c r="FL155" s="347"/>
      <c r="FM155" s="347"/>
      <c r="FN155" s="347"/>
      <c r="FO155" s="347"/>
      <c r="FP155" s="347"/>
      <c r="FQ155" s="347"/>
      <c r="FR155" s="347"/>
      <c r="FS155" s="347"/>
      <c r="FT155" s="347"/>
      <c r="FU155" s="347"/>
      <c r="FV155" s="347"/>
      <c r="FW155" s="347"/>
      <c r="FX155" s="347"/>
      <c r="FY155" s="347"/>
      <c r="FZ155" s="347"/>
      <c r="GA155" s="347"/>
      <c r="GB155" s="347"/>
      <c r="GC155" s="347"/>
      <c r="GD155" s="347"/>
      <c r="GE155" s="347"/>
      <c r="GF155" s="347"/>
      <c r="GG155" s="347"/>
      <c r="GH155" s="347"/>
      <c r="GI155" s="347"/>
      <c r="GJ155" s="347"/>
      <c r="GK155" s="347"/>
      <c r="GL155" s="347"/>
      <c r="GM155" s="347"/>
      <c r="GN155" s="347"/>
      <c r="GO155" s="347"/>
      <c r="GP155" s="347"/>
      <c r="GQ155" s="347"/>
      <c r="GR155" s="347"/>
      <c r="GS155" s="347"/>
      <c r="GT155" s="347"/>
      <c r="GU155" s="347"/>
      <c r="GV155" s="347"/>
      <c r="GW155" s="347"/>
      <c r="GX155" s="347"/>
      <c r="GY155" s="347"/>
      <c r="GZ155" s="347"/>
      <c r="HA155" s="347"/>
      <c r="HB155" s="347"/>
      <c r="HC155" s="347"/>
      <c r="HD155" s="347"/>
      <c r="HE155" s="347"/>
      <c r="HF155" s="347"/>
      <c r="HG155" s="347"/>
      <c r="HH155" s="347"/>
      <c r="HI155" s="347"/>
      <c r="HJ155" s="347"/>
      <c r="HK155" s="347"/>
      <c r="HL155" s="347"/>
      <c r="HM155" s="347"/>
      <c r="HN155" s="347"/>
      <c r="HO155" s="347"/>
      <c r="HP155" s="347"/>
      <c r="HQ155" s="347"/>
      <c r="HR155" s="347"/>
      <c r="HS155" s="347"/>
      <c r="HT155" s="347"/>
      <c r="HU155" s="347"/>
      <c r="HV155" s="347"/>
      <c r="HW155" s="347"/>
      <c r="HX155" s="347"/>
      <c r="HY155" s="347"/>
      <c r="HZ155" s="347"/>
      <c r="IA155" s="347"/>
      <c r="IB155" s="347"/>
      <c r="IC155" s="347"/>
      <c r="ID155" s="347"/>
      <c r="IE155" s="347"/>
      <c r="IF155" s="347"/>
      <c r="IG155" s="347"/>
      <c r="IH155" s="347"/>
      <c r="II155" s="347"/>
      <c r="IJ155" s="347"/>
      <c r="IK155" s="347"/>
      <c r="IL155" s="347"/>
      <c r="IM155" s="347"/>
      <c r="IN155" s="347"/>
      <c r="IO155" s="347"/>
      <c r="IP155" s="347"/>
      <c r="IQ155" s="347"/>
      <c r="IR155" s="347"/>
      <c r="IS155" s="347"/>
      <c r="IT155" s="347"/>
      <c r="IU155" s="347"/>
      <c r="IV155" s="347"/>
      <c r="IW155" s="347"/>
      <c r="IX155" s="347"/>
      <c r="IY155" s="347"/>
      <c r="IZ155" s="347"/>
      <c r="JA155" s="347"/>
      <c r="JB155" s="347"/>
      <c r="JC155" s="347"/>
      <c r="JD155" s="347"/>
      <c r="JE155" s="347"/>
      <c r="JF155" s="347"/>
      <c r="JG155" s="347"/>
      <c r="JH155" s="347"/>
      <c r="JI155" s="347"/>
      <c r="JJ155" s="347"/>
      <c r="JK155" s="347"/>
      <c r="JL155" s="347"/>
      <c r="JM155" s="347"/>
      <c r="JN155" s="347"/>
    </row>
    <row r="156" spans="2:274" x14ac:dyDescent="0.2">
      <c r="B156" s="2"/>
      <c r="C156" s="247"/>
      <c r="D156" s="178"/>
      <c r="E156" s="297"/>
      <c r="F156" s="347"/>
      <c r="G156" s="347"/>
      <c r="H156" s="347"/>
      <c r="I156" s="347"/>
      <c r="J156" s="347"/>
      <c r="K156" s="347"/>
      <c r="L156" s="347"/>
      <c r="M156" s="347"/>
      <c r="N156" s="347"/>
      <c r="O156" s="347"/>
      <c r="P156" s="347"/>
      <c r="Q156" s="347"/>
      <c r="R156" s="347"/>
      <c r="S156" s="347"/>
      <c r="T156" s="347"/>
      <c r="U156" s="347"/>
      <c r="V156" s="347"/>
      <c r="W156" s="347"/>
      <c r="X156" s="347"/>
      <c r="Y156" s="347"/>
      <c r="Z156" s="347"/>
      <c r="AA156" s="347"/>
      <c r="AB156" s="347"/>
      <c r="AC156" s="347"/>
      <c r="AD156" s="347"/>
      <c r="AE156" s="347"/>
      <c r="AF156" s="347"/>
      <c r="AG156" s="347"/>
      <c r="AH156" s="347"/>
      <c r="AI156" s="347"/>
      <c r="AJ156" s="347"/>
      <c r="AK156" s="347"/>
      <c r="AL156" s="347"/>
      <c r="AM156" s="347"/>
      <c r="AN156" s="347"/>
      <c r="AO156" s="347"/>
      <c r="AP156" s="347"/>
      <c r="AQ156" s="347"/>
      <c r="AR156" s="347"/>
      <c r="AS156" s="347"/>
      <c r="AT156" s="347"/>
      <c r="AU156" s="347"/>
      <c r="AV156" s="347"/>
      <c r="AW156" s="347"/>
      <c r="AX156" s="347"/>
      <c r="AY156" s="347"/>
      <c r="AZ156" s="347"/>
      <c r="BA156" s="347"/>
      <c r="BB156" s="347"/>
      <c r="BC156" s="347"/>
      <c r="BD156" s="347"/>
      <c r="BE156" s="347"/>
      <c r="BF156" s="347"/>
      <c r="BG156" s="347"/>
      <c r="BH156" s="347"/>
      <c r="BI156" s="347"/>
      <c r="BJ156" s="347"/>
      <c r="BK156" s="347"/>
      <c r="BL156" s="347"/>
      <c r="BM156" s="347"/>
      <c r="BN156" s="347"/>
      <c r="BO156" s="347"/>
      <c r="BP156" s="347"/>
      <c r="BQ156" s="347"/>
      <c r="BR156" s="347"/>
      <c r="BS156" s="347"/>
      <c r="BT156" s="347"/>
      <c r="BU156" s="347"/>
      <c r="BV156" s="347"/>
      <c r="BW156" s="347"/>
      <c r="BX156" s="347"/>
      <c r="BY156" s="347"/>
      <c r="BZ156" s="347"/>
      <c r="CA156" s="347"/>
      <c r="CB156" s="347"/>
      <c r="CC156" s="347"/>
      <c r="CD156" s="347"/>
      <c r="CE156" s="347"/>
      <c r="CF156" s="347"/>
      <c r="CG156" s="347"/>
      <c r="CH156" s="347"/>
      <c r="CI156" s="347"/>
      <c r="CJ156" s="347"/>
      <c r="CK156" s="347"/>
      <c r="CL156" s="347"/>
      <c r="CM156" s="347"/>
      <c r="CN156" s="347"/>
      <c r="CO156" s="347"/>
      <c r="CP156" s="347"/>
      <c r="CQ156" s="347"/>
      <c r="CR156" s="347"/>
      <c r="CS156" s="347"/>
      <c r="CT156" s="347"/>
      <c r="CU156" s="347"/>
      <c r="CV156" s="347"/>
      <c r="CW156" s="347"/>
      <c r="CX156" s="347"/>
      <c r="CY156" s="347"/>
      <c r="CZ156" s="347"/>
      <c r="DA156" s="347"/>
      <c r="DB156" s="347"/>
      <c r="DC156" s="347"/>
      <c r="DD156" s="347"/>
      <c r="DE156" s="347"/>
      <c r="DF156" s="347"/>
      <c r="DG156" s="347"/>
      <c r="DH156" s="347"/>
      <c r="DI156" s="347"/>
      <c r="DJ156" s="347"/>
      <c r="DK156" s="347"/>
      <c r="DL156" s="347"/>
      <c r="DM156" s="347"/>
      <c r="DN156" s="347"/>
      <c r="DO156" s="347"/>
      <c r="DP156" s="347"/>
      <c r="DQ156" s="347"/>
      <c r="DR156" s="347"/>
      <c r="DS156" s="347"/>
      <c r="DT156" s="347"/>
      <c r="DU156" s="347"/>
      <c r="DV156" s="347"/>
      <c r="DW156" s="347"/>
      <c r="DX156" s="347"/>
      <c r="DY156" s="347"/>
      <c r="DZ156" s="347"/>
      <c r="EA156" s="347"/>
      <c r="EB156" s="347"/>
      <c r="EC156" s="347"/>
      <c r="ED156" s="347"/>
      <c r="EE156" s="347"/>
      <c r="EF156" s="347"/>
      <c r="EG156" s="347"/>
      <c r="EH156" s="347"/>
      <c r="EI156" s="347"/>
      <c r="EJ156" s="347"/>
      <c r="EK156" s="347"/>
      <c r="EL156" s="347"/>
      <c r="EM156" s="347"/>
      <c r="EN156" s="347"/>
      <c r="EO156" s="347"/>
      <c r="EP156" s="347"/>
      <c r="EQ156" s="347"/>
      <c r="ER156" s="347"/>
      <c r="ES156" s="347"/>
      <c r="ET156" s="347"/>
      <c r="EU156" s="347"/>
      <c r="EV156" s="347"/>
      <c r="EW156" s="347"/>
      <c r="EX156" s="347"/>
      <c r="EY156" s="347"/>
      <c r="EZ156" s="347"/>
      <c r="FA156" s="347"/>
      <c r="FB156" s="347"/>
      <c r="FC156" s="347"/>
      <c r="FD156" s="347"/>
      <c r="FE156" s="347"/>
      <c r="FF156" s="347"/>
      <c r="FG156" s="347"/>
      <c r="FH156" s="347"/>
      <c r="FI156" s="347"/>
      <c r="FJ156" s="347"/>
      <c r="FK156" s="347"/>
      <c r="FL156" s="347"/>
      <c r="FM156" s="347"/>
      <c r="FN156" s="347"/>
      <c r="FO156" s="347"/>
      <c r="FP156" s="347"/>
      <c r="FQ156" s="347"/>
      <c r="FR156" s="347"/>
      <c r="FS156" s="347"/>
      <c r="FT156" s="347"/>
      <c r="FU156" s="347"/>
      <c r="FV156" s="347"/>
      <c r="FW156" s="347"/>
      <c r="FX156" s="347"/>
      <c r="FY156" s="347"/>
      <c r="FZ156" s="347"/>
      <c r="GA156" s="347"/>
      <c r="GB156" s="347"/>
      <c r="GC156" s="347"/>
      <c r="GD156" s="347"/>
      <c r="GE156" s="347"/>
      <c r="GF156" s="347"/>
      <c r="GG156" s="347"/>
      <c r="GH156" s="347"/>
      <c r="GI156" s="347"/>
      <c r="GJ156" s="347"/>
      <c r="GK156" s="347"/>
      <c r="GL156" s="347"/>
      <c r="GM156" s="347"/>
      <c r="GN156" s="347"/>
      <c r="GO156" s="347"/>
      <c r="GP156" s="347"/>
      <c r="GQ156" s="347"/>
      <c r="GR156" s="347"/>
      <c r="GS156" s="347"/>
      <c r="GT156" s="347"/>
      <c r="GU156" s="347"/>
      <c r="GV156" s="347"/>
      <c r="GW156" s="347"/>
      <c r="GX156" s="347"/>
      <c r="GY156" s="347"/>
      <c r="GZ156" s="347"/>
      <c r="HA156" s="347"/>
      <c r="HB156" s="347"/>
      <c r="HC156" s="347"/>
      <c r="HD156" s="347"/>
      <c r="HE156" s="347"/>
      <c r="HF156" s="347"/>
      <c r="HG156" s="347"/>
      <c r="HH156" s="347"/>
      <c r="HI156" s="347"/>
      <c r="HJ156" s="347"/>
      <c r="HK156" s="347"/>
      <c r="HL156" s="347"/>
      <c r="HM156" s="347"/>
      <c r="HN156" s="347"/>
      <c r="HO156" s="347"/>
      <c r="HP156" s="347"/>
      <c r="HQ156" s="347"/>
      <c r="HR156" s="347"/>
      <c r="HS156" s="347"/>
      <c r="HT156" s="347"/>
      <c r="HU156" s="347"/>
      <c r="HV156" s="347"/>
      <c r="HW156" s="347"/>
      <c r="HX156" s="347"/>
      <c r="HY156" s="347"/>
      <c r="HZ156" s="347"/>
      <c r="IA156" s="347"/>
      <c r="IB156" s="347"/>
      <c r="IC156" s="347"/>
      <c r="ID156" s="347"/>
      <c r="IE156" s="347"/>
      <c r="IF156" s="347"/>
      <c r="IG156" s="347"/>
      <c r="IH156" s="347"/>
      <c r="II156" s="347"/>
      <c r="IJ156" s="347"/>
      <c r="IK156" s="347"/>
      <c r="IL156" s="347"/>
      <c r="IM156" s="347"/>
      <c r="IN156" s="347"/>
      <c r="IO156" s="347"/>
      <c r="IP156" s="347"/>
      <c r="IQ156" s="347"/>
      <c r="IR156" s="347"/>
      <c r="IS156" s="347"/>
      <c r="IT156" s="347"/>
      <c r="IU156" s="347"/>
      <c r="IV156" s="347"/>
      <c r="IW156" s="347"/>
      <c r="IX156" s="347"/>
      <c r="IY156" s="347"/>
      <c r="IZ156" s="347"/>
      <c r="JA156" s="347"/>
      <c r="JB156" s="347"/>
      <c r="JC156" s="347"/>
      <c r="JD156" s="347"/>
      <c r="JE156" s="347"/>
      <c r="JF156" s="347"/>
      <c r="JG156" s="347"/>
      <c r="JH156" s="347"/>
      <c r="JI156" s="347"/>
      <c r="JJ156" s="347"/>
      <c r="JK156" s="347"/>
      <c r="JL156" s="347"/>
      <c r="JM156" s="347"/>
      <c r="JN156" s="347"/>
    </row>
    <row r="157" spans="2:274" x14ac:dyDescent="0.2">
      <c r="B157" s="2" t="s">
        <v>67</v>
      </c>
      <c r="C157" s="247"/>
      <c r="D157" s="178"/>
      <c r="E157" s="297"/>
      <c r="F157" s="307"/>
      <c r="G157" s="307">
        <f>+F161</f>
        <v>0</v>
      </c>
      <c r="H157" s="307">
        <f t="shared" ref="H157:BS157" si="1734">+G161</f>
        <v>0</v>
      </c>
      <c r="I157" s="307">
        <f t="shared" si="1734"/>
        <v>0</v>
      </c>
      <c r="J157" s="307">
        <f t="shared" si="1734"/>
        <v>0</v>
      </c>
      <c r="K157" s="307">
        <f t="shared" si="1734"/>
        <v>0</v>
      </c>
      <c r="L157" s="307">
        <f t="shared" si="1734"/>
        <v>0</v>
      </c>
      <c r="M157" s="307">
        <f t="shared" si="1734"/>
        <v>0</v>
      </c>
      <c r="N157" s="307">
        <f t="shared" si="1734"/>
        <v>0</v>
      </c>
      <c r="O157" s="307">
        <f t="shared" si="1734"/>
        <v>0</v>
      </c>
      <c r="P157" s="307">
        <f t="shared" si="1734"/>
        <v>0</v>
      </c>
      <c r="Q157" s="307">
        <f t="shared" si="1734"/>
        <v>0</v>
      </c>
      <c r="R157" s="307">
        <f t="shared" si="1734"/>
        <v>0</v>
      </c>
      <c r="S157" s="307">
        <f t="shared" si="1734"/>
        <v>0</v>
      </c>
      <c r="T157" s="307">
        <f t="shared" si="1734"/>
        <v>41025.769800303467</v>
      </c>
      <c r="U157" s="307">
        <f t="shared" si="1734"/>
        <v>41257.735467384606</v>
      </c>
      <c r="V157" s="307">
        <f t="shared" si="1734"/>
        <v>41491.012702072308</v>
      </c>
      <c r="W157" s="307">
        <f t="shared" si="1734"/>
        <v>41725.608920160506</v>
      </c>
      <c r="X157" s="307">
        <f t="shared" si="1734"/>
        <v>41961.531579373106</v>
      </c>
      <c r="Y157" s="307">
        <f t="shared" si="1734"/>
        <v>42198.788179601077</v>
      </c>
      <c r="Z157" s="307">
        <f t="shared" si="1734"/>
        <v>42437.386263140863</v>
      </c>
      <c r="AA157" s="307">
        <f t="shared" si="1734"/>
        <v>42677.333414934139</v>
      </c>
      <c r="AB157" s="307">
        <f t="shared" si="1734"/>
        <v>42918.637262808945</v>
      </c>
      <c r="AC157" s="307">
        <f t="shared" si="1734"/>
        <v>43161.305477722177</v>
      </c>
      <c r="AD157" s="307">
        <f t="shared" si="1734"/>
        <v>43405.345774003428</v>
      </c>
      <c r="AE157" s="307">
        <f t="shared" si="1734"/>
        <v>43650.765909600239</v>
      </c>
      <c r="AF157" s="307">
        <f t="shared" si="1734"/>
        <v>43897.573686324715</v>
      </c>
      <c r="AG157" s="307">
        <f t="shared" si="1734"/>
        <v>44145.776950101528</v>
      </c>
      <c r="AH157" s="307">
        <f t="shared" si="1734"/>
        <v>44395.383591217367</v>
      </c>
      <c r="AI157" s="307">
        <f t="shared" si="1734"/>
        <v>44646.401544571738</v>
      </c>
      <c r="AJ157" s="307">
        <f t="shared" si="1734"/>
        <v>44898.838789929221</v>
      </c>
      <c r="AK157" s="307">
        <f t="shared" si="1734"/>
        <v>45152.70335217315</v>
      </c>
      <c r="AL157" s="307">
        <f t="shared" si="1734"/>
        <v>45408.003301560719</v>
      </c>
      <c r="AM157" s="307">
        <f t="shared" si="1734"/>
        <v>45664.746753979525</v>
      </c>
      <c r="AN157" s="307">
        <f t="shared" si="1734"/>
        <v>45922.94187120557</v>
      </c>
      <c r="AO157" s="307">
        <f t="shared" si="1734"/>
        <v>46182.596861162725</v>
      </c>
      <c r="AP157" s="307">
        <f t="shared" si="1734"/>
        <v>46443.719978183668</v>
      </c>
      <c r="AQ157" s="307">
        <f t="shared" si="1734"/>
        <v>46706.319523272257</v>
      </c>
      <c r="AR157" s="307">
        <f t="shared" si="1734"/>
        <v>46970.403844367444</v>
      </c>
      <c r="AS157" s="307">
        <f t="shared" si="1734"/>
        <v>47235.981336608638</v>
      </c>
      <c r="AT157" s="307">
        <f t="shared" si="1734"/>
        <v>47503.060442602582</v>
      </c>
      <c r="AU157" s="307">
        <f t="shared" si="1734"/>
        <v>47771.649652691754</v>
      </c>
      <c r="AV157" s="307">
        <f t="shared" si="1734"/>
        <v>48041.757505224261</v>
      </c>
      <c r="AW157" s="307">
        <f t="shared" si="1734"/>
        <v>48313.39258682527</v>
      </c>
      <c r="AX157" s="307">
        <f t="shared" si="1734"/>
        <v>48586.56353266997</v>
      </c>
      <c r="AY157" s="307">
        <f t="shared" si="1734"/>
        <v>48861.279026758093</v>
      </c>
      <c r="AZ157" s="307">
        <f t="shared" si="1734"/>
        <v>49137.547802189962</v>
      </c>
      <c r="BA157" s="307">
        <f t="shared" si="1734"/>
        <v>49415.37864144412</v>
      </c>
      <c r="BB157" s="307">
        <f t="shared" si="1734"/>
        <v>49694.780376656527</v>
      </c>
      <c r="BC157" s="307">
        <f t="shared" si="1734"/>
        <v>49975.761889901318</v>
      </c>
      <c r="BD157" s="307">
        <f t="shared" si="1734"/>
        <v>50258.332113473167</v>
      </c>
      <c r="BE157" s="307">
        <f t="shared" si="1734"/>
        <v>50542.500030171243</v>
      </c>
      <c r="BF157" s="307">
        <f t="shared" si="1734"/>
        <v>50828.274673584769</v>
      </c>
      <c r="BG157" s="307">
        <f t="shared" si="1734"/>
        <v>51115.665128380184</v>
      </c>
      <c r="BH157" s="307">
        <f t="shared" si="1734"/>
        <v>50951.361421755202</v>
      </c>
      <c r="BI157" s="307">
        <f t="shared" si="1734"/>
        <v>50786.128718085274</v>
      </c>
      <c r="BJ157" s="307">
        <f t="shared" si="1734"/>
        <v>50619.961764686042</v>
      </c>
      <c r="BK157" s="307">
        <f t="shared" si="1734"/>
        <v>50452.855279173709</v>
      </c>
      <c r="BL157" s="307">
        <f t="shared" si="1734"/>
        <v>50284.803949297107</v>
      </c>
      <c r="BM157" s="307">
        <f t="shared" si="1734"/>
        <v>50115.80243276884</v>
      </c>
      <c r="BN157" s="307">
        <f t="shared" si="1734"/>
        <v>49945.84535709543</v>
      </c>
      <c r="BO157" s="307">
        <f t="shared" si="1734"/>
        <v>49774.927319406539</v>
      </c>
      <c r="BP157" s="307">
        <f t="shared" si="1734"/>
        <v>49603.042886283227</v>
      </c>
      <c r="BQ157" s="307">
        <f t="shared" si="1734"/>
        <v>49430.186593585204</v>
      </c>
      <c r="BR157" s="307">
        <f t="shared" si="1734"/>
        <v>49256.35294627714</v>
      </c>
      <c r="BS157" s="307">
        <f t="shared" si="1734"/>
        <v>49081.536418253971</v>
      </c>
      <c r="BT157" s="307">
        <f t="shared" ref="BT157:EE157" si="1735">+BS161</f>
        <v>48905.731452165237</v>
      </c>
      <c r="BU157" s="307">
        <f t="shared" si="1735"/>
        <v>48728.932459238415</v>
      </c>
      <c r="BV157" s="307">
        <f t="shared" si="1735"/>
        <v>48551.133819101233</v>
      </c>
      <c r="BW157" s="307">
        <f t="shared" si="1735"/>
        <v>48372.329879603036</v>
      </c>
      <c r="BX157" s="307">
        <f t="shared" si="1735"/>
        <v>48192.514956635074</v>
      </c>
      <c r="BY157" s="307">
        <f t="shared" si="1735"/>
        <v>48011.683333949826</v>
      </c>
      <c r="BZ157" s="307">
        <f t="shared" si="1735"/>
        <v>47829.829262979278</v>
      </c>
      <c r="CA157" s="307">
        <f t="shared" si="1735"/>
        <v>47646.946962652168</v>
      </c>
      <c r="CB157" s="307">
        <f t="shared" si="1735"/>
        <v>47463.030619210222</v>
      </c>
      <c r="CC157" s="307">
        <f t="shared" si="1735"/>
        <v>47278.074386023342</v>
      </c>
      <c r="CD157" s="307">
        <f t="shared" si="1735"/>
        <v>47092.072383403713</v>
      </c>
      <c r="CE157" s="307">
        <f t="shared" si="1735"/>
        <v>46905.01869841892</v>
      </c>
      <c r="CF157" s="307">
        <f t="shared" si="1735"/>
        <v>46716.907384703976</v>
      </c>
      <c r="CG157" s="307">
        <f t="shared" si="1735"/>
        <v>46527.732462272274</v>
      </c>
      <c r="CH157" s="307">
        <f t="shared" si="1735"/>
        <v>46337.487917325489</v>
      </c>
      <c r="CI157" s="307">
        <f t="shared" si="1735"/>
        <v>46146.167702062419</v>
      </c>
      <c r="CJ157" s="307">
        <f t="shared" si="1735"/>
        <v>45953.765734486697</v>
      </c>
      <c r="CK157" s="307">
        <f t="shared" si="1735"/>
        <v>45760.275898213484</v>
      </c>
      <c r="CL157" s="307">
        <f t="shared" si="1735"/>
        <v>45565.692042274997</v>
      </c>
      <c r="CM157" s="307">
        <f t="shared" si="1735"/>
        <v>45370.007980924987</v>
      </c>
      <c r="CN157" s="307">
        <f t="shared" si="1735"/>
        <v>45173.217493442105</v>
      </c>
      <c r="CO157" s="307">
        <f t="shared" si="1735"/>
        <v>44975.314323932143</v>
      </c>
      <c r="CP157" s="307">
        <f t="shared" si="1735"/>
        <v>44776.292181129138</v>
      </c>
      <c r="CQ157" s="307">
        <f t="shared" si="1735"/>
        <v>44576.144738195413</v>
      </c>
      <c r="CR157" s="307">
        <f t="shared" si="1735"/>
        <v>44374.865632520421</v>
      </c>
      <c r="CS157" s="307">
        <f t="shared" si="1735"/>
        <v>44172.448465518501</v>
      </c>
      <c r="CT157" s="307">
        <f t="shared" si="1735"/>
        <v>43968.886802425441</v>
      </c>
      <c r="CU157" s="307">
        <f t="shared" si="1735"/>
        <v>43764.174172093954</v>
      </c>
      <c r="CV157" s="307">
        <f t="shared" si="1735"/>
        <v>43558.304066787932</v>
      </c>
      <c r="CW157" s="307">
        <f t="shared" si="1735"/>
        <v>43351.269941975588</v>
      </c>
      <c r="CX157" s="307">
        <f t="shared" si="1735"/>
        <v>43143.065216121402</v>
      </c>
      <c r="CY157" s="307">
        <f t="shared" si="1735"/>
        <v>42933.683270476897</v>
      </c>
      <c r="CZ157" s="307">
        <f t="shared" si="1735"/>
        <v>42723.117448870216</v>
      </c>
      <c r="DA157" s="307">
        <f t="shared" si="1735"/>
        <v>42511.361057494556</v>
      </c>
      <c r="DB157" s="307">
        <f t="shared" si="1735"/>
        <v>42298.40736469534</v>
      </c>
      <c r="DC157" s="307">
        <f t="shared" si="1735"/>
        <v>42084.249600756259</v>
      </c>
      <c r="DD157" s="307">
        <f t="shared" si="1735"/>
        <v>41868.880957684021</v>
      </c>
      <c r="DE157" s="307">
        <f t="shared" si="1735"/>
        <v>41652.294588991965</v>
      </c>
      <c r="DF157" s="307">
        <f t="shared" si="1735"/>
        <v>41434.483609482391</v>
      </c>
      <c r="DG157" s="307">
        <f t="shared" si="1735"/>
        <v>41215.441095027702</v>
      </c>
      <c r="DH157" s="307">
        <f t="shared" si="1735"/>
        <v>40995.160082350259</v>
      </c>
      <c r="DI157" s="307">
        <f t="shared" si="1735"/>
        <v>40773.633568801059</v>
      </c>
      <c r="DJ157" s="307">
        <f t="shared" si="1735"/>
        <v>40550.854512137084</v>
      </c>
      <c r="DK157" s="307">
        <f t="shared" si="1735"/>
        <v>40326.815830297463</v>
      </c>
      <c r="DL157" s="307">
        <f t="shared" si="1735"/>
        <v>40101.510401178311</v>
      </c>
      <c r="DM157" s="307">
        <f t="shared" si="1735"/>
        <v>39874.931062406351</v>
      </c>
      <c r="DN157" s="307">
        <f t="shared" si="1735"/>
        <v>39647.070611111194</v>
      </c>
      <c r="DO157" s="307">
        <f t="shared" si="1735"/>
        <v>39417.921803696372</v>
      </c>
      <c r="DP157" s="307">
        <f t="shared" si="1735"/>
        <v>39187.47735560908</v>
      </c>
      <c r="DQ157" s="307">
        <f t="shared" si="1735"/>
        <v>38955.729941108577</v>
      </c>
      <c r="DR157" s="307">
        <f t="shared" si="1735"/>
        <v>38722.672193033337</v>
      </c>
      <c r="DS157" s="307">
        <f t="shared" si="1735"/>
        <v>38488.296702566819</v>
      </c>
      <c r="DT157" s="307">
        <f t="shared" si="1735"/>
        <v>38252.596019001954</v>
      </c>
      <c r="DU157" s="307">
        <f t="shared" si="1735"/>
        <v>38015.562649504303</v>
      </c>
      <c r="DV157" s="307">
        <f t="shared" si="1735"/>
        <v>37777.189058873846</v>
      </c>
      <c r="DW157" s="307">
        <f t="shared" si="1735"/>
        <v>37537.46766930545</v>
      </c>
      <c r="DX157" s="307">
        <f t="shared" si="1735"/>
        <v>37296.390860147963</v>
      </c>
      <c r="DY157" s="307">
        <f t="shared" si="1735"/>
        <v>37053.950967661964</v>
      </c>
      <c r="DZ157" s="307">
        <f t="shared" si="1735"/>
        <v>36810.140284776142</v>
      </c>
      <c r="EA157" s="307">
        <f t="shared" si="1735"/>
        <v>36564.951060842286</v>
      </c>
      <c r="EB157" s="307">
        <f t="shared" si="1735"/>
        <v>36318.37550138888</v>
      </c>
      <c r="EC157" s="307">
        <f t="shared" si="1735"/>
        <v>36070.405767873344</v>
      </c>
      <c r="ED157" s="307">
        <f t="shared" si="1735"/>
        <v>35821.033977432839</v>
      </c>
      <c r="EE157" s="307">
        <f t="shared" si="1735"/>
        <v>35570.252202633659</v>
      </c>
      <c r="EF157" s="307">
        <f t="shared" ref="EF157:GQ157" si="1736">+EE161</f>
        <v>35318.052471219256</v>
      </c>
      <c r="EG157" s="307">
        <f t="shared" si="1736"/>
        <v>35064.42676585677</v>
      </c>
      <c r="EH157" s="307">
        <f t="shared" si="1736"/>
        <v>34809.36702388218</v>
      </c>
      <c r="EI157" s="307">
        <f t="shared" si="1736"/>
        <v>34552.865137043991</v>
      </c>
      <c r="EJ157" s="307">
        <f t="shared" si="1736"/>
        <v>34294.912951245482</v>
      </c>
      <c r="EK157" s="307">
        <f t="shared" si="1736"/>
        <v>34035.502266285468</v>
      </c>
      <c r="EL157" s="307">
        <f t="shared" si="1736"/>
        <v>33774.624835597642</v>
      </c>
      <c r="EM157" s="307">
        <f t="shared" si="1736"/>
        <v>33512.272365988414</v>
      </c>
      <c r="EN157" s="307">
        <f t="shared" si="1736"/>
        <v>33248.436517373273</v>
      </c>
      <c r="EO157" s="307">
        <f t="shared" si="1736"/>
        <v>32983.108902511653</v>
      </c>
      <c r="EP157" s="307">
        <f t="shared" si="1736"/>
        <v>32716.28108674031</v>
      </c>
      <c r="EQ157" s="307">
        <f t="shared" si="1736"/>
        <v>32447.944587705191</v>
      </c>
      <c r="ER157" s="307">
        <f t="shared" si="1736"/>
        <v>32178.090875091781</v>
      </c>
      <c r="ES157" s="307">
        <f t="shared" si="1736"/>
        <v>31906.711370353922</v>
      </c>
      <c r="ET157" s="307">
        <f t="shared" si="1736"/>
        <v>31633.797446441113</v>
      </c>
      <c r="EU157" s="307">
        <f t="shared" si="1736"/>
        <v>31359.340427524254</v>
      </c>
      <c r="EV157" s="307">
        <f t="shared" si="1736"/>
        <v>31083.331588719844</v>
      </c>
      <c r="EW157" s="307">
        <f t="shared" si="1736"/>
        <v>30805.762155812627</v>
      </c>
      <c r="EX157" s="307">
        <f t="shared" si="1736"/>
        <v>30526.623304976652</v>
      </c>
      <c r="EY157" s="307">
        <f t="shared" si="1736"/>
        <v>30245.906162494779</v>
      </c>
      <c r="EZ157" s="307">
        <f t="shared" si="1736"/>
        <v>29963.601804476577</v>
      </c>
      <c r="FA157" s="307">
        <f t="shared" si="1736"/>
        <v>29679.701256574641</v>
      </c>
      <c r="FB157" s="307">
        <f t="shared" si="1736"/>
        <v>29394.195493699302</v>
      </c>
      <c r="FC157" s="307">
        <f t="shared" si="1736"/>
        <v>29107.075439731725</v>
      </c>
      <c r="FD157" s="307">
        <f t="shared" si="1736"/>
        <v>28818.331967235375</v>
      </c>
      <c r="FE157" s="307">
        <f t="shared" si="1736"/>
        <v>28527.955897165866</v>
      </c>
      <c r="FF157" s="307">
        <f t="shared" si="1736"/>
        <v>28235.93799857916</v>
      </c>
      <c r="FG157" s="307">
        <f t="shared" si="1736"/>
        <v>27942.268988338121</v>
      </c>
      <c r="FH157" s="307">
        <f t="shared" si="1736"/>
        <v>27646.939530817403</v>
      </c>
      <c r="FI157" s="307">
        <f t="shared" si="1736"/>
        <v>27349.940237606679</v>
      </c>
      <c r="FJ157" s="307">
        <f t="shared" si="1736"/>
        <v>27051.261667212188</v>
      </c>
      <c r="FK157" s="307">
        <f t="shared" si="1736"/>
        <v>26750.894324756584</v>
      </c>
      <c r="FL157" s="307">
        <f t="shared" si="1736"/>
        <v>26448.828661677107</v>
      </c>
      <c r="FM157" s="307">
        <f t="shared" si="1736"/>
        <v>26145.055075422035</v>
      </c>
      <c r="FN157" s="307">
        <f t="shared" si="1736"/>
        <v>25839.563909145425</v>
      </c>
      <c r="FO157" s="307">
        <f t="shared" si="1736"/>
        <v>25532.345451400117</v>
      </c>
      <c r="FP157" s="307">
        <f t="shared" si="1736"/>
        <v>25223.389935829022</v>
      </c>
      <c r="FQ157" s="307">
        <f t="shared" si="1736"/>
        <v>24912.687540854648</v>
      </c>
      <c r="FR157" s="307">
        <f t="shared" si="1736"/>
        <v>24600.228389366872</v>
      </c>
      <c r="FS157" s="307">
        <f t="shared" si="1736"/>
        <v>24286.00254840896</v>
      </c>
      <c r="FT157" s="307">
        <f t="shared" si="1736"/>
        <v>23970.000028861792</v>
      </c>
      <c r="FU157" s="307">
        <f t="shared" si="1736"/>
        <v>23652.210785126321</v>
      </c>
      <c r="FV157" s="307">
        <f t="shared" si="1736"/>
        <v>23332.624714804213</v>
      </c>
      <c r="FW157" s="307">
        <f t="shared" si="1736"/>
        <v>23011.231658376717</v>
      </c>
      <c r="FX157" s="307">
        <f t="shared" si="1736"/>
        <v>22688.021398881676</v>
      </c>
      <c r="FY157" s="307">
        <f t="shared" si="1736"/>
        <v>22362.983661588747</v>
      </c>
      <c r="FZ157" s="307">
        <f t="shared" si="1736"/>
        <v>22036.108113672773</v>
      </c>
      <c r="GA157" s="307">
        <f t="shared" si="1736"/>
        <v>21707.384363885296</v>
      </c>
      <c r="GB157" s="307">
        <f t="shared" si="1736"/>
        <v>21376.801962224225</v>
      </c>
      <c r="GC157" s="307">
        <f t="shared" si="1736"/>
        <v>21044.350399601644</v>
      </c>
      <c r="GD157" s="307">
        <f t="shared" si="1736"/>
        <v>20710.019107509725</v>
      </c>
      <c r="GE157" s="307">
        <f t="shared" si="1736"/>
        <v>20373.797457684759</v>
      </c>
      <c r="GF157" s="307">
        <f t="shared" si="1736"/>
        <v>20035.674761769289</v>
      </c>
      <c r="GG157" s="307">
        <f t="shared" si="1736"/>
        <v>19695.640270972333</v>
      </c>
      <c r="GH157" s="307">
        <f t="shared" si="1736"/>
        <v>19353.683175727678</v>
      </c>
      <c r="GI157" s="307">
        <f t="shared" si="1736"/>
        <v>19009.792605350256</v>
      </c>
      <c r="GJ157" s="307">
        <f t="shared" si="1736"/>
        <v>18663.957627690561</v>
      </c>
      <c r="GK157" s="307">
        <f t="shared" si="1736"/>
        <v>18316.167248787129</v>
      </c>
      <c r="GL157" s="307">
        <f t="shared" si="1736"/>
        <v>17966.410412517038</v>
      </c>
      <c r="GM157" s="307">
        <f t="shared" si="1736"/>
        <v>17614.676000244435</v>
      </c>
      <c r="GN157" s="307">
        <f t="shared" si="1736"/>
        <v>17260.952830467089</v>
      </c>
      <c r="GO157" s="307">
        <f t="shared" si="1736"/>
        <v>16905.229658460928</v>
      </c>
      <c r="GP157" s="307">
        <f t="shared" si="1736"/>
        <v>16547.495175922577</v>
      </c>
      <c r="GQ157" s="307">
        <f t="shared" si="1736"/>
        <v>16187.738010609864</v>
      </c>
      <c r="GR157" s="307">
        <f t="shared" ref="GR157:JC157" si="1737">+GQ161</f>
        <v>15825.946725980313</v>
      </c>
      <c r="GS157" s="307">
        <f t="shared" si="1737"/>
        <v>15462.109820827571</v>
      </c>
      <c r="GT157" s="307">
        <f t="shared" si="1737"/>
        <v>15096.215728915791</v>
      </c>
      <c r="GU157" s="307">
        <f t="shared" si="1737"/>
        <v>14728.252818611949</v>
      </c>
      <c r="GV157" s="307">
        <f t="shared" si="1737"/>
        <v>14358.209392516077</v>
      </c>
      <c r="GW157" s="307">
        <f t="shared" si="1737"/>
        <v>13986.073687089405</v>
      </c>
      <c r="GX157" s="307">
        <f t="shared" si="1737"/>
        <v>13611.833872280406</v>
      </c>
      <c r="GY157" s="307">
        <f t="shared" si="1737"/>
        <v>13235.478051148721</v>
      </c>
      <c r="GZ157" s="307">
        <f t="shared" si="1737"/>
        <v>12856.994259486961</v>
      </c>
      <c r="HA157" s="307">
        <f t="shared" si="1737"/>
        <v>12476.37046544037</v>
      </c>
      <c r="HB157" s="307">
        <f t="shared" si="1737"/>
        <v>12093.594569124332</v>
      </c>
      <c r="HC157" s="307">
        <f t="shared" si="1737"/>
        <v>11708.65440223973</v>
      </c>
      <c r="HD157" s="307">
        <f t="shared" si="1737"/>
        <v>11321.537727686111</v>
      </c>
      <c r="HE157" s="307">
        <f t="shared" si="1737"/>
        <v>10932.232239172676</v>
      </c>
      <c r="HF157" s="307">
        <f t="shared" si="1737"/>
        <v>10540.725560827072</v>
      </c>
      <c r="HG157" s="307">
        <f t="shared" si="1737"/>
        <v>10147.00524680196</v>
      </c>
      <c r="HH157" s="307">
        <f t="shared" si="1737"/>
        <v>9751.0587808793771</v>
      </c>
      <c r="HI157" s="307">
        <f t="shared" si="1737"/>
        <v>9352.8735760728377</v>
      </c>
      <c r="HJ157" s="307">
        <f t="shared" si="1737"/>
        <v>8952.4369742272083</v>
      </c>
      <c r="HK157" s="307">
        <f t="shared" si="1737"/>
        <v>8549.7362456163064</v>
      </c>
      <c r="HL157" s="307">
        <f t="shared" si="1737"/>
        <v>8144.7585885382232</v>
      </c>
      <c r="HM157" s="307">
        <f t="shared" si="1737"/>
        <v>7737.4911289083702</v>
      </c>
      <c r="HN157" s="307">
        <f t="shared" si="1737"/>
        <v>7327.9209198502103</v>
      </c>
      <c r="HO157" s="307">
        <f t="shared" si="1737"/>
        <v>6916.0349412836858</v>
      </c>
      <c r="HP157" s="307">
        <f t="shared" si="1737"/>
        <v>6501.8200995113129</v>
      </c>
      <c r="HQ157" s="307">
        <f t="shared" si="1737"/>
        <v>6085.2632268019379</v>
      </c>
      <c r="HR157" s="307">
        <f t="shared" si="1737"/>
        <v>5666.3510809721411</v>
      </c>
      <c r="HS157" s="307">
        <f t="shared" si="1737"/>
        <v>5245.0703449652729</v>
      </c>
      <c r="HT157" s="307">
        <f t="shared" si="1737"/>
        <v>4821.4076264281084</v>
      </c>
      <c r="HU157" s="307">
        <f t="shared" si="1737"/>
        <v>4395.3494572851114</v>
      </c>
      <c r="HV157" s="307">
        <f t="shared" si="1737"/>
        <v>3966.8822933102883</v>
      </c>
      <c r="HW157" s="307">
        <f t="shared" si="1737"/>
        <v>3535.9925136966222</v>
      </c>
      <c r="HX157" s="307">
        <f t="shared" si="1737"/>
        <v>3102.6664206230735</v>
      </c>
      <c r="HY157" s="307">
        <f t="shared" si="1737"/>
        <v>2666.8902388191309</v>
      </c>
      <c r="HZ157" s="307">
        <f t="shared" si="1737"/>
        <v>2228.6501151269003</v>
      </c>
      <c r="IA157" s="307">
        <f t="shared" si="1737"/>
        <v>1787.9321180607194</v>
      </c>
      <c r="IB157" s="307">
        <f t="shared" si="1737"/>
        <v>1344.7222373642803</v>
      </c>
      <c r="IC157" s="307">
        <f t="shared" si="1737"/>
        <v>899.00638356524883</v>
      </c>
      <c r="ID157" s="307">
        <f t="shared" si="1737"/>
        <v>450.77038752736621</v>
      </c>
      <c r="IE157" s="307">
        <f t="shared" si="1737"/>
        <v>1.6996182239381596E-11</v>
      </c>
      <c r="IF157" s="307">
        <f t="shared" si="1737"/>
        <v>1.6996182239381596E-11</v>
      </c>
      <c r="IG157" s="307">
        <f t="shared" si="1737"/>
        <v>1.6996182239381596E-11</v>
      </c>
      <c r="IH157" s="307">
        <f t="shared" si="1737"/>
        <v>1.6996182239381596E-11</v>
      </c>
      <c r="II157" s="307">
        <f t="shared" si="1737"/>
        <v>1.6996182239381596E-11</v>
      </c>
      <c r="IJ157" s="307">
        <f t="shared" si="1737"/>
        <v>1.6996182239381596E-11</v>
      </c>
      <c r="IK157" s="307">
        <f t="shared" si="1737"/>
        <v>1.6996182239381596E-11</v>
      </c>
      <c r="IL157" s="307">
        <f t="shared" si="1737"/>
        <v>1.6996182239381596E-11</v>
      </c>
      <c r="IM157" s="307">
        <f t="shared" si="1737"/>
        <v>1.6996182239381596E-11</v>
      </c>
      <c r="IN157" s="307">
        <f t="shared" si="1737"/>
        <v>1.6996182239381596E-11</v>
      </c>
      <c r="IO157" s="307">
        <f t="shared" si="1737"/>
        <v>1.6996182239381596E-11</v>
      </c>
      <c r="IP157" s="307">
        <f t="shared" si="1737"/>
        <v>1.6996182239381596E-11</v>
      </c>
      <c r="IQ157" s="307">
        <f t="shared" si="1737"/>
        <v>1.6996182239381596E-11</v>
      </c>
      <c r="IR157" s="307">
        <f t="shared" si="1737"/>
        <v>1.6996182239381596E-11</v>
      </c>
      <c r="IS157" s="307">
        <f t="shared" si="1737"/>
        <v>1.6996182239381596E-11</v>
      </c>
      <c r="IT157" s="307">
        <f t="shared" si="1737"/>
        <v>1.6996182239381596E-11</v>
      </c>
      <c r="IU157" s="307">
        <f t="shared" si="1737"/>
        <v>1.6996182239381596E-11</v>
      </c>
      <c r="IV157" s="307">
        <f t="shared" si="1737"/>
        <v>1.6996182239381596E-11</v>
      </c>
      <c r="IW157" s="307">
        <f t="shared" si="1737"/>
        <v>1.6996182239381596E-11</v>
      </c>
      <c r="IX157" s="307">
        <f t="shared" si="1737"/>
        <v>1.6996182239381596E-11</v>
      </c>
      <c r="IY157" s="307">
        <f t="shared" si="1737"/>
        <v>1.6996182239381596E-11</v>
      </c>
      <c r="IZ157" s="307">
        <f t="shared" si="1737"/>
        <v>1.6996182239381596E-11</v>
      </c>
      <c r="JA157" s="307">
        <f t="shared" si="1737"/>
        <v>1.6996182239381596E-11</v>
      </c>
      <c r="JB157" s="307">
        <f t="shared" si="1737"/>
        <v>1.6996182239381596E-11</v>
      </c>
      <c r="JC157" s="307">
        <f t="shared" si="1737"/>
        <v>1.6996182239381596E-11</v>
      </c>
      <c r="JD157" s="307">
        <f t="shared" ref="JD157:JN157" si="1738">+JC161</f>
        <v>1.6996182239381596E-11</v>
      </c>
      <c r="JE157" s="307">
        <f t="shared" si="1738"/>
        <v>1.6996182239381596E-11</v>
      </c>
      <c r="JF157" s="307">
        <f t="shared" si="1738"/>
        <v>1.6996182239381596E-11</v>
      </c>
      <c r="JG157" s="307">
        <f t="shared" si="1738"/>
        <v>1.6996182239381596E-11</v>
      </c>
      <c r="JH157" s="307">
        <f t="shared" si="1738"/>
        <v>1.6996182239381596E-11</v>
      </c>
      <c r="JI157" s="307">
        <f t="shared" si="1738"/>
        <v>1.6996182239381596E-11</v>
      </c>
      <c r="JJ157" s="307">
        <f t="shared" si="1738"/>
        <v>1.6996182239381596E-11</v>
      </c>
      <c r="JK157" s="307">
        <f t="shared" si="1738"/>
        <v>1.6996182239381596E-11</v>
      </c>
      <c r="JL157" s="307">
        <f t="shared" si="1738"/>
        <v>1.6996182239381596E-11</v>
      </c>
      <c r="JM157" s="307">
        <f t="shared" si="1738"/>
        <v>1.6996182239381596E-11</v>
      </c>
      <c r="JN157" s="307">
        <f t="shared" si="1738"/>
        <v>1.6996182239381596E-11</v>
      </c>
    </row>
    <row r="158" spans="2:274" x14ac:dyDescent="0.2">
      <c r="B158" s="227" t="s">
        <v>504</v>
      </c>
      <c r="C158" s="394"/>
      <c r="D158" s="395"/>
      <c r="E158" s="162">
        <f>+SUM(G158:JN158)</f>
        <v>40795.108326729191</v>
      </c>
      <c r="F158" s="396"/>
      <c r="G158" s="396">
        <f>+$C$137*(AND(G141=1,F141=0))</f>
        <v>0</v>
      </c>
      <c r="H158" s="396">
        <f t="shared" ref="H158:BS158" si="1739">+$C$137*(AND(H141=1,G141=0))</f>
        <v>0</v>
      </c>
      <c r="I158" s="396">
        <f t="shared" si="1739"/>
        <v>0</v>
      </c>
      <c r="J158" s="396">
        <f t="shared" si="1739"/>
        <v>0</v>
      </c>
      <c r="K158" s="396">
        <f t="shared" si="1739"/>
        <v>0</v>
      </c>
      <c r="L158" s="396">
        <f t="shared" si="1739"/>
        <v>0</v>
      </c>
      <c r="M158" s="396">
        <f t="shared" si="1739"/>
        <v>0</v>
      </c>
      <c r="N158" s="396">
        <f t="shared" si="1739"/>
        <v>0</v>
      </c>
      <c r="O158" s="396">
        <f t="shared" si="1739"/>
        <v>0</v>
      </c>
      <c r="P158" s="396">
        <f t="shared" si="1739"/>
        <v>0</v>
      </c>
      <c r="Q158" s="396">
        <f t="shared" si="1739"/>
        <v>0</v>
      </c>
      <c r="R158" s="396">
        <f t="shared" si="1739"/>
        <v>0</v>
      </c>
      <c r="S158" s="396">
        <f t="shared" si="1739"/>
        <v>40795.108326729191</v>
      </c>
      <c r="T158" s="396">
        <f t="shared" si="1739"/>
        <v>0</v>
      </c>
      <c r="U158" s="396">
        <f t="shared" si="1739"/>
        <v>0</v>
      </c>
      <c r="V158" s="396">
        <f t="shared" si="1739"/>
        <v>0</v>
      </c>
      <c r="W158" s="396">
        <f t="shared" si="1739"/>
        <v>0</v>
      </c>
      <c r="X158" s="396">
        <f t="shared" si="1739"/>
        <v>0</v>
      </c>
      <c r="Y158" s="396">
        <f t="shared" si="1739"/>
        <v>0</v>
      </c>
      <c r="Z158" s="396">
        <f t="shared" si="1739"/>
        <v>0</v>
      </c>
      <c r="AA158" s="396">
        <f t="shared" si="1739"/>
        <v>0</v>
      </c>
      <c r="AB158" s="396">
        <f t="shared" si="1739"/>
        <v>0</v>
      </c>
      <c r="AC158" s="396">
        <f t="shared" si="1739"/>
        <v>0</v>
      </c>
      <c r="AD158" s="396">
        <f t="shared" si="1739"/>
        <v>0</v>
      </c>
      <c r="AE158" s="396">
        <f t="shared" si="1739"/>
        <v>0</v>
      </c>
      <c r="AF158" s="396">
        <f t="shared" si="1739"/>
        <v>0</v>
      </c>
      <c r="AG158" s="396">
        <f t="shared" si="1739"/>
        <v>0</v>
      </c>
      <c r="AH158" s="396">
        <f t="shared" si="1739"/>
        <v>0</v>
      </c>
      <c r="AI158" s="396">
        <f t="shared" si="1739"/>
        <v>0</v>
      </c>
      <c r="AJ158" s="396">
        <f t="shared" si="1739"/>
        <v>0</v>
      </c>
      <c r="AK158" s="396">
        <f t="shared" si="1739"/>
        <v>0</v>
      </c>
      <c r="AL158" s="396">
        <f t="shared" si="1739"/>
        <v>0</v>
      </c>
      <c r="AM158" s="396">
        <f t="shared" si="1739"/>
        <v>0</v>
      </c>
      <c r="AN158" s="396">
        <f t="shared" si="1739"/>
        <v>0</v>
      </c>
      <c r="AO158" s="396">
        <f t="shared" si="1739"/>
        <v>0</v>
      </c>
      <c r="AP158" s="396">
        <f t="shared" si="1739"/>
        <v>0</v>
      </c>
      <c r="AQ158" s="396">
        <f t="shared" si="1739"/>
        <v>0</v>
      </c>
      <c r="AR158" s="396">
        <f t="shared" si="1739"/>
        <v>0</v>
      </c>
      <c r="AS158" s="396">
        <f t="shared" si="1739"/>
        <v>0</v>
      </c>
      <c r="AT158" s="396">
        <f t="shared" si="1739"/>
        <v>0</v>
      </c>
      <c r="AU158" s="396">
        <f t="shared" si="1739"/>
        <v>0</v>
      </c>
      <c r="AV158" s="396">
        <f t="shared" si="1739"/>
        <v>0</v>
      </c>
      <c r="AW158" s="396">
        <f t="shared" si="1739"/>
        <v>0</v>
      </c>
      <c r="AX158" s="396">
        <f t="shared" si="1739"/>
        <v>0</v>
      </c>
      <c r="AY158" s="396">
        <f t="shared" si="1739"/>
        <v>0</v>
      </c>
      <c r="AZ158" s="396">
        <f t="shared" si="1739"/>
        <v>0</v>
      </c>
      <c r="BA158" s="396">
        <f t="shared" si="1739"/>
        <v>0</v>
      </c>
      <c r="BB158" s="396">
        <f t="shared" si="1739"/>
        <v>0</v>
      </c>
      <c r="BC158" s="396">
        <f t="shared" si="1739"/>
        <v>0</v>
      </c>
      <c r="BD158" s="396">
        <f t="shared" si="1739"/>
        <v>0</v>
      </c>
      <c r="BE158" s="396">
        <f t="shared" si="1739"/>
        <v>0</v>
      </c>
      <c r="BF158" s="396">
        <f t="shared" si="1739"/>
        <v>0</v>
      </c>
      <c r="BG158" s="396">
        <f t="shared" si="1739"/>
        <v>0</v>
      </c>
      <c r="BH158" s="396">
        <f t="shared" si="1739"/>
        <v>0</v>
      </c>
      <c r="BI158" s="396">
        <f t="shared" si="1739"/>
        <v>0</v>
      </c>
      <c r="BJ158" s="396">
        <f t="shared" si="1739"/>
        <v>0</v>
      </c>
      <c r="BK158" s="396">
        <f t="shared" si="1739"/>
        <v>0</v>
      </c>
      <c r="BL158" s="396">
        <f t="shared" si="1739"/>
        <v>0</v>
      </c>
      <c r="BM158" s="396">
        <f t="shared" si="1739"/>
        <v>0</v>
      </c>
      <c r="BN158" s="396">
        <f t="shared" si="1739"/>
        <v>0</v>
      </c>
      <c r="BO158" s="396">
        <f t="shared" si="1739"/>
        <v>0</v>
      </c>
      <c r="BP158" s="396">
        <f t="shared" si="1739"/>
        <v>0</v>
      </c>
      <c r="BQ158" s="396">
        <f t="shared" si="1739"/>
        <v>0</v>
      </c>
      <c r="BR158" s="396">
        <f t="shared" si="1739"/>
        <v>0</v>
      </c>
      <c r="BS158" s="396">
        <f t="shared" si="1739"/>
        <v>0</v>
      </c>
      <c r="BT158" s="396">
        <f t="shared" ref="BT158:EE158" si="1740">+$C$137*(AND(BT141=1,BS141=0))</f>
        <v>0</v>
      </c>
      <c r="BU158" s="396">
        <f t="shared" si="1740"/>
        <v>0</v>
      </c>
      <c r="BV158" s="396">
        <f t="shared" si="1740"/>
        <v>0</v>
      </c>
      <c r="BW158" s="396">
        <f t="shared" si="1740"/>
        <v>0</v>
      </c>
      <c r="BX158" s="396">
        <f t="shared" si="1740"/>
        <v>0</v>
      </c>
      <c r="BY158" s="396">
        <f t="shared" si="1740"/>
        <v>0</v>
      </c>
      <c r="BZ158" s="396">
        <f t="shared" si="1740"/>
        <v>0</v>
      </c>
      <c r="CA158" s="396">
        <f t="shared" si="1740"/>
        <v>0</v>
      </c>
      <c r="CB158" s="396">
        <f t="shared" si="1740"/>
        <v>0</v>
      </c>
      <c r="CC158" s="396">
        <f t="shared" si="1740"/>
        <v>0</v>
      </c>
      <c r="CD158" s="396">
        <f t="shared" si="1740"/>
        <v>0</v>
      </c>
      <c r="CE158" s="396">
        <f t="shared" si="1740"/>
        <v>0</v>
      </c>
      <c r="CF158" s="396">
        <f t="shared" si="1740"/>
        <v>0</v>
      </c>
      <c r="CG158" s="396">
        <f t="shared" si="1740"/>
        <v>0</v>
      </c>
      <c r="CH158" s="396">
        <f t="shared" si="1740"/>
        <v>0</v>
      </c>
      <c r="CI158" s="396">
        <f t="shared" si="1740"/>
        <v>0</v>
      </c>
      <c r="CJ158" s="396">
        <f t="shared" si="1740"/>
        <v>0</v>
      </c>
      <c r="CK158" s="396">
        <f t="shared" si="1740"/>
        <v>0</v>
      </c>
      <c r="CL158" s="396">
        <f t="shared" si="1740"/>
        <v>0</v>
      </c>
      <c r="CM158" s="396">
        <f t="shared" si="1740"/>
        <v>0</v>
      </c>
      <c r="CN158" s="396">
        <f t="shared" si="1740"/>
        <v>0</v>
      </c>
      <c r="CO158" s="396">
        <f t="shared" si="1740"/>
        <v>0</v>
      </c>
      <c r="CP158" s="396">
        <f t="shared" si="1740"/>
        <v>0</v>
      </c>
      <c r="CQ158" s="396">
        <f t="shared" si="1740"/>
        <v>0</v>
      </c>
      <c r="CR158" s="396">
        <f t="shared" si="1740"/>
        <v>0</v>
      </c>
      <c r="CS158" s="396">
        <f t="shared" si="1740"/>
        <v>0</v>
      </c>
      <c r="CT158" s="396">
        <f t="shared" si="1740"/>
        <v>0</v>
      </c>
      <c r="CU158" s="396">
        <f t="shared" si="1740"/>
        <v>0</v>
      </c>
      <c r="CV158" s="396">
        <f t="shared" si="1740"/>
        <v>0</v>
      </c>
      <c r="CW158" s="396">
        <f t="shared" si="1740"/>
        <v>0</v>
      </c>
      <c r="CX158" s="396">
        <f t="shared" si="1740"/>
        <v>0</v>
      </c>
      <c r="CY158" s="396">
        <f t="shared" si="1740"/>
        <v>0</v>
      </c>
      <c r="CZ158" s="396">
        <f t="shared" si="1740"/>
        <v>0</v>
      </c>
      <c r="DA158" s="396">
        <f t="shared" si="1740"/>
        <v>0</v>
      </c>
      <c r="DB158" s="396">
        <f t="shared" si="1740"/>
        <v>0</v>
      </c>
      <c r="DC158" s="396">
        <f t="shared" si="1740"/>
        <v>0</v>
      </c>
      <c r="DD158" s="396">
        <f t="shared" si="1740"/>
        <v>0</v>
      </c>
      <c r="DE158" s="396">
        <f t="shared" si="1740"/>
        <v>0</v>
      </c>
      <c r="DF158" s="396">
        <f t="shared" si="1740"/>
        <v>0</v>
      </c>
      <c r="DG158" s="396">
        <f t="shared" si="1740"/>
        <v>0</v>
      </c>
      <c r="DH158" s="396">
        <f t="shared" si="1740"/>
        <v>0</v>
      </c>
      <c r="DI158" s="396">
        <f t="shared" si="1740"/>
        <v>0</v>
      </c>
      <c r="DJ158" s="396">
        <f t="shared" si="1740"/>
        <v>0</v>
      </c>
      <c r="DK158" s="396">
        <f t="shared" si="1740"/>
        <v>0</v>
      </c>
      <c r="DL158" s="396">
        <f t="shared" si="1740"/>
        <v>0</v>
      </c>
      <c r="DM158" s="396">
        <f t="shared" si="1740"/>
        <v>0</v>
      </c>
      <c r="DN158" s="396">
        <f t="shared" si="1740"/>
        <v>0</v>
      </c>
      <c r="DO158" s="396">
        <f t="shared" si="1740"/>
        <v>0</v>
      </c>
      <c r="DP158" s="396">
        <f t="shared" si="1740"/>
        <v>0</v>
      </c>
      <c r="DQ158" s="396">
        <f t="shared" si="1740"/>
        <v>0</v>
      </c>
      <c r="DR158" s="396">
        <f t="shared" si="1740"/>
        <v>0</v>
      </c>
      <c r="DS158" s="396">
        <f t="shared" si="1740"/>
        <v>0</v>
      </c>
      <c r="DT158" s="396">
        <f t="shared" si="1740"/>
        <v>0</v>
      </c>
      <c r="DU158" s="396">
        <f t="shared" si="1740"/>
        <v>0</v>
      </c>
      <c r="DV158" s="396">
        <f t="shared" si="1740"/>
        <v>0</v>
      </c>
      <c r="DW158" s="396">
        <f t="shared" si="1740"/>
        <v>0</v>
      </c>
      <c r="DX158" s="396">
        <f t="shared" si="1740"/>
        <v>0</v>
      </c>
      <c r="DY158" s="396">
        <f t="shared" si="1740"/>
        <v>0</v>
      </c>
      <c r="DZ158" s="396">
        <f t="shared" si="1740"/>
        <v>0</v>
      </c>
      <c r="EA158" s="396">
        <f t="shared" si="1740"/>
        <v>0</v>
      </c>
      <c r="EB158" s="396">
        <f t="shared" si="1740"/>
        <v>0</v>
      </c>
      <c r="EC158" s="396">
        <f t="shared" si="1740"/>
        <v>0</v>
      </c>
      <c r="ED158" s="396">
        <f t="shared" si="1740"/>
        <v>0</v>
      </c>
      <c r="EE158" s="396">
        <f t="shared" si="1740"/>
        <v>0</v>
      </c>
      <c r="EF158" s="396">
        <f t="shared" ref="EF158:GQ158" si="1741">+$C$137*(AND(EF141=1,EE141=0))</f>
        <v>0</v>
      </c>
      <c r="EG158" s="396">
        <f t="shared" si="1741"/>
        <v>0</v>
      </c>
      <c r="EH158" s="396">
        <f t="shared" si="1741"/>
        <v>0</v>
      </c>
      <c r="EI158" s="396">
        <f t="shared" si="1741"/>
        <v>0</v>
      </c>
      <c r="EJ158" s="396">
        <f t="shared" si="1741"/>
        <v>0</v>
      </c>
      <c r="EK158" s="396">
        <f t="shared" si="1741"/>
        <v>0</v>
      </c>
      <c r="EL158" s="396">
        <f t="shared" si="1741"/>
        <v>0</v>
      </c>
      <c r="EM158" s="396">
        <f t="shared" si="1741"/>
        <v>0</v>
      </c>
      <c r="EN158" s="396">
        <f t="shared" si="1741"/>
        <v>0</v>
      </c>
      <c r="EO158" s="396">
        <f t="shared" si="1741"/>
        <v>0</v>
      </c>
      <c r="EP158" s="396">
        <f t="shared" si="1741"/>
        <v>0</v>
      </c>
      <c r="EQ158" s="396">
        <f t="shared" si="1741"/>
        <v>0</v>
      </c>
      <c r="ER158" s="396">
        <f t="shared" si="1741"/>
        <v>0</v>
      </c>
      <c r="ES158" s="396">
        <f t="shared" si="1741"/>
        <v>0</v>
      </c>
      <c r="ET158" s="396">
        <f t="shared" si="1741"/>
        <v>0</v>
      </c>
      <c r="EU158" s="396">
        <f t="shared" si="1741"/>
        <v>0</v>
      </c>
      <c r="EV158" s="396">
        <f t="shared" si="1741"/>
        <v>0</v>
      </c>
      <c r="EW158" s="396">
        <f t="shared" si="1741"/>
        <v>0</v>
      </c>
      <c r="EX158" s="396">
        <f t="shared" si="1741"/>
        <v>0</v>
      </c>
      <c r="EY158" s="396">
        <f t="shared" si="1741"/>
        <v>0</v>
      </c>
      <c r="EZ158" s="396">
        <f t="shared" si="1741"/>
        <v>0</v>
      </c>
      <c r="FA158" s="396">
        <f t="shared" si="1741"/>
        <v>0</v>
      </c>
      <c r="FB158" s="396">
        <f t="shared" si="1741"/>
        <v>0</v>
      </c>
      <c r="FC158" s="396">
        <f t="shared" si="1741"/>
        <v>0</v>
      </c>
      <c r="FD158" s="396">
        <f t="shared" si="1741"/>
        <v>0</v>
      </c>
      <c r="FE158" s="396">
        <f t="shared" si="1741"/>
        <v>0</v>
      </c>
      <c r="FF158" s="396">
        <f t="shared" si="1741"/>
        <v>0</v>
      </c>
      <c r="FG158" s="396">
        <f t="shared" si="1741"/>
        <v>0</v>
      </c>
      <c r="FH158" s="396">
        <f t="shared" si="1741"/>
        <v>0</v>
      </c>
      <c r="FI158" s="396">
        <f t="shared" si="1741"/>
        <v>0</v>
      </c>
      <c r="FJ158" s="396">
        <f t="shared" si="1741"/>
        <v>0</v>
      </c>
      <c r="FK158" s="396">
        <f t="shared" si="1741"/>
        <v>0</v>
      </c>
      <c r="FL158" s="396">
        <f t="shared" si="1741"/>
        <v>0</v>
      </c>
      <c r="FM158" s="396">
        <f t="shared" si="1741"/>
        <v>0</v>
      </c>
      <c r="FN158" s="396">
        <f t="shared" si="1741"/>
        <v>0</v>
      </c>
      <c r="FO158" s="396">
        <f t="shared" si="1741"/>
        <v>0</v>
      </c>
      <c r="FP158" s="396">
        <f t="shared" si="1741"/>
        <v>0</v>
      </c>
      <c r="FQ158" s="396">
        <f t="shared" si="1741"/>
        <v>0</v>
      </c>
      <c r="FR158" s="396">
        <f t="shared" si="1741"/>
        <v>0</v>
      </c>
      <c r="FS158" s="396">
        <f t="shared" si="1741"/>
        <v>0</v>
      </c>
      <c r="FT158" s="396">
        <f t="shared" si="1741"/>
        <v>0</v>
      </c>
      <c r="FU158" s="396">
        <f t="shared" si="1741"/>
        <v>0</v>
      </c>
      <c r="FV158" s="396">
        <f t="shared" si="1741"/>
        <v>0</v>
      </c>
      <c r="FW158" s="396">
        <f t="shared" si="1741"/>
        <v>0</v>
      </c>
      <c r="FX158" s="396">
        <f t="shared" si="1741"/>
        <v>0</v>
      </c>
      <c r="FY158" s="396">
        <f t="shared" si="1741"/>
        <v>0</v>
      </c>
      <c r="FZ158" s="396">
        <f t="shared" si="1741"/>
        <v>0</v>
      </c>
      <c r="GA158" s="396">
        <f t="shared" si="1741"/>
        <v>0</v>
      </c>
      <c r="GB158" s="396">
        <f t="shared" si="1741"/>
        <v>0</v>
      </c>
      <c r="GC158" s="396">
        <f t="shared" si="1741"/>
        <v>0</v>
      </c>
      <c r="GD158" s="396">
        <f t="shared" si="1741"/>
        <v>0</v>
      </c>
      <c r="GE158" s="396">
        <f t="shared" si="1741"/>
        <v>0</v>
      </c>
      <c r="GF158" s="396">
        <f t="shared" si="1741"/>
        <v>0</v>
      </c>
      <c r="GG158" s="396">
        <f t="shared" si="1741"/>
        <v>0</v>
      </c>
      <c r="GH158" s="396">
        <f t="shared" si="1741"/>
        <v>0</v>
      </c>
      <c r="GI158" s="396">
        <f t="shared" si="1741"/>
        <v>0</v>
      </c>
      <c r="GJ158" s="396">
        <f t="shared" si="1741"/>
        <v>0</v>
      </c>
      <c r="GK158" s="396">
        <f t="shared" si="1741"/>
        <v>0</v>
      </c>
      <c r="GL158" s="396">
        <f t="shared" si="1741"/>
        <v>0</v>
      </c>
      <c r="GM158" s="396">
        <f t="shared" si="1741"/>
        <v>0</v>
      </c>
      <c r="GN158" s="396">
        <f t="shared" si="1741"/>
        <v>0</v>
      </c>
      <c r="GO158" s="396">
        <f t="shared" si="1741"/>
        <v>0</v>
      </c>
      <c r="GP158" s="396">
        <f t="shared" si="1741"/>
        <v>0</v>
      </c>
      <c r="GQ158" s="396">
        <f t="shared" si="1741"/>
        <v>0</v>
      </c>
      <c r="GR158" s="396">
        <f t="shared" ref="GR158:JC158" si="1742">+$C$137*(AND(GR141=1,GQ141=0))</f>
        <v>0</v>
      </c>
      <c r="GS158" s="396">
        <f t="shared" si="1742"/>
        <v>0</v>
      </c>
      <c r="GT158" s="396">
        <f t="shared" si="1742"/>
        <v>0</v>
      </c>
      <c r="GU158" s="396">
        <f t="shared" si="1742"/>
        <v>0</v>
      </c>
      <c r="GV158" s="396">
        <f t="shared" si="1742"/>
        <v>0</v>
      </c>
      <c r="GW158" s="396">
        <f t="shared" si="1742"/>
        <v>0</v>
      </c>
      <c r="GX158" s="396">
        <f t="shared" si="1742"/>
        <v>0</v>
      </c>
      <c r="GY158" s="396">
        <f t="shared" si="1742"/>
        <v>0</v>
      </c>
      <c r="GZ158" s="396">
        <f t="shared" si="1742"/>
        <v>0</v>
      </c>
      <c r="HA158" s="396">
        <f t="shared" si="1742"/>
        <v>0</v>
      </c>
      <c r="HB158" s="396">
        <f t="shared" si="1742"/>
        <v>0</v>
      </c>
      <c r="HC158" s="396">
        <f t="shared" si="1742"/>
        <v>0</v>
      </c>
      <c r="HD158" s="396">
        <f t="shared" si="1742"/>
        <v>0</v>
      </c>
      <c r="HE158" s="396">
        <f t="shared" si="1742"/>
        <v>0</v>
      </c>
      <c r="HF158" s="396">
        <f t="shared" si="1742"/>
        <v>0</v>
      </c>
      <c r="HG158" s="396">
        <f t="shared" si="1742"/>
        <v>0</v>
      </c>
      <c r="HH158" s="396">
        <f t="shared" si="1742"/>
        <v>0</v>
      </c>
      <c r="HI158" s="396">
        <f t="shared" si="1742"/>
        <v>0</v>
      </c>
      <c r="HJ158" s="396">
        <f t="shared" si="1742"/>
        <v>0</v>
      </c>
      <c r="HK158" s="396">
        <f t="shared" si="1742"/>
        <v>0</v>
      </c>
      <c r="HL158" s="396">
        <f t="shared" si="1742"/>
        <v>0</v>
      </c>
      <c r="HM158" s="396">
        <f t="shared" si="1742"/>
        <v>0</v>
      </c>
      <c r="HN158" s="396">
        <f t="shared" si="1742"/>
        <v>0</v>
      </c>
      <c r="HO158" s="396">
        <f t="shared" si="1742"/>
        <v>0</v>
      </c>
      <c r="HP158" s="396">
        <f t="shared" si="1742"/>
        <v>0</v>
      </c>
      <c r="HQ158" s="396">
        <f t="shared" si="1742"/>
        <v>0</v>
      </c>
      <c r="HR158" s="396">
        <f t="shared" si="1742"/>
        <v>0</v>
      </c>
      <c r="HS158" s="396">
        <f t="shared" si="1742"/>
        <v>0</v>
      </c>
      <c r="HT158" s="396">
        <f t="shared" si="1742"/>
        <v>0</v>
      </c>
      <c r="HU158" s="396">
        <f t="shared" si="1742"/>
        <v>0</v>
      </c>
      <c r="HV158" s="396">
        <f t="shared" si="1742"/>
        <v>0</v>
      </c>
      <c r="HW158" s="396">
        <f t="shared" si="1742"/>
        <v>0</v>
      </c>
      <c r="HX158" s="396">
        <f t="shared" si="1742"/>
        <v>0</v>
      </c>
      <c r="HY158" s="396">
        <f t="shared" si="1742"/>
        <v>0</v>
      </c>
      <c r="HZ158" s="396">
        <f t="shared" si="1742"/>
        <v>0</v>
      </c>
      <c r="IA158" s="396">
        <f t="shared" si="1742"/>
        <v>0</v>
      </c>
      <c r="IB158" s="396">
        <f t="shared" si="1742"/>
        <v>0</v>
      </c>
      <c r="IC158" s="396">
        <f t="shared" si="1742"/>
        <v>0</v>
      </c>
      <c r="ID158" s="396">
        <f t="shared" si="1742"/>
        <v>0</v>
      </c>
      <c r="IE158" s="396">
        <f t="shared" si="1742"/>
        <v>0</v>
      </c>
      <c r="IF158" s="396">
        <f t="shared" si="1742"/>
        <v>0</v>
      </c>
      <c r="IG158" s="396">
        <f t="shared" si="1742"/>
        <v>0</v>
      </c>
      <c r="IH158" s="396">
        <f t="shared" si="1742"/>
        <v>0</v>
      </c>
      <c r="II158" s="396">
        <f t="shared" si="1742"/>
        <v>0</v>
      </c>
      <c r="IJ158" s="396">
        <f t="shared" si="1742"/>
        <v>0</v>
      </c>
      <c r="IK158" s="396">
        <f t="shared" si="1742"/>
        <v>0</v>
      </c>
      <c r="IL158" s="396">
        <f t="shared" si="1742"/>
        <v>0</v>
      </c>
      <c r="IM158" s="396">
        <f t="shared" si="1742"/>
        <v>0</v>
      </c>
      <c r="IN158" s="396">
        <f t="shared" si="1742"/>
        <v>0</v>
      </c>
      <c r="IO158" s="396">
        <f t="shared" si="1742"/>
        <v>0</v>
      </c>
      <c r="IP158" s="396">
        <f t="shared" si="1742"/>
        <v>0</v>
      </c>
      <c r="IQ158" s="396">
        <f t="shared" si="1742"/>
        <v>0</v>
      </c>
      <c r="IR158" s="396">
        <f t="shared" si="1742"/>
        <v>0</v>
      </c>
      <c r="IS158" s="396">
        <f t="shared" si="1742"/>
        <v>0</v>
      </c>
      <c r="IT158" s="396">
        <f t="shared" si="1742"/>
        <v>0</v>
      </c>
      <c r="IU158" s="396">
        <f t="shared" si="1742"/>
        <v>0</v>
      </c>
      <c r="IV158" s="396">
        <f t="shared" si="1742"/>
        <v>0</v>
      </c>
      <c r="IW158" s="396">
        <f t="shared" si="1742"/>
        <v>0</v>
      </c>
      <c r="IX158" s="396">
        <f t="shared" si="1742"/>
        <v>0</v>
      </c>
      <c r="IY158" s="396">
        <f t="shared" si="1742"/>
        <v>0</v>
      </c>
      <c r="IZ158" s="396">
        <f t="shared" si="1742"/>
        <v>0</v>
      </c>
      <c r="JA158" s="396">
        <f t="shared" si="1742"/>
        <v>0</v>
      </c>
      <c r="JB158" s="396">
        <f t="shared" si="1742"/>
        <v>0</v>
      </c>
      <c r="JC158" s="396">
        <f t="shared" si="1742"/>
        <v>0</v>
      </c>
      <c r="JD158" s="396">
        <f t="shared" ref="JD158:JN158" si="1743">+$C$137*(AND(JD141=1,JC141=0))</f>
        <v>0</v>
      </c>
      <c r="JE158" s="396">
        <f t="shared" si="1743"/>
        <v>0</v>
      </c>
      <c r="JF158" s="396">
        <f t="shared" si="1743"/>
        <v>0</v>
      </c>
      <c r="JG158" s="396">
        <f t="shared" si="1743"/>
        <v>0</v>
      </c>
      <c r="JH158" s="396">
        <f t="shared" si="1743"/>
        <v>0</v>
      </c>
      <c r="JI158" s="396">
        <f t="shared" si="1743"/>
        <v>0</v>
      </c>
      <c r="JJ158" s="396">
        <f t="shared" si="1743"/>
        <v>0</v>
      </c>
      <c r="JK158" s="396">
        <f t="shared" si="1743"/>
        <v>0</v>
      </c>
      <c r="JL158" s="396">
        <f t="shared" si="1743"/>
        <v>0</v>
      </c>
      <c r="JM158" s="396">
        <f t="shared" si="1743"/>
        <v>0</v>
      </c>
      <c r="JN158" s="396">
        <f t="shared" si="1743"/>
        <v>0</v>
      </c>
    </row>
    <row r="159" spans="2:274" x14ac:dyDescent="0.2">
      <c r="B159" s="228" t="s">
        <v>72</v>
      </c>
      <c r="C159" s="247"/>
      <c r="D159" s="178"/>
      <c r="E159" s="297">
        <f t="shared" ref="E159:E160" si="1744">+SUM(G159:JN159)</f>
        <v>-51115.665128380169</v>
      </c>
      <c r="F159" s="307"/>
      <c r="G159" s="307">
        <f>-(G154-G165)*(G154&gt;0)</f>
        <v>0</v>
      </c>
      <c r="H159" s="307">
        <f t="shared" ref="H159:BS159" si="1745">-(H154-H165)*(H154&gt;0)</f>
        <v>0</v>
      </c>
      <c r="I159" s="307">
        <f t="shared" si="1745"/>
        <v>0</v>
      </c>
      <c r="J159" s="307">
        <f t="shared" si="1745"/>
        <v>0</v>
      </c>
      <c r="K159" s="307">
        <f t="shared" si="1745"/>
        <v>0</v>
      </c>
      <c r="L159" s="307">
        <f t="shared" si="1745"/>
        <v>0</v>
      </c>
      <c r="M159" s="307">
        <f t="shared" si="1745"/>
        <v>0</v>
      </c>
      <c r="N159" s="307">
        <f t="shared" si="1745"/>
        <v>0</v>
      </c>
      <c r="O159" s="307">
        <f t="shared" si="1745"/>
        <v>0</v>
      </c>
      <c r="P159" s="307">
        <f t="shared" si="1745"/>
        <v>0</v>
      </c>
      <c r="Q159" s="307">
        <f t="shared" si="1745"/>
        <v>0</v>
      </c>
      <c r="R159" s="307">
        <f t="shared" si="1745"/>
        <v>0</v>
      </c>
      <c r="S159" s="307">
        <f t="shared" si="1745"/>
        <v>0</v>
      </c>
      <c r="T159" s="307">
        <f t="shared" si="1745"/>
        <v>0</v>
      </c>
      <c r="U159" s="307">
        <f t="shared" si="1745"/>
        <v>0</v>
      </c>
      <c r="V159" s="307">
        <f t="shared" si="1745"/>
        <v>0</v>
      </c>
      <c r="W159" s="307">
        <f t="shared" si="1745"/>
        <v>0</v>
      </c>
      <c r="X159" s="307">
        <f t="shared" si="1745"/>
        <v>0</v>
      </c>
      <c r="Y159" s="307">
        <f t="shared" si="1745"/>
        <v>0</v>
      </c>
      <c r="Z159" s="307">
        <f t="shared" si="1745"/>
        <v>0</v>
      </c>
      <c r="AA159" s="307">
        <f t="shared" si="1745"/>
        <v>0</v>
      </c>
      <c r="AB159" s="307">
        <f t="shared" si="1745"/>
        <v>0</v>
      </c>
      <c r="AC159" s="307">
        <f t="shared" si="1745"/>
        <v>0</v>
      </c>
      <c r="AD159" s="307">
        <f t="shared" si="1745"/>
        <v>0</v>
      </c>
      <c r="AE159" s="307">
        <f t="shared" si="1745"/>
        <v>0</v>
      </c>
      <c r="AF159" s="307">
        <f t="shared" si="1745"/>
        <v>0</v>
      </c>
      <c r="AG159" s="307">
        <f t="shared" si="1745"/>
        <v>0</v>
      </c>
      <c r="AH159" s="307">
        <f t="shared" si="1745"/>
        <v>0</v>
      </c>
      <c r="AI159" s="307">
        <f t="shared" si="1745"/>
        <v>0</v>
      </c>
      <c r="AJ159" s="307">
        <f t="shared" si="1745"/>
        <v>0</v>
      </c>
      <c r="AK159" s="307">
        <f t="shared" si="1745"/>
        <v>0</v>
      </c>
      <c r="AL159" s="307">
        <f t="shared" si="1745"/>
        <v>0</v>
      </c>
      <c r="AM159" s="307">
        <f t="shared" si="1745"/>
        <v>0</v>
      </c>
      <c r="AN159" s="307">
        <f t="shared" si="1745"/>
        <v>0</v>
      </c>
      <c r="AO159" s="307">
        <f t="shared" si="1745"/>
        <v>0</v>
      </c>
      <c r="AP159" s="307">
        <f t="shared" si="1745"/>
        <v>0</v>
      </c>
      <c r="AQ159" s="307">
        <f t="shared" si="1745"/>
        <v>0</v>
      </c>
      <c r="AR159" s="307">
        <f t="shared" si="1745"/>
        <v>0</v>
      </c>
      <c r="AS159" s="307">
        <f t="shared" si="1745"/>
        <v>0</v>
      </c>
      <c r="AT159" s="307">
        <f t="shared" si="1745"/>
        <v>0</v>
      </c>
      <c r="AU159" s="307">
        <f t="shared" si="1745"/>
        <v>0</v>
      </c>
      <c r="AV159" s="307">
        <f t="shared" si="1745"/>
        <v>0</v>
      </c>
      <c r="AW159" s="307">
        <f t="shared" si="1745"/>
        <v>0</v>
      </c>
      <c r="AX159" s="307">
        <f t="shared" si="1745"/>
        <v>0</v>
      </c>
      <c r="AY159" s="307">
        <f t="shared" si="1745"/>
        <v>0</v>
      </c>
      <c r="AZ159" s="307">
        <f t="shared" si="1745"/>
        <v>0</v>
      </c>
      <c r="BA159" s="307">
        <f t="shared" si="1745"/>
        <v>0</v>
      </c>
      <c r="BB159" s="307">
        <f t="shared" si="1745"/>
        <v>0</v>
      </c>
      <c r="BC159" s="307">
        <f t="shared" si="1745"/>
        <v>0</v>
      </c>
      <c r="BD159" s="307">
        <f t="shared" si="1745"/>
        <v>0</v>
      </c>
      <c r="BE159" s="307">
        <f t="shared" si="1745"/>
        <v>0</v>
      </c>
      <c r="BF159" s="307">
        <f t="shared" si="1745"/>
        <v>0</v>
      </c>
      <c r="BG159" s="307">
        <f t="shared" si="1745"/>
        <v>-164.30370662498257</v>
      </c>
      <c r="BH159" s="307">
        <f t="shared" si="1745"/>
        <v>-165.23270366992978</v>
      </c>
      <c r="BI159" s="307">
        <f t="shared" si="1745"/>
        <v>-166.16695339923359</v>
      </c>
      <c r="BJ159" s="307">
        <f t="shared" si="1745"/>
        <v>-167.1064855123351</v>
      </c>
      <c r="BK159" s="307">
        <f t="shared" si="1745"/>
        <v>-168.05132987660016</v>
      </c>
      <c r="BL159" s="307">
        <f t="shared" si="1745"/>
        <v>-169.00151652826924</v>
      </c>
      <c r="BM159" s="307">
        <f t="shared" si="1745"/>
        <v>-169.95707567341202</v>
      </c>
      <c r="BN159" s="307">
        <f t="shared" si="1745"/>
        <v>-170.91803768888775</v>
      </c>
      <c r="BO159" s="307">
        <f t="shared" si="1745"/>
        <v>-171.88443312331077</v>
      </c>
      <c r="BP159" s="307">
        <f t="shared" si="1745"/>
        <v>-172.85629269802172</v>
      </c>
      <c r="BQ159" s="307">
        <f t="shared" si="1745"/>
        <v>-173.8336473080642</v>
      </c>
      <c r="BR159" s="307">
        <f t="shared" si="1745"/>
        <v>-174.81652802316694</v>
      </c>
      <c r="BS159" s="307">
        <f t="shared" si="1745"/>
        <v>-175.80496608873131</v>
      </c>
      <c r="BT159" s="307">
        <f t="shared" ref="BT159:EE159" si="1746">-(BT154-BT165)*(BT154&gt;0)</f>
        <v>-176.79899292682489</v>
      </c>
      <c r="BU159" s="307">
        <f t="shared" si="1746"/>
        <v>-177.79864013717997</v>
      </c>
      <c r="BV159" s="307">
        <f t="shared" si="1746"/>
        <v>-178.80393949819853</v>
      </c>
      <c r="BW159" s="307">
        <f t="shared" si="1746"/>
        <v>-179.81492296796216</v>
      </c>
      <c r="BX159" s="307">
        <f t="shared" si="1746"/>
        <v>-180.83162268524813</v>
      </c>
      <c r="BY159" s="307">
        <f t="shared" si="1746"/>
        <v>-181.85407097055094</v>
      </c>
      <c r="BZ159" s="307">
        <f t="shared" si="1746"/>
        <v>-182.88230032710993</v>
      </c>
      <c r="CA159" s="307">
        <f t="shared" si="1746"/>
        <v>-183.9163434419425</v>
      </c>
      <c r="CB159" s="307">
        <f t="shared" si="1746"/>
        <v>-184.95623318688325</v>
      </c>
      <c r="CC159" s="307">
        <f t="shared" si="1746"/>
        <v>-186.00200261962868</v>
      </c>
      <c r="CD159" s="307">
        <f t="shared" si="1746"/>
        <v>-187.05368498478862</v>
      </c>
      <c r="CE159" s="307">
        <f t="shared" si="1746"/>
        <v>-188.11131371494253</v>
      </c>
      <c r="CF159" s="307">
        <f t="shared" si="1746"/>
        <v>-189.17492243170261</v>
      </c>
      <c r="CG159" s="307">
        <f t="shared" si="1746"/>
        <v>-190.24454494678258</v>
      </c>
      <c r="CH159" s="307">
        <f t="shared" si="1746"/>
        <v>-191.32021526307244</v>
      </c>
      <c r="CI159" s="307">
        <f t="shared" si="1746"/>
        <v>-192.40196757571954</v>
      </c>
      <c r="CJ159" s="307">
        <f t="shared" si="1746"/>
        <v>-193.48983627321553</v>
      </c>
      <c r="CK159" s="307">
        <f t="shared" si="1746"/>
        <v>-194.58385593848948</v>
      </c>
      <c r="CL159" s="307">
        <f t="shared" si="1746"/>
        <v>-195.6840613500076</v>
      </c>
      <c r="CM159" s="307">
        <f t="shared" si="1746"/>
        <v>-196.79048748287852</v>
      </c>
      <c r="CN159" s="307">
        <f t="shared" si="1746"/>
        <v>-197.90316950996507</v>
      </c>
      <c r="CO159" s="307">
        <f t="shared" si="1746"/>
        <v>-199.02214280300271</v>
      </c>
      <c r="CP159" s="307">
        <f t="shared" si="1746"/>
        <v>-200.14744293372385</v>
      </c>
      <c r="CQ159" s="307">
        <f t="shared" si="1746"/>
        <v>-201.27910567498853</v>
      </c>
      <c r="CR159" s="307">
        <f t="shared" si="1746"/>
        <v>-202.41716700192183</v>
      </c>
      <c r="CS159" s="307">
        <f t="shared" si="1746"/>
        <v>-203.56166309305738</v>
      </c>
      <c r="CT159" s="307">
        <f t="shared" si="1746"/>
        <v>-204.71263033148756</v>
      </c>
      <c r="CU159" s="307">
        <f t="shared" si="1746"/>
        <v>-205.87010530601995</v>
      </c>
      <c r="CV159" s="307">
        <f t="shared" si="1746"/>
        <v>-207.03412481234062</v>
      </c>
      <c r="CW159" s="307">
        <f t="shared" si="1746"/>
        <v>-208.20472585418381</v>
      </c>
      <c r="CX159" s="307">
        <f t="shared" si="1746"/>
        <v>-209.38194564450825</v>
      </c>
      <c r="CY159" s="307">
        <f t="shared" si="1746"/>
        <v>-210.56582160668006</v>
      </c>
      <c r="CZ159" s="307">
        <f t="shared" si="1746"/>
        <v>-211.75639137566267</v>
      </c>
      <c r="DA159" s="307">
        <f t="shared" si="1746"/>
        <v>-212.95369279921294</v>
      </c>
      <c r="DB159" s="307">
        <f t="shared" si="1746"/>
        <v>-214.15776393908456</v>
      </c>
      <c r="DC159" s="307">
        <f t="shared" si="1746"/>
        <v>-215.36864307223775</v>
      </c>
      <c r="DD159" s="307">
        <f t="shared" si="1746"/>
        <v>-216.58636869205637</v>
      </c>
      <c r="DE159" s="307">
        <f t="shared" si="1746"/>
        <v>-217.81097950957141</v>
      </c>
      <c r="DF159" s="307">
        <f t="shared" si="1746"/>
        <v>-219.04251445469171</v>
      </c>
      <c r="DG159" s="307">
        <f t="shared" si="1746"/>
        <v>-220.28101267744134</v>
      </c>
      <c r="DH159" s="307">
        <f t="shared" si="1746"/>
        <v>-221.52651354920445</v>
      </c>
      <c r="DI159" s="307">
        <f t="shared" si="1746"/>
        <v>-222.77905666397663</v>
      </c>
      <c r="DJ159" s="307">
        <f t="shared" si="1746"/>
        <v>-224.03868183962376</v>
      </c>
      <c r="DK159" s="307">
        <f t="shared" si="1746"/>
        <v>-225.30542911914762</v>
      </c>
      <c r="DL159" s="307">
        <f t="shared" si="1746"/>
        <v>-226.57933877195902</v>
      </c>
      <c r="DM159" s="307">
        <f t="shared" si="1746"/>
        <v>-227.86045129515784</v>
      </c>
      <c r="DN159" s="307">
        <f t="shared" si="1746"/>
        <v>-229.14880741482042</v>
      </c>
      <c r="DO159" s="307">
        <f t="shared" si="1746"/>
        <v>-230.44444808729438</v>
      </c>
      <c r="DP159" s="307">
        <f t="shared" si="1746"/>
        <v>-231.7474145005003</v>
      </c>
      <c r="DQ159" s="307">
        <f t="shared" si="1746"/>
        <v>-233.05774807524139</v>
      </c>
      <c r="DR159" s="307">
        <f t="shared" si="1746"/>
        <v>-234.37549046652009</v>
      </c>
      <c r="DS159" s="307">
        <f t="shared" si="1746"/>
        <v>-235.7006835648622</v>
      </c>
      <c r="DT159" s="307">
        <f t="shared" si="1746"/>
        <v>-237.03336949764875</v>
      </c>
      <c r="DU159" s="307">
        <f t="shared" si="1746"/>
        <v>-238.37359063045503</v>
      </c>
      <c r="DV159" s="307">
        <f t="shared" si="1746"/>
        <v>-239.72138956839746</v>
      </c>
      <c r="DW159" s="307">
        <f t="shared" si="1746"/>
        <v>-241.07680915748799</v>
      </c>
      <c r="DX159" s="307">
        <f t="shared" si="1746"/>
        <v>-242.43989248599615</v>
      </c>
      <c r="DY159" s="307">
        <f t="shared" si="1746"/>
        <v>-243.81068288581892</v>
      </c>
      <c r="DZ159" s="307">
        <f t="shared" si="1746"/>
        <v>-245.1892239338579</v>
      </c>
      <c r="EA159" s="307">
        <f t="shared" si="1746"/>
        <v>-246.57555945340499</v>
      </c>
      <c r="EB159" s="307">
        <f t="shared" si="1746"/>
        <v>-247.96973351553535</v>
      </c>
      <c r="EC159" s="307">
        <f t="shared" si="1746"/>
        <v>-249.37179044050833</v>
      </c>
      <c r="ED159" s="307">
        <f t="shared" si="1746"/>
        <v>-250.7817747991765</v>
      </c>
      <c r="EE159" s="307">
        <f t="shared" si="1746"/>
        <v>-252.19973141440261</v>
      </c>
      <c r="EF159" s="307">
        <f t="shared" ref="EF159:GQ159" si="1747">-(EF154-EF165)*(EF154&gt;0)</f>
        <v>-253.62570536248418</v>
      </c>
      <c r="EG159" s="307">
        <f t="shared" si="1747"/>
        <v>-255.0597419745869</v>
      </c>
      <c r="EH159" s="307">
        <f t="shared" si="1747"/>
        <v>-256.50188683818533</v>
      </c>
      <c r="EI159" s="307">
        <f t="shared" si="1747"/>
        <v>-257.95218579851223</v>
      </c>
      <c r="EJ159" s="307">
        <f t="shared" si="1747"/>
        <v>-259.41068496001594</v>
      </c>
      <c r="EK159" s="307">
        <f t="shared" si="1747"/>
        <v>-260.87743068782629</v>
      </c>
      <c r="EL159" s="307">
        <f t="shared" si="1747"/>
        <v>-262.35246960922797</v>
      </c>
      <c r="EM159" s="307">
        <f t="shared" si="1747"/>
        <v>-263.83584861514339</v>
      </c>
      <c r="EN159" s="307">
        <f t="shared" si="1747"/>
        <v>-265.32761486162281</v>
      </c>
      <c r="EO159" s="307">
        <f t="shared" si="1747"/>
        <v>-266.82781577134392</v>
      </c>
      <c r="EP159" s="307">
        <f t="shared" si="1747"/>
        <v>-268.33649903511889</v>
      </c>
      <c r="EQ159" s="307">
        <f t="shared" si="1747"/>
        <v>-269.85371261341072</v>
      </c>
      <c r="ER159" s="307">
        <f t="shared" si="1747"/>
        <v>-271.37950473785804</v>
      </c>
      <c r="ES159" s="307">
        <f t="shared" si="1747"/>
        <v>-272.91392391280795</v>
      </c>
      <c r="ET159" s="307">
        <f t="shared" si="1747"/>
        <v>-274.45701891685826</v>
      </c>
      <c r="EU159" s="307">
        <f t="shared" si="1747"/>
        <v>-276.00883880440801</v>
      </c>
      <c r="EV159" s="307">
        <f t="shared" si="1747"/>
        <v>-277.56943290721705</v>
      </c>
      <c r="EW159" s="307">
        <f t="shared" si="1747"/>
        <v>-279.13885083597404</v>
      </c>
      <c r="EX159" s="307">
        <f t="shared" si="1747"/>
        <v>-280.71714248187391</v>
      </c>
      <c r="EY159" s="307">
        <f t="shared" si="1747"/>
        <v>-282.3043580182034</v>
      </c>
      <c r="EZ159" s="307">
        <f t="shared" si="1747"/>
        <v>-283.90054790193642</v>
      </c>
      <c r="FA159" s="307">
        <f t="shared" si="1747"/>
        <v>-285.50576287533795</v>
      </c>
      <c r="FB159" s="307">
        <f t="shared" si="1747"/>
        <v>-287.12005396757718</v>
      </c>
      <c r="FC159" s="307">
        <f t="shared" si="1747"/>
        <v>-288.74347249634951</v>
      </c>
      <c r="FD159" s="307">
        <f t="shared" si="1747"/>
        <v>-290.37607006950816</v>
      </c>
      <c r="FE159" s="307">
        <f t="shared" si="1747"/>
        <v>-292.01789858670452</v>
      </c>
      <c r="FF159" s="307">
        <f t="shared" si="1747"/>
        <v>-293.66901024103834</v>
      </c>
      <c r="FG159" s="307">
        <f t="shared" si="1747"/>
        <v>-295.32945752071657</v>
      </c>
      <c r="FH159" s="307">
        <f t="shared" si="1747"/>
        <v>-296.99929321072227</v>
      </c>
      <c r="FI159" s="307">
        <f t="shared" si="1747"/>
        <v>-298.67857039449228</v>
      </c>
      <c r="FJ159" s="307">
        <f t="shared" si="1747"/>
        <v>-300.36734245560513</v>
      </c>
      <c r="FK159" s="307">
        <f t="shared" si="1747"/>
        <v>-302.06566307947764</v>
      </c>
      <c r="FL159" s="307">
        <f t="shared" si="1747"/>
        <v>-303.77358625507196</v>
      </c>
      <c r="FM159" s="307">
        <f t="shared" si="1747"/>
        <v>-305.49116627661164</v>
      </c>
      <c r="FN159" s="307">
        <f t="shared" si="1747"/>
        <v>-307.2184577453076</v>
      </c>
      <c r="FO159" s="307">
        <f t="shared" si="1747"/>
        <v>-308.955515571094</v>
      </c>
      <c r="FP159" s="307">
        <f t="shared" si="1747"/>
        <v>-310.7023949743737</v>
      </c>
      <c r="FQ159" s="307">
        <f t="shared" si="1747"/>
        <v>-312.45915148777385</v>
      </c>
      <c r="FR159" s="307">
        <f t="shared" si="1747"/>
        <v>-314.22584095791103</v>
      </c>
      <c r="FS159" s="307">
        <f t="shared" si="1747"/>
        <v>-316.00251954716674</v>
      </c>
      <c r="FT159" s="307">
        <f t="shared" si="1747"/>
        <v>-317.78924373547284</v>
      </c>
      <c r="FU159" s="307">
        <f t="shared" si="1747"/>
        <v>-319.58607032210671</v>
      </c>
      <c r="FV159" s="307">
        <f t="shared" si="1747"/>
        <v>-321.39305642749741</v>
      </c>
      <c r="FW159" s="307">
        <f t="shared" si="1747"/>
        <v>-323.2102594950411</v>
      </c>
      <c r="FX159" s="307">
        <f t="shared" si="1747"/>
        <v>-325.03773729292698</v>
      </c>
      <c r="FY159" s="307">
        <f t="shared" si="1747"/>
        <v>-326.87554791597449</v>
      </c>
      <c r="FZ159" s="307">
        <f t="shared" si="1747"/>
        <v>-328.72374978747916</v>
      </c>
      <c r="GA159" s="307">
        <f t="shared" si="1747"/>
        <v>-330.58240166107055</v>
      </c>
      <c r="GB159" s="307">
        <f t="shared" si="1747"/>
        <v>-332.4515626225799</v>
      </c>
      <c r="GC159" s="307">
        <f t="shared" si="1747"/>
        <v>-334.33129209191804</v>
      </c>
      <c r="GD159" s="307">
        <f t="shared" si="1747"/>
        <v>-336.2216498249648</v>
      </c>
      <c r="GE159" s="307">
        <f t="shared" si="1747"/>
        <v>-338.1226959154684</v>
      </c>
      <c r="GF159" s="307">
        <f t="shared" si="1747"/>
        <v>-340.03449079695588</v>
      </c>
      <c r="GG159" s="307">
        <f t="shared" si="1747"/>
        <v>-341.95709524465423</v>
      </c>
      <c r="GH159" s="307">
        <f t="shared" si="1747"/>
        <v>-343.89057037742225</v>
      </c>
      <c r="GI159" s="307">
        <f t="shared" si="1747"/>
        <v>-345.83497765969395</v>
      </c>
      <c r="GJ159" s="307">
        <f t="shared" si="1747"/>
        <v>-347.79037890343193</v>
      </c>
      <c r="GK159" s="307">
        <f t="shared" si="1747"/>
        <v>-349.75683627009266</v>
      </c>
      <c r="GL159" s="307">
        <f t="shared" si="1747"/>
        <v>-351.7344122726027</v>
      </c>
      <c r="GM159" s="307">
        <f t="shared" si="1747"/>
        <v>-353.72316977734556</v>
      </c>
      <c r="GN159" s="307">
        <f t="shared" si="1747"/>
        <v>-355.7231720061605</v>
      </c>
      <c r="GO159" s="307">
        <f t="shared" si="1747"/>
        <v>-357.73448253835227</v>
      </c>
      <c r="GP159" s="307">
        <f t="shared" si="1747"/>
        <v>-359.75716531271235</v>
      </c>
      <c r="GQ159" s="307">
        <f t="shared" si="1747"/>
        <v>-361.79128462955123</v>
      </c>
      <c r="GR159" s="307">
        <f t="shared" ref="GR159:JC159" si="1748">-(GR154-GR165)*(GR154&gt;0)</f>
        <v>-363.83690515274282</v>
      </c>
      <c r="GS159" s="307">
        <f t="shared" si="1748"/>
        <v>-365.89409191177998</v>
      </c>
      <c r="GT159" s="307">
        <f t="shared" si="1748"/>
        <v>-367.9629103038418</v>
      </c>
      <c r="GU159" s="307">
        <f t="shared" si="1748"/>
        <v>-370.04342609587252</v>
      </c>
      <c r="GV159" s="307">
        <f t="shared" si="1748"/>
        <v>-372.13570542667213</v>
      </c>
      <c r="GW159" s="307">
        <f t="shared" si="1748"/>
        <v>-374.23981480899914</v>
      </c>
      <c r="GX159" s="307">
        <f t="shared" si="1748"/>
        <v>-376.35582113168488</v>
      </c>
      <c r="GY159" s="307">
        <f t="shared" si="1748"/>
        <v>-378.48379166175971</v>
      </c>
      <c r="GZ159" s="307">
        <f t="shared" si="1748"/>
        <v>-380.62379404659168</v>
      </c>
      <c r="HA159" s="307">
        <f t="shared" si="1748"/>
        <v>-382.77589631603689</v>
      </c>
      <c r="HB159" s="307">
        <f t="shared" si="1748"/>
        <v>-384.94016688460215</v>
      </c>
      <c r="HC159" s="307">
        <f t="shared" si="1748"/>
        <v>-387.11667455361976</v>
      </c>
      <c r="HD159" s="307">
        <f t="shared" si="1748"/>
        <v>-389.3054885134348</v>
      </c>
      <c r="HE159" s="307">
        <f t="shared" si="1748"/>
        <v>-391.50667834560454</v>
      </c>
      <c r="HF159" s="307">
        <f t="shared" si="1748"/>
        <v>-393.72031402511072</v>
      </c>
      <c r="HG159" s="307">
        <f t="shared" si="1748"/>
        <v>-395.94646592258357</v>
      </c>
      <c r="HH159" s="307">
        <f t="shared" si="1748"/>
        <v>-398.18520480653916</v>
      </c>
      <c r="HI159" s="307">
        <f t="shared" si="1748"/>
        <v>-400.43660184562907</v>
      </c>
      <c r="HJ159" s="307">
        <f t="shared" si="1748"/>
        <v>-402.70072861090279</v>
      </c>
      <c r="HK159" s="307">
        <f t="shared" si="1748"/>
        <v>-404.97765707808287</v>
      </c>
      <c r="HL159" s="307">
        <f t="shared" si="1748"/>
        <v>-407.26745962985308</v>
      </c>
      <c r="HM159" s="307">
        <f t="shared" si="1748"/>
        <v>-409.57020905815949</v>
      </c>
      <c r="HN159" s="307">
        <f t="shared" si="1748"/>
        <v>-411.88597856652433</v>
      </c>
      <c r="HO159" s="307">
        <f t="shared" si="1748"/>
        <v>-414.21484177237312</v>
      </c>
      <c r="HP159" s="307">
        <f t="shared" si="1748"/>
        <v>-416.55687270937517</v>
      </c>
      <c r="HQ159" s="307">
        <f t="shared" si="1748"/>
        <v>-418.91214582979688</v>
      </c>
      <c r="HR159" s="307">
        <f t="shared" si="1748"/>
        <v>-421.28073600686844</v>
      </c>
      <c r="HS159" s="307">
        <f t="shared" si="1748"/>
        <v>-423.66271853716438</v>
      </c>
      <c r="HT159" s="307">
        <f t="shared" si="1748"/>
        <v>-426.05816914299686</v>
      </c>
      <c r="HU159" s="307">
        <f t="shared" si="1748"/>
        <v>-428.46716397482311</v>
      </c>
      <c r="HV159" s="307">
        <f t="shared" si="1748"/>
        <v>-430.88977961366595</v>
      </c>
      <c r="HW159" s="307">
        <f t="shared" si="1748"/>
        <v>-433.32609307354863</v>
      </c>
      <c r="HX159" s="307">
        <f t="shared" si="1748"/>
        <v>-435.77618180394279</v>
      </c>
      <c r="HY159" s="307">
        <f t="shared" si="1748"/>
        <v>-438.24012369223067</v>
      </c>
      <c r="HZ159" s="307">
        <f t="shared" si="1748"/>
        <v>-440.717997066181</v>
      </c>
      <c r="IA159" s="307">
        <f t="shared" si="1748"/>
        <v>-443.2098806964392</v>
      </c>
      <c r="IB159" s="307">
        <f t="shared" si="1748"/>
        <v>-445.71585379903144</v>
      </c>
      <c r="IC159" s="307">
        <f t="shared" si="1748"/>
        <v>-448.23599603788261</v>
      </c>
      <c r="ID159" s="307">
        <f t="shared" si="1748"/>
        <v>-450.77038752734921</v>
      </c>
      <c r="IE159" s="307">
        <f t="shared" si="1748"/>
        <v>0</v>
      </c>
      <c r="IF159" s="307">
        <f t="shared" si="1748"/>
        <v>0</v>
      </c>
      <c r="IG159" s="307">
        <f t="shared" si="1748"/>
        <v>0</v>
      </c>
      <c r="IH159" s="307">
        <f t="shared" si="1748"/>
        <v>0</v>
      </c>
      <c r="II159" s="307">
        <f t="shared" si="1748"/>
        <v>0</v>
      </c>
      <c r="IJ159" s="307">
        <f t="shared" si="1748"/>
        <v>0</v>
      </c>
      <c r="IK159" s="307">
        <f t="shared" si="1748"/>
        <v>0</v>
      </c>
      <c r="IL159" s="307">
        <f t="shared" si="1748"/>
        <v>0</v>
      </c>
      <c r="IM159" s="307">
        <f t="shared" si="1748"/>
        <v>0</v>
      </c>
      <c r="IN159" s="307">
        <f t="shared" si="1748"/>
        <v>0</v>
      </c>
      <c r="IO159" s="307">
        <f t="shared" si="1748"/>
        <v>0</v>
      </c>
      <c r="IP159" s="307">
        <f t="shared" si="1748"/>
        <v>0</v>
      </c>
      <c r="IQ159" s="307">
        <f t="shared" si="1748"/>
        <v>0</v>
      </c>
      <c r="IR159" s="307">
        <f t="shared" si="1748"/>
        <v>0</v>
      </c>
      <c r="IS159" s="307">
        <f t="shared" si="1748"/>
        <v>0</v>
      </c>
      <c r="IT159" s="307">
        <f t="shared" si="1748"/>
        <v>0</v>
      </c>
      <c r="IU159" s="307">
        <f t="shared" si="1748"/>
        <v>0</v>
      </c>
      <c r="IV159" s="307">
        <f t="shared" si="1748"/>
        <v>0</v>
      </c>
      <c r="IW159" s="307">
        <f t="shared" si="1748"/>
        <v>0</v>
      </c>
      <c r="IX159" s="307">
        <f t="shared" si="1748"/>
        <v>0</v>
      </c>
      <c r="IY159" s="307">
        <f t="shared" si="1748"/>
        <v>0</v>
      </c>
      <c r="IZ159" s="307">
        <f t="shared" si="1748"/>
        <v>0</v>
      </c>
      <c r="JA159" s="307">
        <f t="shared" si="1748"/>
        <v>0</v>
      </c>
      <c r="JB159" s="307">
        <f t="shared" si="1748"/>
        <v>0</v>
      </c>
      <c r="JC159" s="307">
        <f t="shared" si="1748"/>
        <v>0</v>
      </c>
      <c r="JD159" s="307">
        <f t="shared" ref="JD159:JN159" si="1749">-(JD154-JD165)*(JD154&gt;0)</f>
        <v>0</v>
      </c>
      <c r="JE159" s="307">
        <f t="shared" si="1749"/>
        <v>0</v>
      </c>
      <c r="JF159" s="307">
        <f t="shared" si="1749"/>
        <v>0</v>
      </c>
      <c r="JG159" s="307">
        <f t="shared" si="1749"/>
        <v>0</v>
      </c>
      <c r="JH159" s="307">
        <f t="shared" si="1749"/>
        <v>0</v>
      </c>
      <c r="JI159" s="307">
        <f t="shared" si="1749"/>
        <v>0</v>
      </c>
      <c r="JJ159" s="307">
        <f t="shared" si="1749"/>
        <v>0</v>
      </c>
      <c r="JK159" s="307">
        <f t="shared" si="1749"/>
        <v>0</v>
      </c>
      <c r="JL159" s="307">
        <f t="shared" si="1749"/>
        <v>0</v>
      </c>
      <c r="JM159" s="307">
        <f t="shared" si="1749"/>
        <v>0</v>
      </c>
      <c r="JN159" s="307">
        <f t="shared" si="1749"/>
        <v>0</v>
      </c>
    </row>
    <row r="160" spans="2:274" x14ac:dyDescent="0.2">
      <c r="B160" s="228" t="s">
        <v>505</v>
      </c>
      <c r="C160" s="247"/>
      <c r="D160" s="178"/>
      <c r="E160" s="297">
        <f t="shared" si="1744"/>
        <v>10320.556801650982</v>
      </c>
      <c r="F160" s="307"/>
      <c r="G160" s="307">
        <f>+G165*G142</f>
        <v>0</v>
      </c>
      <c r="H160" s="307">
        <f t="shared" ref="H160:BS160" si="1750">+H165*H142</f>
        <v>0</v>
      </c>
      <c r="I160" s="307">
        <f t="shared" si="1750"/>
        <v>0</v>
      </c>
      <c r="J160" s="307">
        <f t="shared" si="1750"/>
        <v>0</v>
      </c>
      <c r="K160" s="307">
        <f t="shared" si="1750"/>
        <v>0</v>
      </c>
      <c r="L160" s="307">
        <f t="shared" si="1750"/>
        <v>0</v>
      </c>
      <c r="M160" s="307">
        <f t="shared" si="1750"/>
        <v>0</v>
      </c>
      <c r="N160" s="307">
        <f t="shared" si="1750"/>
        <v>0</v>
      </c>
      <c r="O160" s="307">
        <f t="shared" si="1750"/>
        <v>0</v>
      </c>
      <c r="P160" s="307">
        <f t="shared" si="1750"/>
        <v>0</v>
      </c>
      <c r="Q160" s="307">
        <f t="shared" si="1750"/>
        <v>0</v>
      </c>
      <c r="R160" s="307">
        <f t="shared" si="1750"/>
        <v>0</v>
      </c>
      <c r="S160" s="307">
        <f t="shared" si="1750"/>
        <v>230.66147357427434</v>
      </c>
      <c r="T160" s="307">
        <f t="shared" si="1750"/>
        <v>231.96566708113644</v>
      </c>
      <c r="U160" s="307">
        <f t="shared" si="1750"/>
        <v>233.27723468769963</v>
      </c>
      <c r="V160" s="307">
        <f t="shared" si="1750"/>
        <v>234.59621808819577</v>
      </c>
      <c r="W160" s="307">
        <f t="shared" si="1750"/>
        <v>235.92265921260187</v>
      </c>
      <c r="X160" s="307">
        <f t="shared" si="1750"/>
        <v>237.25660022797319</v>
      </c>
      <c r="Y160" s="307">
        <f t="shared" si="1750"/>
        <v>238.59808353978363</v>
      </c>
      <c r="Z160" s="307">
        <f t="shared" si="1750"/>
        <v>239.94715179327383</v>
      </c>
      <c r="AA160" s="307">
        <f t="shared" si="1750"/>
        <v>241.30384787480682</v>
      </c>
      <c r="AB160" s="307">
        <f t="shared" si="1750"/>
        <v>242.66821491323131</v>
      </c>
      <c r="AC160" s="307">
        <f t="shared" si="1750"/>
        <v>244.04029628125284</v>
      </c>
      <c r="AD160" s="307">
        <f t="shared" si="1750"/>
        <v>245.42013559681249</v>
      </c>
      <c r="AE160" s="307">
        <f t="shared" si="1750"/>
        <v>246.80777672447357</v>
      </c>
      <c r="AF160" s="307">
        <f t="shared" si="1750"/>
        <v>248.20326377681602</v>
      </c>
      <c r="AG160" s="307">
        <f t="shared" si="1750"/>
        <v>249.60664111583861</v>
      </c>
      <c r="AH160" s="307">
        <f t="shared" si="1750"/>
        <v>251.01795335436947</v>
      </c>
      <c r="AI160" s="307">
        <f t="shared" si="1750"/>
        <v>252.43724535748399</v>
      </c>
      <c r="AJ160" s="307">
        <f t="shared" si="1750"/>
        <v>253.86456224393129</v>
      </c>
      <c r="AK160" s="307">
        <f t="shared" si="1750"/>
        <v>255.29994938756846</v>
      </c>
      <c r="AL160" s="307">
        <f t="shared" si="1750"/>
        <v>256.74345241880297</v>
      </c>
      <c r="AM160" s="307">
        <f t="shared" si="1750"/>
        <v>258.19511722604329</v>
      </c>
      <c r="AN160" s="307">
        <f t="shared" si="1750"/>
        <v>259.65498995715751</v>
      </c>
      <c r="AO160" s="307">
        <f t="shared" si="1750"/>
        <v>261.12311702094053</v>
      </c>
      <c r="AP160" s="307">
        <f t="shared" si="1750"/>
        <v>262.59954508858937</v>
      </c>
      <c r="AQ160" s="307">
        <f t="shared" si="1750"/>
        <v>264.08432109518674</v>
      </c>
      <c r="AR160" s="307">
        <f t="shared" si="1750"/>
        <v>265.57749224119311</v>
      </c>
      <c r="AS160" s="307">
        <f t="shared" si="1750"/>
        <v>267.07910599394734</v>
      </c>
      <c r="AT160" s="307">
        <f t="shared" si="1750"/>
        <v>268.58921008917531</v>
      </c>
      <c r="AU160" s="307">
        <f t="shared" si="1750"/>
        <v>270.10785253250782</v>
      </c>
      <c r="AV160" s="307">
        <f t="shared" si="1750"/>
        <v>271.63508160100645</v>
      </c>
      <c r="AW160" s="307">
        <f t="shared" si="1750"/>
        <v>273.17094584469822</v>
      </c>
      <c r="AX160" s="307">
        <f t="shared" si="1750"/>
        <v>274.71549408811921</v>
      </c>
      <c r="AY160" s="307">
        <f t="shared" si="1750"/>
        <v>276.26877543186635</v>
      </c>
      <c r="AZ160" s="307">
        <f t="shared" si="1750"/>
        <v>277.83083925415855</v>
      </c>
      <c r="BA160" s="307">
        <f t="shared" si="1750"/>
        <v>279.40173521240638</v>
      </c>
      <c r="BB160" s="307">
        <f t="shared" si="1750"/>
        <v>280.98151324479062</v>
      </c>
      <c r="BC160" s="307">
        <f t="shared" si="1750"/>
        <v>282.57022357184979</v>
      </c>
      <c r="BD160" s="307">
        <f t="shared" si="1750"/>
        <v>284.16791669807668</v>
      </c>
      <c r="BE160" s="307">
        <f t="shared" si="1750"/>
        <v>285.77464341352362</v>
      </c>
      <c r="BF160" s="307">
        <f t="shared" si="1750"/>
        <v>287.39045479541761</v>
      </c>
      <c r="BG160" s="307">
        <f t="shared" si="1750"/>
        <v>0</v>
      </c>
      <c r="BH160" s="307">
        <f t="shared" si="1750"/>
        <v>0</v>
      </c>
      <c r="BI160" s="307">
        <f t="shared" si="1750"/>
        <v>0</v>
      </c>
      <c r="BJ160" s="307">
        <f t="shared" si="1750"/>
        <v>0</v>
      </c>
      <c r="BK160" s="307">
        <f t="shared" si="1750"/>
        <v>0</v>
      </c>
      <c r="BL160" s="307">
        <f t="shared" si="1750"/>
        <v>0</v>
      </c>
      <c r="BM160" s="307">
        <f t="shared" si="1750"/>
        <v>0</v>
      </c>
      <c r="BN160" s="307">
        <f t="shared" si="1750"/>
        <v>0</v>
      </c>
      <c r="BO160" s="307">
        <f t="shared" si="1750"/>
        <v>0</v>
      </c>
      <c r="BP160" s="307">
        <f t="shared" si="1750"/>
        <v>0</v>
      </c>
      <c r="BQ160" s="307">
        <f t="shared" si="1750"/>
        <v>0</v>
      </c>
      <c r="BR160" s="307">
        <f t="shared" si="1750"/>
        <v>0</v>
      </c>
      <c r="BS160" s="307">
        <f t="shared" si="1750"/>
        <v>0</v>
      </c>
      <c r="BT160" s="307">
        <f t="shared" ref="BT160:EE160" si="1751">+BT165*BT142</f>
        <v>0</v>
      </c>
      <c r="BU160" s="307">
        <f t="shared" si="1751"/>
        <v>0</v>
      </c>
      <c r="BV160" s="307">
        <f t="shared" si="1751"/>
        <v>0</v>
      </c>
      <c r="BW160" s="307">
        <f t="shared" si="1751"/>
        <v>0</v>
      </c>
      <c r="BX160" s="307">
        <f t="shared" si="1751"/>
        <v>0</v>
      </c>
      <c r="BY160" s="307">
        <f t="shared" si="1751"/>
        <v>0</v>
      </c>
      <c r="BZ160" s="307">
        <f t="shared" si="1751"/>
        <v>0</v>
      </c>
      <c r="CA160" s="307">
        <f t="shared" si="1751"/>
        <v>0</v>
      </c>
      <c r="CB160" s="307">
        <f t="shared" si="1751"/>
        <v>0</v>
      </c>
      <c r="CC160" s="307">
        <f t="shared" si="1751"/>
        <v>0</v>
      </c>
      <c r="CD160" s="307">
        <f t="shared" si="1751"/>
        <v>0</v>
      </c>
      <c r="CE160" s="307">
        <f t="shared" si="1751"/>
        <v>0</v>
      </c>
      <c r="CF160" s="307">
        <f t="shared" si="1751"/>
        <v>0</v>
      </c>
      <c r="CG160" s="307">
        <f t="shared" si="1751"/>
        <v>0</v>
      </c>
      <c r="CH160" s="307">
        <f t="shared" si="1751"/>
        <v>0</v>
      </c>
      <c r="CI160" s="307">
        <f t="shared" si="1751"/>
        <v>0</v>
      </c>
      <c r="CJ160" s="307">
        <f t="shared" si="1751"/>
        <v>0</v>
      </c>
      <c r="CK160" s="307">
        <f t="shared" si="1751"/>
        <v>0</v>
      </c>
      <c r="CL160" s="307">
        <f t="shared" si="1751"/>
        <v>0</v>
      </c>
      <c r="CM160" s="307">
        <f t="shared" si="1751"/>
        <v>0</v>
      </c>
      <c r="CN160" s="307">
        <f t="shared" si="1751"/>
        <v>0</v>
      </c>
      <c r="CO160" s="307">
        <f t="shared" si="1751"/>
        <v>0</v>
      </c>
      <c r="CP160" s="307">
        <f t="shared" si="1751"/>
        <v>0</v>
      </c>
      <c r="CQ160" s="307">
        <f t="shared" si="1751"/>
        <v>0</v>
      </c>
      <c r="CR160" s="307">
        <f t="shared" si="1751"/>
        <v>0</v>
      </c>
      <c r="CS160" s="307">
        <f t="shared" si="1751"/>
        <v>0</v>
      </c>
      <c r="CT160" s="307">
        <f t="shared" si="1751"/>
        <v>0</v>
      </c>
      <c r="CU160" s="307">
        <f t="shared" si="1751"/>
        <v>0</v>
      </c>
      <c r="CV160" s="307">
        <f t="shared" si="1751"/>
        <v>0</v>
      </c>
      <c r="CW160" s="307">
        <f t="shared" si="1751"/>
        <v>0</v>
      </c>
      <c r="CX160" s="307">
        <f t="shared" si="1751"/>
        <v>0</v>
      </c>
      <c r="CY160" s="307">
        <f t="shared" si="1751"/>
        <v>0</v>
      </c>
      <c r="CZ160" s="307">
        <f t="shared" si="1751"/>
        <v>0</v>
      </c>
      <c r="DA160" s="307">
        <f t="shared" si="1751"/>
        <v>0</v>
      </c>
      <c r="DB160" s="307">
        <f t="shared" si="1751"/>
        <v>0</v>
      </c>
      <c r="DC160" s="307">
        <f t="shared" si="1751"/>
        <v>0</v>
      </c>
      <c r="DD160" s="307">
        <f t="shared" si="1751"/>
        <v>0</v>
      </c>
      <c r="DE160" s="307">
        <f t="shared" si="1751"/>
        <v>0</v>
      </c>
      <c r="DF160" s="307">
        <f t="shared" si="1751"/>
        <v>0</v>
      </c>
      <c r="DG160" s="307">
        <f t="shared" si="1751"/>
        <v>0</v>
      </c>
      <c r="DH160" s="307">
        <f t="shared" si="1751"/>
        <v>0</v>
      </c>
      <c r="DI160" s="307">
        <f t="shared" si="1751"/>
        <v>0</v>
      </c>
      <c r="DJ160" s="307">
        <f t="shared" si="1751"/>
        <v>0</v>
      </c>
      <c r="DK160" s="307">
        <f t="shared" si="1751"/>
        <v>0</v>
      </c>
      <c r="DL160" s="307">
        <f t="shared" si="1751"/>
        <v>0</v>
      </c>
      <c r="DM160" s="307">
        <f t="shared" si="1751"/>
        <v>0</v>
      </c>
      <c r="DN160" s="307">
        <f t="shared" si="1751"/>
        <v>0</v>
      </c>
      <c r="DO160" s="307">
        <f t="shared" si="1751"/>
        <v>0</v>
      </c>
      <c r="DP160" s="307">
        <f t="shared" si="1751"/>
        <v>0</v>
      </c>
      <c r="DQ160" s="307">
        <f t="shared" si="1751"/>
        <v>0</v>
      </c>
      <c r="DR160" s="307">
        <f t="shared" si="1751"/>
        <v>0</v>
      </c>
      <c r="DS160" s="307">
        <f t="shared" si="1751"/>
        <v>0</v>
      </c>
      <c r="DT160" s="307">
        <f t="shared" si="1751"/>
        <v>0</v>
      </c>
      <c r="DU160" s="307">
        <f t="shared" si="1751"/>
        <v>0</v>
      </c>
      <c r="DV160" s="307">
        <f t="shared" si="1751"/>
        <v>0</v>
      </c>
      <c r="DW160" s="307">
        <f t="shared" si="1751"/>
        <v>0</v>
      </c>
      <c r="DX160" s="307">
        <f t="shared" si="1751"/>
        <v>0</v>
      </c>
      <c r="DY160" s="307">
        <f t="shared" si="1751"/>
        <v>0</v>
      </c>
      <c r="DZ160" s="307">
        <f t="shared" si="1751"/>
        <v>0</v>
      </c>
      <c r="EA160" s="307">
        <f t="shared" si="1751"/>
        <v>0</v>
      </c>
      <c r="EB160" s="307">
        <f t="shared" si="1751"/>
        <v>0</v>
      </c>
      <c r="EC160" s="307">
        <f t="shared" si="1751"/>
        <v>0</v>
      </c>
      <c r="ED160" s="307">
        <f t="shared" si="1751"/>
        <v>0</v>
      </c>
      <c r="EE160" s="307">
        <f t="shared" si="1751"/>
        <v>0</v>
      </c>
      <c r="EF160" s="307">
        <f t="shared" ref="EF160:GQ160" si="1752">+EF165*EF142</f>
        <v>0</v>
      </c>
      <c r="EG160" s="307">
        <f t="shared" si="1752"/>
        <v>0</v>
      </c>
      <c r="EH160" s="307">
        <f t="shared" si="1752"/>
        <v>0</v>
      </c>
      <c r="EI160" s="307">
        <f t="shared" si="1752"/>
        <v>0</v>
      </c>
      <c r="EJ160" s="307">
        <f t="shared" si="1752"/>
        <v>0</v>
      </c>
      <c r="EK160" s="307">
        <f t="shared" si="1752"/>
        <v>0</v>
      </c>
      <c r="EL160" s="307">
        <f t="shared" si="1752"/>
        <v>0</v>
      </c>
      <c r="EM160" s="307">
        <f t="shared" si="1752"/>
        <v>0</v>
      </c>
      <c r="EN160" s="307">
        <f t="shared" si="1752"/>
        <v>0</v>
      </c>
      <c r="EO160" s="307">
        <f t="shared" si="1752"/>
        <v>0</v>
      </c>
      <c r="EP160" s="307">
        <f t="shared" si="1752"/>
        <v>0</v>
      </c>
      <c r="EQ160" s="307">
        <f t="shared" si="1752"/>
        <v>0</v>
      </c>
      <c r="ER160" s="307">
        <f t="shared" si="1752"/>
        <v>0</v>
      </c>
      <c r="ES160" s="307">
        <f t="shared" si="1752"/>
        <v>0</v>
      </c>
      <c r="ET160" s="307">
        <f t="shared" si="1752"/>
        <v>0</v>
      </c>
      <c r="EU160" s="307">
        <f t="shared" si="1752"/>
        <v>0</v>
      </c>
      <c r="EV160" s="307">
        <f t="shared" si="1752"/>
        <v>0</v>
      </c>
      <c r="EW160" s="307">
        <f t="shared" si="1752"/>
        <v>0</v>
      </c>
      <c r="EX160" s="307">
        <f t="shared" si="1752"/>
        <v>0</v>
      </c>
      <c r="EY160" s="307">
        <f t="shared" si="1752"/>
        <v>0</v>
      </c>
      <c r="EZ160" s="307">
        <f t="shared" si="1752"/>
        <v>0</v>
      </c>
      <c r="FA160" s="307">
        <f t="shared" si="1752"/>
        <v>0</v>
      </c>
      <c r="FB160" s="307">
        <f t="shared" si="1752"/>
        <v>0</v>
      </c>
      <c r="FC160" s="307">
        <f t="shared" si="1752"/>
        <v>0</v>
      </c>
      <c r="FD160" s="307">
        <f t="shared" si="1752"/>
        <v>0</v>
      </c>
      <c r="FE160" s="307">
        <f t="shared" si="1752"/>
        <v>0</v>
      </c>
      <c r="FF160" s="307">
        <f t="shared" si="1752"/>
        <v>0</v>
      </c>
      <c r="FG160" s="307">
        <f t="shared" si="1752"/>
        <v>0</v>
      </c>
      <c r="FH160" s="307">
        <f t="shared" si="1752"/>
        <v>0</v>
      </c>
      <c r="FI160" s="307">
        <f t="shared" si="1752"/>
        <v>0</v>
      </c>
      <c r="FJ160" s="307">
        <f t="shared" si="1752"/>
        <v>0</v>
      </c>
      <c r="FK160" s="307">
        <f t="shared" si="1752"/>
        <v>0</v>
      </c>
      <c r="FL160" s="307">
        <f t="shared" si="1752"/>
        <v>0</v>
      </c>
      <c r="FM160" s="307">
        <f t="shared" si="1752"/>
        <v>0</v>
      </c>
      <c r="FN160" s="307">
        <f t="shared" si="1752"/>
        <v>0</v>
      </c>
      <c r="FO160" s="307">
        <f t="shared" si="1752"/>
        <v>0</v>
      </c>
      <c r="FP160" s="307">
        <f t="shared" si="1752"/>
        <v>0</v>
      </c>
      <c r="FQ160" s="307">
        <f t="shared" si="1752"/>
        <v>0</v>
      </c>
      <c r="FR160" s="307">
        <f t="shared" si="1752"/>
        <v>0</v>
      </c>
      <c r="FS160" s="307">
        <f t="shared" si="1752"/>
        <v>0</v>
      </c>
      <c r="FT160" s="307">
        <f t="shared" si="1752"/>
        <v>0</v>
      </c>
      <c r="FU160" s="307">
        <f t="shared" si="1752"/>
        <v>0</v>
      </c>
      <c r="FV160" s="307">
        <f t="shared" si="1752"/>
        <v>0</v>
      </c>
      <c r="FW160" s="307">
        <f t="shared" si="1752"/>
        <v>0</v>
      </c>
      <c r="FX160" s="307">
        <f t="shared" si="1752"/>
        <v>0</v>
      </c>
      <c r="FY160" s="307">
        <f t="shared" si="1752"/>
        <v>0</v>
      </c>
      <c r="FZ160" s="307">
        <f t="shared" si="1752"/>
        <v>0</v>
      </c>
      <c r="GA160" s="307">
        <f t="shared" si="1752"/>
        <v>0</v>
      </c>
      <c r="GB160" s="307">
        <f t="shared" si="1752"/>
        <v>0</v>
      </c>
      <c r="GC160" s="307">
        <f t="shared" si="1752"/>
        <v>0</v>
      </c>
      <c r="GD160" s="307">
        <f t="shared" si="1752"/>
        <v>0</v>
      </c>
      <c r="GE160" s="307">
        <f t="shared" si="1752"/>
        <v>0</v>
      </c>
      <c r="GF160" s="307">
        <f t="shared" si="1752"/>
        <v>0</v>
      </c>
      <c r="GG160" s="307">
        <f t="shared" si="1752"/>
        <v>0</v>
      </c>
      <c r="GH160" s="307">
        <f t="shared" si="1752"/>
        <v>0</v>
      </c>
      <c r="GI160" s="307">
        <f t="shared" si="1752"/>
        <v>0</v>
      </c>
      <c r="GJ160" s="307">
        <f t="shared" si="1752"/>
        <v>0</v>
      </c>
      <c r="GK160" s="307">
        <f t="shared" si="1752"/>
        <v>0</v>
      </c>
      <c r="GL160" s="307">
        <f t="shared" si="1752"/>
        <v>0</v>
      </c>
      <c r="GM160" s="307">
        <f t="shared" si="1752"/>
        <v>0</v>
      </c>
      <c r="GN160" s="307">
        <f t="shared" si="1752"/>
        <v>0</v>
      </c>
      <c r="GO160" s="307">
        <f t="shared" si="1752"/>
        <v>0</v>
      </c>
      <c r="GP160" s="307">
        <f t="shared" si="1752"/>
        <v>0</v>
      </c>
      <c r="GQ160" s="307">
        <f t="shared" si="1752"/>
        <v>0</v>
      </c>
      <c r="GR160" s="307">
        <f t="shared" ref="GR160:JC160" si="1753">+GR165*GR142</f>
        <v>0</v>
      </c>
      <c r="GS160" s="307">
        <f t="shared" si="1753"/>
        <v>0</v>
      </c>
      <c r="GT160" s="307">
        <f t="shared" si="1753"/>
        <v>0</v>
      </c>
      <c r="GU160" s="307">
        <f t="shared" si="1753"/>
        <v>0</v>
      </c>
      <c r="GV160" s="307">
        <f t="shared" si="1753"/>
        <v>0</v>
      </c>
      <c r="GW160" s="307">
        <f t="shared" si="1753"/>
        <v>0</v>
      </c>
      <c r="GX160" s="307">
        <f t="shared" si="1753"/>
        <v>0</v>
      </c>
      <c r="GY160" s="307">
        <f t="shared" si="1753"/>
        <v>0</v>
      </c>
      <c r="GZ160" s="307">
        <f t="shared" si="1753"/>
        <v>0</v>
      </c>
      <c r="HA160" s="307">
        <f t="shared" si="1753"/>
        <v>0</v>
      </c>
      <c r="HB160" s="307">
        <f t="shared" si="1753"/>
        <v>0</v>
      </c>
      <c r="HC160" s="307">
        <f t="shared" si="1753"/>
        <v>0</v>
      </c>
      <c r="HD160" s="307">
        <f t="shared" si="1753"/>
        <v>0</v>
      </c>
      <c r="HE160" s="307">
        <f t="shared" si="1753"/>
        <v>0</v>
      </c>
      <c r="HF160" s="307">
        <f t="shared" si="1753"/>
        <v>0</v>
      </c>
      <c r="HG160" s="307">
        <f t="shared" si="1753"/>
        <v>0</v>
      </c>
      <c r="HH160" s="307">
        <f t="shared" si="1753"/>
        <v>0</v>
      </c>
      <c r="HI160" s="307">
        <f t="shared" si="1753"/>
        <v>0</v>
      </c>
      <c r="HJ160" s="307">
        <f t="shared" si="1753"/>
        <v>0</v>
      </c>
      <c r="HK160" s="307">
        <f t="shared" si="1753"/>
        <v>0</v>
      </c>
      <c r="HL160" s="307">
        <f t="shared" si="1753"/>
        <v>0</v>
      </c>
      <c r="HM160" s="307">
        <f t="shared" si="1753"/>
        <v>0</v>
      </c>
      <c r="HN160" s="307">
        <f t="shared" si="1753"/>
        <v>0</v>
      </c>
      <c r="HO160" s="307">
        <f t="shared" si="1753"/>
        <v>0</v>
      </c>
      <c r="HP160" s="307">
        <f t="shared" si="1753"/>
        <v>0</v>
      </c>
      <c r="HQ160" s="307">
        <f t="shared" si="1753"/>
        <v>0</v>
      </c>
      <c r="HR160" s="307">
        <f t="shared" si="1753"/>
        <v>0</v>
      </c>
      <c r="HS160" s="307">
        <f t="shared" si="1753"/>
        <v>0</v>
      </c>
      <c r="HT160" s="307">
        <f t="shared" si="1753"/>
        <v>0</v>
      </c>
      <c r="HU160" s="307">
        <f t="shared" si="1753"/>
        <v>0</v>
      </c>
      <c r="HV160" s="307">
        <f t="shared" si="1753"/>
        <v>0</v>
      </c>
      <c r="HW160" s="307">
        <f t="shared" si="1753"/>
        <v>0</v>
      </c>
      <c r="HX160" s="307">
        <f t="shared" si="1753"/>
        <v>0</v>
      </c>
      <c r="HY160" s="307">
        <f t="shared" si="1753"/>
        <v>0</v>
      </c>
      <c r="HZ160" s="307">
        <f t="shared" si="1753"/>
        <v>0</v>
      </c>
      <c r="IA160" s="307">
        <f t="shared" si="1753"/>
        <v>0</v>
      </c>
      <c r="IB160" s="307">
        <f t="shared" si="1753"/>
        <v>0</v>
      </c>
      <c r="IC160" s="307">
        <f t="shared" si="1753"/>
        <v>0</v>
      </c>
      <c r="ID160" s="307">
        <f t="shared" si="1753"/>
        <v>0</v>
      </c>
      <c r="IE160" s="307">
        <f t="shared" si="1753"/>
        <v>0</v>
      </c>
      <c r="IF160" s="307">
        <f t="shared" si="1753"/>
        <v>0</v>
      </c>
      <c r="IG160" s="307">
        <f t="shared" si="1753"/>
        <v>0</v>
      </c>
      <c r="IH160" s="307">
        <f t="shared" si="1753"/>
        <v>0</v>
      </c>
      <c r="II160" s="307">
        <f t="shared" si="1753"/>
        <v>0</v>
      </c>
      <c r="IJ160" s="307">
        <f t="shared" si="1753"/>
        <v>0</v>
      </c>
      <c r="IK160" s="307">
        <f t="shared" si="1753"/>
        <v>0</v>
      </c>
      <c r="IL160" s="307">
        <f t="shared" si="1753"/>
        <v>0</v>
      </c>
      <c r="IM160" s="307">
        <f t="shared" si="1753"/>
        <v>0</v>
      </c>
      <c r="IN160" s="307">
        <f t="shared" si="1753"/>
        <v>0</v>
      </c>
      <c r="IO160" s="307">
        <f t="shared" si="1753"/>
        <v>0</v>
      </c>
      <c r="IP160" s="307">
        <f t="shared" si="1753"/>
        <v>0</v>
      </c>
      <c r="IQ160" s="307">
        <f t="shared" si="1753"/>
        <v>0</v>
      </c>
      <c r="IR160" s="307">
        <f t="shared" si="1753"/>
        <v>0</v>
      </c>
      <c r="IS160" s="307">
        <f t="shared" si="1753"/>
        <v>0</v>
      </c>
      <c r="IT160" s="307">
        <f t="shared" si="1753"/>
        <v>0</v>
      </c>
      <c r="IU160" s="307">
        <f t="shared" si="1753"/>
        <v>0</v>
      </c>
      <c r="IV160" s="307">
        <f t="shared" si="1753"/>
        <v>0</v>
      </c>
      <c r="IW160" s="307">
        <f t="shared" si="1753"/>
        <v>0</v>
      </c>
      <c r="IX160" s="307">
        <f t="shared" si="1753"/>
        <v>0</v>
      </c>
      <c r="IY160" s="307">
        <f t="shared" si="1753"/>
        <v>0</v>
      </c>
      <c r="IZ160" s="307">
        <f t="shared" si="1753"/>
        <v>0</v>
      </c>
      <c r="JA160" s="307">
        <f t="shared" si="1753"/>
        <v>0</v>
      </c>
      <c r="JB160" s="307">
        <f t="shared" si="1753"/>
        <v>0</v>
      </c>
      <c r="JC160" s="307">
        <f t="shared" si="1753"/>
        <v>0</v>
      </c>
      <c r="JD160" s="307">
        <f t="shared" ref="JD160:JN160" si="1754">+JD165*JD142</f>
        <v>0</v>
      </c>
      <c r="JE160" s="307">
        <f t="shared" si="1754"/>
        <v>0</v>
      </c>
      <c r="JF160" s="307">
        <f t="shared" si="1754"/>
        <v>0</v>
      </c>
      <c r="JG160" s="307">
        <f t="shared" si="1754"/>
        <v>0</v>
      </c>
      <c r="JH160" s="307">
        <f t="shared" si="1754"/>
        <v>0</v>
      </c>
      <c r="JI160" s="307">
        <f t="shared" si="1754"/>
        <v>0</v>
      </c>
      <c r="JJ160" s="307">
        <f t="shared" si="1754"/>
        <v>0</v>
      </c>
      <c r="JK160" s="307">
        <f t="shared" si="1754"/>
        <v>0</v>
      </c>
      <c r="JL160" s="307">
        <f t="shared" si="1754"/>
        <v>0</v>
      </c>
      <c r="JM160" s="307">
        <f t="shared" si="1754"/>
        <v>0</v>
      </c>
      <c r="JN160" s="307">
        <f t="shared" si="1754"/>
        <v>0</v>
      </c>
    </row>
    <row r="161" spans="2:274" x14ac:dyDescent="0.2">
      <c r="B161" s="172" t="s">
        <v>61</v>
      </c>
      <c r="C161" s="394"/>
      <c r="D161" s="395"/>
      <c r="E161" s="162"/>
      <c r="F161" s="396"/>
      <c r="G161" s="396">
        <f>+SUM(G157:G160)</f>
        <v>0</v>
      </c>
      <c r="H161" s="396">
        <f t="shared" ref="H161" si="1755">+SUM(H157:H160)</f>
        <v>0</v>
      </c>
      <c r="I161" s="396">
        <f t="shared" ref="I161" si="1756">+SUM(I157:I160)</f>
        <v>0</v>
      </c>
      <c r="J161" s="396">
        <f t="shared" ref="J161" si="1757">+SUM(J157:J160)</f>
        <v>0</v>
      </c>
      <c r="K161" s="396">
        <f t="shared" ref="K161" si="1758">+SUM(K157:K160)</f>
        <v>0</v>
      </c>
      <c r="L161" s="396">
        <f t="shared" ref="L161" si="1759">+SUM(L157:L160)</f>
        <v>0</v>
      </c>
      <c r="M161" s="396">
        <f t="shared" ref="M161" si="1760">+SUM(M157:M160)</f>
        <v>0</v>
      </c>
      <c r="N161" s="396">
        <f t="shared" ref="N161" si="1761">+SUM(N157:N160)</f>
        <v>0</v>
      </c>
      <c r="O161" s="396">
        <f t="shared" ref="O161" si="1762">+SUM(O157:O160)</f>
        <v>0</v>
      </c>
      <c r="P161" s="396">
        <f t="shared" ref="P161" si="1763">+SUM(P157:P160)</f>
        <v>0</v>
      </c>
      <c r="Q161" s="396">
        <f t="shared" ref="Q161" si="1764">+SUM(Q157:Q160)</f>
        <v>0</v>
      </c>
      <c r="R161" s="396">
        <f t="shared" ref="R161" si="1765">+SUM(R157:R160)</f>
        <v>0</v>
      </c>
      <c r="S161" s="396">
        <f t="shared" ref="S161" si="1766">+SUM(S157:S160)</f>
        <v>41025.769800303467</v>
      </c>
      <c r="T161" s="396">
        <f t="shared" ref="T161" si="1767">+SUM(T157:T160)</f>
        <v>41257.735467384606</v>
      </c>
      <c r="U161" s="396">
        <f t="shared" ref="U161" si="1768">+SUM(U157:U160)</f>
        <v>41491.012702072308</v>
      </c>
      <c r="V161" s="396">
        <f t="shared" ref="V161" si="1769">+SUM(V157:V160)</f>
        <v>41725.608920160506</v>
      </c>
      <c r="W161" s="396">
        <f t="shared" ref="W161" si="1770">+SUM(W157:W160)</f>
        <v>41961.531579373106</v>
      </c>
      <c r="X161" s="396">
        <f t="shared" ref="X161" si="1771">+SUM(X157:X160)</f>
        <v>42198.788179601077</v>
      </c>
      <c r="Y161" s="396">
        <f t="shared" ref="Y161" si="1772">+SUM(Y157:Y160)</f>
        <v>42437.386263140863</v>
      </c>
      <c r="Z161" s="396">
        <f t="shared" ref="Z161" si="1773">+SUM(Z157:Z160)</f>
        <v>42677.333414934139</v>
      </c>
      <c r="AA161" s="396">
        <f t="shared" ref="AA161" si="1774">+SUM(AA157:AA160)</f>
        <v>42918.637262808945</v>
      </c>
      <c r="AB161" s="396">
        <f t="shared" ref="AB161" si="1775">+SUM(AB157:AB160)</f>
        <v>43161.305477722177</v>
      </c>
      <c r="AC161" s="396">
        <f t="shared" ref="AC161" si="1776">+SUM(AC157:AC160)</f>
        <v>43405.345774003428</v>
      </c>
      <c r="AD161" s="396">
        <f t="shared" ref="AD161" si="1777">+SUM(AD157:AD160)</f>
        <v>43650.765909600239</v>
      </c>
      <c r="AE161" s="396">
        <f t="shared" ref="AE161" si="1778">+SUM(AE157:AE160)</f>
        <v>43897.573686324715</v>
      </c>
      <c r="AF161" s="396">
        <f t="shared" ref="AF161" si="1779">+SUM(AF157:AF160)</f>
        <v>44145.776950101528</v>
      </c>
      <c r="AG161" s="396">
        <f t="shared" ref="AG161" si="1780">+SUM(AG157:AG160)</f>
        <v>44395.383591217367</v>
      </c>
      <c r="AH161" s="396">
        <f t="shared" ref="AH161" si="1781">+SUM(AH157:AH160)</f>
        <v>44646.401544571738</v>
      </c>
      <c r="AI161" s="396">
        <f t="shared" ref="AI161" si="1782">+SUM(AI157:AI160)</f>
        <v>44898.838789929221</v>
      </c>
      <c r="AJ161" s="396">
        <f t="shared" ref="AJ161" si="1783">+SUM(AJ157:AJ160)</f>
        <v>45152.70335217315</v>
      </c>
      <c r="AK161" s="396">
        <f t="shared" ref="AK161" si="1784">+SUM(AK157:AK160)</f>
        <v>45408.003301560719</v>
      </c>
      <c r="AL161" s="396">
        <f t="shared" ref="AL161" si="1785">+SUM(AL157:AL160)</f>
        <v>45664.746753979525</v>
      </c>
      <c r="AM161" s="396">
        <f t="shared" ref="AM161" si="1786">+SUM(AM157:AM160)</f>
        <v>45922.94187120557</v>
      </c>
      <c r="AN161" s="396">
        <f t="shared" ref="AN161" si="1787">+SUM(AN157:AN160)</f>
        <v>46182.596861162725</v>
      </c>
      <c r="AO161" s="396">
        <f t="shared" ref="AO161" si="1788">+SUM(AO157:AO160)</f>
        <v>46443.719978183668</v>
      </c>
      <c r="AP161" s="396">
        <f t="shared" ref="AP161" si="1789">+SUM(AP157:AP160)</f>
        <v>46706.319523272257</v>
      </c>
      <c r="AQ161" s="396">
        <f t="shared" ref="AQ161" si="1790">+SUM(AQ157:AQ160)</f>
        <v>46970.403844367444</v>
      </c>
      <c r="AR161" s="396">
        <f t="shared" ref="AR161" si="1791">+SUM(AR157:AR160)</f>
        <v>47235.981336608638</v>
      </c>
      <c r="AS161" s="396">
        <f t="shared" ref="AS161" si="1792">+SUM(AS157:AS160)</f>
        <v>47503.060442602582</v>
      </c>
      <c r="AT161" s="396">
        <f t="shared" ref="AT161" si="1793">+SUM(AT157:AT160)</f>
        <v>47771.649652691754</v>
      </c>
      <c r="AU161" s="396">
        <f t="shared" ref="AU161" si="1794">+SUM(AU157:AU160)</f>
        <v>48041.757505224261</v>
      </c>
      <c r="AV161" s="396">
        <f t="shared" ref="AV161" si="1795">+SUM(AV157:AV160)</f>
        <v>48313.39258682527</v>
      </c>
      <c r="AW161" s="396">
        <f t="shared" ref="AW161" si="1796">+SUM(AW157:AW160)</f>
        <v>48586.56353266997</v>
      </c>
      <c r="AX161" s="396">
        <f t="shared" ref="AX161" si="1797">+SUM(AX157:AX160)</f>
        <v>48861.279026758093</v>
      </c>
      <c r="AY161" s="396">
        <f t="shared" ref="AY161" si="1798">+SUM(AY157:AY160)</f>
        <v>49137.547802189962</v>
      </c>
      <c r="AZ161" s="396">
        <f t="shared" ref="AZ161" si="1799">+SUM(AZ157:AZ160)</f>
        <v>49415.37864144412</v>
      </c>
      <c r="BA161" s="396">
        <f t="shared" ref="BA161" si="1800">+SUM(BA157:BA160)</f>
        <v>49694.780376656527</v>
      </c>
      <c r="BB161" s="396">
        <f t="shared" ref="BB161" si="1801">+SUM(BB157:BB160)</f>
        <v>49975.761889901318</v>
      </c>
      <c r="BC161" s="396">
        <f t="shared" ref="BC161" si="1802">+SUM(BC157:BC160)</f>
        <v>50258.332113473167</v>
      </c>
      <c r="BD161" s="396">
        <f t="shared" ref="BD161" si="1803">+SUM(BD157:BD160)</f>
        <v>50542.500030171243</v>
      </c>
      <c r="BE161" s="396">
        <f t="shared" ref="BE161" si="1804">+SUM(BE157:BE160)</f>
        <v>50828.274673584769</v>
      </c>
      <c r="BF161" s="396">
        <f t="shared" ref="BF161" si="1805">+SUM(BF157:BF160)</f>
        <v>51115.665128380184</v>
      </c>
      <c r="BG161" s="396">
        <f t="shared" ref="BG161" si="1806">+SUM(BG157:BG160)</f>
        <v>50951.361421755202</v>
      </c>
      <c r="BH161" s="396">
        <f t="shared" ref="BH161" si="1807">+SUM(BH157:BH160)</f>
        <v>50786.128718085274</v>
      </c>
      <c r="BI161" s="396">
        <f t="shared" ref="BI161" si="1808">+SUM(BI157:BI160)</f>
        <v>50619.961764686042</v>
      </c>
      <c r="BJ161" s="396">
        <f t="shared" ref="BJ161" si="1809">+SUM(BJ157:BJ160)</f>
        <v>50452.855279173709</v>
      </c>
      <c r="BK161" s="396">
        <f t="shared" ref="BK161" si="1810">+SUM(BK157:BK160)</f>
        <v>50284.803949297107</v>
      </c>
      <c r="BL161" s="396">
        <f t="shared" ref="BL161" si="1811">+SUM(BL157:BL160)</f>
        <v>50115.80243276884</v>
      </c>
      <c r="BM161" s="396">
        <f t="shared" ref="BM161" si="1812">+SUM(BM157:BM160)</f>
        <v>49945.84535709543</v>
      </c>
      <c r="BN161" s="396">
        <f t="shared" ref="BN161" si="1813">+SUM(BN157:BN160)</f>
        <v>49774.927319406539</v>
      </c>
      <c r="BO161" s="396">
        <f t="shared" ref="BO161" si="1814">+SUM(BO157:BO160)</f>
        <v>49603.042886283227</v>
      </c>
      <c r="BP161" s="396">
        <f t="shared" ref="BP161" si="1815">+SUM(BP157:BP160)</f>
        <v>49430.186593585204</v>
      </c>
      <c r="BQ161" s="396">
        <f t="shared" ref="BQ161" si="1816">+SUM(BQ157:BQ160)</f>
        <v>49256.35294627714</v>
      </c>
      <c r="BR161" s="396">
        <f t="shared" ref="BR161" si="1817">+SUM(BR157:BR160)</f>
        <v>49081.536418253971</v>
      </c>
      <c r="BS161" s="396">
        <f t="shared" ref="BS161" si="1818">+SUM(BS157:BS160)</f>
        <v>48905.731452165237</v>
      </c>
      <c r="BT161" s="396">
        <f t="shared" ref="BT161" si="1819">+SUM(BT157:BT160)</f>
        <v>48728.932459238415</v>
      </c>
      <c r="BU161" s="396">
        <f t="shared" ref="BU161" si="1820">+SUM(BU157:BU160)</f>
        <v>48551.133819101233</v>
      </c>
      <c r="BV161" s="396">
        <f t="shared" ref="BV161" si="1821">+SUM(BV157:BV160)</f>
        <v>48372.329879603036</v>
      </c>
      <c r="BW161" s="396">
        <f t="shared" ref="BW161" si="1822">+SUM(BW157:BW160)</f>
        <v>48192.514956635074</v>
      </c>
      <c r="BX161" s="396">
        <f t="shared" ref="BX161" si="1823">+SUM(BX157:BX160)</f>
        <v>48011.683333949826</v>
      </c>
      <c r="BY161" s="396">
        <f t="shared" ref="BY161" si="1824">+SUM(BY157:BY160)</f>
        <v>47829.829262979278</v>
      </c>
      <c r="BZ161" s="396">
        <f t="shared" ref="BZ161" si="1825">+SUM(BZ157:BZ160)</f>
        <v>47646.946962652168</v>
      </c>
      <c r="CA161" s="396">
        <f t="shared" ref="CA161" si="1826">+SUM(CA157:CA160)</f>
        <v>47463.030619210222</v>
      </c>
      <c r="CB161" s="396">
        <f t="shared" ref="CB161" si="1827">+SUM(CB157:CB160)</f>
        <v>47278.074386023342</v>
      </c>
      <c r="CC161" s="396">
        <f t="shared" ref="CC161" si="1828">+SUM(CC157:CC160)</f>
        <v>47092.072383403713</v>
      </c>
      <c r="CD161" s="396">
        <f t="shared" ref="CD161" si="1829">+SUM(CD157:CD160)</f>
        <v>46905.01869841892</v>
      </c>
      <c r="CE161" s="396">
        <f t="shared" ref="CE161" si="1830">+SUM(CE157:CE160)</f>
        <v>46716.907384703976</v>
      </c>
      <c r="CF161" s="396">
        <f t="shared" ref="CF161" si="1831">+SUM(CF157:CF160)</f>
        <v>46527.732462272274</v>
      </c>
      <c r="CG161" s="396">
        <f t="shared" ref="CG161" si="1832">+SUM(CG157:CG160)</f>
        <v>46337.487917325489</v>
      </c>
      <c r="CH161" s="396">
        <f t="shared" ref="CH161" si="1833">+SUM(CH157:CH160)</f>
        <v>46146.167702062419</v>
      </c>
      <c r="CI161" s="396">
        <f t="shared" ref="CI161" si="1834">+SUM(CI157:CI160)</f>
        <v>45953.765734486697</v>
      </c>
      <c r="CJ161" s="396">
        <f t="shared" ref="CJ161" si="1835">+SUM(CJ157:CJ160)</f>
        <v>45760.275898213484</v>
      </c>
      <c r="CK161" s="396">
        <f t="shared" ref="CK161" si="1836">+SUM(CK157:CK160)</f>
        <v>45565.692042274997</v>
      </c>
      <c r="CL161" s="396">
        <f t="shared" ref="CL161" si="1837">+SUM(CL157:CL160)</f>
        <v>45370.007980924987</v>
      </c>
      <c r="CM161" s="396">
        <f t="shared" ref="CM161" si="1838">+SUM(CM157:CM160)</f>
        <v>45173.217493442105</v>
      </c>
      <c r="CN161" s="396">
        <f t="shared" ref="CN161" si="1839">+SUM(CN157:CN160)</f>
        <v>44975.314323932143</v>
      </c>
      <c r="CO161" s="396">
        <f t="shared" ref="CO161" si="1840">+SUM(CO157:CO160)</f>
        <v>44776.292181129138</v>
      </c>
      <c r="CP161" s="396">
        <f t="shared" ref="CP161" si="1841">+SUM(CP157:CP160)</f>
        <v>44576.144738195413</v>
      </c>
      <c r="CQ161" s="396">
        <f t="shared" ref="CQ161" si="1842">+SUM(CQ157:CQ160)</f>
        <v>44374.865632520421</v>
      </c>
      <c r="CR161" s="396">
        <f t="shared" ref="CR161" si="1843">+SUM(CR157:CR160)</f>
        <v>44172.448465518501</v>
      </c>
      <c r="CS161" s="396">
        <f t="shared" ref="CS161" si="1844">+SUM(CS157:CS160)</f>
        <v>43968.886802425441</v>
      </c>
      <c r="CT161" s="396">
        <f t="shared" ref="CT161" si="1845">+SUM(CT157:CT160)</f>
        <v>43764.174172093954</v>
      </c>
      <c r="CU161" s="396">
        <f t="shared" ref="CU161" si="1846">+SUM(CU157:CU160)</f>
        <v>43558.304066787932</v>
      </c>
      <c r="CV161" s="396">
        <f t="shared" ref="CV161" si="1847">+SUM(CV157:CV160)</f>
        <v>43351.269941975588</v>
      </c>
      <c r="CW161" s="396">
        <f t="shared" ref="CW161" si="1848">+SUM(CW157:CW160)</f>
        <v>43143.065216121402</v>
      </c>
      <c r="CX161" s="396">
        <f t="shared" ref="CX161" si="1849">+SUM(CX157:CX160)</f>
        <v>42933.683270476897</v>
      </c>
      <c r="CY161" s="396">
        <f t="shared" ref="CY161" si="1850">+SUM(CY157:CY160)</f>
        <v>42723.117448870216</v>
      </c>
      <c r="CZ161" s="396">
        <f t="shared" ref="CZ161" si="1851">+SUM(CZ157:CZ160)</f>
        <v>42511.361057494556</v>
      </c>
      <c r="DA161" s="396">
        <f t="shared" ref="DA161" si="1852">+SUM(DA157:DA160)</f>
        <v>42298.40736469534</v>
      </c>
      <c r="DB161" s="396">
        <f t="shared" ref="DB161" si="1853">+SUM(DB157:DB160)</f>
        <v>42084.249600756259</v>
      </c>
      <c r="DC161" s="396">
        <f t="shared" ref="DC161" si="1854">+SUM(DC157:DC160)</f>
        <v>41868.880957684021</v>
      </c>
      <c r="DD161" s="396">
        <f t="shared" ref="DD161" si="1855">+SUM(DD157:DD160)</f>
        <v>41652.294588991965</v>
      </c>
      <c r="DE161" s="396">
        <f t="shared" ref="DE161" si="1856">+SUM(DE157:DE160)</f>
        <v>41434.483609482391</v>
      </c>
      <c r="DF161" s="396">
        <f t="shared" ref="DF161" si="1857">+SUM(DF157:DF160)</f>
        <v>41215.441095027702</v>
      </c>
      <c r="DG161" s="396">
        <f t="shared" ref="DG161" si="1858">+SUM(DG157:DG160)</f>
        <v>40995.160082350259</v>
      </c>
      <c r="DH161" s="396">
        <f t="shared" ref="DH161" si="1859">+SUM(DH157:DH160)</f>
        <v>40773.633568801059</v>
      </c>
      <c r="DI161" s="396">
        <f t="shared" ref="DI161" si="1860">+SUM(DI157:DI160)</f>
        <v>40550.854512137084</v>
      </c>
      <c r="DJ161" s="396">
        <f t="shared" ref="DJ161" si="1861">+SUM(DJ157:DJ160)</f>
        <v>40326.815830297463</v>
      </c>
      <c r="DK161" s="396">
        <f t="shared" ref="DK161" si="1862">+SUM(DK157:DK160)</f>
        <v>40101.510401178311</v>
      </c>
      <c r="DL161" s="396">
        <f t="shared" ref="DL161" si="1863">+SUM(DL157:DL160)</f>
        <v>39874.931062406351</v>
      </c>
      <c r="DM161" s="396">
        <f t="shared" ref="DM161" si="1864">+SUM(DM157:DM160)</f>
        <v>39647.070611111194</v>
      </c>
      <c r="DN161" s="396">
        <f t="shared" ref="DN161" si="1865">+SUM(DN157:DN160)</f>
        <v>39417.921803696372</v>
      </c>
      <c r="DO161" s="396">
        <f t="shared" ref="DO161" si="1866">+SUM(DO157:DO160)</f>
        <v>39187.47735560908</v>
      </c>
      <c r="DP161" s="396">
        <f t="shared" ref="DP161" si="1867">+SUM(DP157:DP160)</f>
        <v>38955.729941108577</v>
      </c>
      <c r="DQ161" s="396">
        <f t="shared" ref="DQ161" si="1868">+SUM(DQ157:DQ160)</f>
        <v>38722.672193033337</v>
      </c>
      <c r="DR161" s="396">
        <f t="shared" ref="DR161" si="1869">+SUM(DR157:DR160)</f>
        <v>38488.296702566819</v>
      </c>
      <c r="DS161" s="396">
        <f t="shared" ref="DS161" si="1870">+SUM(DS157:DS160)</f>
        <v>38252.596019001954</v>
      </c>
      <c r="DT161" s="396">
        <f t="shared" ref="DT161" si="1871">+SUM(DT157:DT160)</f>
        <v>38015.562649504303</v>
      </c>
      <c r="DU161" s="396">
        <f t="shared" ref="DU161" si="1872">+SUM(DU157:DU160)</f>
        <v>37777.189058873846</v>
      </c>
      <c r="DV161" s="396">
        <f t="shared" ref="DV161" si="1873">+SUM(DV157:DV160)</f>
        <v>37537.46766930545</v>
      </c>
      <c r="DW161" s="396">
        <f t="shared" ref="DW161" si="1874">+SUM(DW157:DW160)</f>
        <v>37296.390860147963</v>
      </c>
      <c r="DX161" s="396">
        <f t="shared" ref="DX161" si="1875">+SUM(DX157:DX160)</f>
        <v>37053.950967661964</v>
      </c>
      <c r="DY161" s="396">
        <f t="shared" ref="DY161" si="1876">+SUM(DY157:DY160)</f>
        <v>36810.140284776142</v>
      </c>
      <c r="DZ161" s="396">
        <f t="shared" ref="DZ161" si="1877">+SUM(DZ157:DZ160)</f>
        <v>36564.951060842286</v>
      </c>
      <c r="EA161" s="396">
        <f t="shared" ref="EA161" si="1878">+SUM(EA157:EA160)</f>
        <v>36318.37550138888</v>
      </c>
      <c r="EB161" s="396">
        <f t="shared" ref="EB161" si="1879">+SUM(EB157:EB160)</f>
        <v>36070.405767873344</v>
      </c>
      <c r="EC161" s="396">
        <f t="shared" ref="EC161" si="1880">+SUM(EC157:EC160)</f>
        <v>35821.033977432839</v>
      </c>
      <c r="ED161" s="396">
        <f t="shared" ref="ED161" si="1881">+SUM(ED157:ED160)</f>
        <v>35570.252202633659</v>
      </c>
      <c r="EE161" s="396">
        <f t="shared" ref="EE161" si="1882">+SUM(EE157:EE160)</f>
        <v>35318.052471219256</v>
      </c>
      <c r="EF161" s="396">
        <f t="shared" ref="EF161" si="1883">+SUM(EF157:EF160)</f>
        <v>35064.42676585677</v>
      </c>
      <c r="EG161" s="396">
        <f t="shared" ref="EG161" si="1884">+SUM(EG157:EG160)</f>
        <v>34809.36702388218</v>
      </c>
      <c r="EH161" s="396">
        <f t="shared" ref="EH161" si="1885">+SUM(EH157:EH160)</f>
        <v>34552.865137043991</v>
      </c>
      <c r="EI161" s="396">
        <f t="shared" ref="EI161" si="1886">+SUM(EI157:EI160)</f>
        <v>34294.912951245482</v>
      </c>
      <c r="EJ161" s="396">
        <f t="shared" ref="EJ161" si="1887">+SUM(EJ157:EJ160)</f>
        <v>34035.502266285468</v>
      </c>
      <c r="EK161" s="396">
        <f t="shared" ref="EK161" si="1888">+SUM(EK157:EK160)</f>
        <v>33774.624835597642</v>
      </c>
      <c r="EL161" s="396">
        <f t="shared" ref="EL161" si="1889">+SUM(EL157:EL160)</f>
        <v>33512.272365988414</v>
      </c>
      <c r="EM161" s="396">
        <f t="shared" ref="EM161" si="1890">+SUM(EM157:EM160)</f>
        <v>33248.436517373273</v>
      </c>
      <c r="EN161" s="396">
        <f t="shared" ref="EN161" si="1891">+SUM(EN157:EN160)</f>
        <v>32983.108902511653</v>
      </c>
      <c r="EO161" s="396">
        <f t="shared" ref="EO161" si="1892">+SUM(EO157:EO160)</f>
        <v>32716.28108674031</v>
      </c>
      <c r="EP161" s="396">
        <f t="shared" ref="EP161" si="1893">+SUM(EP157:EP160)</f>
        <v>32447.944587705191</v>
      </c>
      <c r="EQ161" s="396">
        <f t="shared" ref="EQ161" si="1894">+SUM(EQ157:EQ160)</f>
        <v>32178.090875091781</v>
      </c>
      <c r="ER161" s="396">
        <f t="shared" ref="ER161" si="1895">+SUM(ER157:ER160)</f>
        <v>31906.711370353922</v>
      </c>
      <c r="ES161" s="396">
        <f t="shared" ref="ES161" si="1896">+SUM(ES157:ES160)</f>
        <v>31633.797446441113</v>
      </c>
      <c r="ET161" s="396">
        <f t="shared" ref="ET161" si="1897">+SUM(ET157:ET160)</f>
        <v>31359.340427524254</v>
      </c>
      <c r="EU161" s="396">
        <f t="shared" ref="EU161" si="1898">+SUM(EU157:EU160)</f>
        <v>31083.331588719844</v>
      </c>
      <c r="EV161" s="396">
        <f t="shared" ref="EV161" si="1899">+SUM(EV157:EV160)</f>
        <v>30805.762155812627</v>
      </c>
      <c r="EW161" s="396">
        <f t="shared" ref="EW161" si="1900">+SUM(EW157:EW160)</f>
        <v>30526.623304976652</v>
      </c>
      <c r="EX161" s="396">
        <f t="shared" ref="EX161" si="1901">+SUM(EX157:EX160)</f>
        <v>30245.906162494779</v>
      </c>
      <c r="EY161" s="396">
        <f t="shared" ref="EY161" si="1902">+SUM(EY157:EY160)</f>
        <v>29963.601804476577</v>
      </c>
      <c r="EZ161" s="396">
        <f t="shared" ref="EZ161" si="1903">+SUM(EZ157:EZ160)</f>
        <v>29679.701256574641</v>
      </c>
      <c r="FA161" s="396">
        <f t="shared" ref="FA161" si="1904">+SUM(FA157:FA160)</f>
        <v>29394.195493699302</v>
      </c>
      <c r="FB161" s="396">
        <f t="shared" ref="FB161" si="1905">+SUM(FB157:FB160)</f>
        <v>29107.075439731725</v>
      </c>
      <c r="FC161" s="396">
        <f t="shared" ref="FC161" si="1906">+SUM(FC157:FC160)</f>
        <v>28818.331967235375</v>
      </c>
      <c r="FD161" s="396">
        <f t="shared" ref="FD161" si="1907">+SUM(FD157:FD160)</f>
        <v>28527.955897165866</v>
      </c>
      <c r="FE161" s="396">
        <f t="shared" ref="FE161" si="1908">+SUM(FE157:FE160)</f>
        <v>28235.93799857916</v>
      </c>
      <c r="FF161" s="396">
        <f t="shared" ref="FF161" si="1909">+SUM(FF157:FF160)</f>
        <v>27942.268988338121</v>
      </c>
      <c r="FG161" s="396">
        <f t="shared" ref="FG161" si="1910">+SUM(FG157:FG160)</f>
        <v>27646.939530817403</v>
      </c>
      <c r="FH161" s="396">
        <f t="shared" ref="FH161" si="1911">+SUM(FH157:FH160)</f>
        <v>27349.940237606679</v>
      </c>
      <c r="FI161" s="396">
        <f t="shared" ref="FI161" si="1912">+SUM(FI157:FI160)</f>
        <v>27051.261667212188</v>
      </c>
      <c r="FJ161" s="396">
        <f t="shared" ref="FJ161" si="1913">+SUM(FJ157:FJ160)</f>
        <v>26750.894324756584</v>
      </c>
      <c r="FK161" s="396">
        <f t="shared" ref="FK161" si="1914">+SUM(FK157:FK160)</f>
        <v>26448.828661677107</v>
      </c>
      <c r="FL161" s="396">
        <f t="shared" ref="FL161" si="1915">+SUM(FL157:FL160)</f>
        <v>26145.055075422035</v>
      </c>
      <c r="FM161" s="396">
        <f t="shared" ref="FM161" si="1916">+SUM(FM157:FM160)</f>
        <v>25839.563909145425</v>
      </c>
      <c r="FN161" s="396">
        <f t="shared" ref="FN161" si="1917">+SUM(FN157:FN160)</f>
        <v>25532.345451400117</v>
      </c>
      <c r="FO161" s="396">
        <f t="shared" ref="FO161" si="1918">+SUM(FO157:FO160)</f>
        <v>25223.389935829022</v>
      </c>
      <c r="FP161" s="396">
        <f t="shared" ref="FP161" si="1919">+SUM(FP157:FP160)</f>
        <v>24912.687540854648</v>
      </c>
      <c r="FQ161" s="396">
        <f t="shared" ref="FQ161" si="1920">+SUM(FQ157:FQ160)</f>
        <v>24600.228389366872</v>
      </c>
      <c r="FR161" s="396">
        <f t="shared" ref="FR161" si="1921">+SUM(FR157:FR160)</f>
        <v>24286.00254840896</v>
      </c>
      <c r="FS161" s="396">
        <f t="shared" ref="FS161" si="1922">+SUM(FS157:FS160)</f>
        <v>23970.000028861792</v>
      </c>
      <c r="FT161" s="396">
        <f t="shared" ref="FT161" si="1923">+SUM(FT157:FT160)</f>
        <v>23652.210785126321</v>
      </c>
      <c r="FU161" s="396">
        <f t="shared" ref="FU161" si="1924">+SUM(FU157:FU160)</f>
        <v>23332.624714804213</v>
      </c>
      <c r="FV161" s="396">
        <f t="shared" ref="FV161" si="1925">+SUM(FV157:FV160)</f>
        <v>23011.231658376717</v>
      </c>
      <c r="FW161" s="396">
        <f t="shared" ref="FW161" si="1926">+SUM(FW157:FW160)</f>
        <v>22688.021398881676</v>
      </c>
      <c r="FX161" s="396">
        <f t="shared" ref="FX161" si="1927">+SUM(FX157:FX160)</f>
        <v>22362.983661588747</v>
      </c>
      <c r="FY161" s="396">
        <f t="shared" ref="FY161" si="1928">+SUM(FY157:FY160)</f>
        <v>22036.108113672773</v>
      </c>
      <c r="FZ161" s="396">
        <f t="shared" ref="FZ161" si="1929">+SUM(FZ157:FZ160)</f>
        <v>21707.384363885296</v>
      </c>
      <c r="GA161" s="396">
        <f t="shared" ref="GA161" si="1930">+SUM(GA157:GA160)</f>
        <v>21376.801962224225</v>
      </c>
      <c r="GB161" s="396">
        <f t="shared" ref="GB161" si="1931">+SUM(GB157:GB160)</f>
        <v>21044.350399601644</v>
      </c>
      <c r="GC161" s="396">
        <f t="shared" ref="GC161" si="1932">+SUM(GC157:GC160)</f>
        <v>20710.019107509725</v>
      </c>
      <c r="GD161" s="396">
        <f t="shared" ref="GD161" si="1933">+SUM(GD157:GD160)</f>
        <v>20373.797457684759</v>
      </c>
      <c r="GE161" s="396">
        <f t="shared" ref="GE161" si="1934">+SUM(GE157:GE160)</f>
        <v>20035.674761769289</v>
      </c>
      <c r="GF161" s="396">
        <f t="shared" ref="GF161" si="1935">+SUM(GF157:GF160)</f>
        <v>19695.640270972333</v>
      </c>
      <c r="GG161" s="396">
        <f t="shared" ref="GG161" si="1936">+SUM(GG157:GG160)</f>
        <v>19353.683175727678</v>
      </c>
      <c r="GH161" s="396">
        <f t="shared" ref="GH161" si="1937">+SUM(GH157:GH160)</f>
        <v>19009.792605350256</v>
      </c>
      <c r="GI161" s="396">
        <f t="shared" ref="GI161" si="1938">+SUM(GI157:GI160)</f>
        <v>18663.957627690561</v>
      </c>
      <c r="GJ161" s="396">
        <f t="shared" ref="GJ161" si="1939">+SUM(GJ157:GJ160)</f>
        <v>18316.167248787129</v>
      </c>
      <c r="GK161" s="396">
        <f t="shared" ref="GK161" si="1940">+SUM(GK157:GK160)</f>
        <v>17966.410412517038</v>
      </c>
      <c r="GL161" s="396">
        <f t="shared" ref="GL161" si="1941">+SUM(GL157:GL160)</f>
        <v>17614.676000244435</v>
      </c>
      <c r="GM161" s="396">
        <f t="shared" ref="GM161" si="1942">+SUM(GM157:GM160)</f>
        <v>17260.952830467089</v>
      </c>
      <c r="GN161" s="396">
        <f t="shared" ref="GN161" si="1943">+SUM(GN157:GN160)</f>
        <v>16905.229658460928</v>
      </c>
      <c r="GO161" s="396">
        <f t="shared" ref="GO161" si="1944">+SUM(GO157:GO160)</f>
        <v>16547.495175922577</v>
      </c>
      <c r="GP161" s="396">
        <f t="shared" ref="GP161" si="1945">+SUM(GP157:GP160)</f>
        <v>16187.738010609864</v>
      </c>
      <c r="GQ161" s="396">
        <f t="shared" ref="GQ161" si="1946">+SUM(GQ157:GQ160)</f>
        <v>15825.946725980313</v>
      </c>
      <c r="GR161" s="396">
        <f t="shared" ref="GR161" si="1947">+SUM(GR157:GR160)</f>
        <v>15462.109820827571</v>
      </c>
      <c r="GS161" s="396">
        <f t="shared" ref="GS161" si="1948">+SUM(GS157:GS160)</f>
        <v>15096.215728915791</v>
      </c>
      <c r="GT161" s="396">
        <f t="shared" ref="GT161" si="1949">+SUM(GT157:GT160)</f>
        <v>14728.252818611949</v>
      </c>
      <c r="GU161" s="396">
        <f t="shared" ref="GU161" si="1950">+SUM(GU157:GU160)</f>
        <v>14358.209392516077</v>
      </c>
      <c r="GV161" s="396">
        <f t="shared" ref="GV161" si="1951">+SUM(GV157:GV160)</f>
        <v>13986.073687089405</v>
      </c>
      <c r="GW161" s="396">
        <f t="shared" ref="GW161" si="1952">+SUM(GW157:GW160)</f>
        <v>13611.833872280406</v>
      </c>
      <c r="GX161" s="396">
        <f t="shared" ref="GX161" si="1953">+SUM(GX157:GX160)</f>
        <v>13235.478051148721</v>
      </c>
      <c r="GY161" s="396">
        <f t="shared" ref="GY161" si="1954">+SUM(GY157:GY160)</f>
        <v>12856.994259486961</v>
      </c>
      <c r="GZ161" s="396">
        <f t="shared" ref="GZ161" si="1955">+SUM(GZ157:GZ160)</f>
        <v>12476.37046544037</v>
      </c>
      <c r="HA161" s="396">
        <f t="shared" ref="HA161" si="1956">+SUM(HA157:HA160)</f>
        <v>12093.594569124332</v>
      </c>
      <c r="HB161" s="396">
        <f t="shared" ref="HB161" si="1957">+SUM(HB157:HB160)</f>
        <v>11708.65440223973</v>
      </c>
      <c r="HC161" s="396">
        <f t="shared" ref="HC161" si="1958">+SUM(HC157:HC160)</f>
        <v>11321.537727686111</v>
      </c>
      <c r="HD161" s="396">
        <f t="shared" ref="HD161" si="1959">+SUM(HD157:HD160)</f>
        <v>10932.232239172676</v>
      </c>
      <c r="HE161" s="396">
        <f t="shared" ref="HE161" si="1960">+SUM(HE157:HE160)</f>
        <v>10540.725560827072</v>
      </c>
      <c r="HF161" s="396">
        <f t="shared" ref="HF161" si="1961">+SUM(HF157:HF160)</f>
        <v>10147.00524680196</v>
      </c>
      <c r="HG161" s="396">
        <f t="shared" ref="HG161" si="1962">+SUM(HG157:HG160)</f>
        <v>9751.0587808793771</v>
      </c>
      <c r="HH161" s="396">
        <f t="shared" ref="HH161" si="1963">+SUM(HH157:HH160)</f>
        <v>9352.8735760728377</v>
      </c>
      <c r="HI161" s="396">
        <f t="shared" ref="HI161" si="1964">+SUM(HI157:HI160)</f>
        <v>8952.4369742272083</v>
      </c>
      <c r="HJ161" s="396">
        <f t="shared" ref="HJ161" si="1965">+SUM(HJ157:HJ160)</f>
        <v>8549.7362456163064</v>
      </c>
      <c r="HK161" s="396">
        <f t="shared" ref="HK161" si="1966">+SUM(HK157:HK160)</f>
        <v>8144.7585885382232</v>
      </c>
      <c r="HL161" s="396">
        <f t="shared" ref="HL161" si="1967">+SUM(HL157:HL160)</f>
        <v>7737.4911289083702</v>
      </c>
      <c r="HM161" s="396">
        <f t="shared" ref="HM161" si="1968">+SUM(HM157:HM160)</f>
        <v>7327.9209198502103</v>
      </c>
      <c r="HN161" s="396">
        <f t="shared" ref="HN161" si="1969">+SUM(HN157:HN160)</f>
        <v>6916.0349412836858</v>
      </c>
      <c r="HO161" s="396">
        <f t="shared" ref="HO161" si="1970">+SUM(HO157:HO160)</f>
        <v>6501.8200995113129</v>
      </c>
      <c r="HP161" s="396">
        <f t="shared" ref="HP161" si="1971">+SUM(HP157:HP160)</f>
        <v>6085.2632268019379</v>
      </c>
      <c r="HQ161" s="396">
        <f t="shared" ref="HQ161" si="1972">+SUM(HQ157:HQ160)</f>
        <v>5666.3510809721411</v>
      </c>
      <c r="HR161" s="396">
        <f t="shared" ref="HR161" si="1973">+SUM(HR157:HR160)</f>
        <v>5245.0703449652729</v>
      </c>
      <c r="HS161" s="396">
        <f t="shared" ref="HS161" si="1974">+SUM(HS157:HS160)</f>
        <v>4821.4076264281084</v>
      </c>
      <c r="HT161" s="396">
        <f t="shared" ref="HT161" si="1975">+SUM(HT157:HT160)</f>
        <v>4395.3494572851114</v>
      </c>
      <c r="HU161" s="396">
        <f t="shared" ref="HU161" si="1976">+SUM(HU157:HU160)</f>
        <v>3966.8822933102883</v>
      </c>
      <c r="HV161" s="396">
        <f t="shared" ref="HV161" si="1977">+SUM(HV157:HV160)</f>
        <v>3535.9925136966222</v>
      </c>
      <c r="HW161" s="396">
        <f t="shared" ref="HW161" si="1978">+SUM(HW157:HW160)</f>
        <v>3102.6664206230735</v>
      </c>
      <c r="HX161" s="396">
        <f t="shared" ref="HX161" si="1979">+SUM(HX157:HX160)</f>
        <v>2666.8902388191309</v>
      </c>
      <c r="HY161" s="396">
        <f t="shared" ref="HY161" si="1980">+SUM(HY157:HY160)</f>
        <v>2228.6501151269003</v>
      </c>
      <c r="HZ161" s="396">
        <f t="shared" ref="HZ161" si="1981">+SUM(HZ157:HZ160)</f>
        <v>1787.9321180607194</v>
      </c>
      <c r="IA161" s="396">
        <f t="shared" ref="IA161" si="1982">+SUM(IA157:IA160)</f>
        <v>1344.7222373642803</v>
      </c>
      <c r="IB161" s="396">
        <f t="shared" ref="IB161" si="1983">+SUM(IB157:IB160)</f>
        <v>899.00638356524883</v>
      </c>
      <c r="IC161" s="396">
        <f t="shared" ref="IC161" si="1984">+SUM(IC157:IC160)</f>
        <v>450.77038752736621</v>
      </c>
      <c r="ID161" s="396">
        <f t="shared" ref="ID161" si="1985">+SUM(ID157:ID160)</f>
        <v>1.6996182239381596E-11</v>
      </c>
      <c r="IE161" s="396">
        <f t="shared" ref="IE161" si="1986">+SUM(IE157:IE160)</f>
        <v>1.6996182239381596E-11</v>
      </c>
      <c r="IF161" s="396">
        <f t="shared" ref="IF161" si="1987">+SUM(IF157:IF160)</f>
        <v>1.6996182239381596E-11</v>
      </c>
      <c r="IG161" s="396">
        <f t="shared" ref="IG161" si="1988">+SUM(IG157:IG160)</f>
        <v>1.6996182239381596E-11</v>
      </c>
      <c r="IH161" s="396">
        <f t="shared" ref="IH161" si="1989">+SUM(IH157:IH160)</f>
        <v>1.6996182239381596E-11</v>
      </c>
      <c r="II161" s="396">
        <f t="shared" ref="II161" si="1990">+SUM(II157:II160)</f>
        <v>1.6996182239381596E-11</v>
      </c>
      <c r="IJ161" s="396">
        <f t="shared" ref="IJ161" si="1991">+SUM(IJ157:IJ160)</f>
        <v>1.6996182239381596E-11</v>
      </c>
      <c r="IK161" s="396">
        <f t="shared" ref="IK161" si="1992">+SUM(IK157:IK160)</f>
        <v>1.6996182239381596E-11</v>
      </c>
      <c r="IL161" s="396">
        <f t="shared" ref="IL161" si="1993">+SUM(IL157:IL160)</f>
        <v>1.6996182239381596E-11</v>
      </c>
      <c r="IM161" s="396">
        <f t="shared" ref="IM161" si="1994">+SUM(IM157:IM160)</f>
        <v>1.6996182239381596E-11</v>
      </c>
      <c r="IN161" s="396">
        <f t="shared" ref="IN161" si="1995">+SUM(IN157:IN160)</f>
        <v>1.6996182239381596E-11</v>
      </c>
      <c r="IO161" s="396">
        <f t="shared" ref="IO161" si="1996">+SUM(IO157:IO160)</f>
        <v>1.6996182239381596E-11</v>
      </c>
      <c r="IP161" s="396">
        <f t="shared" ref="IP161" si="1997">+SUM(IP157:IP160)</f>
        <v>1.6996182239381596E-11</v>
      </c>
      <c r="IQ161" s="396">
        <f t="shared" ref="IQ161" si="1998">+SUM(IQ157:IQ160)</f>
        <v>1.6996182239381596E-11</v>
      </c>
      <c r="IR161" s="396">
        <f t="shared" ref="IR161" si="1999">+SUM(IR157:IR160)</f>
        <v>1.6996182239381596E-11</v>
      </c>
      <c r="IS161" s="396">
        <f t="shared" ref="IS161" si="2000">+SUM(IS157:IS160)</f>
        <v>1.6996182239381596E-11</v>
      </c>
      <c r="IT161" s="396">
        <f t="shared" ref="IT161" si="2001">+SUM(IT157:IT160)</f>
        <v>1.6996182239381596E-11</v>
      </c>
      <c r="IU161" s="396">
        <f t="shared" ref="IU161" si="2002">+SUM(IU157:IU160)</f>
        <v>1.6996182239381596E-11</v>
      </c>
      <c r="IV161" s="396">
        <f t="shared" ref="IV161" si="2003">+SUM(IV157:IV160)</f>
        <v>1.6996182239381596E-11</v>
      </c>
      <c r="IW161" s="396">
        <f t="shared" ref="IW161" si="2004">+SUM(IW157:IW160)</f>
        <v>1.6996182239381596E-11</v>
      </c>
      <c r="IX161" s="396">
        <f t="shared" ref="IX161" si="2005">+SUM(IX157:IX160)</f>
        <v>1.6996182239381596E-11</v>
      </c>
      <c r="IY161" s="396">
        <f t="shared" ref="IY161" si="2006">+SUM(IY157:IY160)</f>
        <v>1.6996182239381596E-11</v>
      </c>
      <c r="IZ161" s="396">
        <f t="shared" ref="IZ161" si="2007">+SUM(IZ157:IZ160)</f>
        <v>1.6996182239381596E-11</v>
      </c>
      <c r="JA161" s="396">
        <f t="shared" ref="JA161" si="2008">+SUM(JA157:JA160)</f>
        <v>1.6996182239381596E-11</v>
      </c>
      <c r="JB161" s="396">
        <f t="shared" ref="JB161" si="2009">+SUM(JB157:JB160)</f>
        <v>1.6996182239381596E-11</v>
      </c>
      <c r="JC161" s="396">
        <f t="shared" ref="JC161" si="2010">+SUM(JC157:JC160)</f>
        <v>1.6996182239381596E-11</v>
      </c>
      <c r="JD161" s="396">
        <f t="shared" ref="JD161" si="2011">+SUM(JD157:JD160)</f>
        <v>1.6996182239381596E-11</v>
      </c>
      <c r="JE161" s="396">
        <f t="shared" ref="JE161" si="2012">+SUM(JE157:JE160)</f>
        <v>1.6996182239381596E-11</v>
      </c>
      <c r="JF161" s="396">
        <f t="shared" ref="JF161" si="2013">+SUM(JF157:JF160)</f>
        <v>1.6996182239381596E-11</v>
      </c>
      <c r="JG161" s="396">
        <f t="shared" ref="JG161" si="2014">+SUM(JG157:JG160)</f>
        <v>1.6996182239381596E-11</v>
      </c>
      <c r="JH161" s="396">
        <f t="shared" ref="JH161" si="2015">+SUM(JH157:JH160)</f>
        <v>1.6996182239381596E-11</v>
      </c>
      <c r="JI161" s="396">
        <f t="shared" ref="JI161" si="2016">+SUM(JI157:JI160)</f>
        <v>1.6996182239381596E-11</v>
      </c>
      <c r="JJ161" s="396">
        <f t="shared" ref="JJ161" si="2017">+SUM(JJ157:JJ160)</f>
        <v>1.6996182239381596E-11</v>
      </c>
      <c r="JK161" s="396">
        <f t="shared" ref="JK161" si="2018">+SUM(JK157:JK160)</f>
        <v>1.6996182239381596E-11</v>
      </c>
      <c r="JL161" s="396">
        <f t="shared" ref="JL161" si="2019">+SUM(JL157:JL160)</f>
        <v>1.6996182239381596E-11</v>
      </c>
      <c r="JM161" s="396">
        <f t="shared" ref="JM161" si="2020">+SUM(JM157:JM160)</f>
        <v>1.6996182239381596E-11</v>
      </c>
      <c r="JN161" s="396">
        <f t="shared" ref="JN161" si="2021">+SUM(JN157:JN160)</f>
        <v>1.6996182239381596E-11</v>
      </c>
    </row>
    <row r="162" spans="2:274" x14ac:dyDescent="0.2">
      <c r="B162" s="2"/>
      <c r="C162" s="247"/>
      <c r="D162" s="178"/>
      <c r="E162" s="297"/>
      <c r="F162" s="347"/>
      <c r="G162" s="347"/>
      <c r="H162" s="347"/>
      <c r="I162" s="347"/>
      <c r="J162" s="347"/>
      <c r="K162" s="347"/>
      <c r="L162" s="347"/>
      <c r="M162" s="347"/>
      <c r="N162" s="347"/>
      <c r="O162" s="347"/>
      <c r="P162" s="347"/>
      <c r="Q162" s="347"/>
      <c r="R162" s="347"/>
      <c r="S162" s="347"/>
      <c r="T162" s="347"/>
      <c r="U162" s="347"/>
      <c r="V162" s="347"/>
      <c r="W162" s="347"/>
      <c r="X162" s="347"/>
      <c r="Y162" s="347"/>
      <c r="Z162" s="347"/>
      <c r="AA162" s="347"/>
      <c r="AB162" s="347"/>
      <c r="AC162" s="347"/>
      <c r="AD162" s="347"/>
      <c r="AE162" s="347"/>
      <c r="AF162" s="347"/>
      <c r="AG162" s="347"/>
      <c r="AH162" s="347"/>
      <c r="AI162" s="347"/>
      <c r="AJ162" s="347"/>
      <c r="AK162" s="347"/>
      <c r="AL162" s="347"/>
      <c r="AM162" s="347"/>
      <c r="AN162" s="347"/>
      <c r="AO162" s="347"/>
      <c r="AP162" s="347"/>
      <c r="AQ162" s="347"/>
      <c r="AR162" s="347"/>
      <c r="AS162" s="347"/>
      <c r="AT162" s="347"/>
      <c r="AU162" s="347"/>
      <c r="AV162" s="347"/>
      <c r="AW162" s="347"/>
      <c r="AX162" s="347"/>
      <c r="AY162" s="347"/>
      <c r="AZ162" s="347"/>
      <c r="BA162" s="347"/>
      <c r="BB162" s="347"/>
      <c r="BC162" s="347"/>
      <c r="BD162" s="347"/>
      <c r="BE162" s="347"/>
      <c r="BF162" s="347"/>
      <c r="BG162" s="347"/>
      <c r="BH162" s="347"/>
      <c r="BI162" s="347"/>
      <c r="BJ162" s="347"/>
      <c r="BK162" s="347"/>
      <c r="BL162" s="347"/>
      <c r="BM162" s="347"/>
      <c r="BN162" s="347"/>
      <c r="BO162" s="347"/>
      <c r="BP162" s="347"/>
      <c r="BQ162" s="347"/>
      <c r="BR162" s="347"/>
      <c r="BS162" s="347"/>
      <c r="BT162" s="347"/>
      <c r="BU162" s="347"/>
      <c r="BV162" s="347"/>
      <c r="BW162" s="347"/>
      <c r="BX162" s="347"/>
      <c r="BY162" s="347"/>
      <c r="BZ162" s="347"/>
      <c r="CA162" s="347"/>
      <c r="CB162" s="347"/>
      <c r="CC162" s="347"/>
      <c r="CD162" s="347"/>
      <c r="CE162" s="347"/>
      <c r="CF162" s="347"/>
      <c r="CG162" s="347"/>
      <c r="CH162" s="347"/>
      <c r="CI162" s="347"/>
      <c r="CJ162" s="347"/>
      <c r="CK162" s="347"/>
      <c r="CL162" s="347"/>
      <c r="CM162" s="347"/>
      <c r="CN162" s="347"/>
      <c r="CO162" s="347"/>
      <c r="CP162" s="347"/>
      <c r="CQ162" s="347"/>
      <c r="CR162" s="347"/>
      <c r="CS162" s="347"/>
      <c r="CT162" s="347"/>
      <c r="CU162" s="347"/>
      <c r="CV162" s="347"/>
      <c r="CW162" s="347"/>
      <c r="CX162" s="347"/>
      <c r="CY162" s="347"/>
      <c r="CZ162" s="347"/>
      <c r="DA162" s="347"/>
      <c r="DB162" s="347"/>
      <c r="DC162" s="347"/>
      <c r="DD162" s="347"/>
      <c r="DE162" s="347"/>
      <c r="DF162" s="347"/>
      <c r="DG162" s="347"/>
      <c r="DH162" s="347"/>
      <c r="DI162" s="347"/>
      <c r="DJ162" s="347"/>
      <c r="DK162" s="347"/>
      <c r="DL162" s="347"/>
      <c r="DM162" s="347"/>
      <c r="DN162" s="347"/>
      <c r="DO162" s="347"/>
      <c r="DP162" s="347"/>
      <c r="DQ162" s="347"/>
      <c r="DR162" s="347"/>
      <c r="DS162" s="347"/>
      <c r="DT162" s="347"/>
      <c r="DU162" s="347"/>
      <c r="DV162" s="347"/>
      <c r="DW162" s="347"/>
      <c r="DX162" s="347"/>
      <c r="DY162" s="347"/>
      <c r="DZ162" s="347"/>
      <c r="EA162" s="347"/>
      <c r="EB162" s="347"/>
      <c r="EC162" s="347"/>
      <c r="ED162" s="347"/>
      <c r="EE162" s="347"/>
      <c r="EF162" s="347"/>
      <c r="EG162" s="347"/>
      <c r="EH162" s="347"/>
      <c r="EI162" s="347"/>
      <c r="EJ162" s="347"/>
      <c r="EK162" s="347"/>
      <c r="EL162" s="347"/>
      <c r="EM162" s="347"/>
      <c r="EN162" s="347"/>
      <c r="EO162" s="347"/>
      <c r="EP162" s="347"/>
      <c r="EQ162" s="347"/>
      <c r="ER162" s="347"/>
      <c r="ES162" s="347"/>
      <c r="ET162" s="347"/>
      <c r="EU162" s="347"/>
      <c r="EV162" s="347"/>
      <c r="EW162" s="347"/>
      <c r="EX162" s="347"/>
      <c r="EY162" s="347"/>
      <c r="EZ162" s="347"/>
      <c r="FA162" s="347"/>
      <c r="FB162" s="347"/>
      <c r="FC162" s="347"/>
      <c r="FD162" s="347"/>
      <c r="FE162" s="347"/>
      <c r="FF162" s="347"/>
      <c r="FG162" s="347"/>
      <c r="FH162" s="347"/>
      <c r="FI162" s="347"/>
      <c r="FJ162" s="347"/>
      <c r="FK162" s="347"/>
      <c r="FL162" s="347"/>
      <c r="FM162" s="347"/>
      <c r="FN162" s="347"/>
      <c r="FO162" s="347"/>
      <c r="FP162" s="347"/>
      <c r="FQ162" s="347"/>
      <c r="FR162" s="347"/>
      <c r="FS162" s="347"/>
      <c r="FT162" s="347"/>
      <c r="FU162" s="347"/>
      <c r="FV162" s="347"/>
      <c r="FW162" s="347"/>
      <c r="FX162" s="347"/>
      <c r="FY162" s="347"/>
      <c r="FZ162" s="347"/>
      <c r="GA162" s="347"/>
      <c r="GB162" s="347"/>
      <c r="GC162" s="347"/>
      <c r="GD162" s="347"/>
      <c r="GE162" s="347"/>
      <c r="GF162" s="347"/>
      <c r="GG162" s="347"/>
      <c r="GH162" s="347"/>
      <c r="GI162" s="347"/>
      <c r="GJ162" s="347"/>
      <c r="GK162" s="347"/>
      <c r="GL162" s="347"/>
      <c r="GM162" s="347"/>
      <c r="GN162" s="347"/>
      <c r="GO162" s="347"/>
      <c r="GP162" s="347"/>
      <c r="GQ162" s="347"/>
      <c r="GR162" s="347"/>
      <c r="GS162" s="347"/>
      <c r="GT162" s="347"/>
      <c r="GU162" s="347"/>
      <c r="GV162" s="347"/>
      <c r="GW162" s="347"/>
      <c r="GX162" s="347"/>
      <c r="GY162" s="347"/>
      <c r="GZ162" s="347"/>
      <c r="HA162" s="347"/>
      <c r="HB162" s="347"/>
      <c r="HC162" s="347"/>
      <c r="HD162" s="347"/>
      <c r="HE162" s="347"/>
      <c r="HF162" s="347"/>
      <c r="HG162" s="347"/>
      <c r="HH162" s="347"/>
      <c r="HI162" s="347"/>
      <c r="HJ162" s="347"/>
      <c r="HK162" s="347"/>
      <c r="HL162" s="347"/>
      <c r="HM162" s="347"/>
      <c r="HN162" s="347"/>
      <c r="HO162" s="347"/>
      <c r="HP162" s="347"/>
      <c r="HQ162" s="347"/>
      <c r="HR162" s="347"/>
      <c r="HS162" s="347"/>
      <c r="HT162" s="347"/>
      <c r="HU162" s="347"/>
      <c r="HV162" s="347"/>
      <c r="HW162" s="347"/>
      <c r="HX162" s="347"/>
      <c r="HY162" s="347"/>
      <c r="HZ162" s="347"/>
      <c r="IA162" s="347"/>
      <c r="IB162" s="347"/>
      <c r="IC162" s="347"/>
      <c r="ID162" s="347"/>
      <c r="IE162" s="347"/>
      <c r="IF162" s="347"/>
      <c r="IG162" s="347"/>
      <c r="IH162" s="347"/>
      <c r="II162" s="347"/>
      <c r="IJ162" s="347"/>
      <c r="IK162" s="347"/>
      <c r="IL162" s="347"/>
      <c r="IM162" s="347"/>
      <c r="IN162" s="347"/>
      <c r="IO162" s="347"/>
      <c r="IP162" s="347"/>
      <c r="IQ162" s="347"/>
      <c r="IR162" s="347"/>
      <c r="IS162" s="347"/>
      <c r="IT162" s="347"/>
      <c r="IU162" s="347"/>
      <c r="IV162" s="347"/>
      <c r="IW162" s="347"/>
      <c r="IX162" s="347"/>
      <c r="IY162" s="347"/>
      <c r="IZ162" s="347"/>
      <c r="JA162" s="347"/>
      <c r="JB162" s="347"/>
      <c r="JC162" s="347"/>
      <c r="JD162" s="347"/>
      <c r="JE162" s="347"/>
      <c r="JF162" s="347"/>
      <c r="JG162" s="347"/>
      <c r="JH162" s="347"/>
      <c r="JI162" s="347"/>
      <c r="JJ162" s="347"/>
      <c r="JK162" s="347"/>
      <c r="JL162" s="347"/>
      <c r="JM162" s="347"/>
      <c r="JN162" s="347"/>
    </row>
    <row r="163" spans="2:274" x14ac:dyDescent="0.2">
      <c r="B163" s="294" t="s">
        <v>524</v>
      </c>
      <c r="C163" s="295" t="str">
        <f>+IF(ROUND(SUM(E158:E160),0)=0,"Ok","Error")</f>
        <v>Ok</v>
      </c>
      <c r="D163" s="178"/>
      <c r="E163" s="29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  <c r="Q163" s="347"/>
      <c r="R163" s="347"/>
      <c r="S163" s="347"/>
      <c r="T163" s="347"/>
      <c r="U163" s="347"/>
      <c r="V163" s="347"/>
      <c r="W163" s="347"/>
      <c r="X163" s="347"/>
      <c r="Y163" s="347"/>
      <c r="Z163" s="347"/>
      <c r="AA163" s="347"/>
      <c r="AB163" s="347"/>
      <c r="AC163" s="347"/>
      <c r="AD163" s="347"/>
      <c r="AE163" s="347"/>
      <c r="AF163" s="347"/>
      <c r="AG163" s="347"/>
      <c r="AH163" s="347"/>
      <c r="AI163" s="347"/>
      <c r="AJ163" s="347"/>
      <c r="AK163" s="347"/>
      <c r="AL163" s="347"/>
      <c r="AM163" s="347"/>
      <c r="AN163" s="347"/>
      <c r="AO163" s="347"/>
      <c r="AP163" s="347"/>
      <c r="AQ163" s="347"/>
      <c r="AR163" s="347"/>
      <c r="AS163" s="347"/>
      <c r="AT163" s="347"/>
      <c r="AU163" s="347"/>
      <c r="AV163" s="347"/>
      <c r="AW163" s="347"/>
      <c r="AX163" s="347"/>
      <c r="AY163" s="347"/>
      <c r="AZ163" s="347"/>
      <c r="BA163" s="347"/>
      <c r="BB163" s="347"/>
      <c r="BC163" s="347"/>
      <c r="BD163" s="347"/>
      <c r="BE163" s="347"/>
      <c r="BF163" s="347"/>
      <c r="BG163" s="347"/>
      <c r="BH163" s="347"/>
      <c r="BI163" s="347"/>
      <c r="BJ163" s="347"/>
      <c r="BK163" s="347"/>
      <c r="BL163" s="347"/>
      <c r="BM163" s="347"/>
      <c r="BN163" s="347"/>
      <c r="BO163" s="347"/>
      <c r="BP163" s="347"/>
      <c r="BQ163" s="347"/>
      <c r="BR163" s="347"/>
      <c r="BS163" s="347"/>
      <c r="BT163" s="347"/>
      <c r="BU163" s="347"/>
      <c r="BV163" s="347"/>
      <c r="BW163" s="347"/>
      <c r="BX163" s="347"/>
      <c r="BY163" s="347"/>
      <c r="BZ163" s="347"/>
      <c r="CA163" s="347"/>
      <c r="CB163" s="347"/>
      <c r="CC163" s="347"/>
      <c r="CD163" s="347"/>
      <c r="CE163" s="347"/>
      <c r="CF163" s="347"/>
      <c r="CG163" s="347"/>
      <c r="CH163" s="347"/>
      <c r="CI163" s="347"/>
      <c r="CJ163" s="347"/>
      <c r="CK163" s="347"/>
      <c r="CL163" s="347"/>
      <c r="CM163" s="347"/>
      <c r="CN163" s="347"/>
      <c r="CO163" s="347"/>
      <c r="CP163" s="347"/>
      <c r="CQ163" s="347"/>
      <c r="CR163" s="347"/>
      <c r="CS163" s="347"/>
      <c r="CT163" s="347"/>
      <c r="CU163" s="347"/>
      <c r="CV163" s="347"/>
      <c r="CW163" s="347"/>
      <c r="CX163" s="347"/>
      <c r="CY163" s="347"/>
      <c r="CZ163" s="347"/>
      <c r="DA163" s="347"/>
      <c r="DB163" s="347"/>
      <c r="DC163" s="347"/>
      <c r="DD163" s="347"/>
      <c r="DE163" s="347"/>
      <c r="DF163" s="347"/>
      <c r="DG163" s="347"/>
      <c r="DH163" s="347"/>
      <c r="DI163" s="347"/>
      <c r="DJ163" s="347"/>
      <c r="DK163" s="347"/>
      <c r="DL163" s="347"/>
      <c r="DM163" s="347"/>
      <c r="DN163" s="347"/>
      <c r="DO163" s="347"/>
      <c r="DP163" s="347"/>
      <c r="DQ163" s="347"/>
      <c r="DR163" s="347"/>
      <c r="DS163" s="347"/>
      <c r="DT163" s="347"/>
      <c r="DU163" s="347"/>
      <c r="DV163" s="347"/>
      <c r="DW163" s="347"/>
      <c r="DX163" s="347"/>
      <c r="DY163" s="347"/>
      <c r="DZ163" s="347"/>
      <c r="EA163" s="347"/>
      <c r="EB163" s="347"/>
      <c r="EC163" s="347"/>
      <c r="ED163" s="347"/>
      <c r="EE163" s="347"/>
      <c r="EF163" s="347"/>
      <c r="EG163" s="347"/>
      <c r="EH163" s="347"/>
      <c r="EI163" s="347"/>
      <c r="EJ163" s="347"/>
      <c r="EK163" s="347"/>
      <c r="EL163" s="347"/>
      <c r="EM163" s="347"/>
      <c r="EN163" s="347"/>
      <c r="EO163" s="347"/>
      <c r="EP163" s="347"/>
      <c r="EQ163" s="347"/>
      <c r="ER163" s="347"/>
      <c r="ES163" s="347"/>
      <c r="ET163" s="347"/>
      <c r="EU163" s="347"/>
      <c r="EV163" s="347"/>
      <c r="EW163" s="347"/>
      <c r="EX163" s="347"/>
      <c r="EY163" s="347"/>
      <c r="EZ163" s="347"/>
      <c r="FA163" s="347"/>
      <c r="FB163" s="347"/>
      <c r="FC163" s="347"/>
      <c r="FD163" s="347"/>
      <c r="FE163" s="347"/>
      <c r="FF163" s="347"/>
      <c r="FG163" s="347"/>
      <c r="FH163" s="347"/>
      <c r="FI163" s="347"/>
      <c r="FJ163" s="347"/>
      <c r="FK163" s="347"/>
      <c r="FL163" s="347"/>
      <c r="FM163" s="347"/>
      <c r="FN163" s="347"/>
      <c r="FO163" s="347"/>
      <c r="FP163" s="347"/>
      <c r="FQ163" s="347"/>
      <c r="FR163" s="347"/>
      <c r="FS163" s="347"/>
      <c r="FT163" s="347"/>
      <c r="FU163" s="347"/>
      <c r="FV163" s="347"/>
      <c r="FW163" s="347"/>
      <c r="FX163" s="347"/>
      <c r="FY163" s="347"/>
      <c r="FZ163" s="347"/>
      <c r="GA163" s="347"/>
      <c r="GB163" s="347"/>
      <c r="GC163" s="347"/>
      <c r="GD163" s="347"/>
      <c r="GE163" s="347"/>
      <c r="GF163" s="347"/>
      <c r="GG163" s="347"/>
      <c r="GH163" s="347"/>
      <c r="GI163" s="347"/>
      <c r="GJ163" s="347"/>
      <c r="GK163" s="347"/>
      <c r="GL163" s="347"/>
      <c r="GM163" s="347"/>
      <c r="GN163" s="347"/>
      <c r="GO163" s="347"/>
      <c r="GP163" s="347"/>
      <c r="GQ163" s="347"/>
      <c r="GR163" s="347"/>
      <c r="GS163" s="347"/>
      <c r="GT163" s="347"/>
      <c r="GU163" s="347"/>
      <c r="GV163" s="347"/>
      <c r="GW163" s="347"/>
      <c r="GX163" s="347"/>
      <c r="GY163" s="347"/>
      <c r="GZ163" s="347"/>
      <c r="HA163" s="347"/>
      <c r="HB163" s="347"/>
      <c r="HC163" s="347"/>
      <c r="HD163" s="347"/>
      <c r="HE163" s="347"/>
      <c r="HF163" s="347"/>
      <c r="HG163" s="347"/>
      <c r="HH163" s="347"/>
      <c r="HI163" s="347"/>
      <c r="HJ163" s="347"/>
      <c r="HK163" s="347"/>
      <c r="HL163" s="347"/>
      <c r="HM163" s="347"/>
      <c r="HN163" s="347"/>
      <c r="HO163" s="347"/>
      <c r="HP163" s="347"/>
      <c r="HQ163" s="347"/>
      <c r="HR163" s="347"/>
      <c r="HS163" s="347"/>
      <c r="HT163" s="347"/>
      <c r="HU163" s="347"/>
      <c r="HV163" s="347"/>
      <c r="HW163" s="347"/>
      <c r="HX163" s="347"/>
      <c r="HY163" s="347"/>
      <c r="HZ163" s="347"/>
      <c r="IA163" s="347"/>
      <c r="IB163" s="347"/>
      <c r="IC163" s="347"/>
      <c r="ID163" s="347"/>
      <c r="IE163" s="347"/>
      <c r="IF163" s="347"/>
      <c r="IG163" s="347"/>
      <c r="IH163" s="347"/>
      <c r="II163" s="347"/>
      <c r="IJ163" s="347"/>
      <c r="IK163" s="347"/>
      <c r="IL163" s="347"/>
      <c r="IM163" s="347"/>
      <c r="IN163" s="347"/>
      <c r="IO163" s="347"/>
      <c r="IP163" s="347"/>
      <c r="IQ163" s="347"/>
      <c r="IR163" s="347"/>
      <c r="IS163" s="347"/>
      <c r="IT163" s="347"/>
      <c r="IU163" s="347"/>
      <c r="IV163" s="347"/>
      <c r="IW163" s="347"/>
      <c r="IX163" s="347"/>
      <c r="IY163" s="347"/>
      <c r="IZ163" s="347"/>
      <c r="JA163" s="347"/>
      <c r="JB163" s="347"/>
      <c r="JC163" s="347"/>
      <c r="JD163" s="347"/>
      <c r="JE163" s="347"/>
      <c r="JF163" s="347"/>
      <c r="JG163" s="347"/>
      <c r="JH163" s="347"/>
      <c r="JI163" s="347"/>
      <c r="JJ163" s="347"/>
      <c r="JK163" s="347"/>
      <c r="JL163" s="347"/>
      <c r="JM163" s="347"/>
      <c r="JN163" s="347"/>
    </row>
    <row r="164" spans="2:274" x14ac:dyDescent="0.2">
      <c r="B164" s="2"/>
      <c r="C164" s="247"/>
      <c r="D164" s="178"/>
      <c r="E164" s="297"/>
      <c r="F164" s="347"/>
      <c r="G164" s="347"/>
      <c r="H164" s="347"/>
      <c r="I164" s="347"/>
      <c r="J164" s="347"/>
      <c r="K164" s="347"/>
      <c r="L164" s="347"/>
      <c r="M164" s="347"/>
      <c r="N164" s="347"/>
      <c r="O164" s="347"/>
      <c r="P164" s="347"/>
      <c r="Q164" s="347"/>
      <c r="R164" s="347"/>
      <c r="S164" s="347"/>
      <c r="T164" s="347"/>
      <c r="U164" s="347"/>
      <c r="V164" s="347"/>
      <c r="W164" s="347"/>
      <c r="X164" s="347"/>
      <c r="Y164" s="347"/>
      <c r="Z164" s="347"/>
      <c r="AA164" s="347"/>
      <c r="AB164" s="347"/>
      <c r="AC164" s="347"/>
      <c r="AD164" s="347"/>
      <c r="AE164" s="347"/>
      <c r="AF164" s="347"/>
      <c r="AG164" s="347"/>
      <c r="AH164" s="347"/>
      <c r="AI164" s="347"/>
      <c r="AJ164" s="347"/>
      <c r="AK164" s="347"/>
      <c r="AL164" s="347"/>
      <c r="AM164" s="347"/>
      <c r="AN164" s="347"/>
      <c r="AO164" s="347"/>
      <c r="AP164" s="347"/>
      <c r="AQ164" s="347"/>
      <c r="AR164" s="347"/>
      <c r="AS164" s="347"/>
      <c r="AT164" s="347"/>
      <c r="AU164" s="347"/>
      <c r="AV164" s="347"/>
      <c r="AW164" s="347"/>
      <c r="AX164" s="347"/>
      <c r="AY164" s="347"/>
      <c r="AZ164" s="347"/>
      <c r="BA164" s="347"/>
      <c r="BB164" s="347"/>
      <c r="BC164" s="347"/>
      <c r="BD164" s="347"/>
      <c r="BE164" s="347"/>
      <c r="BF164" s="347"/>
      <c r="BG164" s="347"/>
      <c r="BH164" s="347"/>
      <c r="BI164" s="347"/>
      <c r="BJ164" s="347"/>
      <c r="BK164" s="347"/>
      <c r="BL164" s="347"/>
      <c r="BM164" s="347"/>
      <c r="BN164" s="347"/>
      <c r="BO164" s="347"/>
      <c r="BP164" s="347"/>
      <c r="BQ164" s="347"/>
      <c r="BR164" s="347"/>
      <c r="BS164" s="347"/>
      <c r="BT164" s="347"/>
      <c r="BU164" s="347"/>
      <c r="BV164" s="347"/>
      <c r="BW164" s="347"/>
      <c r="BX164" s="347"/>
      <c r="BY164" s="347"/>
      <c r="BZ164" s="347"/>
      <c r="CA164" s="347"/>
      <c r="CB164" s="347"/>
      <c r="CC164" s="347"/>
      <c r="CD164" s="347"/>
      <c r="CE164" s="347"/>
      <c r="CF164" s="347"/>
      <c r="CG164" s="347"/>
      <c r="CH164" s="347"/>
      <c r="CI164" s="347"/>
      <c r="CJ164" s="347"/>
      <c r="CK164" s="347"/>
      <c r="CL164" s="347"/>
      <c r="CM164" s="347"/>
      <c r="CN164" s="347"/>
      <c r="CO164" s="347"/>
      <c r="CP164" s="347"/>
      <c r="CQ164" s="347"/>
      <c r="CR164" s="347"/>
      <c r="CS164" s="347"/>
      <c r="CT164" s="347"/>
      <c r="CU164" s="347"/>
      <c r="CV164" s="347"/>
      <c r="CW164" s="347"/>
      <c r="CX164" s="347"/>
      <c r="CY164" s="347"/>
      <c r="CZ164" s="347"/>
      <c r="DA164" s="347"/>
      <c r="DB164" s="347"/>
      <c r="DC164" s="347"/>
      <c r="DD164" s="347"/>
      <c r="DE164" s="347"/>
      <c r="DF164" s="347"/>
      <c r="DG164" s="347"/>
      <c r="DH164" s="347"/>
      <c r="DI164" s="347"/>
      <c r="DJ164" s="347"/>
      <c r="DK164" s="347"/>
      <c r="DL164" s="347"/>
      <c r="DM164" s="347"/>
      <c r="DN164" s="347"/>
      <c r="DO164" s="347"/>
      <c r="DP164" s="347"/>
      <c r="DQ164" s="347"/>
      <c r="DR164" s="347"/>
      <c r="DS164" s="347"/>
      <c r="DT164" s="347"/>
      <c r="DU164" s="347"/>
      <c r="DV164" s="347"/>
      <c r="DW164" s="347"/>
      <c r="DX164" s="347"/>
      <c r="DY164" s="347"/>
      <c r="DZ164" s="347"/>
      <c r="EA164" s="347"/>
      <c r="EB164" s="347"/>
      <c r="EC164" s="347"/>
      <c r="ED164" s="347"/>
      <c r="EE164" s="347"/>
      <c r="EF164" s="347"/>
      <c r="EG164" s="347"/>
      <c r="EH164" s="347"/>
      <c r="EI164" s="347"/>
      <c r="EJ164" s="347"/>
      <c r="EK164" s="347"/>
      <c r="EL164" s="347"/>
      <c r="EM164" s="347"/>
      <c r="EN164" s="347"/>
      <c r="EO164" s="347"/>
      <c r="EP164" s="347"/>
      <c r="EQ164" s="347"/>
      <c r="ER164" s="347"/>
      <c r="ES164" s="347"/>
      <c r="ET164" s="347"/>
      <c r="EU164" s="347"/>
      <c r="EV164" s="347"/>
      <c r="EW164" s="347"/>
      <c r="EX164" s="347"/>
      <c r="EY164" s="347"/>
      <c r="EZ164" s="347"/>
      <c r="FA164" s="347"/>
      <c r="FB164" s="347"/>
      <c r="FC164" s="347"/>
      <c r="FD164" s="347"/>
      <c r="FE164" s="347"/>
      <c r="FF164" s="347"/>
      <c r="FG164" s="347"/>
      <c r="FH164" s="347"/>
      <c r="FI164" s="347"/>
      <c r="FJ164" s="347"/>
      <c r="FK164" s="347"/>
      <c r="FL164" s="347"/>
      <c r="FM164" s="347"/>
      <c r="FN164" s="347"/>
      <c r="FO164" s="347"/>
      <c r="FP164" s="347"/>
      <c r="FQ164" s="347"/>
      <c r="FR164" s="347"/>
      <c r="FS164" s="347"/>
      <c r="FT164" s="347"/>
      <c r="FU164" s="347"/>
      <c r="FV164" s="347"/>
      <c r="FW164" s="347"/>
      <c r="FX164" s="347"/>
      <c r="FY164" s="347"/>
      <c r="FZ164" s="347"/>
      <c r="GA164" s="347"/>
      <c r="GB164" s="347"/>
      <c r="GC164" s="347"/>
      <c r="GD164" s="347"/>
      <c r="GE164" s="347"/>
      <c r="GF164" s="347"/>
      <c r="GG164" s="347"/>
      <c r="GH164" s="347"/>
      <c r="GI164" s="347"/>
      <c r="GJ164" s="347"/>
      <c r="GK164" s="347"/>
      <c r="GL164" s="347"/>
      <c r="GM164" s="347"/>
      <c r="GN164" s="347"/>
      <c r="GO164" s="347"/>
      <c r="GP164" s="347"/>
      <c r="GQ164" s="347"/>
      <c r="GR164" s="347"/>
      <c r="GS164" s="347"/>
      <c r="GT164" s="347"/>
      <c r="GU164" s="347"/>
      <c r="GV164" s="347"/>
      <c r="GW164" s="347"/>
      <c r="GX164" s="347"/>
      <c r="GY164" s="347"/>
      <c r="GZ164" s="347"/>
      <c r="HA164" s="347"/>
      <c r="HB164" s="347"/>
      <c r="HC164" s="347"/>
      <c r="HD164" s="347"/>
      <c r="HE164" s="347"/>
      <c r="HF164" s="347"/>
      <c r="HG164" s="347"/>
      <c r="HH164" s="347"/>
      <c r="HI164" s="347"/>
      <c r="HJ164" s="347"/>
      <c r="HK164" s="347"/>
      <c r="HL164" s="347"/>
      <c r="HM164" s="347"/>
      <c r="HN164" s="347"/>
      <c r="HO164" s="347"/>
      <c r="HP164" s="347"/>
      <c r="HQ164" s="347"/>
      <c r="HR164" s="347"/>
      <c r="HS164" s="347"/>
      <c r="HT164" s="347"/>
      <c r="HU164" s="347"/>
      <c r="HV164" s="347"/>
      <c r="HW164" s="347"/>
      <c r="HX164" s="347"/>
      <c r="HY164" s="347"/>
      <c r="HZ164" s="347"/>
      <c r="IA164" s="347"/>
      <c r="IB164" s="347"/>
      <c r="IC164" s="347"/>
      <c r="ID164" s="347"/>
      <c r="IE164" s="347"/>
      <c r="IF164" s="347"/>
      <c r="IG164" s="347"/>
      <c r="IH164" s="347"/>
      <c r="II164" s="347"/>
      <c r="IJ164" s="347"/>
      <c r="IK164" s="347"/>
      <c r="IL164" s="347"/>
      <c r="IM164" s="347"/>
      <c r="IN164" s="347"/>
      <c r="IO164" s="347"/>
      <c r="IP164" s="347"/>
      <c r="IQ164" s="347"/>
      <c r="IR164" s="347"/>
      <c r="IS164" s="347"/>
      <c r="IT164" s="347"/>
      <c r="IU164" s="347"/>
      <c r="IV164" s="347"/>
      <c r="IW164" s="347"/>
      <c r="IX164" s="347"/>
      <c r="IY164" s="347"/>
      <c r="IZ164" s="347"/>
      <c r="JA164" s="347"/>
      <c r="JB164" s="347"/>
      <c r="JC164" s="347"/>
      <c r="JD164" s="347"/>
      <c r="JE164" s="347"/>
      <c r="JF164" s="347"/>
      <c r="JG164" s="347"/>
      <c r="JH164" s="347"/>
      <c r="JI164" s="347"/>
      <c r="JJ164" s="347"/>
      <c r="JK164" s="347"/>
      <c r="JL164" s="347"/>
      <c r="JM164" s="347"/>
      <c r="JN164" s="347"/>
    </row>
    <row r="165" spans="2:274" x14ac:dyDescent="0.2">
      <c r="B165" s="22" t="s">
        <v>332</v>
      </c>
      <c r="E165" s="297">
        <f t="shared" ref="E165" si="2022">+SUM(G165:JN165)</f>
        <v>40802.331263528737</v>
      </c>
      <c r="G165" s="22">
        <f>+(G157+G158)*$C$18</f>
        <v>0</v>
      </c>
      <c r="H165" s="22">
        <f t="shared" ref="H165:BS165" si="2023">+(H157+H158)*$C$18</f>
        <v>0</v>
      </c>
      <c r="I165" s="22">
        <f t="shared" si="2023"/>
        <v>0</v>
      </c>
      <c r="J165" s="22">
        <f t="shared" si="2023"/>
        <v>0</v>
      </c>
      <c r="K165" s="22">
        <f t="shared" si="2023"/>
        <v>0</v>
      </c>
      <c r="L165" s="22">
        <f t="shared" si="2023"/>
        <v>0</v>
      </c>
      <c r="M165" s="22">
        <f t="shared" si="2023"/>
        <v>0</v>
      </c>
      <c r="N165" s="22">
        <f t="shared" si="2023"/>
        <v>0</v>
      </c>
      <c r="O165" s="22">
        <f t="shared" si="2023"/>
        <v>0</v>
      </c>
      <c r="P165" s="22">
        <f t="shared" si="2023"/>
        <v>0</v>
      </c>
      <c r="Q165" s="22">
        <f t="shared" si="2023"/>
        <v>0</v>
      </c>
      <c r="R165" s="22">
        <f t="shared" si="2023"/>
        <v>0</v>
      </c>
      <c r="S165" s="22">
        <f t="shared" si="2023"/>
        <v>230.66147357427434</v>
      </c>
      <c r="T165" s="22">
        <f t="shared" si="2023"/>
        <v>231.96566708113644</v>
      </c>
      <c r="U165" s="22">
        <f t="shared" si="2023"/>
        <v>233.27723468769963</v>
      </c>
      <c r="V165" s="22">
        <f t="shared" si="2023"/>
        <v>234.59621808819577</v>
      </c>
      <c r="W165" s="22">
        <f t="shared" si="2023"/>
        <v>235.92265921260187</v>
      </c>
      <c r="X165" s="22">
        <f t="shared" si="2023"/>
        <v>237.25660022797319</v>
      </c>
      <c r="Y165" s="22">
        <f t="shared" si="2023"/>
        <v>238.59808353978363</v>
      </c>
      <c r="Z165" s="22">
        <f t="shared" si="2023"/>
        <v>239.94715179327383</v>
      </c>
      <c r="AA165" s="22">
        <f t="shared" si="2023"/>
        <v>241.30384787480682</v>
      </c>
      <c r="AB165" s="22">
        <f t="shared" si="2023"/>
        <v>242.66821491323131</v>
      </c>
      <c r="AC165" s="22">
        <f t="shared" si="2023"/>
        <v>244.04029628125284</v>
      </c>
      <c r="AD165" s="22">
        <f t="shared" si="2023"/>
        <v>245.42013559681249</v>
      </c>
      <c r="AE165" s="22">
        <f t="shared" si="2023"/>
        <v>246.80777672447357</v>
      </c>
      <c r="AF165" s="22">
        <f t="shared" si="2023"/>
        <v>248.20326377681602</v>
      </c>
      <c r="AG165" s="22">
        <f t="shared" si="2023"/>
        <v>249.60664111583861</v>
      </c>
      <c r="AH165" s="22">
        <f t="shared" si="2023"/>
        <v>251.01795335436947</v>
      </c>
      <c r="AI165" s="22">
        <f t="shared" si="2023"/>
        <v>252.43724535748399</v>
      </c>
      <c r="AJ165" s="22">
        <f t="shared" si="2023"/>
        <v>253.86456224393129</v>
      </c>
      <c r="AK165" s="22">
        <f t="shared" si="2023"/>
        <v>255.29994938756846</v>
      </c>
      <c r="AL165" s="22">
        <f t="shared" si="2023"/>
        <v>256.74345241880297</v>
      </c>
      <c r="AM165" s="22">
        <f t="shared" si="2023"/>
        <v>258.19511722604329</v>
      </c>
      <c r="AN165" s="22">
        <f t="shared" si="2023"/>
        <v>259.65498995715751</v>
      </c>
      <c r="AO165" s="22">
        <f t="shared" si="2023"/>
        <v>261.12311702094053</v>
      </c>
      <c r="AP165" s="22">
        <f t="shared" si="2023"/>
        <v>262.59954508858937</v>
      </c>
      <c r="AQ165" s="22">
        <f t="shared" si="2023"/>
        <v>264.08432109518674</v>
      </c>
      <c r="AR165" s="22">
        <f t="shared" si="2023"/>
        <v>265.57749224119311</v>
      </c>
      <c r="AS165" s="22">
        <f t="shared" si="2023"/>
        <v>267.07910599394734</v>
      </c>
      <c r="AT165" s="22">
        <f t="shared" si="2023"/>
        <v>268.58921008917531</v>
      </c>
      <c r="AU165" s="22">
        <f t="shared" si="2023"/>
        <v>270.10785253250782</v>
      </c>
      <c r="AV165" s="22">
        <f t="shared" si="2023"/>
        <v>271.63508160100645</v>
      </c>
      <c r="AW165" s="22">
        <f t="shared" si="2023"/>
        <v>273.17094584469822</v>
      </c>
      <c r="AX165" s="22">
        <f t="shared" si="2023"/>
        <v>274.71549408811921</v>
      </c>
      <c r="AY165" s="22">
        <f t="shared" si="2023"/>
        <v>276.26877543186635</v>
      </c>
      <c r="AZ165" s="22">
        <f t="shared" si="2023"/>
        <v>277.83083925415855</v>
      </c>
      <c r="BA165" s="22">
        <f t="shared" si="2023"/>
        <v>279.40173521240638</v>
      </c>
      <c r="BB165" s="22">
        <f t="shared" si="2023"/>
        <v>280.98151324479062</v>
      </c>
      <c r="BC165" s="22">
        <f t="shared" si="2023"/>
        <v>282.57022357184979</v>
      </c>
      <c r="BD165" s="22">
        <f t="shared" si="2023"/>
        <v>284.16791669807668</v>
      </c>
      <c r="BE165" s="22">
        <f t="shared" si="2023"/>
        <v>285.77464341352362</v>
      </c>
      <c r="BF165" s="22">
        <f t="shared" si="2023"/>
        <v>287.39045479541761</v>
      </c>
      <c r="BG165" s="22">
        <f t="shared" si="2023"/>
        <v>289.01540220978342</v>
      </c>
      <c r="BH165" s="22">
        <f t="shared" si="2023"/>
        <v>288.08640516483621</v>
      </c>
      <c r="BI165" s="22">
        <f t="shared" si="2023"/>
        <v>287.15215543553239</v>
      </c>
      <c r="BJ165" s="22">
        <f t="shared" si="2023"/>
        <v>286.21262332243089</v>
      </c>
      <c r="BK165" s="22">
        <f t="shared" si="2023"/>
        <v>285.26777895816582</v>
      </c>
      <c r="BL165" s="22">
        <f t="shared" si="2023"/>
        <v>284.31759230649675</v>
      </c>
      <c r="BM165" s="22">
        <f t="shared" si="2023"/>
        <v>283.36203316135396</v>
      </c>
      <c r="BN165" s="22">
        <f t="shared" si="2023"/>
        <v>282.40107114587823</v>
      </c>
      <c r="BO165" s="22">
        <f t="shared" si="2023"/>
        <v>281.43467571145521</v>
      </c>
      <c r="BP165" s="22">
        <f t="shared" si="2023"/>
        <v>280.46281613674427</v>
      </c>
      <c r="BQ165" s="22">
        <f t="shared" si="2023"/>
        <v>279.48546152670178</v>
      </c>
      <c r="BR165" s="22">
        <f t="shared" si="2023"/>
        <v>278.50258081159905</v>
      </c>
      <c r="BS165" s="22">
        <f t="shared" si="2023"/>
        <v>277.51414274603468</v>
      </c>
      <c r="BT165" s="22">
        <f t="shared" ref="BT165:EE165" si="2024">+(BT157+BT158)*$C$18</f>
        <v>276.52011590794109</v>
      </c>
      <c r="BU165" s="22">
        <f t="shared" si="2024"/>
        <v>275.52046869758601</v>
      </c>
      <c r="BV165" s="22">
        <f t="shared" si="2024"/>
        <v>274.51516933656745</v>
      </c>
      <c r="BW165" s="22">
        <f t="shared" si="2024"/>
        <v>273.50418586680382</v>
      </c>
      <c r="BX165" s="22">
        <f t="shared" si="2024"/>
        <v>272.48748614951785</v>
      </c>
      <c r="BY165" s="22">
        <f t="shared" si="2024"/>
        <v>271.46503786421505</v>
      </c>
      <c r="BZ165" s="22">
        <f t="shared" si="2024"/>
        <v>270.43680850765605</v>
      </c>
      <c r="CA165" s="22">
        <f t="shared" si="2024"/>
        <v>269.40276539282348</v>
      </c>
      <c r="CB165" s="22">
        <f t="shared" si="2024"/>
        <v>268.36287564788273</v>
      </c>
      <c r="CC165" s="22">
        <f t="shared" si="2024"/>
        <v>267.3171062151373</v>
      </c>
      <c r="CD165" s="22">
        <f t="shared" si="2024"/>
        <v>266.26542384997737</v>
      </c>
      <c r="CE165" s="22">
        <f t="shared" si="2024"/>
        <v>265.20779511982346</v>
      </c>
      <c r="CF165" s="22">
        <f t="shared" si="2024"/>
        <v>264.14418640306337</v>
      </c>
      <c r="CG165" s="22">
        <f t="shared" si="2024"/>
        <v>263.0745638879834</v>
      </c>
      <c r="CH165" s="22">
        <f t="shared" si="2024"/>
        <v>261.99889357169354</v>
      </c>
      <c r="CI165" s="22">
        <f t="shared" si="2024"/>
        <v>260.91714125904645</v>
      </c>
      <c r="CJ165" s="22">
        <f t="shared" si="2024"/>
        <v>259.82927256155045</v>
      </c>
      <c r="CK165" s="22">
        <f t="shared" si="2024"/>
        <v>258.73525289627651</v>
      </c>
      <c r="CL165" s="22">
        <f t="shared" si="2024"/>
        <v>257.63504748475839</v>
      </c>
      <c r="CM165" s="22">
        <f t="shared" si="2024"/>
        <v>256.52862135188747</v>
      </c>
      <c r="CN165" s="22">
        <f t="shared" si="2024"/>
        <v>255.41593932480092</v>
      </c>
      <c r="CO165" s="22">
        <f t="shared" si="2024"/>
        <v>254.29696603176328</v>
      </c>
      <c r="CP165" s="22">
        <f t="shared" si="2024"/>
        <v>253.17166590104213</v>
      </c>
      <c r="CQ165" s="22">
        <f t="shared" si="2024"/>
        <v>252.04000315977746</v>
      </c>
      <c r="CR165" s="22">
        <f t="shared" si="2024"/>
        <v>250.90194183284416</v>
      </c>
      <c r="CS165" s="22">
        <f t="shared" si="2024"/>
        <v>249.75744574170861</v>
      </c>
      <c r="CT165" s="22">
        <f t="shared" si="2024"/>
        <v>248.60647850327842</v>
      </c>
      <c r="CU165" s="22">
        <f t="shared" si="2024"/>
        <v>247.44900352874603</v>
      </c>
      <c r="CV165" s="22">
        <f t="shared" si="2024"/>
        <v>246.28498402242536</v>
      </c>
      <c r="CW165" s="22">
        <f t="shared" si="2024"/>
        <v>245.11438298058218</v>
      </c>
      <c r="CX165" s="22">
        <f t="shared" si="2024"/>
        <v>243.93716319025773</v>
      </c>
      <c r="CY165" s="22">
        <f t="shared" si="2024"/>
        <v>242.75328722808592</v>
      </c>
      <c r="CZ165" s="22">
        <f t="shared" si="2024"/>
        <v>241.56271745910331</v>
      </c>
      <c r="DA165" s="22">
        <f t="shared" si="2024"/>
        <v>240.36541603555304</v>
      </c>
      <c r="DB165" s="22">
        <f t="shared" si="2024"/>
        <v>239.16134489568142</v>
      </c>
      <c r="DC165" s="22">
        <f t="shared" si="2024"/>
        <v>237.95046576252824</v>
      </c>
      <c r="DD165" s="22">
        <f t="shared" si="2024"/>
        <v>236.73274014270962</v>
      </c>
      <c r="DE165" s="22">
        <f t="shared" si="2024"/>
        <v>235.50812932519457</v>
      </c>
      <c r="DF165" s="22">
        <f t="shared" si="2024"/>
        <v>234.27659438007427</v>
      </c>
      <c r="DG165" s="22">
        <f t="shared" si="2024"/>
        <v>233.03809615732465</v>
      </c>
      <c r="DH165" s="22">
        <f t="shared" si="2024"/>
        <v>231.79259528556153</v>
      </c>
      <c r="DI165" s="22">
        <f t="shared" si="2024"/>
        <v>230.54005217078935</v>
      </c>
      <c r="DJ165" s="22">
        <f t="shared" si="2024"/>
        <v>229.28042699514222</v>
      </c>
      <c r="DK165" s="22">
        <f t="shared" si="2024"/>
        <v>228.01367971561837</v>
      </c>
      <c r="DL165" s="22">
        <f t="shared" si="2024"/>
        <v>226.73977006280697</v>
      </c>
      <c r="DM165" s="22">
        <f t="shared" si="2024"/>
        <v>225.45865753960814</v>
      </c>
      <c r="DN165" s="22">
        <f t="shared" si="2024"/>
        <v>224.17030141994556</v>
      </c>
      <c r="DO165" s="22">
        <f t="shared" si="2024"/>
        <v>222.87466074747161</v>
      </c>
      <c r="DP165" s="22">
        <f t="shared" si="2024"/>
        <v>221.57169433426569</v>
      </c>
      <c r="DQ165" s="22">
        <f t="shared" si="2024"/>
        <v>220.26136075952459</v>
      </c>
      <c r="DR165" s="22">
        <f t="shared" si="2024"/>
        <v>218.94361836824589</v>
      </c>
      <c r="DS165" s="22">
        <f t="shared" si="2024"/>
        <v>217.61842526990378</v>
      </c>
      <c r="DT165" s="22">
        <f t="shared" si="2024"/>
        <v>216.28573933711723</v>
      </c>
      <c r="DU165" s="22">
        <f t="shared" si="2024"/>
        <v>214.94551820431096</v>
      </c>
      <c r="DV165" s="22">
        <f t="shared" si="2024"/>
        <v>213.59771926636853</v>
      </c>
      <c r="DW165" s="22">
        <f t="shared" si="2024"/>
        <v>212.242299677278</v>
      </c>
      <c r="DX165" s="22">
        <f t="shared" si="2024"/>
        <v>210.87921634876983</v>
      </c>
      <c r="DY165" s="22">
        <f t="shared" si="2024"/>
        <v>209.50842594894706</v>
      </c>
      <c r="DZ165" s="22">
        <f t="shared" si="2024"/>
        <v>208.12988490090808</v>
      </c>
      <c r="EA165" s="22">
        <f t="shared" si="2024"/>
        <v>206.74354938136099</v>
      </c>
      <c r="EB165" s="22">
        <f t="shared" si="2024"/>
        <v>205.34937531923063</v>
      </c>
      <c r="EC165" s="22">
        <f t="shared" si="2024"/>
        <v>203.94731839425765</v>
      </c>
      <c r="ED165" s="22">
        <f t="shared" si="2024"/>
        <v>202.53733403558948</v>
      </c>
      <c r="EE165" s="22">
        <f t="shared" si="2024"/>
        <v>201.11937742036338</v>
      </c>
      <c r="EF165" s="22">
        <f t="shared" ref="EF165:GQ165" si="2025">+(EF157+EF158)*$C$18</f>
        <v>199.6934034722818</v>
      </c>
      <c r="EG165" s="22">
        <f t="shared" si="2025"/>
        <v>198.25936686017909</v>
      </c>
      <c r="EH165" s="22">
        <f t="shared" si="2025"/>
        <v>196.81722199658068</v>
      </c>
      <c r="EI165" s="22">
        <f t="shared" si="2025"/>
        <v>195.36692303625378</v>
      </c>
      <c r="EJ165" s="22">
        <f t="shared" si="2025"/>
        <v>193.90842387475004</v>
      </c>
      <c r="EK165" s="22">
        <f t="shared" si="2025"/>
        <v>192.44167814693972</v>
      </c>
      <c r="EL165" s="22">
        <f t="shared" si="2025"/>
        <v>190.96663922553802</v>
      </c>
      <c r="EM165" s="22">
        <f t="shared" si="2025"/>
        <v>189.48326021962262</v>
      </c>
      <c r="EN165" s="22">
        <f t="shared" si="2025"/>
        <v>187.99149397314315</v>
      </c>
      <c r="EO165" s="22">
        <f t="shared" si="2025"/>
        <v>186.49129306342209</v>
      </c>
      <c r="EP165" s="22">
        <f t="shared" si="2025"/>
        <v>184.98260979964712</v>
      </c>
      <c r="EQ165" s="22">
        <f t="shared" si="2025"/>
        <v>183.46539622135523</v>
      </c>
      <c r="ER165" s="22">
        <f t="shared" si="2025"/>
        <v>181.93960409690791</v>
      </c>
      <c r="ES165" s="22">
        <f t="shared" si="2025"/>
        <v>180.40518492195804</v>
      </c>
      <c r="ET165" s="22">
        <f t="shared" si="2025"/>
        <v>178.86208991790775</v>
      </c>
      <c r="EU165" s="22">
        <f t="shared" si="2025"/>
        <v>177.310270030358</v>
      </c>
      <c r="EV165" s="22">
        <f t="shared" si="2025"/>
        <v>175.74967592754894</v>
      </c>
      <c r="EW165" s="22">
        <f t="shared" si="2025"/>
        <v>174.18025799879192</v>
      </c>
      <c r="EX165" s="22">
        <f t="shared" si="2025"/>
        <v>172.60196635289208</v>
      </c>
      <c r="EY165" s="22">
        <f t="shared" si="2025"/>
        <v>171.01475081656261</v>
      </c>
      <c r="EZ165" s="22">
        <f t="shared" si="2025"/>
        <v>169.41856093282956</v>
      </c>
      <c r="FA165" s="22">
        <f t="shared" si="2025"/>
        <v>167.81334595942801</v>
      </c>
      <c r="FB165" s="22">
        <f t="shared" si="2025"/>
        <v>166.19905486718881</v>
      </c>
      <c r="FC165" s="22">
        <f t="shared" si="2025"/>
        <v>164.57563633841647</v>
      </c>
      <c r="FD165" s="22">
        <f t="shared" si="2025"/>
        <v>162.94303876525785</v>
      </c>
      <c r="FE165" s="22">
        <f t="shared" si="2025"/>
        <v>161.30121024806147</v>
      </c>
      <c r="FF165" s="22">
        <f t="shared" si="2025"/>
        <v>159.65009859372765</v>
      </c>
      <c r="FG165" s="22">
        <f t="shared" si="2025"/>
        <v>157.98965131404941</v>
      </c>
      <c r="FH165" s="22">
        <f t="shared" si="2025"/>
        <v>156.31981562404374</v>
      </c>
      <c r="FI165" s="22">
        <f t="shared" si="2025"/>
        <v>154.6405384402737</v>
      </c>
      <c r="FJ165" s="22">
        <f t="shared" si="2025"/>
        <v>152.95176637916089</v>
      </c>
      <c r="FK165" s="22">
        <f t="shared" si="2025"/>
        <v>151.25344575528837</v>
      </c>
      <c r="FL165" s="22">
        <f t="shared" si="2025"/>
        <v>149.54552257969402</v>
      </c>
      <c r="FM165" s="22">
        <f t="shared" si="2025"/>
        <v>147.82794255815435</v>
      </c>
      <c r="FN165" s="22">
        <f t="shared" si="2025"/>
        <v>146.10065108945838</v>
      </c>
      <c r="FO165" s="22">
        <f t="shared" si="2025"/>
        <v>144.36359326367199</v>
      </c>
      <c r="FP165" s="22">
        <f t="shared" si="2025"/>
        <v>142.61671386039228</v>
      </c>
      <c r="FQ165" s="22">
        <f t="shared" si="2025"/>
        <v>140.85995734699213</v>
      </c>
      <c r="FR165" s="22">
        <f t="shared" si="2025"/>
        <v>139.09326787685498</v>
      </c>
      <c r="FS165" s="22">
        <f t="shared" si="2025"/>
        <v>137.31658928759924</v>
      </c>
      <c r="FT165" s="22">
        <f t="shared" si="2025"/>
        <v>135.52986509929318</v>
      </c>
      <c r="FU165" s="22">
        <f t="shared" si="2025"/>
        <v>133.73303851265925</v>
      </c>
      <c r="FV165" s="22">
        <f t="shared" si="2025"/>
        <v>131.92605240726854</v>
      </c>
      <c r="FW165" s="22">
        <f t="shared" si="2025"/>
        <v>130.10884933972491</v>
      </c>
      <c r="FX165" s="22">
        <f t="shared" si="2025"/>
        <v>128.28137154183898</v>
      </c>
      <c r="FY165" s="22">
        <f t="shared" si="2025"/>
        <v>126.44356091879152</v>
      </c>
      <c r="FZ165" s="22">
        <f t="shared" si="2025"/>
        <v>124.59535904728685</v>
      </c>
      <c r="GA165" s="22">
        <f t="shared" si="2025"/>
        <v>122.73670717369541</v>
      </c>
      <c r="GB165" s="22">
        <f t="shared" si="2025"/>
        <v>120.86754621218611</v>
      </c>
      <c r="GC165" s="22">
        <f t="shared" si="2025"/>
        <v>118.98781674284797</v>
      </c>
      <c r="GD165" s="22">
        <f t="shared" si="2025"/>
        <v>117.0974590098012</v>
      </c>
      <c r="GE165" s="22">
        <f t="shared" si="2025"/>
        <v>115.19641291929757</v>
      </c>
      <c r="GF165" s="22">
        <f t="shared" si="2025"/>
        <v>113.28461803781009</v>
      </c>
      <c r="GG165" s="22">
        <f t="shared" si="2025"/>
        <v>111.36201359011177</v>
      </c>
      <c r="GH165" s="22">
        <f t="shared" si="2025"/>
        <v>109.42853845734371</v>
      </c>
      <c r="GI165" s="22">
        <f t="shared" si="2025"/>
        <v>107.48413117507204</v>
      </c>
      <c r="GJ165" s="22">
        <f t="shared" si="2025"/>
        <v>105.52872993133406</v>
      </c>
      <c r="GK165" s="22">
        <f t="shared" si="2025"/>
        <v>103.56227256467329</v>
      </c>
      <c r="GL165" s="22">
        <f t="shared" si="2025"/>
        <v>101.58469656216329</v>
      </c>
      <c r="GM165" s="22">
        <f t="shared" si="2025"/>
        <v>99.595939057420452</v>
      </c>
      <c r="GN165" s="22">
        <f t="shared" si="2025"/>
        <v>97.595936828605502</v>
      </c>
      <c r="GO165" s="22">
        <f t="shared" si="2025"/>
        <v>95.584626296413688</v>
      </c>
      <c r="GP165" s="22">
        <f t="shared" si="2025"/>
        <v>93.561943522053653</v>
      </c>
      <c r="GQ165" s="22">
        <f t="shared" si="2025"/>
        <v>91.527824205214785</v>
      </c>
      <c r="GR165" s="22">
        <f t="shared" ref="GR165:JC165" si="2026">+(GR157+GR158)*$C$18</f>
        <v>89.482203682023183</v>
      </c>
      <c r="GS165" s="22">
        <f t="shared" si="2026"/>
        <v>87.425016922985989</v>
      </c>
      <c r="GT165" s="22">
        <f t="shared" si="2026"/>
        <v>85.356198530924161</v>
      </c>
      <c r="GU165" s="22">
        <f t="shared" si="2026"/>
        <v>83.275682738893479</v>
      </c>
      <c r="GV165" s="22">
        <f t="shared" si="2026"/>
        <v>81.183403408093852</v>
      </c>
      <c r="GW165" s="22">
        <f t="shared" si="2026"/>
        <v>79.079294025766828</v>
      </c>
      <c r="GX165" s="22">
        <f t="shared" si="2026"/>
        <v>76.963287703081122</v>
      </c>
      <c r="GY165" s="22">
        <f t="shared" si="2026"/>
        <v>74.835317173006288</v>
      </c>
      <c r="GZ165" s="22">
        <f t="shared" si="2026"/>
        <v>72.695314788174286</v>
      </c>
      <c r="HA165" s="22">
        <f t="shared" si="2026"/>
        <v>70.543212518729064</v>
      </c>
      <c r="HB165" s="22">
        <f t="shared" si="2026"/>
        <v>68.378941950163821</v>
      </c>
      <c r="HC165" s="22">
        <f t="shared" si="2026"/>
        <v>66.202434281146225</v>
      </c>
      <c r="HD165" s="22">
        <f t="shared" si="2026"/>
        <v>64.013620321331203</v>
      </c>
      <c r="HE165" s="22">
        <f t="shared" si="2026"/>
        <v>61.812430489161414</v>
      </c>
      <c r="HF165" s="22">
        <f t="shared" si="2026"/>
        <v>59.598794809655253</v>
      </c>
      <c r="HG165" s="22">
        <f t="shared" si="2026"/>
        <v>57.372642912182414</v>
      </c>
      <c r="HH165" s="22">
        <f t="shared" si="2026"/>
        <v>55.133904028226823</v>
      </c>
      <c r="HI165" s="22">
        <f t="shared" si="2026"/>
        <v>52.882506989136907</v>
      </c>
      <c r="HJ165" s="22">
        <f t="shared" si="2026"/>
        <v>50.618380223863198</v>
      </c>
      <c r="HK165" s="22">
        <f t="shared" si="2026"/>
        <v>48.341451756683121</v>
      </c>
      <c r="HL165" s="22">
        <f t="shared" si="2026"/>
        <v>46.051649204912884</v>
      </c>
      <c r="HM165" s="22">
        <f t="shared" si="2026"/>
        <v>43.748899776606486</v>
      </c>
      <c r="HN165" s="22">
        <f t="shared" si="2026"/>
        <v>41.433130268241676</v>
      </c>
      <c r="HO165" s="22">
        <f t="shared" si="2026"/>
        <v>39.104267062392857</v>
      </c>
      <c r="HP165" s="22">
        <f t="shared" si="2026"/>
        <v>36.762236125390785</v>
      </c>
      <c r="HQ165" s="22">
        <f t="shared" si="2026"/>
        <v>34.406963004969107</v>
      </c>
      <c r="HR165" s="22">
        <f t="shared" si="2026"/>
        <v>32.038372827897518</v>
      </c>
      <c r="HS165" s="22">
        <f t="shared" si="2026"/>
        <v>29.656390297601586</v>
      </c>
      <c r="HT165" s="22">
        <f t="shared" si="2026"/>
        <v>27.260939691769099</v>
      </c>
      <c r="HU165" s="22">
        <f t="shared" si="2026"/>
        <v>24.851944859942886</v>
      </c>
      <c r="HV165" s="22">
        <f t="shared" si="2026"/>
        <v>22.429329221100023</v>
      </c>
      <c r="HW165" s="22">
        <f t="shared" si="2026"/>
        <v>19.993015761217336</v>
      </c>
      <c r="HX165" s="22">
        <f t="shared" si="2026"/>
        <v>17.542927030823183</v>
      </c>
      <c r="HY165" s="22">
        <f t="shared" si="2026"/>
        <v>15.078985142535338</v>
      </c>
      <c r="HZ165" s="22">
        <f t="shared" si="2026"/>
        <v>12.601111768584996</v>
      </c>
      <c r="IA165" s="22">
        <f t="shared" si="2026"/>
        <v>10.109228138326758</v>
      </c>
      <c r="IB165" s="22">
        <f t="shared" si="2026"/>
        <v>7.603255035734545</v>
      </c>
      <c r="IC165" s="22">
        <f t="shared" si="2026"/>
        <v>5.0831127968833476</v>
      </c>
      <c r="ID165" s="22">
        <f t="shared" si="2026"/>
        <v>2.5487213074167454</v>
      </c>
      <c r="IE165" s="22">
        <f t="shared" si="2026"/>
        <v>9.6098885412298891E-14</v>
      </c>
      <c r="IF165" s="22">
        <f t="shared" si="2026"/>
        <v>9.6098885412298891E-14</v>
      </c>
      <c r="IG165" s="22">
        <f t="shared" si="2026"/>
        <v>9.6098885412298891E-14</v>
      </c>
      <c r="IH165" s="22">
        <f t="shared" si="2026"/>
        <v>9.6098885412298891E-14</v>
      </c>
      <c r="II165" s="22">
        <f t="shared" si="2026"/>
        <v>9.6098885412298891E-14</v>
      </c>
      <c r="IJ165" s="22">
        <f t="shared" si="2026"/>
        <v>9.6098885412298891E-14</v>
      </c>
      <c r="IK165" s="22">
        <f t="shared" si="2026"/>
        <v>9.6098885412298891E-14</v>
      </c>
      <c r="IL165" s="22">
        <f t="shared" si="2026"/>
        <v>9.6098885412298891E-14</v>
      </c>
      <c r="IM165" s="22">
        <f t="shared" si="2026"/>
        <v>9.6098885412298891E-14</v>
      </c>
      <c r="IN165" s="22">
        <f t="shared" si="2026"/>
        <v>9.6098885412298891E-14</v>
      </c>
      <c r="IO165" s="22">
        <f t="shared" si="2026"/>
        <v>9.6098885412298891E-14</v>
      </c>
      <c r="IP165" s="22">
        <f t="shared" si="2026"/>
        <v>9.6098885412298891E-14</v>
      </c>
      <c r="IQ165" s="22">
        <f t="shared" si="2026"/>
        <v>9.6098885412298891E-14</v>
      </c>
      <c r="IR165" s="22">
        <f t="shared" si="2026"/>
        <v>9.6098885412298891E-14</v>
      </c>
      <c r="IS165" s="22">
        <f t="shared" si="2026"/>
        <v>9.6098885412298891E-14</v>
      </c>
      <c r="IT165" s="22">
        <f t="shared" si="2026"/>
        <v>9.6098885412298891E-14</v>
      </c>
      <c r="IU165" s="22">
        <f t="shared" si="2026"/>
        <v>9.6098885412298891E-14</v>
      </c>
      <c r="IV165" s="22">
        <f t="shared" si="2026"/>
        <v>9.6098885412298891E-14</v>
      </c>
      <c r="IW165" s="22">
        <f t="shared" si="2026"/>
        <v>9.6098885412298891E-14</v>
      </c>
      <c r="IX165" s="22">
        <f t="shared" si="2026"/>
        <v>9.6098885412298891E-14</v>
      </c>
      <c r="IY165" s="22">
        <f t="shared" si="2026"/>
        <v>9.6098885412298891E-14</v>
      </c>
      <c r="IZ165" s="22">
        <f t="shared" si="2026"/>
        <v>9.6098885412298891E-14</v>
      </c>
      <c r="JA165" s="22">
        <f t="shared" si="2026"/>
        <v>9.6098885412298891E-14</v>
      </c>
      <c r="JB165" s="22">
        <f t="shared" si="2026"/>
        <v>9.6098885412298891E-14</v>
      </c>
      <c r="JC165" s="22">
        <f t="shared" si="2026"/>
        <v>9.6098885412298891E-14</v>
      </c>
      <c r="JD165" s="22">
        <f t="shared" ref="JD165:JN165" si="2027">+(JD157+JD158)*$C$18</f>
        <v>9.6098885412298891E-14</v>
      </c>
      <c r="JE165" s="22">
        <f t="shared" si="2027"/>
        <v>9.6098885412298891E-14</v>
      </c>
      <c r="JF165" s="22">
        <f t="shared" si="2027"/>
        <v>9.6098885412298891E-14</v>
      </c>
      <c r="JG165" s="22">
        <f t="shared" si="2027"/>
        <v>9.6098885412298891E-14</v>
      </c>
      <c r="JH165" s="22">
        <f t="shared" si="2027"/>
        <v>9.6098885412298891E-14</v>
      </c>
      <c r="JI165" s="22">
        <f t="shared" si="2027"/>
        <v>9.6098885412298891E-14</v>
      </c>
      <c r="JJ165" s="22">
        <f t="shared" si="2027"/>
        <v>9.6098885412298891E-14</v>
      </c>
      <c r="JK165" s="22">
        <f t="shared" si="2027"/>
        <v>9.6098885412298891E-14</v>
      </c>
      <c r="JL165" s="22">
        <f t="shared" si="2027"/>
        <v>9.6098885412298891E-14</v>
      </c>
      <c r="JM165" s="22">
        <f t="shared" si="2027"/>
        <v>9.6098885412298891E-14</v>
      </c>
      <c r="JN165" s="22">
        <f t="shared" si="2027"/>
        <v>9.6098885412298891E-14</v>
      </c>
    </row>
    <row r="167" spans="2:274" x14ac:dyDescent="0.2">
      <c r="B167" s="235" t="s">
        <v>249</v>
      </c>
      <c r="C167" s="379"/>
      <c r="D167" s="380"/>
      <c r="E167" s="380"/>
      <c r="F167" s="380"/>
      <c r="G167" s="380"/>
      <c r="H167" s="380"/>
      <c r="I167" s="380"/>
      <c r="J167" s="380"/>
      <c r="K167" s="380"/>
      <c r="L167" s="380"/>
      <c r="M167" s="380"/>
      <c r="N167" s="380"/>
      <c r="O167" s="380"/>
      <c r="P167" s="380"/>
      <c r="Q167" s="380"/>
      <c r="R167" s="380"/>
      <c r="S167" s="380"/>
      <c r="T167" s="380"/>
      <c r="U167" s="380"/>
      <c r="V167" s="380"/>
      <c r="W167" s="380"/>
      <c r="X167" s="380"/>
      <c r="Y167" s="380"/>
      <c r="Z167" s="380"/>
      <c r="AA167" s="380"/>
      <c r="AB167" s="380"/>
      <c r="AC167" s="380"/>
      <c r="AD167" s="380"/>
      <c r="AE167" s="380"/>
      <c r="AF167" s="380"/>
      <c r="AG167" s="380"/>
      <c r="AH167" s="380"/>
      <c r="AI167" s="380"/>
      <c r="AJ167" s="380"/>
      <c r="AK167" s="380"/>
      <c r="AL167" s="380"/>
      <c r="AM167" s="380"/>
      <c r="AN167" s="380"/>
      <c r="AO167" s="380"/>
      <c r="AP167" s="380"/>
      <c r="AQ167" s="380"/>
      <c r="AR167" s="380"/>
      <c r="AS167" s="380"/>
      <c r="AT167" s="380"/>
      <c r="AU167" s="380"/>
      <c r="AV167" s="380"/>
      <c r="AW167" s="380"/>
      <c r="AX167" s="380"/>
      <c r="AY167" s="380"/>
      <c r="AZ167" s="380"/>
      <c r="BA167" s="380"/>
      <c r="BB167" s="380"/>
      <c r="BC167" s="380"/>
      <c r="BD167" s="380"/>
      <c r="BE167" s="380"/>
      <c r="BF167" s="380"/>
      <c r="BG167" s="380"/>
      <c r="BH167" s="380"/>
      <c r="BI167" s="380"/>
      <c r="BJ167" s="380"/>
      <c r="BK167" s="380"/>
      <c r="BL167" s="380"/>
      <c r="BM167" s="380"/>
      <c r="BN167" s="380"/>
      <c r="BO167" s="380"/>
      <c r="BP167" s="380"/>
      <c r="BQ167" s="380"/>
      <c r="BR167" s="380"/>
      <c r="BS167" s="380"/>
      <c r="BT167" s="380"/>
      <c r="BU167" s="380"/>
      <c r="BV167" s="380"/>
      <c r="BW167" s="380"/>
      <c r="BX167" s="380"/>
      <c r="BY167" s="380"/>
      <c r="BZ167" s="380"/>
      <c r="CA167" s="380"/>
      <c r="CB167" s="380"/>
      <c r="CC167" s="380"/>
      <c r="CD167" s="380"/>
      <c r="CE167" s="380"/>
      <c r="CF167" s="380"/>
      <c r="CG167" s="380"/>
      <c r="CH167" s="380"/>
      <c r="CI167" s="380"/>
      <c r="CJ167" s="380"/>
      <c r="CK167" s="380"/>
      <c r="CL167" s="380"/>
      <c r="CM167" s="380"/>
      <c r="CN167" s="380"/>
      <c r="CO167" s="380"/>
      <c r="CP167" s="380"/>
      <c r="CQ167" s="380"/>
      <c r="CR167" s="380"/>
      <c r="CS167" s="380"/>
      <c r="CT167" s="380"/>
      <c r="CU167" s="380"/>
      <c r="CV167" s="380"/>
      <c r="CW167" s="380"/>
      <c r="CX167" s="380"/>
      <c r="CY167" s="380"/>
      <c r="CZ167" s="380"/>
      <c r="DA167" s="380"/>
      <c r="DB167" s="380"/>
      <c r="DC167" s="380"/>
      <c r="DD167" s="380"/>
      <c r="DE167" s="380"/>
      <c r="DF167" s="380"/>
      <c r="DG167" s="380"/>
      <c r="DH167" s="380"/>
      <c r="DI167" s="380"/>
      <c r="DJ167" s="380"/>
      <c r="DK167" s="380"/>
      <c r="DL167" s="380"/>
      <c r="DM167" s="380"/>
      <c r="DN167" s="380"/>
      <c r="DO167" s="380"/>
      <c r="DP167" s="380"/>
      <c r="DQ167" s="380"/>
      <c r="DR167" s="380"/>
      <c r="DS167" s="380"/>
      <c r="DT167" s="380"/>
      <c r="DU167" s="380"/>
      <c r="DV167" s="380"/>
      <c r="DW167" s="380"/>
      <c r="DX167" s="380"/>
      <c r="DY167" s="380"/>
      <c r="DZ167" s="380"/>
      <c r="EA167" s="380"/>
      <c r="EB167" s="380"/>
      <c r="EC167" s="380"/>
      <c r="ED167" s="380"/>
      <c r="EE167" s="380"/>
      <c r="EF167" s="380"/>
      <c r="EG167" s="380"/>
      <c r="EH167" s="380"/>
      <c r="EI167" s="380"/>
      <c r="EJ167" s="380"/>
      <c r="EK167" s="380"/>
      <c r="EL167" s="380"/>
      <c r="EM167" s="380"/>
      <c r="EN167" s="380"/>
      <c r="EO167" s="380"/>
      <c r="EP167" s="380"/>
      <c r="EQ167" s="380"/>
      <c r="ER167" s="380"/>
      <c r="ES167" s="380"/>
      <c r="ET167" s="380"/>
      <c r="EU167" s="380"/>
      <c r="EV167" s="380"/>
      <c r="EW167" s="380"/>
      <c r="EX167" s="380"/>
      <c r="EY167" s="380"/>
      <c r="EZ167" s="380"/>
      <c r="FA167" s="380"/>
      <c r="FB167" s="380"/>
      <c r="FC167" s="380"/>
      <c r="FD167" s="380"/>
      <c r="FE167" s="380"/>
      <c r="FF167" s="380"/>
      <c r="FG167" s="380"/>
      <c r="FH167" s="380"/>
      <c r="FI167" s="380"/>
      <c r="FJ167" s="380"/>
      <c r="FK167" s="380"/>
      <c r="FL167" s="380"/>
      <c r="FM167" s="380"/>
      <c r="FN167" s="380"/>
      <c r="FO167" s="380"/>
      <c r="FP167" s="380"/>
      <c r="FQ167" s="380"/>
      <c r="FR167" s="380"/>
      <c r="FS167" s="380"/>
      <c r="FT167" s="380"/>
      <c r="FU167" s="380"/>
      <c r="FV167" s="380"/>
      <c r="FW167" s="380"/>
      <c r="FX167" s="380"/>
      <c r="FY167" s="380"/>
      <c r="FZ167" s="380"/>
      <c r="GA167" s="380"/>
      <c r="GB167" s="380"/>
      <c r="GC167" s="380"/>
      <c r="GD167" s="380"/>
      <c r="GE167" s="380"/>
      <c r="GF167" s="380"/>
      <c r="GG167" s="380"/>
      <c r="GH167" s="380"/>
      <c r="GI167" s="380"/>
      <c r="GJ167" s="380"/>
      <c r="GK167" s="380"/>
      <c r="GL167" s="380"/>
      <c r="GM167" s="380"/>
      <c r="GN167" s="380"/>
      <c r="GO167" s="380"/>
      <c r="GP167" s="380"/>
      <c r="GQ167" s="380"/>
      <c r="GR167" s="380"/>
      <c r="GS167" s="380"/>
      <c r="GT167" s="380"/>
      <c r="GU167" s="380"/>
      <c r="GV167" s="380"/>
      <c r="GW167" s="380"/>
      <c r="GX167" s="380"/>
      <c r="GY167" s="380"/>
      <c r="GZ167" s="380"/>
      <c r="HA167" s="380"/>
      <c r="HB167" s="380"/>
      <c r="HC167" s="380"/>
      <c r="HD167" s="380"/>
      <c r="HE167" s="380"/>
      <c r="HF167" s="380"/>
      <c r="HG167" s="380"/>
      <c r="HH167" s="380"/>
      <c r="HI167" s="380"/>
      <c r="HJ167" s="380"/>
      <c r="HK167" s="380"/>
      <c r="HL167" s="380"/>
      <c r="HM167" s="380"/>
      <c r="HN167" s="380"/>
      <c r="HO167" s="380"/>
      <c r="HP167" s="380"/>
      <c r="HQ167" s="380"/>
      <c r="HR167" s="380"/>
      <c r="HS167" s="380"/>
      <c r="HT167" s="380"/>
      <c r="HU167" s="380"/>
      <c r="HV167" s="380"/>
      <c r="HW167" s="380"/>
      <c r="HX167" s="380"/>
      <c r="HY167" s="380"/>
      <c r="HZ167" s="380"/>
      <c r="IA167" s="380"/>
      <c r="IB167" s="380"/>
      <c r="IC167" s="380"/>
      <c r="ID167" s="380"/>
      <c r="IE167" s="380"/>
      <c r="IF167" s="380"/>
      <c r="IG167" s="380"/>
      <c r="IH167" s="380"/>
      <c r="II167" s="380"/>
      <c r="IJ167" s="380"/>
      <c r="IK167" s="380"/>
      <c r="IL167" s="380"/>
      <c r="IM167" s="380"/>
      <c r="IN167" s="380"/>
      <c r="IO167" s="380"/>
      <c r="IP167" s="380"/>
      <c r="IQ167" s="380"/>
      <c r="IR167" s="380"/>
      <c r="IS167" s="380"/>
      <c r="IT167" s="380"/>
      <c r="IU167" s="380"/>
      <c r="IV167" s="380"/>
      <c r="IW167" s="380"/>
      <c r="IX167" s="380"/>
      <c r="IY167" s="380"/>
      <c r="IZ167" s="380"/>
      <c r="JA167" s="380"/>
      <c r="JB167" s="380"/>
      <c r="JC167" s="380"/>
      <c r="JD167" s="380"/>
      <c r="JE167" s="380"/>
      <c r="JF167" s="380"/>
      <c r="JG167" s="380"/>
      <c r="JH167" s="380"/>
      <c r="JI167" s="380"/>
      <c r="JJ167" s="380"/>
      <c r="JK167" s="380"/>
      <c r="JL167" s="380"/>
      <c r="JM167" s="380"/>
      <c r="JN167" s="380"/>
    </row>
    <row r="168" spans="2:274" x14ac:dyDescent="0.2">
      <c r="B168" s="2"/>
      <c r="C168" s="247"/>
      <c r="D168" s="178"/>
      <c r="E168" s="297"/>
      <c r="F168" s="347"/>
      <c r="G168" s="347"/>
      <c r="H168" s="347"/>
      <c r="I168" s="347"/>
      <c r="J168" s="347"/>
      <c r="K168" s="347"/>
      <c r="L168" s="347"/>
      <c r="M168" s="347"/>
      <c r="N168" s="347"/>
      <c r="O168" s="347"/>
      <c r="P168" s="347"/>
      <c r="Q168" s="347"/>
      <c r="R168" s="347"/>
      <c r="S168" s="347"/>
      <c r="T168" s="347"/>
      <c r="U168" s="347"/>
      <c r="V168" s="347"/>
      <c r="W168" s="347"/>
      <c r="X168" s="347"/>
      <c r="Y168" s="347"/>
      <c r="Z168" s="347"/>
      <c r="AA168" s="347"/>
      <c r="AB168" s="347"/>
      <c r="AC168" s="347"/>
      <c r="AD168" s="347"/>
      <c r="AE168" s="347"/>
      <c r="AF168" s="347"/>
      <c r="AG168" s="347"/>
      <c r="AH168" s="347"/>
      <c r="AI168" s="347"/>
      <c r="AJ168" s="347"/>
      <c r="AK168" s="347"/>
      <c r="AL168" s="347"/>
      <c r="AM168" s="347"/>
      <c r="AN168" s="347"/>
      <c r="AO168" s="347"/>
      <c r="AP168" s="347"/>
      <c r="AQ168" s="347"/>
      <c r="AR168" s="347"/>
      <c r="AS168" s="347"/>
      <c r="AT168" s="347"/>
      <c r="AU168" s="347"/>
      <c r="AV168" s="347"/>
      <c r="AW168" s="347"/>
      <c r="AX168" s="347"/>
      <c r="AY168" s="347"/>
      <c r="AZ168" s="347"/>
      <c r="BA168" s="347"/>
      <c r="BB168" s="347"/>
      <c r="BC168" s="347"/>
      <c r="BD168" s="347"/>
      <c r="BE168" s="347"/>
      <c r="BF168" s="347"/>
      <c r="BG168" s="347"/>
      <c r="BH168" s="347"/>
      <c r="BI168" s="347"/>
      <c r="BJ168" s="347"/>
      <c r="BK168" s="347"/>
      <c r="BL168" s="347"/>
      <c r="BM168" s="347"/>
      <c r="BN168" s="347"/>
      <c r="BO168" s="347"/>
      <c r="BP168" s="347"/>
      <c r="BQ168" s="347"/>
      <c r="BR168" s="347"/>
      <c r="BS168" s="347"/>
      <c r="BT168" s="347"/>
      <c r="BU168" s="347"/>
      <c r="BV168" s="347"/>
      <c r="BW168" s="347"/>
      <c r="BX168" s="347"/>
      <c r="BY168" s="347"/>
      <c r="BZ168" s="347"/>
      <c r="CA168" s="347"/>
      <c r="CB168" s="347"/>
      <c r="CC168" s="347"/>
      <c r="CD168" s="347"/>
      <c r="CE168" s="347"/>
      <c r="CF168" s="347"/>
      <c r="CG168" s="347"/>
      <c r="CH168" s="347"/>
      <c r="CI168" s="347"/>
      <c r="CJ168" s="347"/>
      <c r="CK168" s="347"/>
      <c r="CL168" s="347"/>
      <c r="CM168" s="347"/>
      <c r="CN168" s="347"/>
      <c r="CO168" s="347"/>
      <c r="CP168" s="347"/>
      <c r="CQ168" s="347"/>
      <c r="CR168" s="347"/>
      <c r="CS168" s="347"/>
      <c r="CT168" s="347"/>
      <c r="CU168" s="347"/>
      <c r="CV168" s="347"/>
      <c r="CW168" s="347"/>
      <c r="CX168" s="347"/>
      <c r="CY168" s="347"/>
      <c r="CZ168" s="347"/>
      <c r="DA168" s="347"/>
      <c r="DB168" s="347"/>
      <c r="DC168" s="347"/>
      <c r="DD168" s="347"/>
      <c r="DE168" s="347"/>
      <c r="DF168" s="347"/>
      <c r="DG168" s="347"/>
      <c r="DH168" s="347"/>
      <c r="DI168" s="347"/>
      <c r="DJ168" s="347"/>
      <c r="DK168" s="347"/>
      <c r="DL168" s="347"/>
      <c r="DM168" s="347"/>
      <c r="DN168" s="347"/>
      <c r="DO168" s="347"/>
      <c r="DP168" s="347"/>
      <c r="DQ168" s="347"/>
      <c r="DR168" s="347"/>
      <c r="DS168" s="347"/>
      <c r="DT168" s="347"/>
      <c r="DU168" s="347"/>
      <c r="DV168" s="347"/>
      <c r="DW168" s="347"/>
      <c r="DX168" s="347"/>
      <c r="DY168" s="347"/>
      <c r="DZ168" s="347"/>
      <c r="EA168" s="347"/>
      <c r="EB168" s="347"/>
      <c r="EC168" s="347"/>
      <c r="ED168" s="347"/>
      <c r="EE168" s="347"/>
      <c r="EF168" s="347"/>
      <c r="EG168" s="347"/>
      <c r="EH168" s="347"/>
      <c r="EI168" s="347"/>
      <c r="EJ168" s="347"/>
      <c r="EK168" s="347"/>
      <c r="EL168" s="347"/>
      <c r="EM168" s="347"/>
      <c r="EN168" s="347"/>
      <c r="EO168" s="347"/>
      <c r="EP168" s="347"/>
      <c r="EQ168" s="347"/>
      <c r="ER168" s="347"/>
      <c r="ES168" s="347"/>
      <c r="ET168" s="347"/>
      <c r="EU168" s="347"/>
      <c r="EV168" s="347"/>
      <c r="EW168" s="347"/>
      <c r="EX168" s="347"/>
      <c r="EY168" s="347"/>
      <c r="EZ168" s="347"/>
      <c r="FA168" s="347"/>
      <c r="FB168" s="347"/>
      <c r="FC168" s="347"/>
      <c r="FD168" s="347"/>
      <c r="FE168" s="347"/>
      <c r="FF168" s="347"/>
      <c r="FG168" s="347"/>
      <c r="FH168" s="347"/>
      <c r="FI168" s="347"/>
      <c r="FJ168" s="347"/>
      <c r="FK168" s="347"/>
      <c r="FL168" s="347"/>
      <c r="FM168" s="347"/>
      <c r="FN168" s="347"/>
      <c r="FO168" s="347"/>
      <c r="FP168" s="347"/>
      <c r="FQ168" s="347"/>
      <c r="FR168" s="347"/>
      <c r="FS168" s="347"/>
      <c r="FT168" s="347"/>
      <c r="FU168" s="347"/>
      <c r="FV168" s="347"/>
      <c r="FW168" s="347"/>
      <c r="FX168" s="347"/>
      <c r="FY168" s="347"/>
      <c r="FZ168" s="347"/>
      <c r="GA168" s="347"/>
      <c r="GB168" s="347"/>
      <c r="GC168" s="347"/>
      <c r="GD168" s="347"/>
      <c r="GE168" s="347"/>
      <c r="GF168" s="347"/>
      <c r="GG168" s="347"/>
      <c r="GH168" s="347"/>
      <c r="GI168" s="347"/>
      <c r="GJ168" s="347"/>
      <c r="GK168" s="347"/>
      <c r="GL168" s="347"/>
      <c r="GM168" s="347"/>
      <c r="GN168" s="347"/>
      <c r="GO168" s="347"/>
      <c r="GP168" s="347"/>
      <c r="GQ168" s="347"/>
      <c r="GR168" s="347"/>
      <c r="GS168" s="347"/>
      <c r="GT168" s="347"/>
      <c r="GU168" s="347"/>
      <c r="GV168" s="347"/>
      <c r="GW168" s="347"/>
      <c r="GX168" s="347"/>
      <c r="GY168" s="347"/>
      <c r="GZ168" s="347"/>
      <c r="HA168" s="347"/>
      <c r="HB168" s="347"/>
      <c r="HC168" s="347"/>
      <c r="HD168" s="347"/>
      <c r="HE168" s="347"/>
      <c r="HF168" s="347"/>
      <c r="HG168" s="347"/>
      <c r="HH168" s="347"/>
      <c r="HI168" s="347"/>
      <c r="HJ168" s="347"/>
      <c r="HK168" s="347"/>
      <c r="HL168" s="347"/>
      <c r="HM168" s="347"/>
      <c r="HN168" s="347"/>
      <c r="HO168" s="347"/>
      <c r="HP168" s="347"/>
      <c r="HQ168" s="347"/>
      <c r="HR168" s="347"/>
      <c r="HS168" s="347"/>
      <c r="HT168" s="347"/>
      <c r="HU168" s="347"/>
      <c r="HV168" s="347"/>
      <c r="HW168" s="347"/>
      <c r="HX168" s="347"/>
      <c r="HY168" s="347"/>
      <c r="HZ168" s="347"/>
      <c r="IA168" s="347"/>
      <c r="IB168" s="347"/>
      <c r="IC168" s="347"/>
      <c r="ID168" s="347"/>
      <c r="IE168" s="347"/>
      <c r="IF168" s="347"/>
      <c r="IG168" s="347"/>
      <c r="IH168" s="347"/>
      <c r="II168" s="347"/>
      <c r="IJ168" s="347"/>
      <c r="IK168" s="347"/>
      <c r="IL168" s="347"/>
      <c r="IM168" s="347"/>
      <c r="IN168" s="347"/>
      <c r="IO168" s="347"/>
      <c r="IP168" s="347"/>
      <c r="IQ168" s="347"/>
      <c r="IR168" s="347"/>
      <c r="IS168" s="347"/>
      <c r="IT168" s="347"/>
      <c r="IU168" s="347"/>
      <c r="IV168" s="347"/>
      <c r="IW168" s="347"/>
      <c r="IX168" s="347"/>
      <c r="IY168" s="347"/>
      <c r="IZ168" s="347"/>
      <c r="JA168" s="347"/>
      <c r="JB168" s="347"/>
      <c r="JC168" s="347"/>
      <c r="JD168" s="347"/>
      <c r="JE168" s="347"/>
      <c r="JF168" s="347"/>
      <c r="JG168" s="347"/>
      <c r="JH168" s="347"/>
      <c r="JI168" s="347"/>
      <c r="JJ168" s="347"/>
      <c r="JK168" s="347"/>
      <c r="JL168" s="347"/>
      <c r="JM168" s="347"/>
      <c r="JN168" s="347"/>
    </row>
    <row r="169" spans="2:274" x14ac:dyDescent="0.2">
      <c r="B169" s="2" t="s">
        <v>513</v>
      </c>
      <c r="C169" s="385">
        <f>+C15</f>
        <v>45504.9846413169</v>
      </c>
      <c r="D169" s="178"/>
      <c r="E169" s="297"/>
      <c r="F169" s="347"/>
      <c r="G169" s="347"/>
      <c r="H169" s="347"/>
      <c r="I169" s="347"/>
      <c r="J169" s="347"/>
      <c r="K169" s="347"/>
      <c r="L169" s="347"/>
      <c r="M169" s="347"/>
      <c r="N169" s="347"/>
      <c r="O169" s="347"/>
      <c r="P169" s="347"/>
      <c r="Q169" s="347"/>
      <c r="R169" s="347"/>
      <c r="S169" s="347"/>
      <c r="T169" s="347"/>
      <c r="U169" s="347"/>
      <c r="V169" s="347"/>
      <c r="W169" s="347"/>
      <c r="X169" s="347"/>
      <c r="Y169" s="347"/>
      <c r="Z169" s="347"/>
      <c r="AA169" s="347"/>
      <c r="AB169" s="347"/>
      <c r="AC169" s="347"/>
      <c r="AD169" s="347"/>
      <c r="AE169" s="347"/>
      <c r="AF169" s="347"/>
      <c r="AG169" s="347"/>
      <c r="AH169" s="347"/>
      <c r="AI169" s="347"/>
      <c r="AJ169" s="347"/>
      <c r="AK169" s="347"/>
      <c r="AL169" s="347"/>
      <c r="AM169" s="347"/>
      <c r="AN169" s="347"/>
      <c r="AO169" s="347"/>
      <c r="AP169" s="347"/>
      <c r="AQ169" s="347"/>
      <c r="AR169" s="347"/>
      <c r="AS169" s="347"/>
      <c r="AT169" s="347"/>
      <c r="AU169" s="347"/>
      <c r="AV169" s="347"/>
      <c r="AW169" s="347"/>
      <c r="AX169" s="347"/>
      <c r="AY169" s="347"/>
      <c r="AZ169" s="347"/>
      <c r="BA169" s="347"/>
      <c r="BB169" s="347"/>
      <c r="BC169" s="347"/>
      <c r="BD169" s="347"/>
      <c r="BE169" s="347"/>
      <c r="BF169" s="347"/>
      <c r="BG169" s="347"/>
      <c r="BH169" s="347"/>
      <c r="BI169" s="347"/>
      <c r="BJ169" s="347"/>
      <c r="BK169" s="347"/>
      <c r="BL169" s="347"/>
      <c r="BM169" s="347"/>
      <c r="BN169" s="347"/>
      <c r="BO169" s="347"/>
      <c r="BP169" s="347"/>
      <c r="BQ169" s="347"/>
      <c r="BR169" s="347"/>
      <c r="BS169" s="347"/>
      <c r="BT169" s="347"/>
      <c r="BU169" s="347"/>
      <c r="BV169" s="347"/>
      <c r="BW169" s="347"/>
      <c r="BX169" s="347"/>
      <c r="BY169" s="347"/>
      <c r="BZ169" s="347"/>
      <c r="CA169" s="347"/>
      <c r="CB169" s="347"/>
      <c r="CC169" s="347"/>
      <c r="CD169" s="347"/>
      <c r="CE169" s="347"/>
      <c r="CF169" s="347"/>
      <c r="CG169" s="347"/>
      <c r="CH169" s="347"/>
      <c r="CI169" s="347"/>
      <c r="CJ169" s="347"/>
      <c r="CK169" s="347"/>
      <c r="CL169" s="347"/>
      <c r="CM169" s="347"/>
      <c r="CN169" s="347"/>
      <c r="CO169" s="347"/>
      <c r="CP169" s="347"/>
      <c r="CQ169" s="347"/>
      <c r="CR169" s="347"/>
      <c r="CS169" s="347"/>
      <c r="CT169" s="347"/>
      <c r="CU169" s="347"/>
      <c r="CV169" s="347"/>
      <c r="CW169" s="347"/>
      <c r="CX169" s="347"/>
      <c r="CY169" s="347"/>
      <c r="CZ169" s="347"/>
      <c r="DA169" s="347"/>
      <c r="DB169" s="347"/>
      <c r="DC169" s="347"/>
      <c r="DD169" s="347"/>
      <c r="DE169" s="347"/>
      <c r="DF169" s="347"/>
      <c r="DG169" s="347"/>
      <c r="DH169" s="347"/>
      <c r="DI169" s="347"/>
      <c r="DJ169" s="347"/>
      <c r="DK169" s="347"/>
      <c r="DL169" s="347"/>
      <c r="DM169" s="347"/>
      <c r="DN169" s="347"/>
      <c r="DO169" s="347"/>
      <c r="DP169" s="347"/>
      <c r="DQ169" s="347"/>
      <c r="DR169" s="347"/>
      <c r="DS169" s="347"/>
      <c r="DT169" s="347"/>
      <c r="DU169" s="347"/>
      <c r="DV169" s="347"/>
      <c r="DW169" s="347"/>
      <c r="DX169" s="347"/>
      <c r="DY169" s="347"/>
      <c r="DZ169" s="347"/>
      <c r="EA169" s="347"/>
      <c r="EB169" s="347"/>
      <c r="EC169" s="347"/>
      <c r="ED169" s="347"/>
      <c r="EE169" s="347"/>
      <c r="EF169" s="347"/>
      <c r="EG169" s="347"/>
      <c r="EH169" s="347"/>
      <c r="EI169" s="347"/>
      <c r="EJ169" s="347"/>
      <c r="EK169" s="347"/>
      <c r="EL169" s="347"/>
      <c r="EM169" s="347"/>
      <c r="EN169" s="347"/>
      <c r="EO169" s="347"/>
      <c r="EP169" s="347"/>
      <c r="EQ169" s="347"/>
      <c r="ER169" s="347"/>
      <c r="ES169" s="347"/>
      <c r="ET169" s="347"/>
      <c r="EU169" s="347"/>
      <c r="EV169" s="347"/>
      <c r="EW169" s="347"/>
      <c r="EX169" s="347"/>
      <c r="EY169" s="347"/>
      <c r="EZ169" s="347"/>
      <c r="FA169" s="347"/>
      <c r="FB169" s="347"/>
      <c r="FC169" s="347"/>
      <c r="FD169" s="347"/>
      <c r="FE169" s="347"/>
      <c r="FF169" s="347"/>
      <c r="FG169" s="347"/>
      <c r="FH169" s="347"/>
      <c r="FI169" s="347"/>
      <c r="FJ169" s="347"/>
      <c r="FK169" s="347"/>
      <c r="FL169" s="347"/>
      <c r="FM169" s="347"/>
      <c r="FN169" s="347"/>
      <c r="FO169" s="347"/>
      <c r="FP169" s="347"/>
      <c r="FQ169" s="347"/>
      <c r="FR169" s="347"/>
      <c r="FS169" s="347"/>
      <c r="FT169" s="347"/>
      <c r="FU169" s="347"/>
      <c r="FV169" s="347"/>
      <c r="FW169" s="347"/>
      <c r="FX169" s="347"/>
      <c r="FY169" s="347"/>
      <c r="FZ169" s="347"/>
      <c r="GA169" s="347"/>
      <c r="GB169" s="347"/>
      <c r="GC169" s="347"/>
      <c r="GD169" s="347"/>
      <c r="GE169" s="347"/>
      <c r="GF169" s="347"/>
      <c r="GG169" s="347"/>
      <c r="GH169" s="347"/>
      <c r="GI169" s="347"/>
      <c r="GJ169" s="347"/>
      <c r="GK169" s="347"/>
      <c r="GL169" s="347"/>
      <c r="GM169" s="347"/>
      <c r="GN169" s="347"/>
      <c r="GO169" s="347"/>
      <c r="GP169" s="347"/>
      <c r="GQ169" s="347"/>
      <c r="GR169" s="347"/>
      <c r="GS169" s="347"/>
      <c r="GT169" s="347"/>
      <c r="GU169" s="347"/>
      <c r="GV169" s="347"/>
      <c r="GW169" s="347"/>
      <c r="GX169" s="347"/>
      <c r="GY169" s="347"/>
      <c r="GZ169" s="347"/>
      <c r="HA169" s="347"/>
      <c r="HB169" s="347"/>
      <c r="HC169" s="347"/>
      <c r="HD169" s="347"/>
      <c r="HE169" s="347"/>
      <c r="HF169" s="347"/>
      <c r="HG169" s="347"/>
      <c r="HH169" s="347"/>
      <c r="HI169" s="347"/>
      <c r="HJ169" s="347"/>
      <c r="HK169" s="347"/>
      <c r="HL169" s="347"/>
      <c r="HM169" s="347"/>
      <c r="HN169" s="347"/>
      <c r="HO169" s="347"/>
      <c r="HP169" s="347"/>
      <c r="HQ169" s="347"/>
      <c r="HR169" s="347"/>
      <c r="HS169" s="347"/>
      <c r="HT169" s="347"/>
      <c r="HU169" s="347"/>
      <c r="HV169" s="347"/>
      <c r="HW169" s="347"/>
      <c r="HX169" s="347"/>
      <c r="HY169" s="347"/>
      <c r="HZ169" s="347"/>
      <c r="IA169" s="347"/>
      <c r="IB169" s="347"/>
      <c r="IC169" s="347"/>
      <c r="ID169" s="347"/>
      <c r="IE169" s="347"/>
      <c r="IF169" s="347"/>
      <c r="IG169" s="347"/>
      <c r="IH169" s="347"/>
      <c r="II169" s="347"/>
      <c r="IJ169" s="347"/>
      <c r="IK169" s="347"/>
      <c r="IL169" s="347"/>
      <c r="IM169" s="347"/>
      <c r="IN169" s="347"/>
      <c r="IO169" s="347"/>
      <c r="IP169" s="347"/>
      <c r="IQ169" s="347"/>
      <c r="IR169" s="347"/>
      <c r="IS169" s="347"/>
      <c r="IT169" s="347"/>
      <c r="IU169" s="347"/>
      <c r="IV169" s="347"/>
      <c r="IW169" s="347"/>
      <c r="IX169" s="347"/>
      <c r="IY169" s="347"/>
      <c r="IZ169" s="347"/>
      <c r="JA169" s="347"/>
      <c r="JB169" s="347"/>
      <c r="JC169" s="347"/>
      <c r="JD169" s="347"/>
      <c r="JE169" s="347"/>
      <c r="JF169" s="347"/>
      <c r="JG169" s="347"/>
      <c r="JH169" s="347"/>
      <c r="JI169" s="347"/>
      <c r="JJ169" s="347"/>
      <c r="JK169" s="347"/>
      <c r="JL169" s="347"/>
      <c r="JM169" s="347"/>
      <c r="JN169" s="347"/>
    </row>
    <row r="170" spans="2:274" x14ac:dyDescent="0.2">
      <c r="B170" s="2"/>
      <c r="C170" s="247"/>
      <c r="D170" s="178"/>
      <c r="E170" s="297"/>
      <c r="F170" s="347"/>
      <c r="G170" s="347"/>
      <c r="H170" s="347"/>
      <c r="I170" s="347"/>
      <c r="J170" s="347"/>
      <c r="K170" s="347"/>
      <c r="L170" s="347"/>
      <c r="M170" s="347"/>
      <c r="N170" s="347"/>
      <c r="O170" s="347"/>
      <c r="P170" s="347"/>
      <c r="Q170" s="347"/>
      <c r="R170" s="347"/>
      <c r="S170" s="347"/>
      <c r="T170" s="347"/>
      <c r="U170" s="347"/>
      <c r="V170" s="347"/>
      <c r="W170" s="347"/>
      <c r="X170" s="347"/>
      <c r="Y170" s="347"/>
      <c r="Z170" s="347"/>
      <c r="AA170" s="347"/>
      <c r="AB170" s="347"/>
      <c r="AC170" s="347"/>
      <c r="AD170" s="347"/>
      <c r="AE170" s="347"/>
      <c r="AF170" s="347"/>
      <c r="AG170" s="347"/>
      <c r="AH170" s="347"/>
      <c r="AI170" s="347"/>
      <c r="AJ170" s="347"/>
      <c r="AK170" s="347"/>
      <c r="AL170" s="347"/>
      <c r="AM170" s="347"/>
      <c r="AN170" s="347"/>
      <c r="AO170" s="347"/>
      <c r="AP170" s="347"/>
      <c r="AQ170" s="347"/>
      <c r="AR170" s="347"/>
      <c r="AS170" s="347"/>
      <c r="AT170" s="347"/>
      <c r="AU170" s="347"/>
      <c r="AV170" s="347"/>
      <c r="AW170" s="347"/>
      <c r="AX170" s="347"/>
      <c r="AY170" s="347"/>
      <c r="AZ170" s="347"/>
      <c r="BA170" s="347"/>
      <c r="BB170" s="347"/>
      <c r="BC170" s="347"/>
      <c r="BD170" s="347"/>
      <c r="BE170" s="347"/>
      <c r="BF170" s="347"/>
      <c r="BG170" s="347"/>
      <c r="BH170" s="347"/>
      <c r="BI170" s="347"/>
      <c r="BJ170" s="347"/>
      <c r="BK170" s="347"/>
      <c r="BL170" s="347"/>
      <c r="BM170" s="347"/>
      <c r="BN170" s="347"/>
      <c r="BO170" s="347"/>
      <c r="BP170" s="347"/>
      <c r="BQ170" s="347"/>
      <c r="BR170" s="347"/>
      <c r="BS170" s="347"/>
      <c r="BT170" s="347"/>
      <c r="BU170" s="347"/>
      <c r="BV170" s="347"/>
      <c r="BW170" s="347"/>
      <c r="BX170" s="347"/>
      <c r="BY170" s="347"/>
      <c r="BZ170" s="347"/>
      <c r="CA170" s="347"/>
      <c r="CB170" s="347"/>
      <c r="CC170" s="347"/>
      <c r="CD170" s="347"/>
      <c r="CE170" s="347"/>
      <c r="CF170" s="347"/>
      <c r="CG170" s="347"/>
      <c r="CH170" s="347"/>
      <c r="CI170" s="347"/>
      <c r="CJ170" s="347"/>
      <c r="CK170" s="347"/>
      <c r="CL170" s="347"/>
      <c r="CM170" s="347"/>
      <c r="CN170" s="347"/>
      <c r="CO170" s="347"/>
      <c r="CP170" s="347"/>
      <c r="CQ170" s="347"/>
      <c r="CR170" s="347"/>
      <c r="CS170" s="347"/>
      <c r="CT170" s="347"/>
      <c r="CU170" s="347"/>
      <c r="CV170" s="347"/>
      <c r="CW170" s="347"/>
      <c r="CX170" s="347"/>
      <c r="CY170" s="347"/>
      <c r="CZ170" s="347"/>
      <c r="DA170" s="347"/>
      <c r="DB170" s="347"/>
      <c r="DC170" s="347"/>
      <c r="DD170" s="347"/>
      <c r="DE170" s="347"/>
      <c r="DF170" s="347"/>
      <c r="DG170" s="347"/>
      <c r="DH170" s="347"/>
      <c r="DI170" s="347"/>
      <c r="DJ170" s="347"/>
      <c r="DK170" s="347"/>
      <c r="DL170" s="347"/>
      <c r="DM170" s="347"/>
      <c r="DN170" s="347"/>
      <c r="DO170" s="347"/>
      <c r="DP170" s="347"/>
      <c r="DQ170" s="347"/>
      <c r="DR170" s="347"/>
      <c r="DS170" s="347"/>
      <c r="DT170" s="347"/>
      <c r="DU170" s="347"/>
      <c r="DV170" s="347"/>
      <c r="DW170" s="347"/>
      <c r="DX170" s="347"/>
      <c r="DY170" s="347"/>
      <c r="DZ170" s="347"/>
      <c r="EA170" s="347"/>
      <c r="EB170" s="347"/>
      <c r="EC170" s="347"/>
      <c r="ED170" s="347"/>
      <c r="EE170" s="347"/>
      <c r="EF170" s="347"/>
      <c r="EG170" s="347"/>
      <c r="EH170" s="347"/>
      <c r="EI170" s="347"/>
      <c r="EJ170" s="347"/>
      <c r="EK170" s="347"/>
      <c r="EL170" s="347"/>
      <c r="EM170" s="347"/>
      <c r="EN170" s="347"/>
      <c r="EO170" s="347"/>
      <c r="EP170" s="347"/>
      <c r="EQ170" s="347"/>
      <c r="ER170" s="347"/>
      <c r="ES170" s="347"/>
      <c r="ET170" s="347"/>
      <c r="EU170" s="347"/>
      <c r="EV170" s="347"/>
      <c r="EW170" s="347"/>
      <c r="EX170" s="347"/>
      <c r="EY170" s="347"/>
      <c r="EZ170" s="347"/>
      <c r="FA170" s="347"/>
      <c r="FB170" s="347"/>
      <c r="FC170" s="347"/>
      <c r="FD170" s="347"/>
      <c r="FE170" s="347"/>
      <c r="FF170" s="347"/>
      <c r="FG170" s="347"/>
      <c r="FH170" s="347"/>
      <c r="FI170" s="347"/>
      <c r="FJ170" s="347"/>
      <c r="FK170" s="347"/>
      <c r="FL170" s="347"/>
      <c r="FM170" s="347"/>
      <c r="FN170" s="347"/>
      <c r="FO170" s="347"/>
      <c r="FP170" s="347"/>
      <c r="FQ170" s="347"/>
      <c r="FR170" s="347"/>
      <c r="FS170" s="347"/>
      <c r="FT170" s="347"/>
      <c r="FU170" s="347"/>
      <c r="FV170" s="347"/>
      <c r="FW170" s="347"/>
      <c r="FX170" s="347"/>
      <c r="FY170" s="347"/>
      <c r="FZ170" s="347"/>
      <c r="GA170" s="347"/>
      <c r="GB170" s="347"/>
      <c r="GC170" s="347"/>
      <c r="GD170" s="347"/>
      <c r="GE170" s="347"/>
      <c r="GF170" s="347"/>
      <c r="GG170" s="347"/>
      <c r="GH170" s="347"/>
      <c r="GI170" s="347"/>
      <c r="GJ170" s="347"/>
      <c r="GK170" s="347"/>
      <c r="GL170" s="347"/>
      <c r="GM170" s="347"/>
      <c r="GN170" s="347"/>
      <c r="GO170" s="347"/>
      <c r="GP170" s="347"/>
      <c r="GQ170" s="347"/>
      <c r="GR170" s="347"/>
      <c r="GS170" s="347"/>
      <c r="GT170" s="347"/>
      <c r="GU170" s="347"/>
      <c r="GV170" s="347"/>
      <c r="GW170" s="347"/>
      <c r="GX170" s="347"/>
      <c r="GY170" s="347"/>
      <c r="GZ170" s="347"/>
      <c r="HA170" s="347"/>
      <c r="HB170" s="347"/>
      <c r="HC170" s="347"/>
      <c r="HD170" s="347"/>
      <c r="HE170" s="347"/>
      <c r="HF170" s="347"/>
      <c r="HG170" s="347"/>
      <c r="HH170" s="347"/>
      <c r="HI170" s="347"/>
      <c r="HJ170" s="347"/>
      <c r="HK170" s="347"/>
      <c r="HL170" s="347"/>
      <c r="HM170" s="347"/>
      <c r="HN170" s="347"/>
      <c r="HO170" s="347"/>
      <c r="HP170" s="347"/>
      <c r="HQ170" s="347"/>
      <c r="HR170" s="347"/>
      <c r="HS170" s="347"/>
      <c r="HT170" s="347"/>
      <c r="HU170" s="347"/>
      <c r="HV170" s="347"/>
      <c r="HW170" s="347"/>
      <c r="HX170" s="347"/>
      <c r="HY170" s="347"/>
      <c r="HZ170" s="347"/>
      <c r="IA170" s="347"/>
      <c r="IB170" s="347"/>
      <c r="IC170" s="347"/>
      <c r="ID170" s="347"/>
      <c r="IE170" s="347"/>
      <c r="IF170" s="347"/>
      <c r="IG170" s="347"/>
      <c r="IH170" s="347"/>
      <c r="II170" s="347"/>
      <c r="IJ170" s="347"/>
      <c r="IK170" s="347"/>
      <c r="IL170" s="347"/>
      <c r="IM170" s="347"/>
      <c r="IN170" s="347"/>
      <c r="IO170" s="347"/>
      <c r="IP170" s="347"/>
      <c r="IQ170" s="347"/>
      <c r="IR170" s="347"/>
      <c r="IS170" s="347"/>
      <c r="IT170" s="347"/>
      <c r="IU170" s="347"/>
      <c r="IV170" s="347"/>
      <c r="IW170" s="347"/>
      <c r="IX170" s="347"/>
      <c r="IY170" s="347"/>
      <c r="IZ170" s="347"/>
      <c r="JA170" s="347"/>
      <c r="JB170" s="347"/>
      <c r="JC170" s="347"/>
      <c r="JD170" s="347"/>
      <c r="JE170" s="347"/>
      <c r="JF170" s="347"/>
      <c r="JG170" s="347"/>
      <c r="JH170" s="347"/>
      <c r="JI170" s="347"/>
      <c r="JJ170" s="347"/>
      <c r="JK170" s="347"/>
      <c r="JL170" s="347"/>
      <c r="JM170" s="347"/>
      <c r="JN170" s="347"/>
    </row>
    <row r="171" spans="2:274" x14ac:dyDescent="0.2">
      <c r="B171" s="2" t="str">
        <f>+Flags!$B$38</f>
        <v>Fecha Inicio de Financiación</v>
      </c>
      <c r="C171" s="388">
        <f>+Flags!$D$38</f>
        <v>45292</v>
      </c>
      <c r="D171" s="178"/>
      <c r="E171" s="297"/>
      <c r="F171" s="347"/>
      <c r="G171" s="347"/>
      <c r="H171" s="347"/>
      <c r="I171" s="347"/>
      <c r="J171" s="347"/>
      <c r="K171" s="347"/>
      <c r="L171" s="347"/>
      <c r="M171" s="347"/>
      <c r="N171" s="347"/>
      <c r="O171" s="347"/>
      <c r="P171" s="347"/>
      <c r="Q171" s="347"/>
      <c r="R171" s="347"/>
      <c r="S171" s="347"/>
      <c r="T171" s="347"/>
      <c r="U171" s="347"/>
      <c r="V171" s="347"/>
      <c r="W171" s="347"/>
      <c r="X171" s="347"/>
      <c r="Y171" s="347"/>
      <c r="Z171" s="347"/>
      <c r="AA171" s="347"/>
      <c r="AB171" s="347"/>
      <c r="AC171" s="347"/>
      <c r="AD171" s="347"/>
      <c r="AE171" s="347"/>
      <c r="AF171" s="347"/>
      <c r="AG171" s="347"/>
      <c r="AH171" s="347"/>
      <c r="AI171" s="347"/>
      <c r="AJ171" s="347"/>
      <c r="AK171" s="347"/>
      <c r="AL171" s="347"/>
      <c r="AM171" s="347"/>
      <c r="AN171" s="347"/>
      <c r="AO171" s="347"/>
      <c r="AP171" s="347"/>
      <c r="AQ171" s="347"/>
      <c r="AR171" s="347"/>
      <c r="AS171" s="347"/>
      <c r="AT171" s="347"/>
      <c r="AU171" s="347"/>
      <c r="AV171" s="347"/>
      <c r="AW171" s="347"/>
      <c r="AX171" s="347"/>
      <c r="AY171" s="347"/>
      <c r="AZ171" s="347"/>
      <c r="BA171" s="347"/>
      <c r="BB171" s="347"/>
      <c r="BC171" s="347"/>
      <c r="BD171" s="347"/>
      <c r="BE171" s="347"/>
      <c r="BF171" s="347"/>
      <c r="BG171" s="347"/>
      <c r="BH171" s="347"/>
      <c r="BI171" s="347"/>
      <c r="BJ171" s="347"/>
      <c r="BK171" s="347"/>
      <c r="BL171" s="347"/>
      <c r="BM171" s="347"/>
      <c r="BN171" s="347"/>
      <c r="BO171" s="347"/>
      <c r="BP171" s="347"/>
      <c r="BQ171" s="347"/>
      <c r="BR171" s="347"/>
      <c r="BS171" s="347"/>
      <c r="BT171" s="347"/>
      <c r="BU171" s="347"/>
      <c r="BV171" s="347"/>
      <c r="BW171" s="347"/>
      <c r="BX171" s="347"/>
      <c r="BY171" s="347"/>
      <c r="BZ171" s="347"/>
      <c r="CA171" s="347"/>
      <c r="CB171" s="347"/>
      <c r="CC171" s="347"/>
      <c r="CD171" s="347"/>
      <c r="CE171" s="347"/>
      <c r="CF171" s="347"/>
      <c r="CG171" s="347"/>
      <c r="CH171" s="347"/>
      <c r="CI171" s="347"/>
      <c r="CJ171" s="347"/>
      <c r="CK171" s="347"/>
      <c r="CL171" s="347"/>
      <c r="CM171" s="347"/>
      <c r="CN171" s="347"/>
      <c r="CO171" s="347"/>
      <c r="CP171" s="347"/>
      <c r="CQ171" s="347"/>
      <c r="CR171" s="347"/>
      <c r="CS171" s="347"/>
      <c r="CT171" s="347"/>
      <c r="CU171" s="347"/>
      <c r="CV171" s="347"/>
      <c r="CW171" s="347"/>
      <c r="CX171" s="347"/>
      <c r="CY171" s="347"/>
      <c r="CZ171" s="347"/>
      <c r="DA171" s="347"/>
      <c r="DB171" s="347"/>
      <c r="DC171" s="347"/>
      <c r="DD171" s="347"/>
      <c r="DE171" s="347"/>
      <c r="DF171" s="347"/>
      <c r="DG171" s="347"/>
      <c r="DH171" s="347"/>
      <c r="DI171" s="347"/>
      <c r="DJ171" s="347"/>
      <c r="DK171" s="347"/>
      <c r="DL171" s="347"/>
      <c r="DM171" s="347"/>
      <c r="DN171" s="347"/>
      <c r="DO171" s="347"/>
      <c r="DP171" s="347"/>
      <c r="DQ171" s="347"/>
      <c r="DR171" s="347"/>
      <c r="DS171" s="347"/>
      <c r="DT171" s="347"/>
      <c r="DU171" s="347"/>
      <c r="DV171" s="347"/>
      <c r="DW171" s="347"/>
      <c r="DX171" s="347"/>
      <c r="DY171" s="347"/>
      <c r="DZ171" s="347"/>
      <c r="EA171" s="347"/>
      <c r="EB171" s="347"/>
      <c r="EC171" s="347"/>
      <c r="ED171" s="347"/>
      <c r="EE171" s="347"/>
      <c r="EF171" s="347"/>
      <c r="EG171" s="347"/>
      <c r="EH171" s="347"/>
      <c r="EI171" s="347"/>
      <c r="EJ171" s="347"/>
      <c r="EK171" s="347"/>
      <c r="EL171" s="347"/>
      <c r="EM171" s="347"/>
      <c r="EN171" s="347"/>
      <c r="EO171" s="347"/>
      <c r="EP171" s="347"/>
      <c r="EQ171" s="347"/>
      <c r="ER171" s="347"/>
      <c r="ES171" s="347"/>
      <c r="ET171" s="347"/>
      <c r="EU171" s="347"/>
      <c r="EV171" s="347"/>
      <c r="EW171" s="347"/>
      <c r="EX171" s="347"/>
      <c r="EY171" s="347"/>
      <c r="EZ171" s="347"/>
      <c r="FA171" s="347"/>
      <c r="FB171" s="347"/>
      <c r="FC171" s="347"/>
      <c r="FD171" s="347"/>
      <c r="FE171" s="347"/>
      <c r="FF171" s="347"/>
      <c r="FG171" s="347"/>
      <c r="FH171" s="347"/>
      <c r="FI171" s="347"/>
      <c r="FJ171" s="347"/>
      <c r="FK171" s="347"/>
      <c r="FL171" s="347"/>
      <c r="FM171" s="347"/>
      <c r="FN171" s="347"/>
      <c r="FO171" s="347"/>
      <c r="FP171" s="347"/>
      <c r="FQ171" s="347"/>
      <c r="FR171" s="347"/>
      <c r="FS171" s="347"/>
      <c r="FT171" s="347"/>
      <c r="FU171" s="347"/>
      <c r="FV171" s="347"/>
      <c r="FW171" s="347"/>
      <c r="FX171" s="347"/>
      <c r="FY171" s="347"/>
      <c r="FZ171" s="347"/>
      <c r="GA171" s="347"/>
      <c r="GB171" s="347"/>
      <c r="GC171" s="347"/>
      <c r="GD171" s="347"/>
      <c r="GE171" s="347"/>
      <c r="GF171" s="347"/>
      <c r="GG171" s="347"/>
      <c r="GH171" s="347"/>
      <c r="GI171" s="347"/>
      <c r="GJ171" s="347"/>
      <c r="GK171" s="347"/>
      <c r="GL171" s="347"/>
      <c r="GM171" s="347"/>
      <c r="GN171" s="347"/>
      <c r="GO171" s="347"/>
      <c r="GP171" s="347"/>
      <c r="GQ171" s="347"/>
      <c r="GR171" s="347"/>
      <c r="GS171" s="347"/>
      <c r="GT171" s="347"/>
      <c r="GU171" s="347"/>
      <c r="GV171" s="347"/>
      <c r="GW171" s="347"/>
      <c r="GX171" s="347"/>
      <c r="GY171" s="347"/>
      <c r="GZ171" s="347"/>
      <c r="HA171" s="347"/>
      <c r="HB171" s="347"/>
      <c r="HC171" s="347"/>
      <c r="HD171" s="347"/>
      <c r="HE171" s="347"/>
      <c r="HF171" s="347"/>
      <c r="HG171" s="347"/>
      <c r="HH171" s="347"/>
      <c r="HI171" s="347"/>
      <c r="HJ171" s="347"/>
      <c r="HK171" s="347"/>
      <c r="HL171" s="347"/>
      <c r="HM171" s="347"/>
      <c r="HN171" s="347"/>
      <c r="HO171" s="347"/>
      <c r="HP171" s="347"/>
      <c r="HQ171" s="347"/>
      <c r="HR171" s="347"/>
      <c r="HS171" s="347"/>
      <c r="HT171" s="347"/>
      <c r="HU171" s="347"/>
      <c r="HV171" s="347"/>
      <c r="HW171" s="347"/>
      <c r="HX171" s="347"/>
      <c r="HY171" s="347"/>
      <c r="HZ171" s="347"/>
      <c r="IA171" s="347"/>
      <c r="IB171" s="347"/>
      <c r="IC171" s="347"/>
      <c r="ID171" s="347"/>
      <c r="IE171" s="347"/>
      <c r="IF171" s="347"/>
      <c r="IG171" s="347"/>
      <c r="IH171" s="347"/>
      <c r="II171" s="347"/>
      <c r="IJ171" s="347"/>
      <c r="IK171" s="347"/>
      <c r="IL171" s="347"/>
      <c r="IM171" s="347"/>
      <c r="IN171" s="347"/>
      <c r="IO171" s="347"/>
      <c r="IP171" s="347"/>
      <c r="IQ171" s="347"/>
      <c r="IR171" s="347"/>
      <c r="IS171" s="347"/>
      <c r="IT171" s="347"/>
      <c r="IU171" s="347"/>
      <c r="IV171" s="347"/>
      <c r="IW171" s="347"/>
      <c r="IX171" s="347"/>
      <c r="IY171" s="347"/>
      <c r="IZ171" s="347"/>
      <c r="JA171" s="347"/>
      <c r="JB171" s="347"/>
      <c r="JC171" s="347"/>
      <c r="JD171" s="347"/>
      <c r="JE171" s="347"/>
      <c r="JF171" s="347"/>
      <c r="JG171" s="347"/>
      <c r="JH171" s="347"/>
      <c r="JI171" s="347"/>
      <c r="JJ171" s="347"/>
      <c r="JK171" s="347"/>
      <c r="JL171" s="347"/>
      <c r="JM171" s="347"/>
      <c r="JN171" s="347"/>
    </row>
    <row r="172" spans="2:274" x14ac:dyDescent="0.2">
      <c r="B172" s="2" t="str">
        <f>+Flags!B141</f>
        <v>Fecha Final de Construcción Tramo 3</v>
      </c>
      <c r="C172" s="388">
        <f>+Flags!D141</f>
        <v>46599</v>
      </c>
      <c r="D172" s="178"/>
      <c r="E172" s="297"/>
      <c r="F172" s="347"/>
      <c r="G172" s="347"/>
      <c r="H172" s="347"/>
      <c r="I172" s="347"/>
      <c r="J172" s="347"/>
      <c r="K172" s="347"/>
      <c r="L172" s="347"/>
      <c r="M172" s="347"/>
      <c r="N172" s="347"/>
      <c r="O172" s="347"/>
      <c r="P172" s="347"/>
      <c r="Q172" s="347"/>
      <c r="R172" s="347"/>
      <c r="S172" s="347"/>
      <c r="T172" s="347"/>
      <c r="U172" s="347"/>
      <c r="V172" s="347"/>
      <c r="W172" s="347"/>
      <c r="X172" s="347"/>
      <c r="Y172" s="347"/>
      <c r="Z172" s="347"/>
      <c r="AA172" s="347"/>
      <c r="AB172" s="347"/>
      <c r="AC172" s="347"/>
      <c r="AD172" s="347"/>
      <c r="AE172" s="347"/>
      <c r="AF172" s="347"/>
      <c r="AG172" s="347"/>
      <c r="AH172" s="347"/>
      <c r="AI172" s="347"/>
      <c r="AJ172" s="347"/>
      <c r="AK172" s="347"/>
      <c r="AL172" s="347"/>
      <c r="AM172" s="347"/>
      <c r="AN172" s="347"/>
      <c r="AO172" s="347"/>
      <c r="AP172" s="347"/>
      <c r="AQ172" s="347"/>
      <c r="AR172" s="347"/>
      <c r="AS172" s="347"/>
      <c r="AT172" s="347"/>
      <c r="AU172" s="347"/>
      <c r="AV172" s="347"/>
      <c r="AW172" s="347"/>
      <c r="AX172" s="347"/>
      <c r="AY172" s="347"/>
      <c r="AZ172" s="347"/>
      <c r="BA172" s="347"/>
      <c r="BB172" s="347"/>
      <c r="BC172" s="347"/>
      <c r="BD172" s="347"/>
      <c r="BE172" s="347"/>
      <c r="BF172" s="347"/>
      <c r="BG172" s="347"/>
      <c r="BH172" s="347"/>
      <c r="BI172" s="347"/>
      <c r="BJ172" s="347"/>
      <c r="BK172" s="347"/>
      <c r="BL172" s="347"/>
      <c r="BM172" s="347"/>
      <c r="BN172" s="347"/>
      <c r="BO172" s="347"/>
      <c r="BP172" s="347"/>
      <c r="BQ172" s="347"/>
      <c r="BR172" s="347"/>
      <c r="BS172" s="347"/>
      <c r="BT172" s="347"/>
      <c r="BU172" s="347"/>
      <c r="BV172" s="347"/>
      <c r="BW172" s="347"/>
      <c r="BX172" s="347"/>
      <c r="BY172" s="347"/>
      <c r="BZ172" s="347"/>
      <c r="CA172" s="347"/>
      <c r="CB172" s="347"/>
      <c r="CC172" s="347"/>
      <c r="CD172" s="347"/>
      <c r="CE172" s="347"/>
      <c r="CF172" s="347"/>
      <c r="CG172" s="347"/>
      <c r="CH172" s="347"/>
      <c r="CI172" s="347"/>
      <c r="CJ172" s="347"/>
      <c r="CK172" s="347"/>
      <c r="CL172" s="347"/>
      <c r="CM172" s="347"/>
      <c r="CN172" s="347"/>
      <c r="CO172" s="347"/>
      <c r="CP172" s="347"/>
      <c r="CQ172" s="347"/>
      <c r="CR172" s="347"/>
      <c r="CS172" s="347"/>
      <c r="CT172" s="347"/>
      <c r="CU172" s="347"/>
      <c r="CV172" s="347"/>
      <c r="CW172" s="347"/>
      <c r="CX172" s="347"/>
      <c r="CY172" s="347"/>
      <c r="CZ172" s="347"/>
      <c r="DA172" s="347"/>
      <c r="DB172" s="347"/>
      <c r="DC172" s="347"/>
      <c r="DD172" s="347"/>
      <c r="DE172" s="347"/>
      <c r="DF172" s="347"/>
      <c r="DG172" s="347"/>
      <c r="DH172" s="347"/>
      <c r="DI172" s="347"/>
      <c r="DJ172" s="347"/>
      <c r="DK172" s="347"/>
      <c r="DL172" s="347"/>
      <c r="DM172" s="347"/>
      <c r="DN172" s="347"/>
      <c r="DO172" s="347"/>
      <c r="DP172" s="347"/>
      <c r="DQ172" s="347"/>
      <c r="DR172" s="347"/>
      <c r="DS172" s="347"/>
      <c r="DT172" s="347"/>
      <c r="DU172" s="347"/>
      <c r="DV172" s="347"/>
      <c r="DW172" s="347"/>
      <c r="DX172" s="347"/>
      <c r="DY172" s="347"/>
      <c r="DZ172" s="347"/>
      <c r="EA172" s="347"/>
      <c r="EB172" s="347"/>
      <c r="EC172" s="347"/>
      <c r="ED172" s="347"/>
      <c r="EE172" s="347"/>
      <c r="EF172" s="347"/>
      <c r="EG172" s="347"/>
      <c r="EH172" s="347"/>
      <c r="EI172" s="347"/>
      <c r="EJ172" s="347"/>
      <c r="EK172" s="347"/>
      <c r="EL172" s="347"/>
      <c r="EM172" s="347"/>
      <c r="EN172" s="347"/>
      <c r="EO172" s="347"/>
      <c r="EP172" s="347"/>
      <c r="EQ172" s="347"/>
      <c r="ER172" s="347"/>
      <c r="ES172" s="347"/>
      <c r="ET172" s="347"/>
      <c r="EU172" s="347"/>
      <c r="EV172" s="347"/>
      <c r="EW172" s="347"/>
      <c r="EX172" s="347"/>
      <c r="EY172" s="347"/>
      <c r="EZ172" s="347"/>
      <c r="FA172" s="347"/>
      <c r="FB172" s="347"/>
      <c r="FC172" s="347"/>
      <c r="FD172" s="347"/>
      <c r="FE172" s="347"/>
      <c r="FF172" s="347"/>
      <c r="FG172" s="347"/>
      <c r="FH172" s="347"/>
      <c r="FI172" s="347"/>
      <c r="FJ172" s="347"/>
      <c r="FK172" s="347"/>
      <c r="FL172" s="347"/>
      <c r="FM172" s="347"/>
      <c r="FN172" s="347"/>
      <c r="FO172" s="347"/>
      <c r="FP172" s="347"/>
      <c r="FQ172" s="347"/>
      <c r="FR172" s="347"/>
      <c r="FS172" s="347"/>
      <c r="FT172" s="347"/>
      <c r="FU172" s="347"/>
      <c r="FV172" s="347"/>
      <c r="FW172" s="347"/>
      <c r="FX172" s="347"/>
      <c r="FY172" s="347"/>
      <c r="FZ172" s="347"/>
      <c r="GA172" s="347"/>
      <c r="GB172" s="347"/>
      <c r="GC172" s="347"/>
      <c r="GD172" s="347"/>
      <c r="GE172" s="347"/>
      <c r="GF172" s="347"/>
      <c r="GG172" s="347"/>
      <c r="GH172" s="347"/>
      <c r="GI172" s="347"/>
      <c r="GJ172" s="347"/>
      <c r="GK172" s="347"/>
      <c r="GL172" s="347"/>
      <c r="GM172" s="347"/>
      <c r="GN172" s="347"/>
      <c r="GO172" s="347"/>
      <c r="GP172" s="347"/>
      <c r="GQ172" s="347"/>
      <c r="GR172" s="347"/>
      <c r="GS172" s="347"/>
      <c r="GT172" s="347"/>
      <c r="GU172" s="347"/>
      <c r="GV172" s="347"/>
      <c r="GW172" s="347"/>
      <c r="GX172" s="347"/>
      <c r="GY172" s="347"/>
      <c r="GZ172" s="347"/>
      <c r="HA172" s="347"/>
      <c r="HB172" s="347"/>
      <c r="HC172" s="347"/>
      <c r="HD172" s="347"/>
      <c r="HE172" s="347"/>
      <c r="HF172" s="347"/>
      <c r="HG172" s="347"/>
      <c r="HH172" s="347"/>
      <c r="HI172" s="347"/>
      <c r="HJ172" s="347"/>
      <c r="HK172" s="347"/>
      <c r="HL172" s="347"/>
      <c r="HM172" s="347"/>
      <c r="HN172" s="347"/>
      <c r="HO172" s="347"/>
      <c r="HP172" s="347"/>
      <c r="HQ172" s="347"/>
      <c r="HR172" s="347"/>
      <c r="HS172" s="347"/>
      <c r="HT172" s="347"/>
      <c r="HU172" s="347"/>
      <c r="HV172" s="347"/>
      <c r="HW172" s="347"/>
      <c r="HX172" s="347"/>
      <c r="HY172" s="347"/>
      <c r="HZ172" s="347"/>
      <c r="IA172" s="347"/>
      <c r="IB172" s="347"/>
      <c r="IC172" s="347"/>
      <c r="ID172" s="347"/>
      <c r="IE172" s="347"/>
      <c r="IF172" s="347"/>
      <c r="IG172" s="347"/>
      <c r="IH172" s="347"/>
      <c r="II172" s="347"/>
      <c r="IJ172" s="347"/>
      <c r="IK172" s="347"/>
      <c r="IL172" s="347"/>
      <c r="IM172" s="347"/>
      <c r="IN172" s="347"/>
      <c r="IO172" s="347"/>
      <c r="IP172" s="347"/>
      <c r="IQ172" s="347"/>
      <c r="IR172" s="347"/>
      <c r="IS172" s="347"/>
      <c r="IT172" s="347"/>
      <c r="IU172" s="347"/>
      <c r="IV172" s="347"/>
      <c r="IW172" s="347"/>
      <c r="IX172" s="347"/>
      <c r="IY172" s="347"/>
      <c r="IZ172" s="347"/>
      <c r="JA172" s="347"/>
      <c r="JB172" s="347"/>
      <c r="JC172" s="347"/>
      <c r="JD172" s="347"/>
      <c r="JE172" s="347"/>
      <c r="JF172" s="347"/>
      <c r="JG172" s="347"/>
      <c r="JH172" s="347"/>
      <c r="JI172" s="347"/>
      <c r="JJ172" s="347"/>
      <c r="JK172" s="347"/>
      <c r="JL172" s="347"/>
      <c r="JM172" s="347"/>
      <c r="JN172" s="347"/>
    </row>
    <row r="173" spans="2:274" x14ac:dyDescent="0.2">
      <c r="B173" s="44" t="s">
        <v>442</v>
      </c>
      <c r="C173" s="388"/>
      <c r="D173" s="178"/>
      <c r="E173" s="297"/>
      <c r="F173" s="347"/>
      <c r="G173" s="307">
        <f t="shared" ref="G173:BR173" si="2028">+IF($C$171&lt;=G$4,1,0)</f>
        <v>0</v>
      </c>
      <c r="H173" s="307">
        <f t="shared" si="2028"/>
        <v>0</v>
      </c>
      <c r="I173" s="307">
        <f t="shared" si="2028"/>
        <v>0</v>
      </c>
      <c r="J173" s="307">
        <f t="shared" si="2028"/>
        <v>0</v>
      </c>
      <c r="K173" s="307">
        <f t="shared" si="2028"/>
        <v>0</v>
      </c>
      <c r="L173" s="307">
        <f t="shared" si="2028"/>
        <v>0</v>
      </c>
      <c r="M173" s="307">
        <f t="shared" si="2028"/>
        <v>0</v>
      </c>
      <c r="N173" s="307">
        <f t="shared" si="2028"/>
        <v>0</v>
      </c>
      <c r="O173" s="307">
        <f t="shared" si="2028"/>
        <v>0</v>
      </c>
      <c r="P173" s="307">
        <f t="shared" si="2028"/>
        <v>0</v>
      </c>
      <c r="Q173" s="307">
        <f t="shared" si="2028"/>
        <v>0</v>
      </c>
      <c r="R173" s="307">
        <f t="shared" si="2028"/>
        <v>0</v>
      </c>
      <c r="S173" s="307">
        <f t="shared" si="2028"/>
        <v>1</v>
      </c>
      <c r="T173" s="307">
        <f t="shared" si="2028"/>
        <v>1</v>
      </c>
      <c r="U173" s="307">
        <f t="shared" si="2028"/>
        <v>1</v>
      </c>
      <c r="V173" s="307">
        <f t="shared" si="2028"/>
        <v>1</v>
      </c>
      <c r="W173" s="307">
        <f t="shared" si="2028"/>
        <v>1</v>
      </c>
      <c r="X173" s="307">
        <f t="shared" si="2028"/>
        <v>1</v>
      </c>
      <c r="Y173" s="307">
        <f t="shared" si="2028"/>
        <v>1</v>
      </c>
      <c r="Z173" s="307">
        <f t="shared" si="2028"/>
        <v>1</v>
      </c>
      <c r="AA173" s="307">
        <f t="shared" si="2028"/>
        <v>1</v>
      </c>
      <c r="AB173" s="307">
        <f t="shared" si="2028"/>
        <v>1</v>
      </c>
      <c r="AC173" s="307">
        <f t="shared" si="2028"/>
        <v>1</v>
      </c>
      <c r="AD173" s="307">
        <f t="shared" si="2028"/>
        <v>1</v>
      </c>
      <c r="AE173" s="307">
        <f t="shared" si="2028"/>
        <v>1</v>
      </c>
      <c r="AF173" s="307">
        <f t="shared" si="2028"/>
        <v>1</v>
      </c>
      <c r="AG173" s="307">
        <f t="shared" si="2028"/>
        <v>1</v>
      </c>
      <c r="AH173" s="307">
        <f t="shared" si="2028"/>
        <v>1</v>
      </c>
      <c r="AI173" s="307">
        <f t="shared" si="2028"/>
        <v>1</v>
      </c>
      <c r="AJ173" s="307">
        <f t="shared" si="2028"/>
        <v>1</v>
      </c>
      <c r="AK173" s="307">
        <f t="shared" si="2028"/>
        <v>1</v>
      </c>
      <c r="AL173" s="307">
        <f t="shared" si="2028"/>
        <v>1</v>
      </c>
      <c r="AM173" s="307">
        <f t="shared" si="2028"/>
        <v>1</v>
      </c>
      <c r="AN173" s="307">
        <f t="shared" si="2028"/>
        <v>1</v>
      </c>
      <c r="AO173" s="307">
        <f t="shared" si="2028"/>
        <v>1</v>
      </c>
      <c r="AP173" s="307">
        <f t="shared" si="2028"/>
        <v>1</v>
      </c>
      <c r="AQ173" s="307">
        <f t="shared" si="2028"/>
        <v>1</v>
      </c>
      <c r="AR173" s="307">
        <f t="shared" si="2028"/>
        <v>1</v>
      </c>
      <c r="AS173" s="307">
        <f t="shared" si="2028"/>
        <v>1</v>
      </c>
      <c r="AT173" s="307">
        <f t="shared" si="2028"/>
        <v>1</v>
      </c>
      <c r="AU173" s="307">
        <f t="shared" si="2028"/>
        <v>1</v>
      </c>
      <c r="AV173" s="307">
        <f t="shared" si="2028"/>
        <v>1</v>
      </c>
      <c r="AW173" s="307">
        <f t="shared" si="2028"/>
        <v>1</v>
      </c>
      <c r="AX173" s="307">
        <f t="shared" si="2028"/>
        <v>1</v>
      </c>
      <c r="AY173" s="307">
        <f t="shared" si="2028"/>
        <v>1</v>
      </c>
      <c r="AZ173" s="307">
        <f t="shared" si="2028"/>
        <v>1</v>
      </c>
      <c r="BA173" s="307">
        <f t="shared" si="2028"/>
        <v>1</v>
      </c>
      <c r="BB173" s="307">
        <f t="shared" si="2028"/>
        <v>1</v>
      </c>
      <c r="BC173" s="307">
        <f t="shared" si="2028"/>
        <v>1</v>
      </c>
      <c r="BD173" s="307">
        <f t="shared" si="2028"/>
        <v>1</v>
      </c>
      <c r="BE173" s="307">
        <f t="shared" si="2028"/>
        <v>1</v>
      </c>
      <c r="BF173" s="307">
        <f t="shared" si="2028"/>
        <v>1</v>
      </c>
      <c r="BG173" s="307">
        <f t="shared" si="2028"/>
        <v>1</v>
      </c>
      <c r="BH173" s="307">
        <f t="shared" si="2028"/>
        <v>1</v>
      </c>
      <c r="BI173" s="307">
        <f t="shared" si="2028"/>
        <v>1</v>
      </c>
      <c r="BJ173" s="307">
        <f t="shared" si="2028"/>
        <v>1</v>
      </c>
      <c r="BK173" s="307">
        <f t="shared" si="2028"/>
        <v>1</v>
      </c>
      <c r="BL173" s="307">
        <f t="shared" si="2028"/>
        <v>1</v>
      </c>
      <c r="BM173" s="307">
        <f t="shared" si="2028"/>
        <v>1</v>
      </c>
      <c r="BN173" s="307">
        <f t="shared" si="2028"/>
        <v>1</v>
      </c>
      <c r="BO173" s="307">
        <f t="shared" si="2028"/>
        <v>1</v>
      </c>
      <c r="BP173" s="307">
        <f t="shared" si="2028"/>
        <v>1</v>
      </c>
      <c r="BQ173" s="307">
        <f t="shared" si="2028"/>
        <v>1</v>
      </c>
      <c r="BR173" s="307">
        <f t="shared" si="2028"/>
        <v>1</v>
      </c>
      <c r="BS173" s="307">
        <f t="shared" ref="BS173:ED173" si="2029">+IF($C$171&lt;=BS$4,1,0)</f>
        <v>1</v>
      </c>
      <c r="BT173" s="307">
        <f t="shared" si="2029"/>
        <v>1</v>
      </c>
      <c r="BU173" s="307">
        <f t="shared" si="2029"/>
        <v>1</v>
      </c>
      <c r="BV173" s="307">
        <f t="shared" si="2029"/>
        <v>1</v>
      </c>
      <c r="BW173" s="307">
        <f t="shared" si="2029"/>
        <v>1</v>
      </c>
      <c r="BX173" s="307">
        <f t="shared" si="2029"/>
        <v>1</v>
      </c>
      <c r="BY173" s="307">
        <f t="shared" si="2029"/>
        <v>1</v>
      </c>
      <c r="BZ173" s="307">
        <f t="shared" si="2029"/>
        <v>1</v>
      </c>
      <c r="CA173" s="307">
        <f t="shared" si="2029"/>
        <v>1</v>
      </c>
      <c r="CB173" s="307">
        <f t="shared" si="2029"/>
        <v>1</v>
      </c>
      <c r="CC173" s="307">
        <f t="shared" si="2029"/>
        <v>1</v>
      </c>
      <c r="CD173" s="307">
        <f t="shared" si="2029"/>
        <v>1</v>
      </c>
      <c r="CE173" s="307">
        <f t="shared" si="2029"/>
        <v>1</v>
      </c>
      <c r="CF173" s="307">
        <f t="shared" si="2029"/>
        <v>1</v>
      </c>
      <c r="CG173" s="307">
        <f t="shared" si="2029"/>
        <v>1</v>
      </c>
      <c r="CH173" s="307">
        <f t="shared" si="2029"/>
        <v>1</v>
      </c>
      <c r="CI173" s="307">
        <f t="shared" si="2029"/>
        <v>1</v>
      </c>
      <c r="CJ173" s="307">
        <f t="shared" si="2029"/>
        <v>1</v>
      </c>
      <c r="CK173" s="307">
        <f t="shared" si="2029"/>
        <v>1</v>
      </c>
      <c r="CL173" s="307">
        <f t="shared" si="2029"/>
        <v>1</v>
      </c>
      <c r="CM173" s="307">
        <f t="shared" si="2029"/>
        <v>1</v>
      </c>
      <c r="CN173" s="307">
        <f t="shared" si="2029"/>
        <v>1</v>
      </c>
      <c r="CO173" s="307">
        <f t="shared" si="2029"/>
        <v>1</v>
      </c>
      <c r="CP173" s="307">
        <f t="shared" si="2029"/>
        <v>1</v>
      </c>
      <c r="CQ173" s="307">
        <f t="shared" si="2029"/>
        <v>1</v>
      </c>
      <c r="CR173" s="307">
        <f t="shared" si="2029"/>
        <v>1</v>
      </c>
      <c r="CS173" s="307">
        <f t="shared" si="2029"/>
        <v>1</v>
      </c>
      <c r="CT173" s="307">
        <f t="shared" si="2029"/>
        <v>1</v>
      </c>
      <c r="CU173" s="307">
        <f t="shared" si="2029"/>
        <v>1</v>
      </c>
      <c r="CV173" s="307">
        <f t="shared" si="2029"/>
        <v>1</v>
      </c>
      <c r="CW173" s="307">
        <f t="shared" si="2029"/>
        <v>1</v>
      </c>
      <c r="CX173" s="307">
        <f t="shared" si="2029"/>
        <v>1</v>
      </c>
      <c r="CY173" s="307">
        <f t="shared" si="2029"/>
        <v>1</v>
      </c>
      <c r="CZ173" s="307">
        <f t="shared" si="2029"/>
        <v>1</v>
      </c>
      <c r="DA173" s="307">
        <f t="shared" si="2029"/>
        <v>1</v>
      </c>
      <c r="DB173" s="307">
        <f t="shared" si="2029"/>
        <v>1</v>
      </c>
      <c r="DC173" s="307">
        <f t="shared" si="2029"/>
        <v>1</v>
      </c>
      <c r="DD173" s="307">
        <f t="shared" si="2029"/>
        <v>1</v>
      </c>
      <c r="DE173" s="307">
        <f t="shared" si="2029"/>
        <v>1</v>
      </c>
      <c r="DF173" s="307">
        <f t="shared" si="2029"/>
        <v>1</v>
      </c>
      <c r="DG173" s="307">
        <f t="shared" si="2029"/>
        <v>1</v>
      </c>
      <c r="DH173" s="307">
        <f t="shared" si="2029"/>
        <v>1</v>
      </c>
      <c r="DI173" s="307">
        <f t="shared" si="2029"/>
        <v>1</v>
      </c>
      <c r="DJ173" s="307">
        <f t="shared" si="2029"/>
        <v>1</v>
      </c>
      <c r="DK173" s="307">
        <f t="shared" si="2029"/>
        <v>1</v>
      </c>
      <c r="DL173" s="307">
        <f t="shared" si="2029"/>
        <v>1</v>
      </c>
      <c r="DM173" s="307">
        <f t="shared" si="2029"/>
        <v>1</v>
      </c>
      <c r="DN173" s="307">
        <f t="shared" si="2029"/>
        <v>1</v>
      </c>
      <c r="DO173" s="307">
        <f t="shared" si="2029"/>
        <v>1</v>
      </c>
      <c r="DP173" s="307">
        <f t="shared" si="2029"/>
        <v>1</v>
      </c>
      <c r="DQ173" s="307">
        <f t="shared" si="2029"/>
        <v>1</v>
      </c>
      <c r="DR173" s="307">
        <f t="shared" si="2029"/>
        <v>1</v>
      </c>
      <c r="DS173" s="307">
        <f t="shared" si="2029"/>
        <v>1</v>
      </c>
      <c r="DT173" s="307">
        <f t="shared" si="2029"/>
        <v>1</v>
      </c>
      <c r="DU173" s="307">
        <f t="shared" si="2029"/>
        <v>1</v>
      </c>
      <c r="DV173" s="307">
        <f t="shared" si="2029"/>
        <v>1</v>
      </c>
      <c r="DW173" s="307">
        <f t="shared" si="2029"/>
        <v>1</v>
      </c>
      <c r="DX173" s="307">
        <f t="shared" si="2029"/>
        <v>1</v>
      </c>
      <c r="DY173" s="307">
        <f t="shared" si="2029"/>
        <v>1</v>
      </c>
      <c r="DZ173" s="307">
        <f t="shared" si="2029"/>
        <v>1</v>
      </c>
      <c r="EA173" s="307">
        <f t="shared" si="2029"/>
        <v>1</v>
      </c>
      <c r="EB173" s="307">
        <f t="shared" si="2029"/>
        <v>1</v>
      </c>
      <c r="EC173" s="307">
        <f t="shared" si="2029"/>
        <v>1</v>
      </c>
      <c r="ED173" s="307">
        <f t="shared" si="2029"/>
        <v>1</v>
      </c>
      <c r="EE173" s="307">
        <f t="shared" ref="EE173:GP173" si="2030">+IF($C$171&lt;=EE$4,1,0)</f>
        <v>1</v>
      </c>
      <c r="EF173" s="307">
        <f t="shared" si="2030"/>
        <v>1</v>
      </c>
      <c r="EG173" s="307">
        <f t="shared" si="2030"/>
        <v>1</v>
      </c>
      <c r="EH173" s="307">
        <f t="shared" si="2030"/>
        <v>1</v>
      </c>
      <c r="EI173" s="307">
        <f t="shared" si="2030"/>
        <v>1</v>
      </c>
      <c r="EJ173" s="307">
        <f t="shared" si="2030"/>
        <v>1</v>
      </c>
      <c r="EK173" s="307">
        <f t="shared" si="2030"/>
        <v>1</v>
      </c>
      <c r="EL173" s="307">
        <f t="shared" si="2030"/>
        <v>1</v>
      </c>
      <c r="EM173" s="307">
        <f t="shared" si="2030"/>
        <v>1</v>
      </c>
      <c r="EN173" s="307">
        <f t="shared" si="2030"/>
        <v>1</v>
      </c>
      <c r="EO173" s="307">
        <f t="shared" si="2030"/>
        <v>1</v>
      </c>
      <c r="EP173" s="307">
        <f t="shared" si="2030"/>
        <v>1</v>
      </c>
      <c r="EQ173" s="307">
        <f t="shared" si="2030"/>
        <v>1</v>
      </c>
      <c r="ER173" s="307">
        <f t="shared" si="2030"/>
        <v>1</v>
      </c>
      <c r="ES173" s="307">
        <f t="shared" si="2030"/>
        <v>1</v>
      </c>
      <c r="ET173" s="307">
        <f t="shared" si="2030"/>
        <v>1</v>
      </c>
      <c r="EU173" s="307">
        <f t="shared" si="2030"/>
        <v>1</v>
      </c>
      <c r="EV173" s="307">
        <f t="shared" si="2030"/>
        <v>1</v>
      </c>
      <c r="EW173" s="307">
        <f t="shared" si="2030"/>
        <v>1</v>
      </c>
      <c r="EX173" s="307">
        <f t="shared" si="2030"/>
        <v>1</v>
      </c>
      <c r="EY173" s="307">
        <f t="shared" si="2030"/>
        <v>1</v>
      </c>
      <c r="EZ173" s="307">
        <f t="shared" si="2030"/>
        <v>1</v>
      </c>
      <c r="FA173" s="307">
        <f t="shared" si="2030"/>
        <v>1</v>
      </c>
      <c r="FB173" s="307">
        <f t="shared" si="2030"/>
        <v>1</v>
      </c>
      <c r="FC173" s="307">
        <f t="shared" si="2030"/>
        <v>1</v>
      </c>
      <c r="FD173" s="307">
        <f t="shared" si="2030"/>
        <v>1</v>
      </c>
      <c r="FE173" s="307">
        <f t="shared" si="2030"/>
        <v>1</v>
      </c>
      <c r="FF173" s="307">
        <f t="shared" si="2030"/>
        <v>1</v>
      </c>
      <c r="FG173" s="307">
        <f t="shared" si="2030"/>
        <v>1</v>
      </c>
      <c r="FH173" s="307">
        <f t="shared" si="2030"/>
        <v>1</v>
      </c>
      <c r="FI173" s="307">
        <f t="shared" si="2030"/>
        <v>1</v>
      </c>
      <c r="FJ173" s="307">
        <f t="shared" si="2030"/>
        <v>1</v>
      </c>
      <c r="FK173" s="307">
        <f t="shared" si="2030"/>
        <v>1</v>
      </c>
      <c r="FL173" s="307">
        <f t="shared" si="2030"/>
        <v>1</v>
      </c>
      <c r="FM173" s="307">
        <f t="shared" si="2030"/>
        <v>1</v>
      </c>
      <c r="FN173" s="307">
        <f t="shared" si="2030"/>
        <v>1</v>
      </c>
      <c r="FO173" s="307">
        <f t="shared" si="2030"/>
        <v>1</v>
      </c>
      <c r="FP173" s="307">
        <f t="shared" si="2030"/>
        <v>1</v>
      </c>
      <c r="FQ173" s="307">
        <f t="shared" si="2030"/>
        <v>1</v>
      </c>
      <c r="FR173" s="307">
        <f t="shared" si="2030"/>
        <v>1</v>
      </c>
      <c r="FS173" s="307">
        <f t="shared" si="2030"/>
        <v>1</v>
      </c>
      <c r="FT173" s="307">
        <f t="shared" si="2030"/>
        <v>1</v>
      </c>
      <c r="FU173" s="307">
        <f t="shared" si="2030"/>
        <v>1</v>
      </c>
      <c r="FV173" s="307">
        <f t="shared" si="2030"/>
        <v>1</v>
      </c>
      <c r="FW173" s="307">
        <f t="shared" si="2030"/>
        <v>1</v>
      </c>
      <c r="FX173" s="307">
        <f t="shared" si="2030"/>
        <v>1</v>
      </c>
      <c r="FY173" s="307">
        <f t="shared" si="2030"/>
        <v>1</v>
      </c>
      <c r="FZ173" s="307">
        <f t="shared" si="2030"/>
        <v>1</v>
      </c>
      <c r="GA173" s="307">
        <f t="shared" si="2030"/>
        <v>1</v>
      </c>
      <c r="GB173" s="307">
        <f t="shared" si="2030"/>
        <v>1</v>
      </c>
      <c r="GC173" s="307">
        <f t="shared" si="2030"/>
        <v>1</v>
      </c>
      <c r="GD173" s="307">
        <f t="shared" si="2030"/>
        <v>1</v>
      </c>
      <c r="GE173" s="307">
        <f t="shared" si="2030"/>
        <v>1</v>
      </c>
      <c r="GF173" s="307">
        <f t="shared" si="2030"/>
        <v>1</v>
      </c>
      <c r="GG173" s="307">
        <f t="shared" si="2030"/>
        <v>1</v>
      </c>
      <c r="GH173" s="307">
        <f t="shared" si="2030"/>
        <v>1</v>
      </c>
      <c r="GI173" s="307">
        <f t="shared" si="2030"/>
        <v>1</v>
      </c>
      <c r="GJ173" s="307">
        <f t="shared" si="2030"/>
        <v>1</v>
      </c>
      <c r="GK173" s="307">
        <f t="shared" si="2030"/>
        <v>1</v>
      </c>
      <c r="GL173" s="307">
        <f t="shared" si="2030"/>
        <v>1</v>
      </c>
      <c r="GM173" s="307">
        <f t="shared" si="2030"/>
        <v>1</v>
      </c>
      <c r="GN173" s="307">
        <f t="shared" si="2030"/>
        <v>1</v>
      </c>
      <c r="GO173" s="307">
        <f t="shared" si="2030"/>
        <v>1</v>
      </c>
      <c r="GP173" s="307">
        <f t="shared" si="2030"/>
        <v>1</v>
      </c>
      <c r="GQ173" s="307">
        <f t="shared" ref="GQ173:JB173" si="2031">+IF($C$171&lt;=GQ$4,1,0)</f>
        <v>1</v>
      </c>
      <c r="GR173" s="307">
        <f t="shared" si="2031"/>
        <v>1</v>
      </c>
      <c r="GS173" s="307">
        <f t="shared" si="2031"/>
        <v>1</v>
      </c>
      <c r="GT173" s="307">
        <f t="shared" si="2031"/>
        <v>1</v>
      </c>
      <c r="GU173" s="307">
        <f t="shared" si="2031"/>
        <v>1</v>
      </c>
      <c r="GV173" s="307">
        <f t="shared" si="2031"/>
        <v>1</v>
      </c>
      <c r="GW173" s="307">
        <f t="shared" si="2031"/>
        <v>1</v>
      </c>
      <c r="GX173" s="307">
        <f t="shared" si="2031"/>
        <v>1</v>
      </c>
      <c r="GY173" s="307">
        <f t="shared" si="2031"/>
        <v>1</v>
      </c>
      <c r="GZ173" s="307">
        <f t="shared" si="2031"/>
        <v>1</v>
      </c>
      <c r="HA173" s="307">
        <f t="shared" si="2031"/>
        <v>1</v>
      </c>
      <c r="HB173" s="307">
        <f t="shared" si="2031"/>
        <v>1</v>
      </c>
      <c r="HC173" s="307">
        <f t="shared" si="2031"/>
        <v>1</v>
      </c>
      <c r="HD173" s="307">
        <f t="shared" si="2031"/>
        <v>1</v>
      </c>
      <c r="HE173" s="307">
        <f t="shared" si="2031"/>
        <v>1</v>
      </c>
      <c r="HF173" s="307">
        <f t="shared" si="2031"/>
        <v>1</v>
      </c>
      <c r="HG173" s="307">
        <f t="shared" si="2031"/>
        <v>1</v>
      </c>
      <c r="HH173" s="307">
        <f t="shared" si="2031"/>
        <v>1</v>
      </c>
      <c r="HI173" s="307">
        <f t="shared" si="2031"/>
        <v>1</v>
      </c>
      <c r="HJ173" s="307">
        <f t="shared" si="2031"/>
        <v>1</v>
      </c>
      <c r="HK173" s="307">
        <f t="shared" si="2031"/>
        <v>1</v>
      </c>
      <c r="HL173" s="307">
        <f t="shared" si="2031"/>
        <v>1</v>
      </c>
      <c r="HM173" s="307">
        <f t="shared" si="2031"/>
        <v>1</v>
      </c>
      <c r="HN173" s="307">
        <f t="shared" si="2031"/>
        <v>1</v>
      </c>
      <c r="HO173" s="307">
        <f t="shared" si="2031"/>
        <v>1</v>
      </c>
      <c r="HP173" s="307">
        <f t="shared" si="2031"/>
        <v>1</v>
      </c>
      <c r="HQ173" s="307">
        <f t="shared" si="2031"/>
        <v>1</v>
      </c>
      <c r="HR173" s="307">
        <f t="shared" si="2031"/>
        <v>1</v>
      </c>
      <c r="HS173" s="307">
        <f t="shared" si="2031"/>
        <v>1</v>
      </c>
      <c r="HT173" s="307">
        <f t="shared" si="2031"/>
        <v>1</v>
      </c>
      <c r="HU173" s="307">
        <f t="shared" si="2031"/>
        <v>1</v>
      </c>
      <c r="HV173" s="307">
        <f t="shared" si="2031"/>
        <v>1</v>
      </c>
      <c r="HW173" s="307">
        <f t="shared" si="2031"/>
        <v>1</v>
      </c>
      <c r="HX173" s="307">
        <f t="shared" si="2031"/>
        <v>1</v>
      </c>
      <c r="HY173" s="307">
        <f t="shared" si="2031"/>
        <v>1</v>
      </c>
      <c r="HZ173" s="307">
        <f t="shared" si="2031"/>
        <v>1</v>
      </c>
      <c r="IA173" s="307">
        <f t="shared" si="2031"/>
        <v>1</v>
      </c>
      <c r="IB173" s="307">
        <f t="shared" si="2031"/>
        <v>1</v>
      </c>
      <c r="IC173" s="307">
        <f t="shared" si="2031"/>
        <v>1</v>
      </c>
      <c r="ID173" s="307">
        <f t="shared" si="2031"/>
        <v>1</v>
      </c>
      <c r="IE173" s="307">
        <f t="shared" si="2031"/>
        <v>1</v>
      </c>
      <c r="IF173" s="307">
        <f t="shared" si="2031"/>
        <v>1</v>
      </c>
      <c r="IG173" s="307">
        <f t="shared" si="2031"/>
        <v>1</v>
      </c>
      <c r="IH173" s="307">
        <f t="shared" si="2031"/>
        <v>1</v>
      </c>
      <c r="II173" s="307">
        <f t="shared" si="2031"/>
        <v>1</v>
      </c>
      <c r="IJ173" s="307">
        <f t="shared" si="2031"/>
        <v>1</v>
      </c>
      <c r="IK173" s="307">
        <f t="shared" si="2031"/>
        <v>1</v>
      </c>
      <c r="IL173" s="307">
        <f t="shared" si="2031"/>
        <v>1</v>
      </c>
      <c r="IM173" s="307">
        <f t="shared" si="2031"/>
        <v>1</v>
      </c>
      <c r="IN173" s="307">
        <f t="shared" si="2031"/>
        <v>1</v>
      </c>
      <c r="IO173" s="307">
        <f t="shared" si="2031"/>
        <v>1</v>
      </c>
      <c r="IP173" s="307">
        <f t="shared" si="2031"/>
        <v>1</v>
      </c>
      <c r="IQ173" s="307">
        <f t="shared" si="2031"/>
        <v>1</v>
      </c>
      <c r="IR173" s="307">
        <f t="shared" si="2031"/>
        <v>1</v>
      </c>
      <c r="IS173" s="307">
        <f t="shared" si="2031"/>
        <v>1</v>
      </c>
      <c r="IT173" s="307">
        <f t="shared" si="2031"/>
        <v>1</v>
      </c>
      <c r="IU173" s="307">
        <f t="shared" si="2031"/>
        <v>1</v>
      </c>
      <c r="IV173" s="307">
        <f t="shared" si="2031"/>
        <v>1</v>
      </c>
      <c r="IW173" s="307">
        <f t="shared" si="2031"/>
        <v>1</v>
      </c>
      <c r="IX173" s="307">
        <f t="shared" si="2031"/>
        <v>1</v>
      </c>
      <c r="IY173" s="307">
        <f t="shared" si="2031"/>
        <v>1</v>
      </c>
      <c r="IZ173" s="307">
        <f t="shared" si="2031"/>
        <v>1</v>
      </c>
      <c r="JA173" s="307">
        <f t="shared" si="2031"/>
        <v>1</v>
      </c>
      <c r="JB173" s="307">
        <f t="shared" si="2031"/>
        <v>1</v>
      </c>
      <c r="JC173" s="307">
        <f t="shared" ref="JC173:JN173" si="2032">+IF($C$171&lt;=JC$4,1,0)</f>
        <v>1</v>
      </c>
      <c r="JD173" s="307">
        <f t="shared" si="2032"/>
        <v>1</v>
      </c>
      <c r="JE173" s="307">
        <f t="shared" si="2032"/>
        <v>1</v>
      </c>
      <c r="JF173" s="307">
        <f t="shared" si="2032"/>
        <v>1</v>
      </c>
      <c r="JG173" s="307">
        <f t="shared" si="2032"/>
        <v>1</v>
      </c>
      <c r="JH173" s="307">
        <f t="shared" si="2032"/>
        <v>1</v>
      </c>
      <c r="JI173" s="307">
        <f t="shared" si="2032"/>
        <v>1</v>
      </c>
      <c r="JJ173" s="307">
        <f t="shared" si="2032"/>
        <v>1</v>
      </c>
      <c r="JK173" s="307">
        <f t="shared" si="2032"/>
        <v>1</v>
      </c>
      <c r="JL173" s="307">
        <f t="shared" si="2032"/>
        <v>1</v>
      </c>
      <c r="JM173" s="307">
        <f t="shared" si="2032"/>
        <v>1</v>
      </c>
      <c r="JN173" s="307">
        <f t="shared" si="2032"/>
        <v>1</v>
      </c>
    </row>
    <row r="174" spans="2:274" x14ac:dyDescent="0.2">
      <c r="B174" s="2" t="s">
        <v>443</v>
      </c>
      <c r="C174" s="247"/>
      <c r="D174" s="178"/>
      <c r="E174" s="297"/>
      <c r="F174" s="347"/>
      <c r="G174" s="307">
        <f>AND(G$4&lt;=$C172,G$5&gt;=$C171)*1</f>
        <v>0</v>
      </c>
      <c r="H174" s="307">
        <f t="shared" ref="H174:BS174" si="2033">AND(H$4&lt;=$C172,H$5&gt;=$C171)*1</f>
        <v>0</v>
      </c>
      <c r="I174" s="307">
        <f t="shared" si="2033"/>
        <v>0</v>
      </c>
      <c r="J174" s="307">
        <f t="shared" si="2033"/>
        <v>0</v>
      </c>
      <c r="K174" s="307">
        <f t="shared" si="2033"/>
        <v>0</v>
      </c>
      <c r="L174" s="307">
        <f t="shared" si="2033"/>
        <v>0</v>
      </c>
      <c r="M174" s="307">
        <f t="shared" si="2033"/>
        <v>0</v>
      </c>
      <c r="N174" s="307">
        <f t="shared" si="2033"/>
        <v>0</v>
      </c>
      <c r="O174" s="307">
        <f t="shared" si="2033"/>
        <v>0</v>
      </c>
      <c r="P174" s="307">
        <f t="shared" si="2033"/>
        <v>0</v>
      </c>
      <c r="Q174" s="307">
        <f t="shared" si="2033"/>
        <v>0</v>
      </c>
      <c r="R174" s="307">
        <f t="shared" si="2033"/>
        <v>0</v>
      </c>
      <c r="S174" s="307">
        <f t="shared" si="2033"/>
        <v>1</v>
      </c>
      <c r="T174" s="307">
        <f t="shared" si="2033"/>
        <v>1</v>
      </c>
      <c r="U174" s="307">
        <f t="shared" si="2033"/>
        <v>1</v>
      </c>
      <c r="V174" s="307">
        <f t="shared" si="2033"/>
        <v>1</v>
      </c>
      <c r="W174" s="307">
        <f t="shared" si="2033"/>
        <v>1</v>
      </c>
      <c r="X174" s="307">
        <f t="shared" si="2033"/>
        <v>1</v>
      </c>
      <c r="Y174" s="307">
        <f t="shared" si="2033"/>
        <v>1</v>
      </c>
      <c r="Z174" s="307">
        <f t="shared" si="2033"/>
        <v>1</v>
      </c>
      <c r="AA174" s="307">
        <f t="shared" si="2033"/>
        <v>1</v>
      </c>
      <c r="AB174" s="307">
        <f t="shared" si="2033"/>
        <v>1</v>
      </c>
      <c r="AC174" s="307">
        <f t="shared" si="2033"/>
        <v>1</v>
      </c>
      <c r="AD174" s="307">
        <f t="shared" si="2033"/>
        <v>1</v>
      </c>
      <c r="AE174" s="307">
        <f t="shared" si="2033"/>
        <v>1</v>
      </c>
      <c r="AF174" s="307">
        <f t="shared" si="2033"/>
        <v>1</v>
      </c>
      <c r="AG174" s="307">
        <f t="shared" si="2033"/>
        <v>1</v>
      </c>
      <c r="AH174" s="307">
        <f t="shared" si="2033"/>
        <v>1</v>
      </c>
      <c r="AI174" s="307">
        <f t="shared" si="2033"/>
        <v>1</v>
      </c>
      <c r="AJ174" s="307">
        <f t="shared" si="2033"/>
        <v>1</v>
      </c>
      <c r="AK174" s="307">
        <f t="shared" si="2033"/>
        <v>1</v>
      </c>
      <c r="AL174" s="307">
        <f t="shared" si="2033"/>
        <v>1</v>
      </c>
      <c r="AM174" s="307">
        <f t="shared" si="2033"/>
        <v>1</v>
      </c>
      <c r="AN174" s="307">
        <f t="shared" si="2033"/>
        <v>1</v>
      </c>
      <c r="AO174" s="307">
        <f t="shared" si="2033"/>
        <v>1</v>
      </c>
      <c r="AP174" s="307">
        <f t="shared" si="2033"/>
        <v>1</v>
      </c>
      <c r="AQ174" s="307">
        <f t="shared" si="2033"/>
        <v>1</v>
      </c>
      <c r="AR174" s="307">
        <f t="shared" si="2033"/>
        <v>1</v>
      </c>
      <c r="AS174" s="307">
        <f t="shared" si="2033"/>
        <v>1</v>
      </c>
      <c r="AT174" s="307">
        <f t="shared" si="2033"/>
        <v>1</v>
      </c>
      <c r="AU174" s="307">
        <f t="shared" si="2033"/>
        <v>1</v>
      </c>
      <c r="AV174" s="307">
        <f t="shared" si="2033"/>
        <v>1</v>
      </c>
      <c r="AW174" s="307">
        <f t="shared" si="2033"/>
        <v>1</v>
      </c>
      <c r="AX174" s="307">
        <f t="shared" si="2033"/>
        <v>1</v>
      </c>
      <c r="AY174" s="307">
        <f t="shared" si="2033"/>
        <v>1</v>
      </c>
      <c r="AZ174" s="307">
        <f t="shared" si="2033"/>
        <v>1</v>
      </c>
      <c r="BA174" s="307">
        <f t="shared" si="2033"/>
        <v>1</v>
      </c>
      <c r="BB174" s="307">
        <f t="shared" si="2033"/>
        <v>1</v>
      </c>
      <c r="BC174" s="307">
        <f t="shared" si="2033"/>
        <v>1</v>
      </c>
      <c r="BD174" s="307">
        <f t="shared" si="2033"/>
        <v>1</v>
      </c>
      <c r="BE174" s="307">
        <f t="shared" si="2033"/>
        <v>1</v>
      </c>
      <c r="BF174" s="307">
        <f t="shared" si="2033"/>
        <v>1</v>
      </c>
      <c r="BG174" s="307">
        <f t="shared" si="2033"/>
        <v>1</v>
      </c>
      <c r="BH174" s="307">
        <f t="shared" si="2033"/>
        <v>1</v>
      </c>
      <c r="BI174" s="307">
        <f t="shared" si="2033"/>
        <v>1</v>
      </c>
      <c r="BJ174" s="307">
        <f t="shared" si="2033"/>
        <v>0</v>
      </c>
      <c r="BK174" s="307">
        <f t="shared" si="2033"/>
        <v>0</v>
      </c>
      <c r="BL174" s="307">
        <f t="shared" si="2033"/>
        <v>0</v>
      </c>
      <c r="BM174" s="307">
        <f t="shared" si="2033"/>
        <v>0</v>
      </c>
      <c r="BN174" s="307">
        <f t="shared" si="2033"/>
        <v>0</v>
      </c>
      <c r="BO174" s="307">
        <f t="shared" si="2033"/>
        <v>0</v>
      </c>
      <c r="BP174" s="307">
        <f t="shared" si="2033"/>
        <v>0</v>
      </c>
      <c r="BQ174" s="307">
        <f t="shared" si="2033"/>
        <v>0</v>
      </c>
      <c r="BR174" s="307">
        <f t="shared" si="2033"/>
        <v>0</v>
      </c>
      <c r="BS174" s="307">
        <f t="shared" si="2033"/>
        <v>0</v>
      </c>
      <c r="BT174" s="307">
        <f t="shared" ref="BT174:EE174" si="2034">AND(BT$4&lt;=$C172,BT$5&gt;=$C171)*1</f>
        <v>0</v>
      </c>
      <c r="BU174" s="307">
        <f t="shared" si="2034"/>
        <v>0</v>
      </c>
      <c r="BV174" s="307">
        <f t="shared" si="2034"/>
        <v>0</v>
      </c>
      <c r="BW174" s="307">
        <f t="shared" si="2034"/>
        <v>0</v>
      </c>
      <c r="BX174" s="307">
        <f t="shared" si="2034"/>
        <v>0</v>
      </c>
      <c r="BY174" s="307">
        <f t="shared" si="2034"/>
        <v>0</v>
      </c>
      <c r="BZ174" s="307">
        <f t="shared" si="2034"/>
        <v>0</v>
      </c>
      <c r="CA174" s="307">
        <f t="shared" si="2034"/>
        <v>0</v>
      </c>
      <c r="CB174" s="307">
        <f t="shared" si="2034"/>
        <v>0</v>
      </c>
      <c r="CC174" s="307">
        <f t="shared" si="2034"/>
        <v>0</v>
      </c>
      <c r="CD174" s="307">
        <f t="shared" si="2034"/>
        <v>0</v>
      </c>
      <c r="CE174" s="307">
        <f t="shared" si="2034"/>
        <v>0</v>
      </c>
      <c r="CF174" s="307">
        <f t="shared" si="2034"/>
        <v>0</v>
      </c>
      <c r="CG174" s="307">
        <f t="shared" si="2034"/>
        <v>0</v>
      </c>
      <c r="CH174" s="307">
        <f t="shared" si="2034"/>
        <v>0</v>
      </c>
      <c r="CI174" s="307">
        <f t="shared" si="2034"/>
        <v>0</v>
      </c>
      <c r="CJ174" s="307">
        <f t="shared" si="2034"/>
        <v>0</v>
      </c>
      <c r="CK174" s="307">
        <f t="shared" si="2034"/>
        <v>0</v>
      </c>
      <c r="CL174" s="307">
        <f t="shared" si="2034"/>
        <v>0</v>
      </c>
      <c r="CM174" s="307">
        <f t="shared" si="2034"/>
        <v>0</v>
      </c>
      <c r="CN174" s="307">
        <f t="shared" si="2034"/>
        <v>0</v>
      </c>
      <c r="CO174" s="307">
        <f t="shared" si="2034"/>
        <v>0</v>
      </c>
      <c r="CP174" s="307">
        <f t="shared" si="2034"/>
        <v>0</v>
      </c>
      <c r="CQ174" s="307">
        <f t="shared" si="2034"/>
        <v>0</v>
      </c>
      <c r="CR174" s="307">
        <f t="shared" si="2034"/>
        <v>0</v>
      </c>
      <c r="CS174" s="307">
        <f t="shared" si="2034"/>
        <v>0</v>
      </c>
      <c r="CT174" s="307">
        <f t="shared" si="2034"/>
        <v>0</v>
      </c>
      <c r="CU174" s="307">
        <f t="shared" si="2034"/>
        <v>0</v>
      </c>
      <c r="CV174" s="307">
        <f t="shared" si="2034"/>
        <v>0</v>
      </c>
      <c r="CW174" s="307">
        <f t="shared" si="2034"/>
        <v>0</v>
      </c>
      <c r="CX174" s="307">
        <f t="shared" si="2034"/>
        <v>0</v>
      </c>
      <c r="CY174" s="307">
        <f t="shared" si="2034"/>
        <v>0</v>
      </c>
      <c r="CZ174" s="307">
        <f t="shared" si="2034"/>
        <v>0</v>
      </c>
      <c r="DA174" s="307">
        <f t="shared" si="2034"/>
        <v>0</v>
      </c>
      <c r="DB174" s="307">
        <f t="shared" si="2034"/>
        <v>0</v>
      </c>
      <c r="DC174" s="307">
        <f t="shared" si="2034"/>
        <v>0</v>
      </c>
      <c r="DD174" s="307">
        <f t="shared" si="2034"/>
        <v>0</v>
      </c>
      <c r="DE174" s="307">
        <f t="shared" si="2034"/>
        <v>0</v>
      </c>
      <c r="DF174" s="307">
        <f t="shared" si="2034"/>
        <v>0</v>
      </c>
      <c r="DG174" s="307">
        <f t="shared" si="2034"/>
        <v>0</v>
      </c>
      <c r="DH174" s="307">
        <f t="shared" si="2034"/>
        <v>0</v>
      </c>
      <c r="DI174" s="307">
        <f t="shared" si="2034"/>
        <v>0</v>
      </c>
      <c r="DJ174" s="307">
        <f t="shared" si="2034"/>
        <v>0</v>
      </c>
      <c r="DK174" s="307">
        <f t="shared" si="2034"/>
        <v>0</v>
      </c>
      <c r="DL174" s="307">
        <f t="shared" si="2034"/>
        <v>0</v>
      </c>
      <c r="DM174" s="307">
        <f t="shared" si="2034"/>
        <v>0</v>
      </c>
      <c r="DN174" s="307">
        <f t="shared" si="2034"/>
        <v>0</v>
      </c>
      <c r="DO174" s="307">
        <f t="shared" si="2034"/>
        <v>0</v>
      </c>
      <c r="DP174" s="307">
        <f t="shared" si="2034"/>
        <v>0</v>
      </c>
      <c r="DQ174" s="307">
        <f t="shared" si="2034"/>
        <v>0</v>
      </c>
      <c r="DR174" s="307">
        <f t="shared" si="2034"/>
        <v>0</v>
      </c>
      <c r="DS174" s="307">
        <f t="shared" si="2034"/>
        <v>0</v>
      </c>
      <c r="DT174" s="307">
        <f t="shared" si="2034"/>
        <v>0</v>
      </c>
      <c r="DU174" s="307">
        <f t="shared" si="2034"/>
        <v>0</v>
      </c>
      <c r="DV174" s="307">
        <f t="shared" si="2034"/>
        <v>0</v>
      </c>
      <c r="DW174" s="307">
        <f t="shared" si="2034"/>
        <v>0</v>
      </c>
      <c r="DX174" s="307">
        <f t="shared" si="2034"/>
        <v>0</v>
      </c>
      <c r="DY174" s="307">
        <f t="shared" si="2034"/>
        <v>0</v>
      </c>
      <c r="DZ174" s="307">
        <f t="shared" si="2034"/>
        <v>0</v>
      </c>
      <c r="EA174" s="307">
        <f t="shared" si="2034"/>
        <v>0</v>
      </c>
      <c r="EB174" s="307">
        <f t="shared" si="2034"/>
        <v>0</v>
      </c>
      <c r="EC174" s="307">
        <f t="shared" si="2034"/>
        <v>0</v>
      </c>
      <c r="ED174" s="307">
        <f t="shared" si="2034"/>
        <v>0</v>
      </c>
      <c r="EE174" s="307">
        <f t="shared" si="2034"/>
        <v>0</v>
      </c>
      <c r="EF174" s="307">
        <f t="shared" ref="EF174:GQ174" si="2035">AND(EF$4&lt;=$C172,EF$5&gt;=$C171)*1</f>
        <v>0</v>
      </c>
      <c r="EG174" s="307">
        <f t="shared" si="2035"/>
        <v>0</v>
      </c>
      <c r="EH174" s="307">
        <f t="shared" si="2035"/>
        <v>0</v>
      </c>
      <c r="EI174" s="307">
        <f t="shared" si="2035"/>
        <v>0</v>
      </c>
      <c r="EJ174" s="307">
        <f t="shared" si="2035"/>
        <v>0</v>
      </c>
      <c r="EK174" s="307">
        <f t="shared" si="2035"/>
        <v>0</v>
      </c>
      <c r="EL174" s="307">
        <f t="shared" si="2035"/>
        <v>0</v>
      </c>
      <c r="EM174" s="307">
        <f t="shared" si="2035"/>
        <v>0</v>
      </c>
      <c r="EN174" s="307">
        <f t="shared" si="2035"/>
        <v>0</v>
      </c>
      <c r="EO174" s="307">
        <f t="shared" si="2035"/>
        <v>0</v>
      </c>
      <c r="EP174" s="307">
        <f t="shared" si="2035"/>
        <v>0</v>
      </c>
      <c r="EQ174" s="307">
        <f t="shared" si="2035"/>
        <v>0</v>
      </c>
      <c r="ER174" s="307">
        <f t="shared" si="2035"/>
        <v>0</v>
      </c>
      <c r="ES174" s="307">
        <f t="shared" si="2035"/>
        <v>0</v>
      </c>
      <c r="ET174" s="307">
        <f t="shared" si="2035"/>
        <v>0</v>
      </c>
      <c r="EU174" s="307">
        <f t="shared" si="2035"/>
        <v>0</v>
      </c>
      <c r="EV174" s="307">
        <f t="shared" si="2035"/>
        <v>0</v>
      </c>
      <c r="EW174" s="307">
        <f t="shared" si="2035"/>
        <v>0</v>
      </c>
      <c r="EX174" s="307">
        <f t="shared" si="2035"/>
        <v>0</v>
      </c>
      <c r="EY174" s="307">
        <f t="shared" si="2035"/>
        <v>0</v>
      </c>
      <c r="EZ174" s="307">
        <f t="shared" si="2035"/>
        <v>0</v>
      </c>
      <c r="FA174" s="307">
        <f t="shared" si="2035"/>
        <v>0</v>
      </c>
      <c r="FB174" s="307">
        <f t="shared" si="2035"/>
        <v>0</v>
      </c>
      <c r="FC174" s="307">
        <f t="shared" si="2035"/>
        <v>0</v>
      </c>
      <c r="FD174" s="307">
        <f t="shared" si="2035"/>
        <v>0</v>
      </c>
      <c r="FE174" s="307">
        <f t="shared" si="2035"/>
        <v>0</v>
      </c>
      <c r="FF174" s="307">
        <f t="shared" si="2035"/>
        <v>0</v>
      </c>
      <c r="FG174" s="307">
        <f t="shared" si="2035"/>
        <v>0</v>
      </c>
      <c r="FH174" s="307">
        <f t="shared" si="2035"/>
        <v>0</v>
      </c>
      <c r="FI174" s="307">
        <f t="shared" si="2035"/>
        <v>0</v>
      </c>
      <c r="FJ174" s="307">
        <f t="shared" si="2035"/>
        <v>0</v>
      </c>
      <c r="FK174" s="307">
        <f t="shared" si="2035"/>
        <v>0</v>
      </c>
      <c r="FL174" s="307">
        <f t="shared" si="2035"/>
        <v>0</v>
      </c>
      <c r="FM174" s="307">
        <f t="shared" si="2035"/>
        <v>0</v>
      </c>
      <c r="FN174" s="307">
        <f t="shared" si="2035"/>
        <v>0</v>
      </c>
      <c r="FO174" s="307">
        <f t="shared" si="2035"/>
        <v>0</v>
      </c>
      <c r="FP174" s="307">
        <f t="shared" si="2035"/>
        <v>0</v>
      </c>
      <c r="FQ174" s="307">
        <f t="shared" si="2035"/>
        <v>0</v>
      </c>
      <c r="FR174" s="307">
        <f t="shared" si="2035"/>
        <v>0</v>
      </c>
      <c r="FS174" s="307">
        <f t="shared" si="2035"/>
        <v>0</v>
      </c>
      <c r="FT174" s="307">
        <f t="shared" si="2035"/>
        <v>0</v>
      </c>
      <c r="FU174" s="307">
        <f t="shared" si="2035"/>
        <v>0</v>
      </c>
      <c r="FV174" s="307">
        <f t="shared" si="2035"/>
        <v>0</v>
      </c>
      <c r="FW174" s="307">
        <f t="shared" si="2035"/>
        <v>0</v>
      </c>
      <c r="FX174" s="307">
        <f t="shared" si="2035"/>
        <v>0</v>
      </c>
      <c r="FY174" s="307">
        <f t="shared" si="2035"/>
        <v>0</v>
      </c>
      <c r="FZ174" s="307">
        <f t="shared" si="2035"/>
        <v>0</v>
      </c>
      <c r="GA174" s="307">
        <f t="shared" si="2035"/>
        <v>0</v>
      </c>
      <c r="GB174" s="307">
        <f t="shared" si="2035"/>
        <v>0</v>
      </c>
      <c r="GC174" s="307">
        <f t="shared" si="2035"/>
        <v>0</v>
      </c>
      <c r="GD174" s="307">
        <f t="shared" si="2035"/>
        <v>0</v>
      </c>
      <c r="GE174" s="307">
        <f t="shared" si="2035"/>
        <v>0</v>
      </c>
      <c r="GF174" s="307">
        <f t="shared" si="2035"/>
        <v>0</v>
      </c>
      <c r="GG174" s="307">
        <f t="shared" si="2035"/>
        <v>0</v>
      </c>
      <c r="GH174" s="307">
        <f t="shared" si="2035"/>
        <v>0</v>
      </c>
      <c r="GI174" s="307">
        <f t="shared" si="2035"/>
        <v>0</v>
      </c>
      <c r="GJ174" s="307">
        <f t="shared" si="2035"/>
        <v>0</v>
      </c>
      <c r="GK174" s="307">
        <f t="shared" si="2035"/>
        <v>0</v>
      </c>
      <c r="GL174" s="307">
        <f t="shared" si="2035"/>
        <v>0</v>
      </c>
      <c r="GM174" s="307">
        <f t="shared" si="2035"/>
        <v>0</v>
      </c>
      <c r="GN174" s="307">
        <f t="shared" si="2035"/>
        <v>0</v>
      </c>
      <c r="GO174" s="307">
        <f t="shared" si="2035"/>
        <v>0</v>
      </c>
      <c r="GP174" s="307">
        <f t="shared" si="2035"/>
        <v>0</v>
      </c>
      <c r="GQ174" s="307">
        <f t="shared" si="2035"/>
        <v>0</v>
      </c>
      <c r="GR174" s="307">
        <f t="shared" ref="GR174:JC174" si="2036">AND(GR$4&lt;=$C172,GR$5&gt;=$C171)*1</f>
        <v>0</v>
      </c>
      <c r="GS174" s="307">
        <f t="shared" si="2036"/>
        <v>0</v>
      </c>
      <c r="GT174" s="307">
        <f t="shared" si="2036"/>
        <v>0</v>
      </c>
      <c r="GU174" s="307">
        <f t="shared" si="2036"/>
        <v>0</v>
      </c>
      <c r="GV174" s="307">
        <f t="shared" si="2036"/>
        <v>0</v>
      </c>
      <c r="GW174" s="307">
        <f t="shared" si="2036"/>
        <v>0</v>
      </c>
      <c r="GX174" s="307">
        <f t="shared" si="2036"/>
        <v>0</v>
      </c>
      <c r="GY174" s="307">
        <f t="shared" si="2036"/>
        <v>0</v>
      </c>
      <c r="GZ174" s="307">
        <f t="shared" si="2036"/>
        <v>0</v>
      </c>
      <c r="HA174" s="307">
        <f t="shared" si="2036"/>
        <v>0</v>
      </c>
      <c r="HB174" s="307">
        <f t="shared" si="2036"/>
        <v>0</v>
      </c>
      <c r="HC174" s="307">
        <f t="shared" si="2036"/>
        <v>0</v>
      </c>
      <c r="HD174" s="307">
        <f t="shared" si="2036"/>
        <v>0</v>
      </c>
      <c r="HE174" s="307">
        <f t="shared" si="2036"/>
        <v>0</v>
      </c>
      <c r="HF174" s="307">
        <f t="shared" si="2036"/>
        <v>0</v>
      </c>
      <c r="HG174" s="307">
        <f t="shared" si="2036"/>
        <v>0</v>
      </c>
      <c r="HH174" s="307">
        <f t="shared" si="2036"/>
        <v>0</v>
      </c>
      <c r="HI174" s="307">
        <f t="shared" si="2036"/>
        <v>0</v>
      </c>
      <c r="HJ174" s="307">
        <f t="shared" si="2036"/>
        <v>0</v>
      </c>
      <c r="HK174" s="307">
        <f t="shared" si="2036"/>
        <v>0</v>
      </c>
      <c r="HL174" s="307">
        <f t="shared" si="2036"/>
        <v>0</v>
      </c>
      <c r="HM174" s="307">
        <f t="shared" si="2036"/>
        <v>0</v>
      </c>
      <c r="HN174" s="307">
        <f t="shared" si="2036"/>
        <v>0</v>
      </c>
      <c r="HO174" s="307">
        <f t="shared" si="2036"/>
        <v>0</v>
      </c>
      <c r="HP174" s="307">
        <f t="shared" si="2036"/>
        <v>0</v>
      </c>
      <c r="HQ174" s="307">
        <f t="shared" si="2036"/>
        <v>0</v>
      </c>
      <c r="HR174" s="307">
        <f t="shared" si="2036"/>
        <v>0</v>
      </c>
      <c r="HS174" s="307">
        <f t="shared" si="2036"/>
        <v>0</v>
      </c>
      <c r="HT174" s="307">
        <f t="shared" si="2036"/>
        <v>0</v>
      </c>
      <c r="HU174" s="307">
        <f t="shared" si="2036"/>
        <v>0</v>
      </c>
      <c r="HV174" s="307">
        <f t="shared" si="2036"/>
        <v>0</v>
      </c>
      <c r="HW174" s="307">
        <f t="shared" si="2036"/>
        <v>0</v>
      </c>
      <c r="HX174" s="307">
        <f t="shared" si="2036"/>
        <v>0</v>
      </c>
      <c r="HY174" s="307">
        <f t="shared" si="2036"/>
        <v>0</v>
      </c>
      <c r="HZ174" s="307">
        <f t="shared" si="2036"/>
        <v>0</v>
      </c>
      <c r="IA174" s="307">
        <f t="shared" si="2036"/>
        <v>0</v>
      </c>
      <c r="IB174" s="307">
        <f t="shared" si="2036"/>
        <v>0</v>
      </c>
      <c r="IC174" s="307">
        <f t="shared" si="2036"/>
        <v>0</v>
      </c>
      <c r="ID174" s="307">
        <f t="shared" si="2036"/>
        <v>0</v>
      </c>
      <c r="IE174" s="307">
        <f t="shared" si="2036"/>
        <v>0</v>
      </c>
      <c r="IF174" s="307">
        <f t="shared" si="2036"/>
        <v>0</v>
      </c>
      <c r="IG174" s="307">
        <f t="shared" si="2036"/>
        <v>0</v>
      </c>
      <c r="IH174" s="307">
        <f t="shared" si="2036"/>
        <v>0</v>
      </c>
      <c r="II174" s="307">
        <f t="shared" si="2036"/>
        <v>0</v>
      </c>
      <c r="IJ174" s="307">
        <f t="shared" si="2036"/>
        <v>0</v>
      </c>
      <c r="IK174" s="307">
        <f t="shared" si="2036"/>
        <v>0</v>
      </c>
      <c r="IL174" s="307">
        <f t="shared" si="2036"/>
        <v>0</v>
      </c>
      <c r="IM174" s="307">
        <f t="shared" si="2036"/>
        <v>0</v>
      </c>
      <c r="IN174" s="307">
        <f t="shared" si="2036"/>
        <v>0</v>
      </c>
      <c r="IO174" s="307">
        <f t="shared" si="2036"/>
        <v>0</v>
      </c>
      <c r="IP174" s="307">
        <f t="shared" si="2036"/>
        <v>0</v>
      </c>
      <c r="IQ174" s="307">
        <f t="shared" si="2036"/>
        <v>0</v>
      </c>
      <c r="IR174" s="307">
        <f t="shared" si="2036"/>
        <v>0</v>
      </c>
      <c r="IS174" s="307">
        <f t="shared" si="2036"/>
        <v>0</v>
      </c>
      <c r="IT174" s="307">
        <f t="shared" si="2036"/>
        <v>0</v>
      </c>
      <c r="IU174" s="307">
        <f t="shared" si="2036"/>
        <v>0</v>
      </c>
      <c r="IV174" s="307">
        <f t="shared" si="2036"/>
        <v>0</v>
      </c>
      <c r="IW174" s="307">
        <f t="shared" si="2036"/>
        <v>0</v>
      </c>
      <c r="IX174" s="307">
        <f t="shared" si="2036"/>
        <v>0</v>
      </c>
      <c r="IY174" s="307">
        <f t="shared" si="2036"/>
        <v>0</v>
      </c>
      <c r="IZ174" s="307">
        <f t="shared" si="2036"/>
        <v>0</v>
      </c>
      <c r="JA174" s="307">
        <f t="shared" si="2036"/>
        <v>0</v>
      </c>
      <c r="JB174" s="307">
        <f t="shared" si="2036"/>
        <v>0</v>
      </c>
      <c r="JC174" s="307">
        <f t="shared" si="2036"/>
        <v>0</v>
      </c>
      <c r="JD174" s="307">
        <f t="shared" ref="JD174:JN174" si="2037">AND(JD$4&lt;=$C172,JD$5&gt;=$C171)*1</f>
        <v>0</v>
      </c>
      <c r="JE174" s="307">
        <f t="shared" si="2037"/>
        <v>0</v>
      </c>
      <c r="JF174" s="307">
        <f t="shared" si="2037"/>
        <v>0</v>
      </c>
      <c r="JG174" s="307">
        <f t="shared" si="2037"/>
        <v>0</v>
      </c>
      <c r="JH174" s="307">
        <f t="shared" si="2037"/>
        <v>0</v>
      </c>
      <c r="JI174" s="307">
        <f t="shared" si="2037"/>
        <v>0</v>
      </c>
      <c r="JJ174" s="307">
        <f t="shared" si="2037"/>
        <v>0</v>
      </c>
      <c r="JK174" s="307">
        <f t="shared" si="2037"/>
        <v>0</v>
      </c>
      <c r="JL174" s="307">
        <f t="shared" si="2037"/>
        <v>0</v>
      </c>
      <c r="JM174" s="307">
        <f t="shared" si="2037"/>
        <v>0</v>
      </c>
      <c r="JN174" s="307">
        <f t="shared" si="2037"/>
        <v>0</v>
      </c>
    </row>
    <row r="175" spans="2:274" x14ac:dyDescent="0.2">
      <c r="B175" s="2" t="s">
        <v>445</v>
      </c>
      <c r="C175" s="247"/>
      <c r="D175" s="178"/>
      <c r="E175" s="297"/>
      <c r="F175" s="347"/>
      <c r="G175" s="307">
        <f>+(G174+F175)*G174</f>
        <v>0</v>
      </c>
      <c r="H175" s="307">
        <f t="shared" ref="H175" si="2038">+(H174+G175)*H174</f>
        <v>0</v>
      </c>
      <c r="I175" s="307">
        <f t="shared" ref="I175" si="2039">+(I174+H175)*I174</f>
        <v>0</v>
      </c>
      <c r="J175" s="307">
        <f t="shared" ref="J175" si="2040">+(J174+I175)*J174</f>
        <v>0</v>
      </c>
      <c r="K175" s="307">
        <f t="shared" ref="K175" si="2041">+(K174+J175)*K174</f>
        <v>0</v>
      </c>
      <c r="L175" s="307">
        <f t="shared" ref="L175" si="2042">+(L174+K175)*L174</f>
        <v>0</v>
      </c>
      <c r="M175" s="307">
        <f t="shared" ref="M175" si="2043">+(M174+L175)*M174</f>
        <v>0</v>
      </c>
      <c r="N175" s="307">
        <f t="shared" ref="N175" si="2044">+(N174+M175)*N174</f>
        <v>0</v>
      </c>
      <c r="O175" s="307">
        <f t="shared" ref="O175" si="2045">+(O174+N175)*O174</f>
        <v>0</v>
      </c>
      <c r="P175" s="307">
        <f t="shared" ref="P175" si="2046">+(P174+O175)*P174</f>
        <v>0</v>
      </c>
      <c r="Q175" s="307">
        <f t="shared" ref="Q175" si="2047">+(Q174+P175)*Q174</f>
        <v>0</v>
      </c>
      <c r="R175" s="307">
        <f t="shared" ref="R175" si="2048">+(R174+Q175)*R174</f>
        <v>0</v>
      </c>
      <c r="S175" s="307">
        <f t="shared" ref="S175" si="2049">+(S174+R175)*S174</f>
        <v>1</v>
      </c>
      <c r="T175" s="307">
        <f t="shared" ref="T175" si="2050">+(T174+S175)*T174</f>
        <v>2</v>
      </c>
      <c r="U175" s="307">
        <f t="shared" ref="U175" si="2051">+(U174+T175)*U174</f>
        <v>3</v>
      </c>
      <c r="V175" s="307">
        <f t="shared" ref="V175" si="2052">+(V174+U175)*V174</f>
        <v>4</v>
      </c>
      <c r="W175" s="307">
        <f t="shared" ref="W175" si="2053">+(W174+V175)*W174</f>
        <v>5</v>
      </c>
      <c r="X175" s="307">
        <f t="shared" ref="X175" si="2054">+(X174+W175)*X174</f>
        <v>6</v>
      </c>
      <c r="Y175" s="307">
        <f t="shared" ref="Y175" si="2055">+(Y174+X175)*Y174</f>
        <v>7</v>
      </c>
      <c r="Z175" s="307">
        <f t="shared" ref="Z175" si="2056">+(Z174+Y175)*Z174</f>
        <v>8</v>
      </c>
      <c r="AA175" s="307">
        <f t="shared" ref="AA175" si="2057">+(AA174+Z175)*AA174</f>
        <v>9</v>
      </c>
      <c r="AB175" s="307">
        <f t="shared" ref="AB175" si="2058">+(AB174+AA175)*AB174</f>
        <v>10</v>
      </c>
      <c r="AC175" s="307">
        <f t="shared" ref="AC175" si="2059">+(AC174+AB175)*AC174</f>
        <v>11</v>
      </c>
      <c r="AD175" s="307">
        <f t="shared" ref="AD175" si="2060">+(AD174+AC175)*AD174</f>
        <v>12</v>
      </c>
      <c r="AE175" s="307">
        <f t="shared" ref="AE175" si="2061">+(AE174+AD175)*AE174</f>
        <v>13</v>
      </c>
      <c r="AF175" s="307">
        <f t="shared" ref="AF175" si="2062">+(AF174+AE175)*AF174</f>
        <v>14</v>
      </c>
      <c r="AG175" s="307">
        <f t="shared" ref="AG175" si="2063">+(AG174+AF175)*AG174</f>
        <v>15</v>
      </c>
      <c r="AH175" s="307">
        <f t="shared" ref="AH175" si="2064">+(AH174+AG175)*AH174</f>
        <v>16</v>
      </c>
      <c r="AI175" s="307">
        <f t="shared" ref="AI175" si="2065">+(AI174+AH175)*AI174</f>
        <v>17</v>
      </c>
      <c r="AJ175" s="307">
        <f t="shared" ref="AJ175" si="2066">+(AJ174+AI175)*AJ174</f>
        <v>18</v>
      </c>
      <c r="AK175" s="307">
        <f t="shared" ref="AK175" si="2067">+(AK174+AJ175)*AK174</f>
        <v>19</v>
      </c>
      <c r="AL175" s="307">
        <f t="shared" ref="AL175" si="2068">+(AL174+AK175)*AL174</f>
        <v>20</v>
      </c>
      <c r="AM175" s="307">
        <f t="shared" ref="AM175" si="2069">+(AM174+AL175)*AM174</f>
        <v>21</v>
      </c>
      <c r="AN175" s="307">
        <f t="shared" ref="AN175" si="2070">+(AN174+AM175)*AN174</f>
        <v>22</v>
      </c>
      <c r="AO175" s="307">
        <f t="shared" ref="AO175" si="2071">+(AO174+AN175)*AO174</f>
        <v>23</v>
      </c>
      <c r="AP175" s="307">
        <f t="shared" ref="AP175" si="2072">+(AP174+AO175)*AP174</f>
        <v>24</v>
      </c>
      <c r="AQ175" s="307">
        <f t="shared" ref="AQ175" si="2073">+(AQ174+AP175)*AQ174</f>
        <v>25</v>
      </c>
      <c r="AR175" s="307">
        <f t="shared" ref="AR175" si="2074">+(AR174+AQ175)*AR174</f>
        <v>26</v>
      </c>
      <c r="AS175" s="307">
        <f t="shared" ref="AS175" si="2075">+(AS174+AR175)*AS174</f>
        <v>27</v>
      </c>
      <c r="AT175" s="307">
        <f t="shared" ref="AT175" si="2076">+(AT174+AS175)*AT174</f>
        <v>28</v>
      </c>
      <c r="AU175" s="307">
        <f t="shared" ref="AU175" si="2077">+(AU174+AT175)*AU174</f>
        <v>29</v>
      </c>
      <c r="AV175" s="307">
        <f t="shared" ref="AV175" si="2078">+(AV174+AU175)*AV174</f>
        <v>30</v>
      </c>
      <c r="AW175" s="307">
        <f t="shared" ref="AW175" si="2079">+(AW174+AV175)*AW174</f>
        <v>31</v>
      </c>
      <c r="AX175" s="307">
        <f t="shared" ref="AX175" si="2080">+(AX174+AW175)*AX174</f>
        <v>32</v>
      </c>
      <c r="AY175" s="307">
        <f t="shared" ref="AY175" si="2081">+(AY174+AX175)*AY174</f>
        <v>33</v>
      </c>
      <c r="AZ175" s="307">
        <f t="shared" ref="AZ175" si="2082">+(AZ174+AY175)*AZ174</f>
        <v>34</v>
      </c>
      <c r="BA175" s="307">
        <f t="shared" ref="BA175" si="2083">+(BA174+AZ175)*BA174</f>
        <v>35</v>
      </c>
      <c r="BB175" s="307">
        <f t="shared" ref="BB175" si="2084">+(BB174+BA175)*BB174</f>
        <v>36</v>
      </c>
      <c r="BC175" s="307">
        <f t="shared" ref="BC175" si="2085">+(BC174+BB175)*BC174</f>
        <v>37</v>
      </c>
      <c r="BD175" s="307">
        <f t="shared" ref="BD175" si="2086">+(BD174+BC175)*BD174</f>
        <v>38</v>
      </c>
      <c r="BE175" s="307">
        <f t="shared" ref="BE175" si="2087">+(BE174+BD175)*BE174</f>
        <v>39</v>
      </c>
      <c r="BF175" s="307">
        <f t="shared" ref="BF175" si="2088">+(BF174+BE175)*BF174</f>
        <v>40</v>
      </c>
      <c r="BG175" s="307">
        <f t="shared" ref="BG175" si="2089">+(BG174+BF175)*BG174</f>
        <v>41</v>
      </c>
      <c r="BH175" s="307">
        <f t="shared" ref="BH175" si="2090">+(BH174+BG175)*BH174</f>
        <v>42</v>
      </c>
      <c r="BI175" s="307">
        <f t="shared" ref="BI175" si="2091">+(BI174+BH175)*BI174</f>
        <v>43</v>
      </c>
      <c r="BJ175" s="307">
        <f t="shared" ref="BJ175" si="2092">+(BJ174+BI175)*BJ174</f>
        <v>0</v>
      </c>
      <c r="BK175" s="307">
        <f t="shared" ref="BK175" si="2093">+(BK174+BJ175)*BK174</f>
        <v>0</v>
      </c>
      <c r="BL175" s="307">
        <f t="shared" ref="BL175" si="2094">+(BL174+BK175)*BL174</f>
        <v>0</v>
      </c>
      <c r="BM175" s="307">
        <f t="shared" ref="BM175" si="2095">+(BM174+BL175)*BM174</f>
        <v>0</v>
      </c>
      <c r="BN175" s="307">
        <f t="shared" ref="BN175" si="2096">+(BN174+BM175)*BN174</f>
        <v>0</v>
      </c>
      <c r="BO175" s="307">
        <f t="shared" ref="BO175" si="2097">+(BO174+BN175)*BO174</f>
        <v>0</v>
      </c>
      <c r="BP175" s="307">
        <f t="shared" ref="BP175" si="2098">+(BP174+BO175)*BP174</f>
        <v>0</v>
      </c>
      <c r="BQ175" s="307">
        <f t="shared" ref="BQ175" si="2099">+(BQ174+BP175)*BQ174</f>
        <v>0</v>
      </c>
      <c r="BR175" s="307">
        <f t="shared" ref="BR175" si="2100">+(BR174+BQ175)*BR174</f>
        <v>0</v>
      </c>
      <c r="BS175" s="307">
        <f t="shared" ref="BS175" si="2101">+(BS174+BR175)*BS174</f>
        <v>0</v>
      </c>
      <c r="BT175" s="307">
        <f t="shared" ref="BT175" si="2102">+(BT174+BS175)*BT174</f>
        <v>0</v>
      </c>
      <c r="BU175" s="307">
        <f t="shared" ref="BU175" si="2103">+(BU174+BT175)*BU174</f>
        <v>0</v>
      </c>
      <c r="BV175" s="307">
        <f t="shared" ref="BV175" si="2104">+(BV174+BU175)*BV174</f>
        <v>0</v>
      </c>
      <c r="BW175" s="307">
        <f t="shared" ref="BW175" si="2105">+(BW174+BV175)*BW174</f>
        <v>0</v>
      </c>
      <c r="BX175" s="307">
        <f t="shared" ref="BX175" si="2106">+(BX174+BW175)*BX174</f>
        <v>0</v>
      </c>
      <c r="BY175" s="307">
        <f t="shared" ref="BY175" si="2107">+(BY174+BX175)*BY174</f>
        <v>0</v>
      </c>
      <c r="BZ175" s="307">
        <f t="shared" ref="BZ175" si="2108">+(BZ174+BY175)*BZ174</f>
        <v>0</v>
      </c>
      <c r="CA175" s="307">
        <f t="shared" ref="CA175" si="2109">+(CA174+BZ175)*CA174</f>
        <v>0</v>
      </c>
      <c r="CB175" s="307">
        <f t="shared" ref="CB175" si="2110">+(CB174+CA175)*CB174</f>
        <v>0</v>
      </c>
      <c r="CC175" s="307">
        <f t="shared" ref="CC175" si="2111">+(CC174+CB175)*CC174</f>
        <v>0</v>
      </c>
      <c r="CD175" s="307">
        <f t="shared" ref="CD175" si="2112">+(CD174+CC175)*CD174</f>
        <v>0</v>
      </c>
      <c r="CE175" s="307">
        <f t="shared" ref="CE175" si="2113">+(CE174+CD175)*CE174</f>
        <v>0</v>
      </c>
      <c r="CF175" s="307">
        <f t="shared" ref="CF175" si="2114">+(CF174+CE175)*CF174</f>
        <v>0</v>
      </c>
      <c r="CG175" s="307">
        <f t="shared" ref="CG175" si="2115">+(CG174+CF175)*CG174</f>
        <v>0</v>
      </c>
      <c r="CH175" s="307">
        <f t="shared" ref="CH175" si="2116">+(CH174+CG175)*CH174</f>
        <v>0</v>
      </c>
      <c r="CI175" s="307">
        <f t="shared" ref="CI175" si="2117">+(CI174+CH175)*CI174</f>
        <v>0</v>
      </c>
      <c r="CJ175" s="307">
        <f t="shared" ref="CJ175" si="2118">+(CJ174+CI175)*CJ174</f>
        <v>0</v>
      </c>
      <c r="CK175" s="307">
        <f t="shared" ref="CK175" si="2119">+(CK174+CJ175)*CK174</f>
        <v>0</v>
      </c>
      <c r="CL175" s="307">
        <f t="shared" ref="CL175" si="2120">+(CL174+CK175)*CL174</f>
        <v>0</v>
      </c>
      <c r="CM175" s="307">
        <f t="shared" ref="CM175" si="2121">+(CM174+CL175)*CM174</f>
        <v>0</v>
      </c>
      <c r="CN175" s="307">
        <f t="shared" ref="CN175" si="2122">+(CN174+CM175)*CN174</f>
        <v>0</v>
      </c>
      <c r="CO175" s="307">
        <f t="shared" ref="CO175" si="2123">+(CO174+CN175)*CO174</f>
        <v>0</v>
      </c>
      <c r="CP175" s="307">
        <f t="shared" ref="CP175" si="2124">+(CP174+CO175)*CP174</f>
        <v>0</v>
      </c>
      <c r="CQ175" s="307">
        <f t="shared" ref="CQ175" si="2125">+(CQ174+CP175)*CQ174</f>
        <v>0</v>
      </c>
      <c r="CR175" s="307">
        <f t="shared" ref="CR175" si="2126">+(CR174+CQ175)*CR174</f>
        <v>0</v>
      </c>
      <c r="CS175" s="307">
        <f t="shared" ref="CS175" si="2127">+(CS174+CR175)*CS174</f>
        <v>0</v>
      </c>
      <c r="CT175" s="307">
        <f t="shared" ref="CT175" si="2128">+(CT174+CS175)*CT174</f>
        <v>0</v>
      </c>
      <c r="CU175" s="307">
        <f t="shared" ref="CU175" si="2129">+(CU174+CT175)*CU174</f>
        <v>0</v>
      </c>
      <c r="CV175" s="307">
        <f t="shared" ref="CV175" si="2130">+(CV174+CU175)*CV174</f>
        <v>0</v>
      </c>
      <c r="CW175" s="307">
        <f t="shared" ref="CW175" si="2131">+(CW174+CV175)*CW174</f>
        <v>0</v>
      </c>
      <c r="CX175" s="307">
        <f t="shared" ref="CX175" si="2132">+(CX174+CW175)*CX174</f>
        <v>0</v>
      </c>
      <c r="CY175" s="307">
        <f t="shared" ref="CY175" si="2133">+(CY174+CX175)*CY174</f>
        <v>0</v>
      </c>
      <c r="CZ175" s="307">
        <f t="shared" ref="CZ175" si="2134">+(CZ174+CY175)*CZ174</f>
        <v>0</v>
      </c>
      <c r="DA175" s="307">
        <f t="shared" ref="DA175" si="2135">+(DA174+CZ175)*DA174</f>
        <v>0</v>
      </c>
      <c r="DB175" s="307">
        <f t="shared" ref="DB175" si="2136">+(DB174+DA175)*DB174</f>
        <v>0</v>
      </c>
      <c r="DC175" s="307">
        <f t="shared" ref="DC175" si="2137">+(DC174+DB175)*DC174</f>
        <v>0</v>
      </c>
      <c r="DD175" s="307">
        <f t="shared" ref="DD175" si="2138">+(DD174+DC175)*DD174</f>
        <v>0</v>
      </c>
      <c r="DE175" s="307">
        <f t="shared" ref="DE175" si="2139">+(DE174+DD175)*DE174</f>
        <v>0</v>
      </c>
      <c r="DF175" s="307">
        <f t="shared" ref="DF175" si="2140">+(DF174+DE175)*DF174</f>
        <v>0</v>
      </c>
      <c r="DG175" s="307">
        <f t="shared" ref="DG175" si="2141">+(DG174+DF175)*DG174</f>
        <v>0</v>
      </c>
      <c r="DH175" s="307">
        <f t="shared" ref="DH175" si="2142">+(DH174+DG175)*DH174</f>
        <v>0</v>
      </c>
      <c r="DI175" s="307">
        <f t="shared" ref="DI175" si="2143">+(DI174+DH175)*DI174</f>
        <v>0</v>
      </c>
      <c r="DJ175" s="307">
        <f t="shared" ref="DJ175" si="2144">+(DJ174+DI175)*DJ174</f>
        <v>0</v>
      </c>
      <c r="DK175" s="307">
        <f t="shared" ref="DK175" si="2145">+(DK174+DJ175)*DK174</f>
        <v>0</v>
      </c>
      <c r="DL175" s="307">
        <f t="shared" ref="DL175" si="2146">+(DL174+DK175)*DL174</f>
        <v>0</v>
      </c>
      <c r="DM175" s="307">
        <f t="shared" ref="DM175" si="2147">+(DM174+DL175)*DM174</f>
        <v>0</v>
      </c>
      <c r="DN175" s="307">
        <f t="shared" ref="DN175" si="2148">+(DN174+DM175)*DN174</f>
        <v>0</v>
      </c>
      <c r="DO175" s="307">
        <f t="shared" ref="DO175" si="2149">+(DO174+DN175)*DO174</f>
        <v>0</v>
      </c>
      <c r="DP175" s="307">
        <f t="shared" ref="DP175" si="2150">+(DP174+DO175)*DP174</f>
        <v>0</v>
      </c>
      <c r="DQ175" s="307">
        <f t="shared" ref="DQ175" si="2151">+(DQ174+DP175)*DQ174</f>
        <v>0</v>
      </c>
      <c r="DR175" s="307">
        <f t="shared" ref="DR175" si="2152">+(DR174+DQ175)*DR174</f>
        <v>0</v>
      </c>
      <c r="DS175" s="307">
        <f t="shared" ref="DS175" si="2153">+(DS174+DR175)*DS174</f>
        <v>0</v>
      </c>
      <c r="DT175" s="307">
        <f t="shared" ref="DT175" si="2154">+(DT174+DS175)*DT174</f>
        <v>0</v>
      </c>
      <c r="DU175" s="307">
        <f t="shared" ref="DU175" si="2155">+(DU174+DT175)*DU174</f>
        <v>0</v>
      </c>
      <c r="DV175" s="307">
        <f t="shared" ref="DV175" si="2156">+(DV174+DU175)*DV174</f>
        <v>0</v>
      </c>
      <c r="DW175" s="307">
        <f t="shared" ref="DW175" si="2157">+(DW174+DV175)*DW174</f>
        <v>0</v>
      </c>
      <c r="DX175" s="307">
        <f t="shared" ref="DX175" si="2158">+(DX174+DW175)*DX174</f>
        <v>0</v>
      </c>
      <c r="DY175" s="307">
        <f t="shared" ref="DY175" si="2159">+(DY174+DX175)*DY174</f>
        <v>0</v>
      </c>
      <c r="DZ175" s="307">
        <f t="shared" ref="DZ175" si="2160">+(DZ174+DY175)*DZ174</f>
        <v>0</v>
      </c>
      <c r="EA175" s="307">
        <f t="shared" ref="EA175" si="2161">+(EA174+DZ175)*EA174</f>
        <v>0</v>
      </c>
      <c r="EB175" s="307">
        <f t="shared" ref="EB175" si="2162">+(EB174+EA175)*EB174</f>
        <v>0</v>
      </c>
      <c r="EC175" s="307">
        <f t="shared" ref="EC175" si="2163">+(EC174+EB175)*EC174</f>
        <v>0</v>
      </c>
      <c r="ED175" s="307">
        <f t="shared" ref="ED175" si="2164">+(ED174+EC175)*ED174</f>
        <v>0</v>
      </c>
      <c r="EE175" s="307">
        <f t="shared" ref="EE175" si="2165">+(EE174+ED175)*EE174</f>
        <v>0</v>
      </c>
      <c r="EF175" s="307">
        <f t="shared" ref="EF175" si="2166">+(EF174+EE175)*EF174</f>
        <v>0</v>
      </c>
      <c r="EG175" s="307">
        <f t="shared" ref="EG175" si="2167">+(EG174+EF175)*EG174</f>
        <v>0</v>
      </c>
      <c r="EH175" s="307">
        <f t="shared" ref="EH175" si="2168">+(EH174+EG175)*EH174</f>
        <v>0</v>
      </c>
      <c r="EI175" s="307">
        <f t="shared" ref="EI175" si="2169">+(EI174+EH175)*EI174</f>
        <v>0</v>
      </c>
      <c r="EJ175" s="307">
        <f t="shared" ref="EJ175" si="2170">+(EJ174+EI175)*EJ174</f>
        <v>0</v>
      </c>
      <c r="EK175" s="307">
        <f t="shared" ref="EK175" si="2171">+(EK174+EJ175)*EK174</f>
        <v>0</v>
      </c>
      <c r="EL175" s="307">
        <f t="shared" ref="EL175" si="2172">+(EL174+EK175)*EL174</f>
        <v>0</v>
      </c>
      <c r="EM175" s="307">
        <f t="shared" ref="EM175" si="2173">+(EM174+EL175)*EM174</f>
        <v>0</v>
      </c>
      <c r="EN175" s="307">
        <f t="shared" ref="EN175" si="2174">+(EN174+EM175)*EN174</f>
        <v>0</v>
      </c>
      <c r="EO175" s="307">
        <f t="shared" ref="EO175" si="2175">+(EO174+EN175)*EO174</f>
        <v>0</v>
      </c>
      <c r="EP175" s="307">
        <f t="shared" ref="EP175" si="2176">+(EP174+EO175)*EP174</f>
        <v>0</v>
      </c>
      <c r="EQ175" s="307">
        <f t="shared" ref="EQ175" si="2177">+(EQ174+EP175)*EQ174</f>
        <v>0</v>
      </c>
      <c r="ER175" s="307">
        <f t="shared" ref="ER175" si="2178">+(ER174+EQ175)*ER174</f>
        <v>0</v>
      </c>
      <c r="ES175" s="307">
        <f t="shared" ref="ES175" si="2179">+(ES174+ER175)*ES174</f>
        <v>0</v>
      </c>
      <c r="ET175" s="307">
        <f t="shared" ref="ET175" si="2180">+(ET174+ES175)*ET174</f>
        <v>0</v>
      </c>
      <c r="EU175" s="307">
        <f t="shared" ref="EU175" si="2181">+(EU174+ET175)*EU174</f>
        <v>0</v>
      </c>
      <c r="EV175" s="307">
        <f t="shared" ref="EV175" si="2182">+(EV174+EU175)*EV174</f>
        <v>0</v>
      </c>
      <c r="EW175" s="307">
        <f t="shared" ref="EW175" si="2183">+(EW174+EV175)*EW174</f>
        <v>0</v>
      </c>
      <c r="EX175" s="307">
        <f t="shared" ref="EX175" si="2184">+(EX174+EW175)*EX174</f>
        <v>0</v>
      </c>
      <c r="EY175" s="307">
        <f t="shared" ref="EY175" si="2185">+(EY174+EX175)*EY174</f>
        <v>0</v>
      </c>
      <c r="EZ175" s="307">
        <f t="shared" ref="EZ175" si="2186">+(EZ174+EY175)*EZ174</f>
        <v>0</v>
      </c>
      <c r="FA175" s="307">
        <f t="shared" ref="FA175" si="2187">+(FA174+EZ175)*FA174</f>
        <v>0</v>
      </c>
      <c r="FB175" s="307">
        <f t="shared" ref="FB175" si="2188">+(FB174+FA175)*FB174</f>
        <v>0</v>
      </c>
      <c r="FC175" s="307">
        <f t="shared" ref="FC175" si="2189">+(FC174+FB175)*FC174</f>
        <v>0</v>
      </c>
      <c r="FD175" s="307">
        <f t="shared" ref="FD175" si="2190">+(FD174+FC175)*FD174</f>
        <v>0</v>
      </c>
      <c r="FE175" s="307">
        <f t="shared" ref="FE175" si="2191">+(FE174+FD175)*FE174</f>
        <v>0</v>
      </c>
      <c r="FF175" s="307">
        <f t="shared" ref="FF175" si="2192">+(FF174+FE175)*FF174</f>
        <v>0</v>
      </c>
      <c r="FG175" s="307">
        <f t="shared" ref="FG175" si="2193">+(FG174+FF175)*FG174</f>
        <v>0</v>
      </c>
      <c r="FH175" s="307">
        <f t="shared" ref="FH175" si="2194">+(FH174+FG175)*FH174</f>
        <v>0</v>
      </c>
      <c r="FI175" s="307">
        <f t="shared" ref="FI175" si="2195">+(FI174+FH175)*FI174</f>
        <v>0</v>
      </c>
      <c r="FJ175" s="307">
        <f t="shared" ref="FJ175" si="2196">+(FJ174+FI175)*FJ174</f>
        <v>0</v>
      </c>
      <c r="FK175" s="307">
        <f t="shared" ref="FK175" si="2197">+(FK174+FJ175)*FK174</f>
        <v>0</v>
      </c>
      <c r="FL175" s="307">
        <f t="shared" ref="FL175" si="2198">+(FL174+FK175)*FL174</f>
        <v>0</v>
      </c>
      <c r="FM175" s="307">
        <f t="shared" ref="FM175" si="2199">+(FM174+FL175)*FM174</f>
        <v>0</v>
      </c>
      <c r="FN175" s="307">
        <f t="shared" ref="FN175" si="2200">+(FN174+FM175)*FN174</f>
        <v>0</v>
      </c>
      <c r="FO175" s="307">
        <f t="shared" ref="FO175" si="2201">+(FO174+FN175)*FO174</f>
        <v>0</v>
      </c>
      <c r="FP175" s="307">
        <f t="shared" ref="FP175" si="2202">+(FP174+FO175)*FP174</f>
        <v>0</v>
      </c>
      <c r="FQ175" s="307">
        <f t="shared" ref="FQ175" si="2203">+(FQ174+FP175)*FQ174</f>
        <v>0</v>
      </c>
      <c r="FR175" s="307">
        <f t="shared" ref="FR175" si="2204">+(FR174+FQ175)*FR174</f>
        <v>0</v>
      </c>
      <c r="FS175" s="307">
        <f t="shared" ref="FS175" si="2205">+(FS174+FR175)*FS174</f>
        <v>0</v>
      </c>
      <c r="FT175" s="307">
        <f t="shared" ref="FT175" si="2206">+(FT174+FS175)*FT174</f>
        <v>0</v>
      </c>
      <c r="FU175" s="307">
        <f t="shared" ref="FU175" si="2207">+(FU174+FT175)*FU174</f>
        <v>0</v>
      </c>
      <c r="FV175" s="307">
        <f t="shared" ref="FV175" si="2208">+(FV174+FU175)*FV174</f>
        <v>0</v>
      </c>
      <c r="FW175" s="307">
        <f t="shared" ref="FW175" si="2209">+(FW174+FV175)*FW174</f>
        <v>0</v>
      </c>
      <c r="FX175" s="307">
        <f t="shared" ref="FX175" si="2210">+(FX174+FW175)*FX174</f>
        <v>0</v>
      </c>
      <c r="FY175" s="307">
        <f t="shared" ref="FY175" si="2211">+(FY174+FX175)*FY174</f>
        <v>0</v>
      </c>
      <c r="FZ175" s="307">
        <f t="shared" ref="FZ175" si="2212">+(FZ174+FY175)*FZ174</f>
        <v>0</v>
      </c>
      <c r="GA175" s="307">
        <f t="shared" ref="GA175" si="2213">+(GA174+FZ175)*GA174</f>
        <v>0</v>
      </c>
      <c r="GB175" s="307">
        <f t="shared" ref="GB175" si="2214">+(GB174+GA175)*GB174</f>
        <v>0</v>
      </c>
      <c r="GC175" s="307">
        <f t="shared" ref="GC175" si="2215">+(GC174+GB175)*GC174</f>
        <v>0</v>
      </c>
      <c r="GD175" s="307">
        <f t="shared" ref="GD175" si="2216">+(GD174+GC175)*GD174</f>
        <v>0</v>
      </c>
      <c r="GE175" s="307">
        <f t="shared" ref="GE175" si="2217">+(GE174+GD175)*GE174</f>
        <v>0</v>
      </c>
      <c r="GF175" s="307">
        <f t="shared" ref="GF175" si="2218">+(GF174+GE175)*GF174</f>
        <v>0</v>
      </c>
      <c r="GG175" s="307">
        <f t="shared" ref="GG175" si="2219">+(GG174+GF175)*GG174</f>
        <v>0</v>
      </c>
      <c r="GH175" s="307">
        <f t="shared" ref="GH175" si="2220">+(GH174+GG175)*GH174</f>
        <v>0</v>
      </c>
      <c r="GI175" s="307">
        <f t="shared" ref="GI175" si="2221">+(GI174+GH175)*GI174</f>
        <v>0</v>
      </c>
      <c r="GJ175" s="307">
        <f t="shared" ref="GJ175" si="2222">+(GJ174+GI175)*GJ174</f>
        <v>0</v>
      </c>
      <c r="GK175" s="307">
        <f t="shared" ref="GK175" si="2223">+(GK174+GJ175)*GK174</f>
        <v>0</v>
      </c>
      <c r="GL175" s="307">
        <f t="shared" ref="GL175" si="2224">+(GL174+GK175)*GL174</f>
        <v>0</v>
      </c>
      <c r="GM175" s="307">
        <f t="shared" ref="GM175" si="2225">+(GM174+GL175)*GM174</f>
        <v>0</v>
      </c>
      <c r="GN175" s="307">
        <f t="shared" ref="GN175" si="2226">+(GN174+GM175)*GN174</f>
        <v>0</v>
      </c>
      <c r="GO175" s="307">
        <f t="shared" ref="GO175" si="2227">+(GO174+GN175)*GO174</f>
        <v>0</v>
      </c>
      <c r="GP175" s="307">
        <f t="shared" ref="GP175" si="2228">+(GP174+GO175)*GP174</f>
        <v>0</v>
      </c>
      <c r="GQ175" s="307">
        <f t="shared" ref="GQ175" si="2229">+(GQ174+GP175)*GQ174</f>
        <v>0</v>
      </c>
      <c r="GR175" s="307">
        <f t="shared" ref="GR175" si="2230">+(GR174+GQ175)*GR174</f>
        <v>0</v>
      </c>
      <c r="GS175" s="307">
        <f t="shared" ref="GS175" si="2231">+(GS174+GR175)*GS174</f>
        <v>0</v>
      </c>
      <c r="GT175" s="307">
        <f t="shared" ref="GT175" si="2232">+(GT174+GS175)*GT174</f>
        <v>0</v>
      </c>
      <c r="GU175" s="307">
        <f t="shared" ref="GU175" si="2233">+(GU174+GT175)*GU174</f>
        <v>0</v>
      </c>
      <c r="GV175" s="307">
        <f t="shared" ref="GV175" si="2234">+(GV174+GU175)*GV174</f>
        <v>0</v>
      </c>
      <c r="GW175" s="307">
        <f t="shared" ref="GW175" si="2235">+(GW174+GV175)*GW174</f>
        <v>0</v>
      </c>
      <c r="GX175" s="307">
        <f t="shared" ref="GX175" si="2236">+(GX174+GW175)*GX174</f>
        <v>0</v>
      </c>
      <c r="GY175" s="307">
        <f t="shared" ref="GY175" si="2237">+(GY174+GX175)*GY174</f>
        <v>0</v>
      </c>
      <c r="GZ175" s="307">
        <f t="shared" ref="GZ175" si="2238">+(GZ174+GY175)*GZ174</f>
        <v>0</v>
      </c>
      <c r="HA175" s="307">
        <f t="shared" ref="HA175" si="2239">+(HA174+GZ175)*HA174</f>
        <v>0</v>
      </c>
      <c r="HB175" s="307">
        <f t="shared" ref="HB175" si="2240">+(HB174+HA175)*HB174</f>
        <v>0</v>
      </c>
      <c r="HC175" s="307">
        <f t="shared" ref="HC175" si="2241">+(HC174+HB175)*HC174</f>
        <v>0</v>
      </c>
      <c r="HD175" s="307">
        <f t="shared" ref="HD175" si="2242">+(HD174+HC175)*HD174</f>
        <v>0</v>
      </c>
      <c r="HE175" s="307">
        <f t="shared" ref="HE175" si="2243">+(HE174+HD175)*HE174</f>
        <v>0</v>
      </c>
      <c r="HF175" s="307">
        <f t="shared" ref="HF175" si="2244">+(HF174+HE175)*HF174</f>
        <v>0</v>
      </c>
      <c r="HG175" s="307">
        <f t="shared" ref="HG175" si="2245">+(HG174+HF175)*HG174</f>
        <v>0</v>
      </c>
      <c r="HH175" s="307">
        <f t="shared" ref="HH175" si="2246">+(HH174+HG175)*HH174</f>
        <v>0</v>
      </c>
      <c r="HI175" s="307">
        <f t="shared" ref="HI175" si="2247">+(HI174+HH175)*HI174</f>
        <v>0</v>
      </c>
      <c r="HJ175" s="307">
        <f t="shared" ref="HJ175" si="2248">+(HJ174+HI175)*HJ174</f>
        <v>0</v>
      </c>
      <c r="HK175" s="307">
        <f t="shared" ref="HK175" si="2249">+(HK174+HJ175)*HK174</f>
        <v>0</v>
      </c>
      <c r="HL175" s="307">
        <f t="shared" ref="HL175" si="2250">+(HL174+HK175)*HL174</f>
        <v>0</v>
      </c>
      <c r="HM175" s="307">
        <f t="shared" ref="HM175" si="2251">+(HM174+HL175)*HM174</f>
        <v>0</v>
      </c>
      <c r="HN175" s="307">
        <f t="shared" ref="HN175" si="2252">+(HN174+HM175)*HN174</f>
        <v>0</v>
      </c>
      <c r="HO175" s="307">
        <f t="shared" ref="HO175" si="2253">+(HO174+HN175)*HO174</f>
        <v>0</v>
      </c>
      <c r="HP175" s="307">
        <f t="shared" ref="HP175" si="2254">+(HP174+HO175)*HP174</f>
        <v>0</v>
      </c>
      <c r="HQ175" s="307">
        <f t="shared" ref="HQ175" si="2255">+(HQ174+HP175)*HQ174</f>
        <v>0</v>
      </c>
      <c r="HR175" s="307">
        <f t="shared" ref="HR175" si="2256">+(HR174+HQ175)*HR174</f>
        <v>0</v>
      </c>
      <c r="HS175" s="307">
        <f t="shared" ref="HS175" si="2257">+(HS174+HR175)*HS174</f>
        <v>0</v>
      </c>
      <c r="HT175" s="307">
        <f t="shared" ref="HT175" si="2258">+(HT174+HS175)*HT174</f>
        <v>0</v>
      </c>
      <c r="HU175" s="307">
        <f t="shared" ref="HU175" si="2259">+(HU174+HT175)*HU174</f>
        <v>0</v>
      </c>
      <c r="HV175" s="307">
        <f t="shared" ref="HV175" si="2260">+(HV174+HU175)*HV174</f>
        <v>0</v>
      </c>
      <c r="HW175" s="307">
        <f t="shared" ref="HW175" si="2261">+(HW174+HV175)*HW174</f>
        <v>0</v>
      </c>
      <c r="HX175" s="307">
        <f t="shared" ref="HX175" si="2262">+(HX174+HW175)*HX174</f>
        <v>0</v>
      </c>
      <c r="HY175" s="307">
        <f t="shared" ref="HY175" si="2263">+(HY174+HX175)*HY174</f>
        <v>0</v>
      </c>
      <c r="HZ175" s="307">
        <f t="shared" ref="HZ175" si="2264">+(HZ174+HY175)*HZ174</f>
        <v>0</v>
      </c>
      <c r="IA175" s="307">
        <f t="shared" ref="IA175" si="2265">+(IA174+HZ175)*IA174</f>
        <v>0</v>
      </c>
      <c r="IB175" s="307">
        <f t="shared" ref="IB175" si="2266">+(IB174+IA175)*IB174</f>
        <v>0</v>
      </c>
      <c r="IC175" s="307">
        <f t="shared" ref="IC175" si="2267">+(IC174+IB175)*IC174</f>
        <v>0</v>
      </c>
      <c r="ID175" s="307">
        <f t="shared" ref="ID175" si="2268">+(ID174+IC175)*ID174</f>
        <v>0</v>
      </c>
      <c r="IE175" s="307">
        <f t="shared" ref="IE175" si="2269">+(IE174+ID175)*IE174</f>
        <v>0</v>
      </c>
      <c r="IF175" s="307">
        <f t="shared" ref="IF175" si="2270">+(IF174+IE175)*IF174</f>
        <v>0</v>
      </c>
      <c r="IG175" s="307">
        <f t="shared" ref="IG175" si="2271">+(IG174+IF175)*IG174</f>
        <v>0</v>
      </c>
      <c r="IH175" s="307">
        <f t="shared" ref="IH175" si="2272">+(IH174+IG175)*IH174</f>
        <v>0</v>
      </c>
      <c r="II175" s="307">
        <f t="shared" ref="II175" si="2273">+(II174+IH175)*II174</f>
        <v>0</v>
      </c>
      <c r="IJ175" s="307">
        <f t="shared" ref="IJ175" si="2274">+(IJ174+II175)*IJ174</f>
        <v>0</v>
      </c>
      <c r="IK175" s="307">
        <f t="shared" ref="IK175" si="2275">+(IK174+IJ175)*IK174</f>
        <v>0</v>
      </c>
      <c r="IL175" s="307">
        <f t="shared" ref="IL175" si="2276">+(IL174+IK175)*IL174</f>
        <v>0</v>
      </c>
      <c r="IM175" s="307">
        <f t="shared" ref="IM175" si="2277">+(IM174+IL175)*IM174</f>
        <v>0</v>
      </c>
      <c r="IN175" s="307">
        <f t="shared" ref="IN175" si="2278">+(IN174+IM175)*IN174</f>
        <v>0</v>
      </c>
      <c r="IO175" s="307">
        <f t="shared" ref="IO175" si="2279">+(IO174+IN175)*IO174</f>
        <v>0</v>
      </c>
      <c r="IP175" s="307">
        <f t="shared" ref="IP175" si="2280">+(IP174+IO175)*IP174</f>
        <v>0</v>
      </c>
      <c r="IQ175" s="307">
        <f t="shared" ref="IQ175" si="2281">+(IQ174+IP175)*IQ174</f>
        <v>0</v>
      </c>
      <c r="IR175" s="307">
        <f t="shared" ref="IR175" si="2282">+(IR174+IQ175)*IR174</f>
        <v>0</v>
      </c>
      <c r="IS175" s="307">
        <f t="shared" ref="IS175" si="2283">+(IS174+IR175)*IS174</f>
        <v>0</v>
      </c>
      <c r="IT175" s="307">
        <f t="shared" ref="IT175" si="2284">+(IT174+IS175)*IT174</f>
        <v>0</v>
      </c>
      <c r="IU175" s="307">
        <f t="shared" ref="IU175" si="2285">+(IU174+IT175)*IU174</f>
        <v>0</v>
      </c>
      <c r="IV175" s="307">
        <f t="shared" ref="IV175" si="2286">+(IV174+IU175)*IV174</f>
        <v>0</v>
      </c>
      <c r="IW175" s="307">
        <f t="shared" ref="IW175" si="2287">+(IW174+IV175)*IW174</f>
        <v>0</v>
      </c>
      <c r="IX175" s="307">
        <f t="shared" ref="IX175" si="2288">+(IX174+IW175)*IX174</f>
        <v>0</v>
      </c>
      <c r="IY175" s="307">
        <f t="shared" ref="IY175" si="2289">+(IY174+IX175)*IY174</f>
        <v>0</v>
      </c>
      <c r="IZ175" s="307">
        <f t="shared" ref="IZ175" si="2290">+(IZ174+IY175)*IZ174</f>
        <v>0</v>
      </c>
      <c r="JA175" s="307">
        <f t="shared" ref="JA175" si="2291">+(JA174+IZ175)*JA174</f>
        <v>0</v>
      </c>
      <c r="JB175" s="307">
        <f t="shared" ref="JB175" si="2292">+(JB174+JA175)*JB174</f>
        <v>0</v>
      </c>
      <c r="JC175" s="307">
        <f t="shared" ref="JC175" si="2293">+(JC174+JB175)*JC174</f>
        <v>0</v>
      </c>
      <c r="JD175" s="307">
        <f t="shared" ref="JD175" si="2294">+(JD174+JC175)*JD174</f>
        <v>0</v>
      </c>
      <c r="JE175" s="307">
        <f t="shared" ref="JE175" si="2295">+(JE174+JD175)*JE174</f>
        <v>0</v>
      </c>
      <c r="JF175" s="307">
        <f t="shared" ref="JF175" si="2296">+(JF174+JE175)*JF174</f>
        <v>0</v>
      </c>
      <c r="JG175" s="307">
        <f t="shared" ref="JG175" si="2297">+(JG174+JF175)*JG174</f>
        <v>0</v>
      </c>
      <c r="JH175" s="307">
        <f t="shared" ref="JH175" si="2298">+(JH174+JG175)*JH174</f>
        <v>0</v>
      </c>
      <c r="JI175" s="307">
        <f t="shared" ref="JI175" si="2299">+(JI174+JH175)*JI174</f>
        <v>0</v>
      </c>
      <c r="JJ175" s="307">
        <f t="shared" ref="JJ175" si="2300">+(JJ174+JI175)*JJ174</f>
        <v>0</v>
      </c>
      <c r="JK175" s="307">
        <f t="shared" ref="JK175" si="2301">+(JK174+JJ175)*JK174</f>
        <v>0</v>
      </c>
      <c r="JL175" s="307">
        <f t="shared" ref="JL175" si="2302">+(JL174+JK175)*JL174</f>
        <v>0</v>
      </c>
      <c r="JM175" s="307">
        <f t="shared" ref="JM175" si="2303">+(JM174+JL175)*JM174</f>
        <v>0</v>
      </c>
      <c r="JN175" s="307">
        <f t="shared" ref="JN175" si="2304">+(JN174+JM175)*JN174</f>
        <v>0</v>
      </c>
    </row>
    <row r="176" spans="2:274" x14ac:dyDescent="0.2">
      <c r="B176" s="2" t="s">
        <v>447</v>
      </c>
      <c r="C176" s="247"/>
      <c r="D176" s="178"/>
      <c r="E176" s="297"/>
      <c r="F176" s="347"/>
      <c r="G176" s="307">
        <f>IF(G175=1,  IF(H174=0,$C172-$C171+1, G$5-$C171+1),IF(AND(G174=1,H174=1),G$6,$C172-G$4+1))*G174</f>
        <v>0</v>
      </c>
      <c r="H176" s="307">
        <f t="shared" ref="H176" si="2305">IF(H175=1,  IF(I174=0,$C172-$C171+1, H$5-$C171+1),IF(AND(H174=1,I174=1),H$6,$C172-H$4+1))*H174</f>
        <v>0</v>
      </c>
      <c r="I176" s="307">
        <f t="shared" ref="I176" si="2306">IF(I175=1,  IF(J174=0,$C172-$C171+1, I$5-$C171+1),IF(AND(I174=1,J174=1),I$6,$C172-I$4+1))*I174</f>
        <v>0</v>
      </c>
      <c r="J176" s="307">
        <f t="shared" ref="J176" si="2307">IF(J175=1,  IF(K174=0,$C172-$C171+1, J$5-$C171+1),IF(AND(J174=1,K174=1),J$6,$C172-J$4+1))*J174</f>
        <v>0</v>
      </c>
      <c r="K176" s="307">
        <f t="shared" ref="K176" si="2308">IF(K175=1,  IF(L174=0,$C172-$C171+1, K$5-$C171+1),IF(AND(K174=1,L174=1),K$6,$C172-K$4+1))*K174</f>
        <v>0</v>
      </c>
      <c r="L176" s="307">
        <f t="shared" ref="L176" si="2309">IF(L175=1,  IF(M174=0,$C172-$C171+1, L$5-$C171+1),IF(AND(L174=1,M174=1),L$6,$C172-L$4+1))*L174</f>
        <v>0</v>
      </c>
      <c r="M176" s="307">
        <f t="shared" ref="M176" si="2310">IF(M175=1,  IF(N174=0,$C172-$C171+1, M$5-$C171+1),IF(AND(M174=1,N174=1),M$6,$C172-M$4+1))*M174</f>
        <v>0</v>
      </c>
      <c r="N176" s="307">
        <f t="shared" ref="N176" si="2311">IF(N175=1,  IF(O174=0,$C172-$C171+1, N$5-$C171+1),IF(AND(N174=1,O174=1),N$6,$C172-N$4+1))*N174</f>
        <v>0</v>
      </c>
      <c r="O176" s="307">
        <f t="shared" ref="O176" si="2312">IF(O175=1,  IF(P174=0,$C172-$C171+1, O$5-$C171+1),IF(AND(O174=1,P174=1),O$6,$C172-O$4+1))*O174</f>
        <v>0</v>
      </c>
      <c r="P176" s="307">
        <f t="shared" ref="P176" si="2313">IF(P175=1,  IF(Q174=0,$C172-$C171+1, P$5-$C171+1),IF(AND(P174=1,Q174=1),P$6,$C172-P$4+1))*P174</f>
        <v>0</v>
      </c>
      <c r="Q176" s="307">
        <f t="shared" ref="Q176" si="2314">IF(Q175=1,  IF(R174=0,$C172-$C171+1, Q$5-$C171+1),IF(AND(Q174=1,R174=1),Q$6,$C172-Q$4+1))*Q174</f>
        <v>0</v>
      </c>
      <c r="R176" s="307">
        <f t="shared" ref="R176" si="2315">IF(R175=1,  IF(S174=0,$C172-$C171+1, R$5-$C171+1),IF(AND(R174=1,S174=1),R$6,$C172-R$4+1))*R174</f>
        <v>0</v>
      </c>
      <c r="S176" s="307">
        <f t="shared" ref="S176" si="2316">IF(S175=1,  IF(T174=0,$C172-$C171+1, S$5-$C171+1),IF(AND(S174=1,T174=1),S$6,$C172-S$4+1))*S174</f>
        <v>31</v>
      </c>
      <c r="T176" s="307">
        <f t="shared" ref="T176" si="2317">IF(T175=1,  IF(U174=0,$C172-$C171+1, T$5-$C171+1),IF(AND(T174=1,U174=1),T$6,$C172-T$4+1))*T174</f>
        <v>29</v>
      </c>
      <c r="U176" s="307">
        <f t="shared" ref="U176" si="2318">IF(U175=1,  IF(V174=0,$C172-$C171+1, U$5-$C171+1),IF(AND(U174=1,V174=1),U$6,$C172-U$4+1))*U174</f>
        <v>31</v>
      </c>
      <c r="V176" s="307">
        <f t="shared" ref="V176" si="2319">IF(V175=1,  IF(W174=0,$C172-$C171+1, V$5-$C171+1),IF(AND(V174=1,W174=1),V$6,$C172-V$4+1))*V174</f>
        <v>30</v>
      </c>
      <c r="W176" s="307">
        <f t="shared" ref="W176" si="2320">IF(W175=1,  IF(X174=0,$C172-$C171+1, W$5-$C171+1),IF(AND(W174=1,X174=1),W$6,$C172-W$4+1))*W174</f>
        <v>31</v>
      </c>
      <c r="X176" s="307">
        <f t="shared" ref="X176" si="2321">IF(X175=1,  IF(Y174=0,$C172-$C171+1, X$5-$C171+1),IF(AND(X174=1,Y174=1),X$6,$C172-X$4+1))*X174</f>
        <v>30</v>
      </c>
      <c r="Y176" s="307">
        <f t="shared" ref="Y176" si="2322">IF(Y175=1,  IF(Z174=0,$C172-$C171+1, Y$5-$C171+1),IF(AND(Y174=1,Z174=1),Y$6,$C172-Y$4+1))*Y174</f>
        <v>31</v>
      </c>
      <c r="Z176" s="307">
        <f t="shared" ref="Z176" si="2323">IF(Z175=1,  IF(AA174=0,$C172-$C171+1, Z$5-$C171+1),IF(AND(Z174=1,AA174=1),Z$6,$C172-Z$4+1))*Z174</f>
        <v>31</v>
      </c>
      <c r="AA176" s="307">
        <f t="shared" ref="AA176" si="2324">IF(AA175=1,  IF(AB174=0,$C172-$C171+1, AA$5-$C171+1),IF(AND(AA174=1,AB174=1),AA$6,$C172-AA$4+1))*AA174</f>
        <v>30</v>
      </c>
      <c r="AB176" s="307">
        <f t="shared" ref="AB176" si="2325">IF(AB175=1,  IF(AC174=0,$C172-$C171+1, AB$5-$C171+1),IF(AND(AB174=1,AC174=1),AB$6,$C172-AB$4+1))*AB174</f>
        <v>31</v>
      </c>
      <c r="AC176" s="307">
        <f t="shared" ref="AC176" si="2326">IF(AC175=1,  IF(AD174=0,$C172-$C171+1, AC$5-$C171+1),IF(AND(AC174=1,AD174=1),AC$6,$C172-AC$4+1))*AC174</f>
        <v>30</v>
      </c>
      <c r="AD176" s="307">
        <f t="shared" ref="AD176" si="2327">IF(AD175=1,  IF(AE174=0,$C172-$C171+1, AD$5-$C171+1),IF(AND(AD174=1,AE174=1),AD$6,$C172-AD$4+1))*AD174</f>
        <v>31</v>
      </c>
      <c r="AE176" s="307">
        <f t="shared" ref="AE176" si="2328">IF(AE175=1,  IF(AF174=0,$C172-$C171+1, AE$5-$C171+1),IF(AND(AE174=1,AF174=1),AE$6,$C172-AE$4+1))*AE174</f>
        <v>31</v>
      </c>
      <c r="AF176" s="307">
        <f t="shared" ref="AF176" si="2329">IF(AF175=1,  IF(AG174=0,$C172-$C171+1, AF$5-$C171+1),IF(AND(AF174=1,AG174=1),AF$6,$C172-AF$4+1))*AF174</f>
        <v>28</v>
      </c>
      <c r="AG176" s="307">
        <f t="shared" ref="AG176" si="2330">IF(AG175=1,  IF(AH174=0,$C172-$C171+1, AG$5-$C171+1),IF(AND(AG174=1,AH174=1),AG$6,$C172-AG$4+1))*AG174</f>
        <v>31</v>
      </c>
      <c r="AH176" s="307">
        <f t="shared" ref="AH176" si="2331">IF(AH175=1,  IF(AI174=0,$C172-$C171+1, AH$5-$C171+1),IF(AND(AH174=1,AI174=1),AH$6,$C172-AH$4+1))*AH174</f>
        <v>30</v>
      </c>
      <c r="AI176" s="307">
        <f t="shared" ref="AI176" si="2332">IF(AI175=1,  IF(AJ174=0,$C172-$C171+1, AI$5-$C171+1),IF(AND(AI174=1,AJ174=1),AI$6,$C172-AI$4+1))*AI174</f>
        <v>31</v>
      </c>
      <c r="AJ176" s="307">
        <f t="shared" ref="AJ176" si="2333">IF(AJ175=1,  IF(AK174=0,$C172-$C171+1, AJ$5-$C171+1),IF(AND(AJ174=1,AK174=1),AJ$6,$C172-AJ$4+1))*AJ174</f>
        <v>30</v>
      </c>
      <c r="AK176" s="307">
        <f t="shared" ref="AK176" si="2334">IF(AK175=1,  IF(AL174=0,$C172-$C171+1, AK$5-$C171+1),IF(AND(AK174=1,AL174=1),AK$6,$C172-AK$4+1))*AK174</f>
        <v>31</v>
      </c>
      <c r="AL176" s="307">
        <f t="shared" ref="AL176" si="2335">IF(AL175=1,  IF(AM174=0,$C172-$C171+1, AL$5-$C171+1),IF(AND(AL174=1,AM174=1),AL$6,$C172-AL$4+1))*AL174</f>
        <v>31</v>
      </c>
      <c r="AM176" s="307">
        <f t="shared" ref="AM176" si="2336">IF(AM175=1,  IF(AN174=0,$C172-$C171+1, AM$5-$C171+1),IF(AND(AM174=1,AN174=1),AM$6,$C172-AM$4+1))*AM174</f>
        <v>30</v>
      </c>
      <c r="AN176" s="307">
        <f t="shared" ref="AN176" si="2337">IF(AN175=1,  IF(AO174=0,$C172-$C171+1, AN$5-$C171+1),IF(AND(AN174=1,AO174=1),AN$6,$C172-AN$4+1))*AN174</f>
        <v>31</v>
      </c>
      <c r="AO176" s="307">
        <f t="shared" ref="AO176" si="2338">IF(AO175=1,  IF(AP174=0,$C172-$C171+1, AO$5-$C171+1),IF(AND(AO174=1,AP174=1),AO$6,$C172-AO$4+1))*AO174</f>
        <v>30</v>
      </c>
      <c r="AP176" s="307">
        <f t="shared" ref="AP176" si="2339">IF(AP175=1,  IF(AQ174=0,$C172-$C171+1, AP$5-$C171+1),IF(AND(AP174=1,AQ174=1),AP$6,$C172-AP$4+1))*AP174</f>
        <v>31</v>
      </c>
      <c r="AQ176" s="307">
        <f t="shared" ref="AQ176" si="2340">IF(AQ175=1,  IF(AR174=0,$C172-$C171+1, AQ$5-$C171+1),IF(AND(AQ174=1,AR174=1),AQ$6,$C172-AQ$4+1))*AQ174</f>
        <v>31</v>
      </c>
      <c r="AR176" s="307">
        <f t="shared" ref="AR176" si="2341">IF(AR175=1,  IF(AS174=0,$C172-$C171+1, AR$5-$C171+1),IF(AND(AR174=1,AS174=1),AR$6,$C172-AR$4+1))*AR174</f>
        <v>28</v>
      </c>
      <c r="AS176" s="307">
        <f t="shared" ref="AS176" si="2342">IF(AS175=1,  IF(AT174=0,$C172-$C171+1, AS$5-$C171+1),IF(AND(AS174=1,AT174=1),AS$6,$C172-AS$4+1))*AS174</f>
        <v>31</v>
      </c>
      <c r="AT176" s="307">
        <f t="shared" ref="AT176" si="2343">IF(AT175=1,  IF(AU174=0,$C172-$C171+1, AT$5-$C171+1),IF(AND(AT174=1,AU174=1),AT$6,$C172-AT$4+1))*AT174</f>
        <v>30</v>
      </c>
      <c r="AU176" s="307">
        <f t="shared" ref="AU176" si="2344">IF(AU175=1,  IF(AV174=0,$C172-$C171+1, AU$5-$C171+1),IF(AND(AU174=1,AV174=1),AU$6,$C172-AU$4+1))*AU174</f>
        <v>31</v>
      </c>
      <c r="AV176" s="307">
        <f t="shared" ref="AV176" si="2345">IF(AV175=1,  IF(AW174=0,$C172-$C171+1, AV$5-$C171+1),IF(AND(AV174=1,AW174=1),AV$6,$C172-AV$4+1))*AV174</f>
        <v>30</v>
      </c>
      <c r="AW176" s="307">
        <f t="shared" ref="AW176" si="2346">IF(AW175=1,  IF(AX174=0,$C172-$C171+1, AW$5-$C171+1),IF(AND(AW174=1,AX174=1),AW$6,$C172-AW$4+1))*AW174</f>
        <v>31</v>
      </c>
      <c r="AX176" s="307">
        <f t="shared" ref="AX176" si="2347">IF(AX175=1,  IF(AY174=0,$C172-$C171+1, AX$5-$C171+1),IF(AND(AX174=1,AY174=1),AX$6,$C172-AX$4+1))*AX174</f>
        <v>31</v>
      </c>
      <c r="AY176" s="307">
        <f t="shared" ref="AY176" si="2348">IF(AY175=1,  IF(AZ174=0,$C172-$C171+1, AY$5-$C171+1),IF(AND(AY174=1,AZ174=1),AY$6,$C172-AY$4+1))*AY174</f>
        <v>30</v>
      </c>
      <c r="AZ176" s="307">
        <f t="shared" ref="AZ176" si="2349">IF(AZ175=1,  IF(BA174=0,$C172-$C171+1, AZ$5-$C171+1),IF(AND(AZ174=1,BA174=1),AZ$6,$C172-AZ$4+1))*AZ174</f>
        <v>31</v>
      </c>
      <c r="BA176" s="307">
        <f t="shared" ref="BA176" si="2350">IF(BA175=1,  IF(BB174=0,$C172-$C171+1, BA$5-$C171+1),IF(AND(BA174=1,BB174=1),BA$6,$C172-BA$4+1))*BA174</f>
        <v>30</v>
      </c>
      <c r="BB176" s="307">
        <f t="shared" ref="BB176" si="2351">IF(BB175=1,  IF(BC174=0,$C172-$C171+1, BB$5-$C171+1),IF(AND(BB174=1,BC174=1),BB$6,$C172-BB$4+1))*BB174</f>
        <v>31</v>
      </c>
      <c r="BC176" s="307">
        <f t="shared" ref="BC176" si="2352">IF(BC175=1,  IF(BD174=0,$C172-$C171+1, BC$5-$C171+1),IF(AND(BC174=1,BD174=1),BC$6,$C172-BC$4+1))*BC174</f>
        <v>31</v>
      </c>
      <c r="BD176" s="307">
        <f t="shared" ref="BD176" si="2353">IF(BD175=1,  IF(BE174=0,$C172-$C171+1, BD$5-$C171+1),IF(AND(BD174=1,BE174=1),BD$6,$C172-BD$4+1))*BD174</f>
        <v>28</v>
      </c>
      <c r="BE176" s="307">
        <f t="shared" ref="BE176" si="2354">IF(BE175=1,  IF(BF174=0,$C172-$C171+1, BE$5-$C171+1),IF(AND(BE174=1,BF174=1),BE$6,$C172-BE$4+1))*BE174</f>
        <v>31</v>
      </c>
      <c r="BF176" s="307">
        <f t="shared" ref="BF176" si="2355">IF(BF175=1,  IF(BG174=0,$C172-$C171+1, BF$5-$C171+1),IF(AND(BF174=1,BG174=1),BF$6,$C172-BF$4+1))*BF174</f>
        <v>30</v>
      </c>
      <c r="BG176" s="307">
        <f t="shared" ref="BG176" si="2356">IF(BG175=1,  IF(BH174=0,$C172-$C171+1, BG$5-$C171+1),IF(AND(BG174=1,BH174=1),BG$6,$C172-BG$4+1))*BG174</f>
        <v>31</v>
      </c>
      <c r="BH176" s="307">
        <f t="shared" ref="BH176" si="2357">IF(BH175=1,  IF(BI174=0,$C172-$C171+1, BH$5-$C171+1),IF(AND(BH174=1,BI174=1),BH$6,$C172-BH$4+1))*BH174</f>
        <v>30</v>
      </c>
      <c r="BI176" s="307">
        <f t="shared" ref="BI176" si="2358">IF(BI175=1,  IF(BJ174=0,$C172-$C171+1, BI$5-$C171+1),IF(AND(BI174=1,BJ174=1),BI$6,$C172-BI$4+1))*BI174</f>
        <v>31</v>
      </c>
      <c r="BJ176" s="307">
        <f t="shared" ref="BJ176" si="2359">IF(BJ175=1,  IF(BK174=0,$C172-$C171+1, BJ$5-$C171+1),IF(AND(BJ174=1,BK174=1),BJ$6,$C172-BJ$4+1))*BJ174</f>
        <v>0</v>
      </c>
      <c r="BK176" s="307">
        <f t="shared" ref="BK176" si="2360">IF(BK175=1,  IF(BL174=0,$C172-$C171+1, BK$5-$C171+1),IF(AND(BK174=1,BL174=1),BK$6,$C172-BK$4+1))*BK174</f>
        <v>0</v>
      </c>
      <c r="BL176" s="307">
        <f t="shared" ref="BL176" si="2361">IF(BL175=1,  IF(BM174=0,$C172-$C171+1, BL$5-$C171+1),IF(AND(BL174=1,BM174=1),BL$6,$C172-BL$4+1))*BL174</f>
        <v>0</v>
      </c>
      <c r="BM176" s="307">
        <f t="shared" ref="BM176" si="2362">IF(BM175=1,  IF(BN174=0,$C172-$C171+1, BM$5-$C171+1),IF(AND(BM174=1,BN174=1),BM$6,$C172-BM$4+1))*BM174</f>
        <v>0</v>
      </c>
      <c r="BN176" s="307">
        <f t="shared" ref="BN176" si="2363">IF(BN175=1,  IF(BO174=0,$C172-$C171+1, BN$5-$C171+1),IF(AND(BN174=1,BO174=1),BN$6,$C172-BN$4+1))*BN174</f>
        <v>0</v>
      </c>
      <c r="BO176" s="307">
        <f t="shared" ref="BO176" si="2364">IF(BO175=1,  IF(BP174=0,$C172-$C171+1, BO$5-$C171+1),IF(AND(BO174=1,BP174=1),BO$6,$C172-BO$4+1))*BO174</f>
        <v>0</v>
      </c>
      <c r="BP176" s="307">
        <f t="shared" ref="BP176" si="2365">IF(BP175=1,  IF(BQ174=0,$C172-$C171+1, BP$5-$C171+1),IF(AND(BP174=1,BQ174=1),BP$6,$C172-BP$4+1))*BP174</f>
        <v>0</v>
      </c>
      <c r="BQ176" s="307">
        <f t="shared" ref="BQ176" si="2366">IF(BQ175=1,  IF(BR174=0,$C172-$C171+1, BQ$5-$C171+1),IF(AND(BQ174=1,BR174=1),BQ$6,$C172-BQ$4+1))*BQ174</f>
        <v>0</v>
      </c>
      <c r="BR176" s="307">
        <f t="shared" ref="BR176" si="2367">IF(BR175=1,  IF(BS174=0,$C172-$C171+1, BR$5-$C171+1),IF(AND(BR174=1,BS174=1),BR$6,$C172-BR$4+1))*BR174</f>
        <v>0</v>
      </c>
      <c r="BS176" s="307">
        <f t="shared" ref="BS176" si="2368">IF(BS175=1,  IF(BT174=0,$C172-$C171+1, BS$5-$C171+1),IF(AND(BS174=1,BT174=1),BS$6,$C172-BS$4+1))*BS174</f>
        <v>0</v>
      </c>
      <c r="BT176" s="307">
        <f t="shared" ref="BT176" si="2369">IF(BT175=1,  IF(BU174=0,$C172-$C171+1, BT$5-$C171+1),IF(AND(BT174=1,BU174=1),BT$6,$C172-BT$4+1))*BT174</f>
        <v>0</v>
      </c>
      <c r="BU176" s="307">
        <f t="shared" ref="BU176" si="2370">IF(BU175=1,  IF(BV174=0,$C172-$C171+1, BU$5-$C171+1),IF(AND(BU174=1,BV174=1),BU$6,$C172-BU$4+1))*BU174</f>
        <v>0</v>
      </c>
      <c r="BV176" s="307">
        <f t="shared" ref="BV176" si="2371">IF(BV175=1,  IF(BW174=0,$C172-$C171+1, BV$5-$C171+1),IF(AND(BV174=1,BW174=1),BV$6,$C172-BV$4+1))*BV174</f>
        <v>0</v>
      </c>
      <c r="BW176" s="307">
        <f t="shared" ref="BW176" si="2372">IF(BW175=1,  IF(BX174=0,$C172-$C171+1, BW$5-$C171+1),IF(AND(BW174=1,BX174=1),BW$6,$C172-BW$4+1))*BW174</f>
        <v>0</v>
      </c>
      <c r="BX176" s="307">
        <f t="shared" ref="BX176" si="2373">IF(BX175=1,  IF(BY174=0,$C172-$C171+1, BX$5-$C171+1),IF(AND(BX174=1,BY174=1),BX$6,$C172-BX$4+1))*BX174</f>
        <v>0</v>
      </c>
      <c r="BY176" s="307">
        <f t="shared" ref="BY176" si="2374">IF(BY175=1,  IF(BZ174=0,$C172-$C171+1, BY$5-$C171+1),IF(AND(BY174=1,BZ174=1),BY$6,$C172-BY$4+1))*BY174</f>
        <v>0</v>
      </c>
      <c r="BZ176" s="307">
        <f t="shared" ref="BZ176" si="2375">IF(BZ175=1,  IF(CA174=0,$C172-$C171+1, BZ$5-$C171+1),IF(AND(BZ174=1,CA174=1),BZ$6,$C172-BZ$4+1))*BZ174</f>
        <v>0</v>
      </c>
      <c r="CA176" s="307">
        <f t="shared" ref="CA176" si="2376">IF(CA175=1,  IF(CB174=0,$C172-$C171+1, CA$5-$C171+1),IF(AND(CA174=1,CB174=1),CA$6,$C172-CA$4+1))*CA174</f>
        <v>0</v>
      </c>
      <c r="CB176" s="307">
        <f t="shared" ref="CB176" si="2377">IF(CB175=1,  IF(CC174=0,$C172-$C171+1, CB$5-$C171+1),IF(AND(CB174=1,CC174=1),CB$6,$C172-CB$4+1))*CB174</f>
        <v>0</v>
      </c>
      <c r="CC176" s="307">
        <f t="shared" ref="CC176" si="2378">IF(CC175=1,  IF(CD174=0,$C172-$C171+1, CC$5-$C171+1),IF(AND(CC174=1,CD174=1),CC$6,$C172-CC$4+1))*CC174</f>
        <v>0</v>
      </c>
      <c r="CD176" s="307">
        <f t="shared" ref="CD176" si="2379">IF(CD175=1,  IF(CE174=0,$C172-$C171+1, CD$5-$C171+1),IF(AND(CD174=1,CE174=1),CD$6,$C172-CD$4+1))*CD174</f>
        <v>0</v>
      </c>
      <c r="CE176" s="307">
        <f t="shared" ref="CE176" si="2380">IF(CE175=1,  IF(CF174=0,$C172-$C171+1, CE$5-$C171+1),IF(AND(CE174=1,CF174=1),CE$6,$C172-CE$4+1))*CE174</f>
        <v>0</v>
      </c>
      <c r="CF176" s="307">
        <f t="shared" ref="CF176" si="2381">IF(CF175=1,  IF(CG174=0,$C172-$C171+1, CF$5-$C171+1),IF(AND(CF174=1,CG174=1),CF$6,$C172-CF$4+1))*CF174</f>
        <v>0</v>
      </c>
      <c r="CG176" s="307">
        <f t="shared" ref="CG176" si="2382">IF(CG175=1,  IF(CH174=0,$C172-$C171+1, CG$5-$C171+1),IF(AND(CG174=1,CH174=1),CG$6,$C172-CG$4+1))*CG174</f>
        <v>0</v>
      </c>
      <c r="CH176" s="307">
        <f t="shared" ref="CH176" si="2383">IF(CH175=1,  IF(CI174=0,$C172-$C171+1, CH$5-$C171+1),IF(AND(CH174=1,CI174=1),CH$6,$C172-CH$4+1))*CH174</f>
        <v>0</v>
      </c>
      <c r="CI176" s="307">
        <f t="shared" ref="CI176" si="2384">IF(CI175=1,  IF(CJ174=0,$C172-$C171+1, CI$5-$C171+1),IF(AND(CI174=1,CJ174=1),CI$6,$C172-CI$4+1))*CI174</f>
        <v>0</v>
      </c>
      <c r="CJ176" s="307">
        <f t="shared" ref="CJ176" si="2385">IF(CJ175=1,  IF(CK174=0,$C172-$C171+1, CJ$5-$C171+1),IF(AND(CJ174=1,CK174=1),CJ$6,$C172-CJ$4+1))*CJ174</f>
        <v>0</v>
      </c>
      <c r="CK176" s="307">
        <f t="shared" ref="CK176" si="2386">IF(CK175=1,  IF(CL174=0,$C172-$C171+1, CK$5-$C171+1),IF(AND(CK174=1,CL174=1),CK$6,$C172-CK$4+1))*CK174</f>
        <v>0</v>
      </c>
      <c r="CL176" s="307">
        <f t="shared" ref="CL176" si="2387">IF(CL175=1,  IF(CM174=0,$C172-$C171+1, CL$5-$C171+1),IF(AND(CL174=1,CM174=1),CL$6,$C172-CL$4+1))*CL174</f>
        <v>0</v>
      </c>
      <c r="CM176" s="307">
        <f t="shared" ref="CM176" si="2388">IF(CM175=1,  IF(CN174=0,$C172-$C171+1, CM$5-$C171+1),IF(AND(CM174=1,CN174=1),CM$6,$C172-CM$4+1))*CM174</f>
        <v>0</v>
      </c>
      <c r="CN176" s="307">
        <f t="shared" ref="CN176" si="2389">IF(CN175=1,  IF(CO174=0,$C172-$C171+1, CN$5-$C171+1),IF(AND(CN174=1,CO174=1),CN$6,$C172-CN$4+1))*CN174</f>
        <v>0</v>
      </c>
      <c r="CO176" s="307">
        <f t="shared" ref="CO176" si="2390">IF(CO175=1,  IF(CP174=0,$C172-$C171+1, CO$5-$C171+1),IF(AND(CO174=1,CP174=1),CO$6,$C172-CO$4+1))*CO174</f>
        <v>0</v>
      </c>
      <c r="CP176" s="307">
        <f t="shared" ref="CP176" si="2391">IF(CP175=1,  IF(CQ174=0,$C172-$C171+1, CP$5-$C171+1),IF(AND(CP174=1,CQ174=1),CP$6,$C172-CP$4+1))*CP174</f>
        <v>0</v>
      </c>
      <c r="CQ176" s="307">
        <f t="shared" ref="CQ176" si="2392">IF(CQ175=1,  IF(CR174=0,$C172-$C171+1, CQ$5-$C171+1),IF(AND(CQ174=1,CR174=1),CQ$6,$C172-CQ$4+1))*CQ174</f>
        <v>0</v>
      </c>
      <c r="CR176" s="307">
        <f t="shared" ref="CR176" si="2393">IF(CR175=1,  IF(CS174=0,$C172-$C171+1, CR$5-$C171+1),IF(AND(CR174=1,CS174=1),CR$6,$C172-CR$4+1))*CR174</f>
        <v>0</v>
      </c>
      <c r="CS176" s="307">
        <f t="shared" ref="CS176" si="2394">IF(CS175=1,  IF(CT174=0,$C172-$C171+1, CS$5-$C171+1),IF(AND(CS174=1,CT174=1),CS$6,$C172-CS$4+1))*CS174</f>
        <v>0</v>
      </c>
      <c r="CT176" s="307">
        <f t="shared" ref="CT176" si="2395">IF(CT175=1,  IF(CU174=0,$C172-$C171+1, CT$5-$C171+1),IF(AND(CT174=1,CU174=1),CT$6,$C172-CT$4+1))*CT174</f>
        <v>0</v>
      </c>
      <c r="CU176" s="307">
        <f t="shared" ref="CU176" si="2396">IF(CU175=1,  IF(CV174=0,$C172-$C171+1, CU$5-$C171+1),IF(AND(CU174=1,CV174=1),CU$6,$C172-CU$4+1))*CU174</f>
        <v>0</v>
      </c>
      <c r="CV176" s="307">
        <f t="shared" ref="CV176" si="2397">IF(CV175=1,  IF(CW174=0,$C172-$C171+1, CV$5-$C171+1),IF(AND(CV174=1,CW174=1),CV$6,$C172-CV$4+1))*CV174</f>
        <v>0</v>
      </c>
      <c r="CW176" s="307">
        <f t="shared" ref="CW176" si="2398">IF(CW175=1,  IF(CX174=0,$C172-$C171+1, CW$5-$C171+1),IF(AND(CW174=1,CX174=1),CW$6,$C172-CW$4+1))*CW174</f>
        <v>0</v>
      </c>
      <c r="CX176" s="307">
        <f t="shared" ref="CX176" si="2399">IF(CX175=1,  IF(CY174=0,$C172-$C171+1, CX$5-$C171+1),IF(AND(CX174=1,CY174=1),CX$6,$C172-CX$4+1))*CX174</f>
        <v>0</v>
      </c>
      <c r="CY176" s="307">
        <f t="shared" ref="CY176" si="2400">IF(CY175=1,  IF(CZ174=0,$C172-$C171+1, CY$5-$C171+1),IF(AND(CY174=1,CZ174=1),CY$6,$C172-CY$4+1))*CY174</f>
        <v>0</v>
      </c>
      <c r="CZ176" s="307">
        <f t="shared" ref="CZ176" si="2401">IF(CZ175=1,  IF(DA174=0,$C172-$C171+1, CZ$5-$C171+1),IF(AND(CZ174=1,DA174=1),CZ$6,$C172-CZ$4+1))*CZ174</f>
        <v>0</v>
      </c>
      <c r="DA176" s="307">
        <f t="shared" ref="DA176" si="2402">IF(DA175=1,  IF(DB174=0,$C172-$C171+1, DA$5-$C171+1),IF(AND(DA174=1,DB174=1),DA$6,$C172-DA$4+1))*DA174</f>
        <v>0</v>
      </c>
      <c r="DB176" s="307">
        <f t="shared" ref="DB176" si="2403">IF(DB175=1,  IF(DC174=0,$C172-$C171+1, DB$5-$C171+1),IF(AND(DB174=1,DC174=1),DB$6,$C172-DB$4+1))*DB174</f>
        <v>0</v>
      </c>
      <c r="DC176" s="307">
        <f t="shared" ref="DC176" si="2404">IF(DC175=1,  IF(DD174=0,$C172-$C171+1, DC$5-$C171+1),IF(AND(DC174=1,DD174=1),DC$6,$C172-DC$4+1))*DC174</f>
        <v>0</v>
      </c>
      <c r="DD176" s="307">
        <f t="shared" ref="DD176" si="2405">IF(DD175=1,  IF(DE174=0,$C172-$C171+1, DD$5-$C171+1),IF(AND(DD174=1,DE174=1),DD$6,$C172-DD$4+1))*DD174</f>
        <v>0</v>
      </c>
      <c r="DE176" s="307">
        <f t="shared" ref="DE176" si="2406">IF(DE175=1,  IF(DF174=0,$C172-$C171+1, DE$5-$C171+1),IF(AND(DE174=1,DF174=1),DE$6,$C172-DE$4+1))*DE174</f>
        <v>0</v>
      </c>
      <c r="DF176" s="307">
        <f t="shared" ref="DF176" si="2407">IF(DF175=1,  IF(DG174=0,$C172-$C171+1, DF$5-$C171+1),IF(AND(DF174=1,DG174=1),DF$6,$C172-DF$4+1))*DF174</f>
        <v>0</v>
      </c>
      <c r="DG176" s="307">
        <f t="shared" ref="DG176" si="2408">IF(DG175=1,  IF(DH174=0,$C172-$C171+1, DG$5-$C171+1),IF(AND(DG174=1,DH174=1),DG$6,$C172-DG$4+1))*DG174</f>
        <v>0</v>
      </c>
      <c r="DH176" s="307">
        <f t="shared" ref="DH176" si="2409">IF(DH175=1,  IF(DI174=0,$C172-$C171+1, DH$5-$C171+1),IF(AND(DH174=1,DI174=1),DH$6,$C172-DH$4+1))*DH174</f>
        <v>0</v>
      </c>
      <c r="DI176" s="307">
        <f t="shared" ref="DI176" si="2410">IF(DI175=1,  IF(DJ174=0,$C172-$C171+1, DI$5-$C171+1),IF(AND(DI174=1,DJ174=1),DI$6,$C172-DI$4+1))*DI174</f>
        <v>0</v>
      </c>
      <c r="DJ176" s="307">
        <f t="shared" ref="DJ176" si="2411">IF(DJ175=1,  IF(DK174=0,$C172-$C171+1, DJ$5-$C171+1),IF(AND(DJ174=1,DK174=1),DJ$6,$C172-DJ$4+1))*DJ174</f>
        <v>0</v>
      </c>
      <c r="DK176" s="307">
        <f t="shared" ref="DK176" si="2412">IF(DK175=1,  IF(DL174=0,$C172-$C171+1, DK$5-$C171+1),IF(AND(DK174=1,DL174=1),DK$6,$C172-DK$4+1))*DK174</f>
        <v>0</v>
      </c>
      <c r="DL176" s="307">
        <f t="shared" ref="DL176" si="2413">IF(DL175=1,  IF(DM174=0,$C172-$C171+1, DL$5-$C171+1),IF(AND(DL174=1,DM174=1),DL$6,$C172-DL$4+1))*DL174</f>
        <v>0</v>
      </c>
      <c r="DM176" s="307">
        <f t="shared" ref="DM176" si="2414">IF(DM175=1,  IF(DN174=0,$C172-$C171+1, DM$5-$C171+1),IF(AND(DM174=1,DN174=1),DM$6,$C172-DM$4+1))*DM174</f>
        <v>0</v>
      </c>
      <c r="DN176" s="307">
        <f t="shared" ref="DN176" si="2415">IF(DN175=1,  IF(DO174=0,$C172-$C171+1, DN$5-$C171+1),IF(AND(DN174=1,DO174=1),DN$6,$C172-DN$4+1))*DN174</f>
        <v>0</v>
      </c>
      <c r="DO176" s="307">
        <f t="shared" ref="DO176" si="2416">IF(DO175=1,  IF(DP174=0,$C172-$C171+1, DO$5-$C171+1),IF(AND(DO174=1,DP174=1),DO$6,$C172-DO$4+1))*DO174</f>
        <v>0</v>
      </c>
      <c r="DP176" s="307">
        <f t="shared" ref="DP176" si="2417">IF(DP175=1,  IF(DQ174=0,$C172-$C171+1, DP$5-$C171+1),IF(AND(DP174=1,DQ174=1),DP$6,$C172-DP$4+1))*DP174</f>
        <v>0</v>
      </c>
      <c r="DQ176" s="307">
        <f t="shared" ref="DQ176" si="2418">IF(DQ175=1,  IF(DR174=0,$C172-$C171+1, DQ$5-$C171+1),IF(AND(DQ174=1,DR174=1),DQ$6,$C172-DQ$4+1))*DQ174</f>
        <v>0</v>
      </c>
      <c r="DR176" s="307">
        <f t="shared" ref="DR176" si="2419">IF(DR175=1,  IF(DS174=0,$C172-$C171+1, DR$5-$C171+1),IF(AND(DR174=1,DS174=1),DR$6,$C172-DR$4+1))*DR174</f>
        <v>0</v>
      </c>
      <c r="DS176" s="307">
        <f t="shared" ref="DS176" si="2420">IF(DS175=1,  IF(DT174=0,$C172-$C171+1, DS$5-$C171+1),IF(AND(DS174=1,DT174=1),DS$6,$C172-DS$4+1))*DS174</f>
        <v>0</v>
      </c>
      <c r="DT176" s="307">
        <f t="shared" ref="DT176" si="2421">IF(DT175=1,  IF(DU174=0,$C172-$C171+1, DT$5-$C171+1),IF(AND(DT174=1,DU174=1),DT$6,$C172-DT$4+1))*DT174</f>
        <v>0</v>
      </c>
      <c r="DU176" s="307">
        <f t="shared" ref="DU176" si="2422">IF(DU175=1,  IF(DV174=0,$C172-$C171+1, DU$5-$C171+1),IF(AND(DU174=1,DV174=1),DU$6,$C172-DU$4+1))*DU174</f>
        <v>0</v>
      </c>
      <c r="DV176" s="307">
        <f t="shared" ref="DV176" si="2423">IF(DV175=1,  IF(DW174=0,$C172-$C171+1, DV$5-$C171+1),IF(AND(DV174=1,DW174=1),DV$6,$C172-DV$4+1))*DV174</f>
        <v>0</v>
      </c>
      <c r="DW176" s="307">
        <f t="shared" ref="DW176" si="2424">IF(DW175=1,  IF(DX174=0,$C172-$C171+1, DW$5-$C171+1),IF(AND(DW174=1,DX174=1),DW$6,$C172-DW$4+1))*DW174</f>
        <v>0</v>
      </c>
      <c r="DX176" s="307">
        <f t="shared" ref="DX176" si="2425">IF(DX175=1,  IF(DY174=0,$C172-$C171+1, DX$5-$C171+1),IF(AND(DX174=1,DY174=1),DX$6,$C172-DX$4+1))*DX174</f>
        <v>0</v>
      </c>
      <c r="DY176" s="307">
        <f t="shared" ref="DY176" si="2426">IF(DY175=1,  IF(DZ174=0,$C172-$C171+1, DY$5-$C171+1),IF(AND(DY174=1,DZ174=1),DY$6,$C172-DY$4+1))*DY174</f>
        <v>0</v>
      </c>
      <c r="DZ176" s="307">
        <f t="shared" ref="DZ176" si="2427">IF(DZ175=1,  IF(EA174=0,$C172-$C171+1, DZ$5-$C171+1),IF(AND(DZ174=1,EA174=1),DZ$6,$C172-DZ$4+1))*DZ174</f>
        <v>0</v>
      </c>
      <c r="EA176" s="307">
        <f t="shared" ref="EA176" si="2428">IF(EA175=1,  IF(EB174=0,$C172-$C171+1, EA$5-$C171+1),IF(AND(EA174=1,EB174=1),EA$6,$C172-EA$4+1))*EA174</f>
        <v>0</v>
      </c>
      <c r="EB176" s="307">
        <f t="shared" ref="EB176" si="2429">IF(EB175=1,  IF(EC174=0,$C172-$C171+1, EB$5-$C171+1),IF(AND(EB174=1,EC174=1),EB$6,$C172-EB$4+1))*EB174</f>
        <v>0</v>
      </c>
      <c r="EC176" s="307">
        <f t="shared" ref="EC176" si="2430">IF(EC175=1,  IF(ED174=0,$C172-$C171+1, EC$5-$C171+1),IF(AND(EC174=1,ED174=1),EC$6,$C172-EC$4+1))*EC174</f>
        <v>0</v>
      </c>
      <c r="ED176" s="307">
        <f t="shared" ref="ED176" si="2431">IF(ED175=1,  IF(EE174=0,$C172-$C171+1, ED$5-$C171+1),IF(AND(ED174=1,EE174=1),ED$6,$C172-ED$4+1))*ED174</f>
        <v>0</v>
      </c>
      <c r="EE176" s="307">
        <f t="shared" ref="EE176" si="2432">IF(EE175=1,  IF(EF174=0,$C172-$C171+1, EE$5-$C171+1),IF(AND(EE174=1,EF174=1),EE$6,$C172-EE$4+1))*EE174</f>
        <v>0</v>
      </c>
      <c r="EF176" s="307">
        <f t="shared" ref="EF176" si="2433">IF(EF175=1,  IF(EG174=0,$C172-$C171+1, EF$5-$C171+1),IF(AND(EF174=1,EG174=1),EF$6,$C172-EF$4+1))*EF174</f>
        <v>0</v>
      </c>
      <c r="EG176" s="307">
        <f t="shared" ref="EG176" si="2434">IF(EG175=1,  IF(EH174=0,$C172-$C171+1, EG$5-$C171+1),IF(AND(EG174=1,EH174=1),EG$6,$C172-EG$4+1))*EG174</f>
        <v>0</v>
      </c>
      <c r="EH176" s="307">
        <f t="shared" ref="EH176" si="2435">IF(EH175=1,  IF(EI174=0,$C172-$C171+1, EH$5-$C171+1),IF(AND(EH174=1,EI174=1),EH$6,$C172-EH$4+1))*EH174</f>
        <v>0</v>
      </c>
      <c r="EI176" s="307">
        <f t="shared" ref="EI176" si="2436">IF(EI175=1,  IF(EJ174=0,$C172-$C171+1, EI$5-$C171+1),IF(AND(EI174=1,EJ174=1),EI$6,$C172-EI$4+1))*EI174</f>
        <v>0</v>
      </c>
      <c r="EJ176" s="307">
        <f t="shared" ref="EJ176" si="2437">IF(EJ175=1,  IF(EK174=0,$C172-$C171+1, EJ$5-$C171+1),IF(AND(EJ174=1,EK174=1),EJ$6,$C172-EJ$4+1))*EJ174</f>
        <v>0</v>
      </c>
      <c r="EK176" s="307">
        <f t="shared" ref="EK176" si="2438">IF(EK175=1,  IF(EL174=0,$C172-$C171+1, EK$5-$C171+1),IF(AND(EK174=1,EL174=1),EK$6,$C172-EK$4+1))*EK174</f>
        <v>0</v>
      </c>
      <c r="EL176" s="307">
        <f t="shared" ref="EL176" si="2439">IF(EL175=1,  IF(EM174=0,$C172-$C171+1, EL$5-$C171+1),IF(AND(EL174=1,EM174=1),EL$6,$C172-EL$4+1))*EL174</f>
        <v>0</v>
      </c>
      <c r="EM176" s="307">
        <f t="shared" ref="EM176" si="2440">IF(EM175=1,  IF(EN174=0,$C172-$C171+1, EM$5-$C171+1),IF(AND(EM174=1,EN174=1),EM$6,$C172-EM$4+1))*EM174</f>
        <v>0</v>
      </c>
      <c r="EN176" s="307">
        <f t="shared" ref="EN176" si="2441">IF(EN175=1,  IF(EO174=0,$C172-$C171+1, EN$5-$C171+1),IF(AND(EN174=1,EO174=1),EN$6,$C172-EN$4+1))*EN174</f>
        <v>0</v>
      </c>
      <c r="EO176" s="307">
        <f t="shared" ref="EO176" si="2442">IF(EO175=1,  IF(EP174=0,$C172-$C171+1, EO$5-$C171+1),IF(AND(EO174=1,EP174=1),EO$6,$C172-EO$4+1))*EO174</f>
        <v>0</v>
      </c>
      <c r="EP176" s="307">
        <f t="shared" ref="EP176" si="2443">IF(EP175=1,  IF(EQ174=0,$C172-$C171+1, EP$5-$C171+1),IF(AND(EP174=1,EQ174=1),EP$6,$C172-EP$4+1))*EP174</f>
        <v>0</v>
      </c>
      <c r="EQ176" s="307">
        <f t="shared" ref="EQ176" si="2444">IF(EQ175=1,  IF(ER174=0,$C172-$C171+1, EQ$5-$C171+1),IF(AND(EQ174=1,ER174=1),EQ$6,$C172-EQ$4+1))*EQ174</f>
        <v>0</v>
      </c>
      <c r="ER176" s="307">
        <f t="shared" ref="ER176" si="2445">IF(ER175=1,  IF(ES174=0,$C172-$C171+1, ER$5-$C171+1),IF(AND(ER174=1,ES174=1),ER$6,$C172-ER$4+1))*ER174</f>
        <v>0</v>
      </c>
      <c r="ES176" s="307">
        <f t="shared" ref="ES176" si="2446">IF(ES175=1,  IF(ET174=0,$C172-$C171+1, ES$5-$C171+1),IF(AND(ES174=1,ET174=1),ES$6,$C172-ES$4+1))*ES174</f>
        <v>0</v>
      </c>
      <c r="ET176" s="307">
        <f t="shared" ref="ET176" si="2447">IF(ET175=1,  IF(EU174=0,$C172-$C171+1, ET$5-$C171+1),IF(AND(ET174=1,EU174=1),ET$6,$C172-ET$4+1))*ET174</f>
        <v>0</v>
      </c>
      <c r="EU176" s="307">
        <f t="shared" ref="EU176" si="2448">IF(EU175=1,  IF(EV174=0,$C172-$C171+1, EU$5-$C171+1),IF(AND(EU174=1,EV174=1),EU$6,$C172-EU$4+1))*EU174</f>
        <v>0</v>
      </c>
      <c r="EV176" s="307">
        <f t="shared" ref="EV176" si="2449">IF(EV175=1,  IF(EW174=0,$C172-$C171+1, EV$5-$C171+1),IF(AND(EV174=1,EW174=1),EV$6,$C172-EV$4+1))*EV174</f>
        <v>0</v>
      </c>
      <c r="EW176" s="307">
        <f t="shared" ref="EW176" si="2450">IF(EW175=1,  IF(EX174=0,$C172-$C171+1, EW$5-$C171+1),IF(AND(EW174=1,EX174=1),EW$6,$C172-EW$4+1))*EW174</f>
        <v>0</v>
      </c>
      <c r="EX176" s="307">
        <f t="shared" ref="EX176" si="2451">IF(EX175=1,  IF(EY174=0,$C172-$C171+1, EX$5-$C171+1),IF(AND(EX174=1,EY174=1),EX$6,$C172-EX$4+1))*EX174</f>
        <v>0</v>
      </c>
      <c r="EY176" s="307">
        <f t="shared" ref="EY176" si="2452">IF(EY175=1,  IF(EZ174=0,$C172-$C171+1, EY$5-$C171+1),IF(AND(EY174=1,EZ174=1),EY$6,$C172-EY$4+1))*EY174</f>
        <v>0</v>
      </c>
      <c r="EZ176" s="307">
        <f t="shared" ref="EZ176" si="2453">IF(EZ175=1,  IF(FA174=0,$C172-$C171+1, EZ$5-$C171+1),IF(AND(EZ174=1,FA174=1),EZ$6,$C172-EZ$4+1))*EZ174</f>
        <v>0</v>
      </c>
      <c r="FA176" s="307">
        <f t="shared" ref="FA176" si="2454">IF(FA175=1,  IF(FB174=0,$C172-$C171+1, FA$5-$C171+1),IF(AND(FA174=1,FB174=1),FA$6,$C172-FA$4+1))*FA174</f>
        <v>0</v>
      </c>
      <c r="FB176" s="307">
        <f t="shared" ref="FB176" si="2455">IF(FB175=1,  IF(FC174=0,$C172-$C171+1, FB$5-$C171+1),IF(AND(FB174=1,FC174=1),FB$6,$C172-FB$4+1))*FB174</f>
        <v>0</v>
      </c>
      <c r="FC176" s="307">
        <f t="shared" ref="FC176" si="2456">IF(FC175=1,  IF(FD174=0,$C172-$C171+1, FC$5-$C171+1),IF(AND(FC174=1,FD174=1),FC$6,$C172-FC$4+1))*FC174</f>
        <v>0</v>
      </c>
      <c r="FD176" s="307">
        <f t="shared" ref="FD176" si="2457">IF(FD175=1,  IF(FE174=0,$C172-$C171+1, FD$5-$C171+1),IF(AND(FD174=1,FE174=1),FD$6,$C172-FD$4+1))*FD174</f>
        <v>0</v>
      </c>
      <c r="FE176" s="307">
        <f t="shared" ref="FE176" si="2458">IF(FE175=1,  IF(FF174=0,$C172-$C171+1, FE$5-$C171+1),IF(AND(FE174=1,FF174=1),FE$6,$C172-FE$4+1))*FE174</f>
        <v>0</v>
      </c>
      <c r="FF176" s="307">
        <f t="shared" ref="FF176" si="2459">IF(FF175=1,  IF(FG174=0,$C172-$C171+1, FF$5-$C171+1),IF(AND(FF174=1,FG174=1),FF$6,$C172-FF$4+1))*FF174</f>
        <v>0</v>
      </c>
      <c r="FG176" s="307">
        <f t="shared" ref="FG176" si="2460">IF(FG175=1,  IF(FH174=0,$C172-$C171+1, FG$5-$C171+1),IF(AND(FG174=1,FH174=1),FG$6,$C172-FG$4+1))*FG174</f>
        <v>0</v>
      </c>
      <c r="FH176" s="307">
        <f t="shared" ref="FH176" si="2461">IF(FH175=1,  IF(FI174=0,$C172-$C171+1, FH$5-$C171+1),IF(AND(FH174=1,FI174=1),FH$6,$C172-FH$4+1))*FH174</f>
        <v>0</v>
      </c>
      <c r="FI176" s="307">
        <f t="shared" ref="FI176" si="2462">IF(FI175=1,  IF(FJ174=0,$C172-$C171+1, FI$5-$C171+1),IF(AND(FI174=1,FJ174=1),FI$6,$C172-FI$4+1))*FI174</f>
        <v>0</v>
      </c>
      <c r="FJ176" s="307">
        <f t="shared" ref="FJ176" si="2463">IF(FJ175=1,  IF(FK174=0,$C172-$C171+1, FJ$5-$C171+1),IF(AND(FJ174=1,FK174=1),FJ$6,$C172-FJ$4+1))*FJ174</f>
        <v>0</v>
      </c>
      <c r="FK176" s="307">
        <f t="shared" ref="FK176" si="2464">IF(FK175=1,  IF(FL174=0,$C172-$C171+1, FK$5-$C171+1),IF(AND(FK174=1,FL174=1),FK$6,$C172-FK$4+1))*FK174</f>
        <v>0</v>
      </c>
      <c r="FL176" s="307">
        <f t="shared" ref="FL176" si="2465">IF(FL175=1,  IF(FM174=0,$C172-$C171+1, FL$5-$C171+1),IF(AND(FL174=1,FM174=1),FL$6,$C172-FL$4+1))*FL174</f>
        <v>0</v>
      </c>
      <c r="FM176" s="307">
        <f t="shared" ref="FM176" si="2466">IF(FM175=1,  IF(FN174=0,$C172-$C171+1, FM$5-$C171+1),IF(AND(FM174=1,FN174=1),FM$6,$C172-FM$4+1))*FM174</f>
        <v>0</v>
      </c>
      <c r="FN176" s="307">
        <f t="shared" ref="FN176" si="2467">IF(FN175=1,  IF(FO174=0,$C172-$C171+1, FN$5-$C171+1),IF(AND(FN174=1,FO174=1),FN$6,$C172-FN$4+1))*FN174</f>
        <v>0</v>
      </c>
      <c r="FO176" s="307">
        <f t="shared" ref="FO176" si="2468">IF(FO175=1,  IF(FP174=0,$C172-$C171+1, FO$5-$C171+1),IF(AND(FO174=1,FP174=1),FO$6,$C172-FO$4+1))*FO174</f>
        <v>0</v>
      </c>
      <c r="FP176" s="307">
        <f t="shared" ref="FP176" si="2469">IF(FP175=1,  IF(FQ174=0,$C172-$C171+1, FP$5-$C171+1),IF(AND(FP174=1,FQ174=1),FP$6,$C172-FP$4+1))*FP174</f>
        <v>0</v>
      </c>
      <c r="FQ176" s="307">
        <f t="shared" ref="FQ176" si="2470">IF(FQ175=1,  IF(FR174=0,$C172-$C171+1, FQ$5-$C171+1),IF(AND(FQ174=1,FR174=1),FQ$6,$C172-FQ$4+1))*FQ174</f>
        <v>0</v>
      </c>
      <c r="FR176" s="307">
        <f t="shared" ref="FR176" si="2471">IF(FR175=1,  IF(FS174=0,$C172-$C171+1, FR$5-$C171+1),IF(AND(FR174=1,FS174=1),FR$6,$C172-FR$4+1))*FR174</f>
        <v>0</v>
      </c>
      <c r="FS176" s="307">
        <f t="shared" ref="FS176" si="2472">IF(FS175=1,  IF(FT174=0,$C172-$C171+1, FS$5-$C171+1),IF(AND(FS174=1,FT174=1),FS$6,$C172-FS$4+1))*FS174</f>
        <v>0</v>
      </c>
      <c r="FT176" s="307">
        <f t="shared" ref="FT176" si="2473">IF(FT175=1,  IF(FU174=0,$C172-$C171+1, FT$5-$C171+1),IF(AND(FT174=1,FU174=1),FT$6,$C172-FT$4+1))*FT174</f>
        <v>0</v>
      </c>
      <c r="FU176" s="307">
        <f t="shared" ref="FU176" si="2474">IF(FU175=1,  IF(FV174=0,$C172-$C171+1, FU$5-$C171+1),IF(AND(FU174=1,FV174=1),FU$6,$C172-FU$4+1))*FU174</f>
        <v>0</v>
      </c>
      <c r="FV176" s="307">
        <f t="shared" ref="FV176" si="2475">IF(FV175=1,  IF(FW174=0,$C172-$C171+1, FV$5-$C171+1),IF(AND(FV174=1,FW174=1),FV$6,$C172-FV$4+1))*FV174</f>
        <v>0</v>
      </c>
      <c r="FW176" s="307">
        <f t="shared" ref="FW176" si="2476">IF(FW175=1,  IF(FX174=0,$C172-$C171+1, FW$5-$C171+1),IF(AND(FW174=1,FX174=1),FW$6,$C172-FW$4+1))*FW174</f>
        <v>0</v>
      </c>
      <c r="FX176" s="307">
        <f t="shared" ref="FX176" si="2477">IF(FX175=1,  IF(FY174=0,$C172-$C171+1, FX$5-$C171+1),IF(AND(FX174=1,FY174=1),FX$6,$C172-FX$4+1))*FX174</f>
        <v>0</v>
      </c>
      <c r="FY176" s="307">
        <f t="shared" ref="FY176" si="2478">IF(FY175=1,  IF(FZ174=0,$C172-$C171+1, FY$5-$C171+1),IF(AND(FY174=1,FZ174=1),FY$6,$C172-FY$4+1))*FY174</f>
        <v>0</v>
      </c>
      <c r="FZ176" s="307">
        <f t="shared" ref="FZ176" si="2479">IF(FZ175=1,  IF(GA174=0,$C172-$C171+1, FZ$5-$C171+1),IF(AND(FZ174=1,GA174=1),FZ$6,$C172-FZ$4+1))*FZ174</f>
        <v>0</v>
      </c>
      <c r="GA176" s="307">
        <f t="shared" ref="GA176" si="2480">IF(GA175=1,  IF(GB174=0,$C172-$C171+1, GA$5-$C171+1),IF(AND(GA174=1,GB174=1),GA$6,$C172-GA$4+1))*GA174</f>
        <v>0</v>
      </c>
      <c r="GB176" s="307">
        <f t="shared" ref="GB176" si="2481">IF(GB175=1,  IF(GC174=0,$C172-$C171+1, GB$5-$C171+1),IF(AND(GB174=1,GC174=1),GB$6,$C172-GB$4+1))*GB174</f>
        <v>0</v>
      </c>
      <c r="GC176" s="307">
        <f t="shared" ref="GC176" si="2482">IF(GC175=1,  IF(GD174=0,$C172-$C171+1, GC$5-$C171+1),IF(AND(GC174=1,GD174=1),GC$6,$C172-GC$4+1))*GC174</f>
        <v>0</v>
      </c>
      <c r="GD176" s="307">
        <f t="shared" ref="GD176" si="2483">IF(GD175=1,  IF(GE174=0,$C172-$C171+1, GD$5-$C171+1),IF(AND(GD174=1,GE174=1),GD$6,$C172-GD$4+1))*GD174</f>
        <v>0</v>
      </c>
      <c r="GE176" s="307">
        <f t="shared" ref="GE176" si="2484">IF(GE175=1,  IF(GF174=0,$C172-$C171+1, GE$5-$C171+1),IF(AND(GE174=1,GF174=1),GE$6,$C172-GE$4+1))*GE174</f>
        <v>0</v>
      </c>
      <c r="GF176" s="307">
        <f t="shared" ref="GF176" si="2485">IF(GF175=1,  IF(GG174=0,$C172-$C171+1, GF$5-$C171+1),IF(AND(GF174=1,GG174=1),GF$6,$C172-GF$4+1))*GF174</f>
        <v>0</v>
      </c>
      <c r="GG176" s="307">
        <f t="shared" ref="GG176" si="2486">IF(GG175=1,  IF(GH174=0,$C172-$C171+1, GG$5-$C171+1),IF(AND(GG174=1,GH174=1),GG$6,$C172-GG$4+1))*GG174</f>
        <v>0</v>
      </c>
      <c r="GH176" s="307">
        <f t="shared" ref="GH176" si="2487">IF(GH175=1,  IF(GI174=0,$C172-$C171+1, GH$5-$C171+1),IF(AND(GH174=1,GI174=1),GH$6,$C172-GH$4+1))*GH174</f>
        <v>0</v>
      </c>
      <c r="GI176" s="307">
        <f t="shared" ref="GI176" si="2488">IF(GI175=1,  IF(GJ174=0,$C172-$C171+1, GI$5-$C171+1),IF(AND(GI174=1,GJ174=1),GI$6,$C172-GI$4+1))*GI174</f>
        <v>0</v>
      </c>
      <c r="GJ176" s="307">
        <f t="shared" ref="GJ176" si="2489">IF(GJ175=1,  IF(GK174=0,$C172-$C171+1, GJ$5-$C171+1),IF(AND(GJ174=1,GK174=1),GJ$6,$C172-GJ$4+1))*GJ174</f>
        <v>0</v>
      </c>
      <c r="GK176" s="307">
        <f t="shared" ref="GK176" si="2490">IF(GK175=1,  IF(GL174=0,$C172-$C171+1, GK$5-$C171+1),IF(AND(GK174=1,GL174=1),GK$6,$C172-GK$4+1))*GK174</f>
        <v>0</v>
      </c>
      <c r="GL176" s="307">
        <f t="shared" ref="GL176" si="2491">IF(GL175=1,  IF(GM174=0,$C172-$C171+1, GL$5-$C171+1),IF(AND(GL174=1,GM174=1),GL$6,$C172-GL$4+1))*GL174</f>
        <v>0</v>
      </c>
      <c r="GM176" s="307">
        <f t="shared" ref="GM176" si="2492">IF(GM175=1,  IF(GN174=0,$C172-$C171+1, GM$5-$C171+1),IF(AND(GM174=1,GN174=1),GM$6,$C172-GM$4+1))*GM174</f>
        <v>0</v>
      </c>
      <c r="GN176" s="307">
        <f t="shared" ref="GN176" si="2493">IF(GN175=1,  IF(GO174=0,$C172-$C171+1, GN$5-$C171+1),IF(AND(GN174=1,GO174=1),GN$6,$C172-GN$4+1))*GN174</f>
        <v>0</v>
      </c>
      <c r="GO176" s="307">
        <f t="shared" ref="GO176" si="2494">IF(GO175=1,  IF(GP174=0,$C172-$C171+1, GO$5-$C171+1),IF(AND(GO174=1,GP174=1),GO$6,$C172-GO$4+1))*GO174</f>
        <v>0</v>
      </c>
      <c r="GP176" s="307">
        <f t="shared" ref="GP176" si="2495">IF(GP175=1,  IF(GQ174=0,$C172-$C171+1, GP$5-$C171+1),IF(AND(GP174=1,GQ174=1),GP$6,$C172-GP$4+1))*GP174</f>
        <v>0</v>
      </c>
      <c r="GQ176" s="307">
        <f t="shared" ref="GQ176" si="2496">IF(GQ175=1,  IF(GR174=0,$C172-$C171+1, GQ$5-$C171+1),IF(AND(GQ174=1,GR174=1),GQ$6,$C172-GQ$4+1))*GQ174</f>
        <v>0</v>
      </c>
      <c r="GR176" s="307">
        <f t="shared" ref="GR176" si="2497">IF(GR175=1,  IF(GS174=0,$C172-$C171+1, GR$5-$C171+1),IF(AND(GR174=1,GS174=1),GR$6,$C172-GR$4+1))*GR174</f>
        <v>0</v>
      </c>
      <c r="GS176" s="307">
        <f t="shared" ref="GS176" si="2498">IF(GS175=1,  IF(GT174=0,$C172-$C171+1, GS$5-$C171+1),IF(AND(GS174=1,GT174=1),GS$6,$C172-GS$4+1))*GS174</f>
        <v>0</v>
      </c>
      <c r="GT176" s="307">
        <f t="shared" ref="GT176" si="2499">IF(GT175=1,  IF(GU174=0,$C172-$C171+1, GT$5-$C171+1),IF(AND(GT174=1,GU174=1),GT$6,$C172-GT$4+1))*GT174</f>
        <v>0</v>
      </c>
      <c r="GU176" s="307">
        <f t="shared" ref="GU176" si="2500">IF(GU175=1,  IF(GV174=0,$C172-$C171+1, GU$5-$C171+1),IF(AND(GU174=1,GV174=1),GU$6,$C172-GU$4+1))*GU174</f>
        <v>0</v>
      </c>
      <c r="GV176" s="307">
        <f t="shared" ref="GV176" si="2501">IF(GV175=1,  IF(GW174=0,$C172-$C171+1, GV$5-$C171+1),IF(AND(GV174=1,GW174=1),GV$6,$C172-GV$4+1))*GV174</f>
        <v>0</v>
      </c>
      <c r="GW176" s="307">
        <f t="shared" ref="GW176" si="2502">IF(GW175=1,  IF(GX174=0,$C172-$C171+1, GW$5-$C171+1),IF(AND(GW174=1,GX174=1),GW$6,$C172-GW$4+1))*GW174</f>
        <v>0</v>
      </c>
      <c r="GX176" s="307">
        <f t="shared" ref="GX176" si="2503">IF(GX175=1,  IF(GY174=0,$C172-$C171+1, GX$5-$C171+1),IF(AND(GX174=1,GY174=1),GX$6,$C172-GX$4+1))*GX174</f>
        <v>0</v>
      </c>
      <c r="GY176" s="307">
        <f t="shared" ref="GY176" si="2504">IF(GY175=1,  IF(GZ174=0,$C172-$C171+1, GY$5-$C171+1),IF(AND(GY174=1,GZ174=1),GY$6,$C172-GY$4+1))*GY174</f>
        <v>0</v>
      </c>
      <c r="GZ176" s="307">
        <f t="shared" ref="GZ176" si="2505">IF(GZ175=1,  IF(HA174=0,$C172-$C171+1, GZ$5-$C171+1),IF(AND(GZ174=1,HA174=1),GZ$6,$C172-GZ$4+1))*GZ174</f>
        <v>0</v>
      </c>
      <c r="HA176" s="307">
        <f t="shared" ref="HA176" si="2506">IF(HA175=1,  IF(HB174=0,$C172-$C171+1, HA$5-$C171+1),IF(AND(HA174=1,HB174=1),HA$6,$C172-HA$4+1))*HA174</f>
        <v>0</v>
      </c>
      <c r="HB176" s="307">
        <f t="shared" ref="HB176" si="2507">IF(HB175=1,  IF(HC174=0,$C172-$C171+1, HB$5-$C171+1),IF(AND(HB174=1,HC174=1),HB$6,$C172-HB$4+1))*HB174</f>
        <v>0</v>
      </c>
      <c r="HC176" s="307">
        <f t="shared" ref="HC176" si="2508">IF(HC175=1,  IF(HD174=0,$C172-$C171+1, HC$5-$C171+1),IF(AND(HC174=1,HD174=1),HC$6,$C172-HC$4+1))*HC174</f>
        <v>0</v>
      </c>
      <c r="HD176" s="307">
        <f t="shared" ref="HD176" si="2509">IF(HD175=1,  IF(HE174=0,$C172-$C171+1, HD$5-$C171+1),IF(AND(HD174=1,HE174=1),HD$6,$C172-HD$4+1))*HD174</f>
        <v>0</v>
      </c>
      <c r="HE176" s="307">
        <f t="shared" ref="HE176" si="2510">IF(HE175=1,  IF(HF174=0,$C172-$C171+1, HE$5-$C171+1),IF(AND(HE174=1,HF174=1),HE$6,$C172-HE$4+1))*HE174</f>
        <v>0</v>
      </c>
      <c r="HF176" s="307">
        <f t="shared" ref="HF176" si="2511">IF(HF175=1,  IF(HG174=0,$C172-$C171+1, HF$5-$C171+1),IF(AND(HF174=1,HG174=1),HF$6,$C172-HF$4+1))*HF174</f>
        <v>0</v>
      </c>
      <c r="HG176" s="307">
        <f t="shared" ref="HG176" si="2512">IF(HG175=1,  IF(HH174=0,$C172-$C171+1, HG$5-$C171+1),IF(AND(HG174=1,HH174=1),HG$6,$C172-HG$4+1))*HG174</f>
        <v>0</v>
      </c>
      <c r="HH176" s="307">
        <f t="shared" ref="HH176" si="2513">IF(HH175=1,  IF(HI174=0,$C172-$C171+1, HH$5-$C171+1),IF(AND(HH174=1,HI174=1),HH$6,$C172-HH$4+1))*HH174</f>
        <v>0</v>
      </c>
      <c r="HI176" s="307">
        <f t="shared" ref="HI176" si="2514">IF(HI175=1,  IF(HJ174=0,$C172-$C171+1, HI$5-$C171+1),IF(AND(HI174=1,HJ174=1),HI$6,$C172-HI$4+1))*HI174</f>
        <v>0</v>
      </c>
      <c r="HJ176" s="307">
        <f t="shared" ref="HJ176" si="2515">IF(HJ175=1,  IF(HK174=0,$C172-$C171+1, HJ$5-$C171+1),IF(AND(HJ174=1,HK174=1),HJ$6,$C172-HJ$4+1))*HJ174</f>
        <v>0</v>
      </c>
      <c r="HK176" s="307">
        <f t="shared" ref="HK176" si="2516">IF(HK175=1,  IF(HL174=0,$C172-$C171+1, HK$5-$C171+1),IF(AND(HK174=1,HL174=1),HK$6,$C172-HK$4+1))*HK174</f>
        <v>0</v>
      </c>
      <c r="HL176" s="307">
        <f t="shared" ref="HL176" si="2517">IF(HL175=1,  IF(HM174=0,$C172-$C171+1, HL$5-$C171+1),IF(AND(HL174=1,HM174=1),HL$6,$C172-HL$4+1))*HL174</f>
        <v>0</v>
      </c>
      <c r="HM176" s="307">
        <f t="shared" ref="HM176" si="2518">IF(HM175=1,  IF(HN174=0,$C172-$C171+1, HM$5-$C171+1),IF(AND(HM174=1,HN174=1),HM$6,$C172-HM$4+1))*HM174</f>
        <v>0</v>
      </c>
      <c r="HN176" s="307">
        <f t="shared" ref="HN176" si="2519">IF(HN175=1,  IF(HO174=0,$C172-$C171+1, HN$5-$C171+1),IF(AND(HN174=1,HO174=1),HN$6,$C172-HN$4+1))*HN174</f>
        <v>0</v>
      </c>
      <c r="HO176" s="307">
        <f t="shared" ref="HO176" si="2520">IF(HO175=1,  IF(HP174=0,$C172-$C171+1, HO$5-$C171+1),IF(AND(HO174=1,HP174=1),HO$6,$C172-HO$4+1))*HO174</f>
        <v>0</v>
      </c>
      <c r="HP176" s="307">
        <f t="shared" ref="HP176" si="2521">IF(HP175=1,  IF(HQ174=0,$C172-$C171+1, HP$5-$C171+1),IF(AND(HP174=1,HQ174=1),HP$6,$C172-HP$4+1))*HP174</f>
        <v>0</v>
      </c>
      <c r="HQ176" s="307">
        <f t="shared" ref="HQ176" si="2522">IF(HQ175=1,  IF(HR174=0,$C172-$C171+1, HQ$5-$C171+1),IF(AND(HQ174=1,HR174=1),HQ$6,$C172-HQ$4+1))*HQ174</f>
        <v>0</v>
      </c>
      <c r="HR176" s="307">
        <f t="shared" ref="HR176" si="2523">IF(HR175=1,  IF(HS174=0,$C172-$C171+1, HR$5-$C171+1),IF(AND(HR174=1,HS174=1),HR$6,$C172-HR$4+1))*HR174</f>
        <v>0</v>
      </c>
      <c r="HS176" s="307">
        <f t="shared" ref="HS176" si="2524">IF(HS175=1,  IF(HT174=0,$C172-$C171+1, HS$5-$C171+1),IF(AND(HS174=1,HT174=1),HS$6,$C172-HS$4+1))*HS174</f>
        <v>0</v>
      </c>
      <c r="HT176" s="307">
        <f t="shared" ref="HT176" si="2525">IF(HT175=1,  IF(HU174=0,$C172-$C171+1, HT$5-$C171+1),IF(AND(HT174=1,HU174=1),HT$6,$C172-HT$4+1))*HT174</f>
        <v>0</v>
      </c>
      <c r="HU176" s="307">
        <f t="shared" ref="HU176" si="2526">IF(HU175=1,  IF(HV174=0,$C172-$C171+1, HU$5-$C171+1),IF(AND(HU174=1,HV174=1),HU$6,$C172-HU$4+1))*HU174</f>
        <v>0</v>
      </c>
      <c r="HV176" s="307">
        <f t="shared" ref="HV176" si="2527">IF(HV175=1,  IF(HW174=0,$C172-$C171+1, HV$5-$C171+1),IF(AND(HV174=1,HW174=1),HV$6,$C172-HV$4+1))*HV174</f>
        <v>0</v>
      </c>
      <c r="HW176" s="307">
        <f t="shared" ref="HW176" si="2528">IF(HW175=1,  IF(HX174=0,$C172-$C171+1, HW$5-$C171+1),IF(AND(HW174=1,HX174=1),HW$6,$C172-HW$4+1))*HW174</f>
        <v>0</v>
      </c>
      <c r="HX176" s="307">
        <f t="shared" ref="HX176" si="2529">IF(HX175=1,  IF(HY174=0,$C172-$C171+1, HX$5-$C171+1),IF(AND(HX174=1,HY174=1),HX$6,$C172-HX$4+1))*HX174</f>
        <v>0</v>
      </c>
      <c r="HY176" s="307">
        <f t="shared" ref="HY176" si="2530">IF(HY175=1,  IF(HZ174=0,$C172-$C171+1, HY$5-$C171+1),IF(AND(HY174=1,HZ174=1),HY$6,$C172-HY$4+1))*HY174</f>
        <v>0</v>
      </c>
      <c r="HZ176" s="307">
        <f t="shared" ref="HZ176" si="2531">IF(HZ175=1,  IF(IA174=0,$C172-$C171+1, HZ$5-$C171+1),IF(AND(HZ174=1,IA174=1),HZ$6,$C172-HZ$4+1))*HZ174</f>
        <v>0</v>
      </c>
      <c r="IA176" s="307">
        <f t="shared" ref="IA176" si="2532">IF(IA175=1,  IF(IB174=0,$C172-$C171+1, IA$5-$C171+1),IF(AND(IA174=1,IB174=1),IA$6,$C172-IA$4+1))*IA174</f>
        <v>0</v>
      </c>
      <c r="IB176" s="307">
        <f t="shared" ref="IB176" si="2533">IF(IB175=1,  IF(IC174=0,$C172-$C171+1, IB$5-$C171+1),IF(AND(IB174=1,IC174=1),IB$6,$C172-IB$4+1))*IB174</f>
        <v>0</v>
      </c>
      <c r="IC176" s="307">
        <f t="shared" ref="IC176" si="2534">IF(IC175=1,  IF(ID174=0,$C172-$C171+1, IC$5-$C171+1),IF(AND(IC174=1,ID174=1),IC$6,$C172-IC$4+1))*IC174</f>
        <v>0</v>
      </c>
      <c r="ID176" s="307">
        <f t="shared" ref="ID176" si="2535">IF(ID175=1,  IF(IE174=0,$C172-$C171+1, ID$5-$C171+1),IF(AND(ID174=1,IE174=1),ID$6,$C172-ID$4+1))*ID174</f>
        <v>0</v>
      </c>
      <c r="IE176" s="307">
        <f t="shared" ref="IE176" si="2536">IF(IE175=1,  IF(IF174=0,$C172-$C171+1, IE$5-$C171+1),IF(AND(IE174=1,IF174=1),IE$6,$C172-IE$4+1))*IE174</f>
        <v>0</v>
      </c>
      <c r="IF176" s="307">
        <f t="shared" ref="IF176" si="2537">IF(IF175=1,  IF(IG174=0,$C172-$C171+1, IF$5-$C171+1),IF(AND(IF174=1,IG174=1),IF$6,$C172-IF$4+1))*IF174</f>
        <v>0</v>
      </c>
      <c r="IG176" s="307">
        <f t="shared" ref="IG176" si="2538">IF(IG175=1,  IF(IH174=0,$C172-$C171+1, IG$5-$C171+1),IF(AND(IG174=1,IH174=1),IG$6,$C172-IG$4+1))*IG174</f>
        <v>0</v>
      </c>
      <c r="IH176" s="307">
        <f t="shared" ref="IH176" si="2539">IF(IH175=1,  IF(II174=0,$C172-$C171+1, IH$5-$C171+1),IF(AND(IH174=1,II174=1),IH$6,$C172-IH$4+1))*IH174</f>
        <v>0</v>
      </c>
      <c r="II176" s="307">
        <f t="shared" ref="II176" si="2540">IF(II175=1,  IF(IJ174=0,$C172-$C171+1, II$5-$C171+1),IF(AND(II174=1,IJ174=1),II$6,$C172-II$4+1))*II174</f>
        <v>0</v>
      </c>
      <c r="IJ176" s="307">
        <f t="shared" ref="IJ176" si="2541">IF(IJ175=1,  IF(IK174=0,$C172-$C171+1, IJ$5-$C171+1),IF(AND(IJ174=1,IK174=1),IJ$6,$C172-IJ$4+1))*IJ174</f>
        <v>0</v>
      </c>
      <c r="IK176" s="307">
        <f t="shared" ref="IK176" si="2542">IF(IK175=1,  IF(IL174=0,$C172-$C171+1, IK$5-$C171+1),IF(AND(IK174=1,IL174=1),IK$6,$C172-IK$4+1))*IK174</f>
        <v>0</v>
      </c>
      <c r="IL176" s="307">
        <f t="shared" ref="IL176" si="2543">IF(IL175=1,  IF(IM174=0,$C172-$C171+1, IL$5-$C171+1),IF(AND(IL174=1,IM174=1),IL$6,$C172-IL$4+1))*IL174</f>
        <v>0</v>
      </c>
      <c r="IM176" s="307">
        <f t="shared" ref="IM176" si="2544">IF(IM175=1,  IF(IN174=0,$C172-$C171+1, IM$5-$C171+1),IF(AND(IM174=1,IN174=1),IM$6,$C172-IM$4+1))*IM174</f>
        <v>0</v>
      </c>
      <c r="IN176" s="307">
        <f t="shared" ref="IN176" si="2545">IF(IN175=1,  IF(IO174=0,$C172-$C171+1, IN$5-$C171+1),IF(AND(IN174=1,IO174=1),IN$6,$C172-IN$4+1))*IN174</f>
        <v>0</v>
      </c>
      <c r="IO176" s="307">
        <f t="shared" ref="IO176" si="2546">IF(IO175=1,  IF(IP174=0,$C172-$C171+1, IO$5-$C171+1),IF(AND(IO174=1,IP174=1),IO$6,$C172-IO$4+1))*IO174</f>
        <v>0</v>
      </c>
      <c r="IP176" s="307">
        <f t="shared" ref="IP176" si="2547">IF(IP175=1,  IF(IQ174=0,$C172-$C171+1, IP$5-$C171+1),IF(AND(IP174=1,IQ174=1),IP$6,$C172-IP$4+1))*IP174</f>
        <v>0</v>
      </c>
      <c r="IQ176" s="307">
        <f t="shared" ref="IQ176" si="2548">IF(IQ175=1,  IF(IR174=0,$C172-$C171+1, IQ$5-$C171+1),IF(AND(IQ174=1,IR174=1),IQ$6,$C172-IQ$4+1))*IQ174</f>
        <v>0</v>
      </c>
      <c r="IR176" s="307">
        <f t="shared" ref="IR176" si="2549">IF(IR175=1,  IF(IS174=0,$C172-$C171+1, IR$5-$C171+1),IF(AND(IR174=1,IS174=1),IR$6,$C172-IR$4+1))*IR174</f>
        <v>0</v>
      </c>
      <c r="IS176" s="307">
        <f t="shared" ref="IS176" si="2550">IF(IS175=1,  IF(IT174=0,$C172-$C171+1, IS$5-$C171+1),IF(AND(IS174=1,IT174=1),IS$6,$C172-IS$4+1))*IS174</f>
        <v>0</v>
      </c>
      <c r="IT176" s="307">
        <f t="shared" ref="IT176" si="2551">IF(IT175=1,  IF(IU174=0,$C172-$C171+1, IT$5-$C171+1),IF(AND(IT174=1,IU174=1),IT$6,$C172-IT$4+1))*IT174</f>
        <v>0</v>
      </c>
      <c r="IU176" s="307">
        <f t="shared" ref="IU176" si="2552">IF(IU175=1,  IF(IV174=0,$C172-$C171+1, IU$5-$C171+1),IF(AND(IU174=1,IV174=1),IU$6,$C172-IU$4+1))*IU174</f>
        <v>0</v>
      </c>
      <c r="IV176" s="307">
        <f t="shared" ref="IV176" si="2553">IF(IV175=1,  IF(IW174=0,$C172-$C171+1, IV$5-$C171+1),IF(AND(IV174=1,IW174=1),IV$6,$C172-IV$4+1))*IV174</f>
        <v>0</v>
      </c>
      <c r="IW176" s="307">
        <f t="shared" ref="IW176" si="2554">IF(IW175=1,  IF(IX174=0,$C172-$C171+1, IW$5-$C171+1),IF(AND(IW174=1,IX174=1),IW$6,$C172-IW$4+1))*IW174</f>
        <v>0</v>
      </c>
      <c r="IX176" s="307">
        <f t="shared" ref="IX176" si="2555">IF(IX175=1,  IF(IY174=0,$C172-$C171+1, IX$5-$C171+1),IF(AND(IX174=1,IY174=1),IX$6,$C172-IX$4+1))*IX174</f>
        <v>0</v>
      </c>
      <c r="IY176" s="307">
        <f t="shared" ref="IY176" si="2556">IF(IY175=1,  IF(IZ174=0,$C172-$C171+1, IY$5-$C171+1),IF(AND(IY174=1,IZ174=1),IY$6,$C172-IY$4+1))*IY174</f>
        <v>0</v>
      </c>
      <c r="IZ176" s="307">
        <f t="shared" ref="IZ176" si="2557">IF(IZ175=1,  IF(JA174=0,$C172-$C171+1, IZ$5-$C171+1),IF(AND(IZ174=1,JA174=1),IZ$6,$C172-IZ$4+1))*IZ174</f>
        <v>0</v>
      </c>
      <c r="JA176" s="307">
        <f t="shared" ref="JA176" si="2558">IF(JA175=1,  IF(JB174=0,$C172-$C171+1, JA$5-$C171+1),IF(AND(JA174=1,JB174=1),JA$6,$C172-JA$4+1))*JA174</f>
        <v>0</v>
      </c>
      <c r="JB176" s="307">
        <f t="shared" ref="JB176" si="2559">IF(JB175=1,  IF(JC174=0,$C172-$C171+1, JB$5-$C171+1),IF(AND(JB174=1,JC174=1),JB$6,$C172-JB$4+1))*JB174</f>
        <v>0</v>
      </c>
      <c r="JC176" s="307">
        <f t="shared" ref="JC176" si="2560">IF(JC175=1,  IF(JD174=0,$C172-$C171+1, JC$5-$C171+1),IF(AND(JC174=1,JD174=1),JC$6,$C172-JC$4+1))*JC174</f>
        <v>0</v>
      </c>
      <c r="JD176" s="307">
        <f t="shared" ref="JD176" si="2561">IF(JD175=1,  IF(JE174=0,$C172-$C171+1, JD$5-$C171+1),IF(AND(JD174=1,JE174=1),JD$6,$C172-JD$4+1))*JD174</f>
        <v>0</v>
      </c>
      <c r="JE176" s="307">
        <f t="shared" ref="JE176" si="2562">IF(JE175=1,  IF(JF174=0,$C172-$C171+1, JE$5-$C171+1),IF(AND(JE174=1,JF174=1),JE$6,$C172-JE$4+1))*JE174</f>
        <v>0</v>
      </c>
      <c r="JF176" s="307">
        <f t="shared" ref="JF176" si="2563">IF(JF175=1,  IF(JG174=0,$C172-$C171+1, JF$5-$C171+1),IF(AND(JF174=1,JG174=1),JF$6,$C172-JF$4+1))*JF174</f>
        <v>0</v>
      </c>
      <c r="JG176" s="307">
        <f t="shared" ref="JG176" si="2564">IF(JG175=1,  IF(JH174=0,$C172-$C171+1, JG$5-$C171+1),IF(AND(JG174=1,JH174=1),JG$6,$C172-JG$4+1))*JG174</f>
        <v>0</v>
      </c>
      <c r="JH176" s="307">
        <f t="shared" ref="JH176" si="2565">IF(JH175=1,  IF(JI174=0,$C172-$C171+1, JH$5-$C171+1),IF(AND(JH174=1,JI174=1),JH$6,$C172-JH$4+1))*JH174</f>
        <v>0</v>
      </c>
      <c r="JI176" s="307">
        <f t="shared" ref="JI176" si="2566">IF(JI175=1,  IF(JJ174=0,$C172-$C171+1, JI$5-$C171+1),IF(AND(JI174=1,JJ174=1),JI$6,$C172-JI$4+1))*JI174</f>
        <v>0</v>
      </c>
      <c r="JJ176" s="307">
        <f t="shared" ref="JJ176" si="2567">IF(JJ175=1,  IF(JK174=0,$C172-$C171+1, JJ$5-$C171+1),IF(AND(JJ174=1,JK174=1),JJ$6,$C172-JJ$4+1))*JJ174</f>
        <v>0</v>
      </c>
      <c r="JK176" s="307">
        <f t="shared" ref="JK176" si="2568">IF(JK175=1,  IF(JL174=0,$C172-$C171+1, JK$5-$C171+1),IF(AND(JK174=1,JL174=1),JK$6,$C172-JK$4+1))*JK174</f>
        <v>0</v>
      </c>
      <c r="JL176" s="307">
        <f t="shared" ref="JL176" si="2569">IF(JL175=1,  IF(JM174=0,$C172-$C171+1, JL$5-$C171+1),IF(AND(JL174=1,JM174=1),JL$6,$C172-JL$4+1))*JL174</f>
        <v>0</v>
      </c>
      <c r="JM176" s="307">
        <f t="shared" ref="JM176" si="2570">IF(JM175=1,  IF(JN174=0,$C172-$C171+1, JM$5-$C171+1),IF(AND(JM174=1,JN174=1),JM$6,$C172-JM$4+1))*JM174</f>
        <v>0</v>
      </c>
      <c r="JN176" s="307">
        <f t="shared" ref="JN176" si="2571">IF(JN175=1,  IF(JO174=0,$C172-$C171+1, JN$5-$C171+1),IF(AND(JN174=1,JO174=1),JN$6,$C172-JN$4+1))*JN174</f>
        <v>0</v>
      </c>
    </row>
    <row r="177" spans="2:274" x14ac:dyDescent="0.2">
      <c r="B177" s="2" t="s">
        <v>448</v>
      </c>
      <c r="C177" s="247"/>
      <c r="D177" s="178"/>
      <c r="E177" s="297"/>
      <c r="F177" s="347"/>
      <c r="G177" s="304">
        <f>+IF(ISERROR(G176/G$6),0,G176/G$6)</f>
        <v>0</v>
      </c>
      <c r="H177" s="304">
        <f t="shared" ref="H177" si="2572">+IF(ISERROR(H176/H$6),0,H176/H$6)</f>
        <v>0</v>
      </c>
      <c r="I177" s="304">
        <f t="shared" ref="I177" si="2573">+IF(ISERROR(I176/I$6),0,I176/I$6)</f>
        <v>0</v>
      </c>
      <c r="J177" s="304">
        <f t="shared" ref="J177" si="2574">+IF(ISERROR(J176/J$6),0,J176/J$6)</f>
        <v>0</v>
      </c>
      <c r="K177" s="304">
        <f t="shared" ref="K177" si="2575">+IF(ISERROR(K176/K$6),0,K176/K$6)</f>
        <v>0</v>
      </c>
      <c r="L177" s="304">
        <f t="shared" ref="L177" si="2576">+IF(ISERROR(L176/L$6),0,L176/L$6)</f>
        <v>0</v>
      </c>
      <c r="M177" s="304">
        <f t="shared" ref="M177" si="2577">+IF(ISERROR(M176/M$6),0,M176/M$6)</f>
        <v>0</v>
      </c>
      <c r="N177" s="304">
        <f t="shared" ref="N177" si="2578">+IF(ISERROR(N176/N$6),0,N176/N$6)</f>
        <v>0</v>
      </c>
      <c r="O177" s="304">
        <f t="shared" ref="O177" si="2579">+IF(ISERROR(O176/O$6),0,O176/O$6)</f>
        <v>0</v>
      </c>
      <c r="P177" s="304">
        <f t="shared" ref="P177" si="2580">+IF(ISERROR(P176/P$6),0,P176/P$6)</f>
        <v>0</v>
      </c>
      <c r="Q177" s="304">
        <f t="shared" ref="Q177" si="2581">+IF(ISERROR(Q176/Q$6),0,Q176/Q$6)</f>
        <v>0</v>
      </c>
      <c r="R177" s="304">
        <f t="shared" ref="R177" si="2582">+IF(ISERROR(R176/R$6),0,R176/R$6)</f>
        <v>0</v>
      </c>
      <c r="S177" s="304">
        <f t="shared" ref="S177" si="2583">+IF(ISERROR(S176/S$6),0,S176/S$6)</f>
        <v>1</v>
      </c>
      <c r="T177" s="304">
        <f t="shared" ref="T177" si="2584">+IF(ISERROR(T176/T$6),0,T176/T$6)</f>
        <v>1</v>
      </c>
      <c r="U177" s="304">
        <f t="shared" ref="U177" si="2585">+IF(ISERROR(U176/U$6),0,U176/U$6)</f>
        <v>1</v>
      </c>
      <c r="V177" s="304">
        <f t="shared" ref="V177" si="2586">+IF(ISERROR(V176/V$6),0,V176/V$6)</f>
        <v>1</v>
      </c>
      <c r="W177" s="304">
        <f t="shared" ref="W177" si="2587">+IF(ISERROR(W176/W$6),0,W176/W$6)</f>
        <v>1</v>
      </c>
      <c r="X177" s="304">
        <f t="shared" ref="X177" si="2588">+IF(ISERROR(X176/X$6),0,X176/X$6)</f>
        <v>1</v>
      </c>
      <c r="Y177" s="304">
        <f t="shared" ref="Y177" si="2589">+IF(ISERROR(Y176/Y$6),0,Y176/Y$6)</f>
        <v>1</v>
      </c>
      <c r="Z177" s="304">
        <f t="shared" ref="Z177" si="2590">+IF(ISERROR(Z176/Z$6),0,Z176/Z$6)</f>
        <v>1</v>
      </c>
      <c r="AA177" s="304">
        <f t="shared" ref="AA177" si="2591">+IF(ISERROR(AA176/AA$6),0,AA176/AA$6)</f>
        <v>1</v>
      </c>
      <c r="AB177" s="304">
        <f t="shared" ref="AB177" si="2592">+IF(ISERROR(AB176/AB$6),0,AB176/AB$6)</f>
        <v>1</v>
      </c>
      <c r="AC177" s="304">
        <f t="shared" ref="AC177" si="2593">+IF(ISERROR(AC176/AC$6),0,AC176/AC$6)</f>
        <v>1</v>
      </c>
      <c r="AD177" s="304">
        <f t="shared" ref="AD177" si="2594">+IF(ISERROR(AD176/AD$6),0,AD176/AD$6)</f>
        <v>1</v>
      </c>
      <c r="AE177" s="304">
        <f t="shared" ref="AE177" si="2595">+IF(ISERROR(AE176/AE$6),0,AE176/AE$6)</f>
        <v>1</v>
      </c>
      <c r="AF177" s="304">
        <f t="shared" ref="AF177" si="2596">+IF(ISERROR(AF176/AF$6),0,AF176/AF$6)</f>
        <v>1</v>
      </c>
      <c r="AG177" s="304">
        <f t="shared" ref="AG177" si="2597">+IF(ISERROR(AG176/AG$6),0,AG176/AG$6)</f>
        <v>1</v>
      </c>
      <c r="AH177" s="304">
        <f t="shared" ref="AH177" si="2598">+IF(ISERROR(AH176/AH$6),0,AH176/AH$6)</f>
        <v>1</v>
      </c>
      <c r="AI177" s="304">
        <f t="shared" ref="AI177" si="2599">+IF(ISERROR(AI176/AI$6),0,AI176/AI$6)</f>
        <v>1</v>
      </c>
      <c r="AJ177" s="304">
        <f t="shared" ref="AJ177" si="2600">+IF(ISERROR(AJ176/AJ$6),0,AJ176/AJ$6)</f>
        <v>1</v>
      </c>
      <c r="AK177" s="304">
        <f t="shared" ref="AK177" si="2601">+IF(ISERROR(AK176/AK$6),0,AK176/AK$6)</f>
        <v>1</v>
      </c>
      <c r="AL177" s="304">
        <f t="shared" ref="AL177" si="2602">+IF(ISERROR(AL176/AL$6),0,AL176/AL$6)</f>
        <v>1</v>
      </c>
      <c r="AM177" s="304">
        <f t="shared" ref="AM177" si="2603">+IF(ISERROR(AM176/AM$6),0,AM176/AM$6)</f>
        <v>1</v>
      </c>
      <c r="AN177" s="304">
        <f t="shared" ref="AN177" si="2604">+IF(ISERROR(AN176/AN$6),0,AN176/AN$6)</f>
        <v>1</v>
      </c>
      <c r="AO177" s="304">
        <f t="shared" ref="AO177" si="2605">+IF(ISERROR(AO176/AO$6),0,AO176/AO$6)</f>
        <v>1</v>
      </c>
      <c r="AP177" s="304">
        <f t="shared" ref="AP177" si="2606">+IF(ISERROR(AP176/AP$6),0,AP176/AP$6)</f>
        <v>1</v>
      </c>
      <c r="AQ177" s="304">
        <f t="shared" ref="AQ177" si="2607">+IF(ISERROR(AQ176/AQ$6),0,AQ176/AQ$6)</f>
        <v>1</v>
      </c>
      <c r="AR177" s="304">
        <f t="shared" ref="AR177" si="2608">+IF(ISERROR(AR176/AR$6),0,AR176/AR$6)</f>
        <v>1</v>
      </c>
      <c r="AS177" s="304">
        <f t="shared" ref="AS177" si="2609">+IF(ISERROR(AS176/AS$6),0,AS176/AS$6)</f>
        <v>1</v>
      </c>
      <c r="AT177" s="304">
        <f t="shared" ref="AT177" si="2610">+IF(ISERROR(AT176/AT$6),0,AT176/AT$6)</f>
        <v>1</v>
      </c>
      <c r="AU177" s="304">
        <f t="shared" ref="AU177" si="2611">+IF(ISERROR(AU176/AU$6),0,AU176/AU$6)</f>
        <v>1</v>
      </c>
      <c r="AV177" s="304">
        <f t="shared" ref="AV177" si="2612">+IF(ISERROR(AV176/AV$6),0,AV176/AV$6)</f>
        <v>1</v>
      </c>
      <c r="AW177" s="304">
        <f t="shared" ref="AW177" si="2613">+IF(ISERROR(AW176/AW$6),0,AW176/AW$6)</f>
        <v>1</v>
      </c>
      <c r="AX177" s="304">
        <f t="shared" ref="AX177" si="2614">+IF(ISERROR(AX176/AX$6),0,AX176/AX$6)</f>
        <v>1</v>
      </c>
      <c r="AY177" s="304">
        <f t="shared" ref="AY177" si="2615">+IF(ISERROR(AY176/AY$6),0,AY176/AY$6)</f>
        <v>1</v>
      </c>
      <c r="AZ177" s="304">
        <f t="shared" ref="AZ177" si="2616">+IF(ISERROR(AZ176/AZ$6),0,AZ176/AZ$6)</f>
        <v>1</v>
      </c>
      <c r="BA177" s="304">
        <f t="shared" ref="BA177" si="2617">+IF(ISERROR(BA176/BA$6),0,BA176/BA$6)</f>
        <v>1</v>
      </c>
      <c r="BB177" s="304">
        <f t="shared" ref="BB177" si="2618">+IF(ISERROR(BB176/BB$6),0,BB176/BB$6)</f>
        <v>1</v>
      </c>
      <c r="BC177" s="304">
        <f t="shared" ref="BC177" si="2619">+IF(ISERROR(BC176/BC$6),0,BC176/BC$6)</f>
        <v>1</v>
      </c>
      <c r="BD177" s="304">
        <f t="shared" ref="BD177" si="2620">+IF(ISERROR(BD176/BD$6),0,BD176/BD$6)</f>
        <v>1</v>
      </c>
      <c r="BE177" s="304">
        <f t="shared" ref="BE177" si="2621">+IF(ISERROR(BE176/BE$6),0,BE176/BE$6)</f>
        <v>1</v>
      </c>
      <c r="BF177" s="304">
        <f t="shared" ref="BF177" si="2622">+IF(ISERROR(BF176/BF$6),0,BF176/BF$6)</f>
        <v>1</v>
      </c>
      <c r="BG177" s="304">
        <f t="shared" ref="BG177" si="2623">+IF(ISERROR(BG176/BG$6),0,BG176/BG$6)</f>
        <v>1</v>
      </c>
      <c r="BH177" s="304">
        <f t="shared" ref="BH177" si="2624">+IF(ISERROR(BH176/BH$6),0,BH176/BH$6)</f>
        <v>1</v>
      </c>
      <c r="BI177" s="304">
        <f t="shared" ref="BI177" si="2625">+IF(ISERROR(BI176/BI$6),0,BI176/BI$6)</f>
        <v>1</v>
      </c>
      <c r="BJ177" s="304">
        <f t="shared" ref="BJ177" si="2626">+IF(ISERROR(BJ176/BJ$6),0,BJ176/BJ$6)</f>
        <v>0</v>
      </c>
      <c r="BK177" s="304">
        <f t="shared" ref="BK177" si="2627">+IF(ISERROR(BK176/BK$6),0,BK176/BK$6)</f>
        <v>0</v>
      </c>
      <c r="BL177" s="304">
        <f t="shared" ref="BL177" si="2628">+IF(ISERROR(BL176/BL$6),0,BL176/BL$6)</f>
        <v>0</v>
      </c>
      <c r="BM177" s="304">
        <f t="shared" ref="BM177" si="2629">+IF(ISERROR(BM176/BM$6),0,BM176/BM$6)</f>
        <v>0</v>
      </c>
      <c r="BN177" s="304">
        <f t="shared" ref="BN177" si="2630">+IF(ISERROR(BN176/BN$6),0,BN176/BN$6)</f>
        <v>0</v>
      </c>
      <c r="BO177" s="304">
        <f t="shared" ref="BO177" si="2631">+IF(ISERROR(BO176/BO$6),0,BO176/BO$6)</f>
        <v>0</v>
      </c>
      <c r="BP177" s="304">
        <f t="shared" ref="BP177" si="2632">+IF(ISERROR(BP176/BP$6),0,BP176/BP$6)</f>
        <v>0</v>
      </c>
      <c r="BQ177" s="304">
        <f t="shared" ref="BQ177" si="2633">+IF(ISERROR(BQ176/BQ$6),0,BQ176/BQ$6)</f>
        <v>0</v>
      </c>
      <c r="BR177" s="304">
        <f t="shared" ref="BR177" si="2634">+IF(ISERROR(BR176/BR$6),0,BR176/BR$6)</f>
        <v>0</v>
      </c>
      <c r="BS177" s="304">
        <f t="shared" ref="BS177" si="2635">+IF(ISERROR(BS176/BS$6),0,BS176/BS$6)</f>
        <v>0</v>
      </c>
      <c r="BT177" s="304">
        <f t="shared" ref="BT177" si="2636">+IF(ISERROR(BT176/BT$6),0,BT176/BT$6)</f>
        <v>0</v>
      </c>
      <c r="BU177" s="304">
        <f t="shared" ref="BU177" si="2637">+IF(ISERROR(BU176/BU$6),0,BU176/BU$6)</f>
        <v>0</v>
      </c>
      <c r="BV177" s="304">
        <f t="shared" ref="BV177" si="2638">+IF(ISERROR(BV176/BV$6),0,BV176/BV$6)</f>
        <v>0</v>
      </c>
      <c r="BW177" s="304">
        <f t="shared" ref="BW177" si="2639">+IF(ISERROR(BW176/BW$6),0,BW176/BW$6)</f>
        <v>0</v>
      </c>
      <c r="BX177" s="304">
        <f t="shared" ref="BX177" si="2640">+IF(ISERROR(BX176/BX$6),0,BX176/BX$6)</f>
        <v>0</v>
      </c>
      <c r="BY177" s="304">
        <f t="shared" ref="BY177" si="2641">+IF(ISERROR(BY176/BY$6),0,BY176/BY$6)</f>
        <v>0</v>
      </c>
      <c r="BZ177" s="304">
        <f t="shared" ref="BZ177" si="2642">+IF(ISERROR(BZ176/BZ$6),0,BZ176/BZ$6)</f>
        <v>0</v>
      </c>
      <c r="CA177" s="304">
        <f t="shared" ref="CA177" si="2643">+IF(ISERROR(CA176/CA$6),0,CA176/CA$6)</f>
        <v>0</v>
      </c>
      <c r="CB177" s="304">
        <f t="shared" ref="CB177" si="2644">+IF(ISERROR(CB176/CB$6),0,CB176/CB$6)</f>
        <v>0</v>
      </c>
      <c r="CC177" s="304">
        <f t="shared" ref="CC177" si="2645">+IF(ISERROR(CC176/CC$6),0,CC176/CC$6)</f>
        <v>0</v>
      </c>
      <c r="CD177" s="304">
        <f t="shared" ref="CD177" si="2646">+IF(ISERROR(CD176/CD$6),0,CD176/CD$6)</f>
        <v>0</v>
      </c>
      <c r="CE177" s="304">
        <f t="shared" ref="CE177" si="2647">+IF(ISERROR(CE176/CE$6),0,CE176/CE$6)</f>
        <v>0</v>
      </c>
      <c r="CF177" s="304">
        <f t="shared" ref="CF177" si="2648">+IF(ISERROR(CF176/CF$6),0,CF176/CF$6)</f>
        <v>0</v>
      </c>
      <c r="CG177" s="304">
        <f t="shared" ref="CG177" si="2649">+IF(ISERROR(CG176/CG$6),0,CG176/CG$6)</f>
        <v>0</v>
      </c>
      <c r="CH177" s="304">
        <f t="shared" ref="CH177" si="2650">+IF(ISERROR(CH176/CH$6),0,CH176/CH$6)</f>
        <v>0</v>
      </c>
      <c r="CI177" s="304">
        <f t="shared" ref="CI177" si="2651">+IF(ISERROR(CI176/CI$6),0,CI176/CI$6)</f>
        <v>0</v>
      </c>
      <c r="CJ177" s="304">
        <f t="shared" ref="CJ177" si="2652">+IF(ISERROR(CJ176/CJ$6),0,CJ176/CJ$6)</f>
        <v>0</v>
      </c>
      <c r="CK177" s="304">
        <f t="shared" ref="CK177" si="2653">+IF(ISERROR(CK176/CK$6),0,CK176/CK$6)</f>
        <v>0</v>
      </c>
      <c r="CL177" s="304">
        <f t="shared" ref="CL177" si="2654">+IF(ISERROR(CL176/CL$6),0,CL176/CL$6)</f>
        <v>0</v>
      </c>
      <c r="CM177" s="304">
        <f t="shared" ref="CM177" si="2655">+IF(ISERROR(CM176/CM$6),0,CM176/CM$6)</f>
        <v>0</v>
      </c>
      <c r="CN177" s="304">
        <f t="shared" ref="CN177" si="2656">+IF(ISERROR(CN176/CN$6),0,CN176/CN$6)</f>
        <v>0</v>
      </c>
      <c r="CO177" s="304">
        <f t="shared" ref="CO177" si="2657">+IF(ISERROR(CO176/CO$6),0,CO176/CO$6)</f>
        <v>0</v>
      </c>
      <c r="CP177" s="304">
        <f t="shared" ref="CP177" si="2658">+IF(ISERROR(CP176/CP$6),0,CP176/CP$6)</f>
        <v>0</v>
      </c>
      <c r="CQ177" s="304">
        <f t="shared" ref="CQ177" si="2659">+IF(ISERROR(CQ176/CQ$6),0,CQ176/CQ$6)</f>
        <v>0</v>
      </c>
      <c r="CR177" s="304">
        <f t="shared" ref="CR177" si="2660">+IF(ISERROR(CR176/CR$6),0,CR176/CR$6)</f>
        <v>0</v>
      </c>
      <c r="CS177" s="304">
        <f t="shared" ref="CS177" si="2661">+IF(ISERROR(CS176/CS$6),0,CS176/CS$6)</f>
        <v>0</v>
      </c>
      <c r="CT177" s="304">
        <f t="shared" ref="CT177" si="2662">+IF(ISERROR(CT176/CT$6),0,CT176/CT$6)</f>
        <v>0</v>
      </c>
      <c r="CU177" s="304">
        <f t="shared" ref="CU177" si="2663">+IF(ISERROR(CU176/CU$6),0,CU176/CU$6)</f>
        <v>0</v>
      </c>
      <c r="CV177" s="304">
        <f t="shared" ref="CV177" si="2664">+IF(ISERROR(CV176/CV$6),0,CV176/CV$6)</f>
        <v>0</v>
      </c>
      <c r="CW177" s="304">
        <f t="shared" ref="CW177" si="2665">+IF(ISERROR(CW176/CW$6),0,CW176/CW$6)</f>
        <v>0</v>
      </c>
      <c r="CX177" s="304">
        <f t="shared" ref="CX177" si="2666">+IF(ISERROR(CX176/CX$6),0,CX176/CX$6)</f>
        <v>0</v>
      </c>
      <c r="CY177" s="304">
        <f t="shared" ref="CY177" si="2667">+IF(ISERROR(CY176/CY$6),0,CY176/CY$6)</f>
        <v>0</v>
      </c>
      <c r="CZ177" s="304">
        <f t="shared" ref="CZ177" si="2668">+IF(ISERROR(CZ176/CZ$6),0,CZ176/CZ$6)</f>
        <v>0</v>
      </c>
      <c r="DA177" s="304">
        <f t="shared" ref="DA177" si="2669">+IF(ISERROR(DA176/DA$6),0,DA176/DA$6)</f>
        <v>0</v>
      </c>
      <c r="DB177" s="304">
        <f t="shared" ref="DB177" si="2670">+IF(ISERROR(DB176/DB$6),0,DB176/DB$6)</f>
        <v>0</v>
      </c>
      <c r="DC177" s="304">
        <f t="shared" ref="DC177" si="2671">+IF(ISERROR(DC176/DC$6),0,DC176/DC$6)</f>
        <v>0</v>
      </c>
      <c r="DD177" s="304">
        <f t="shared" ref="DD177" si="2672">+IF(ISERROR(DD176/DD$6),0,DD176/DD$6)</f>
        <v>0</v>
      </c>
      <c r="DE177" s="304">
        <f t="shared" ref="DE177" si="2673">+IF(ISERROR(DE176/DE$6),0,DE176/DE$6)</f>
        <v>0</v>
      </c>
      <c r="DF177" s="304">
        <f t="shared" ref="DF177" si="2674">+IF(ISERROR(DF176/DF$6),0,DF176/DF$6)</f>
        <v>0</v>
      </c>
      <c r="DG177" s="304">
        <f t="shared" ref="DG177" si="2675">+IF(ISERROR(DG176/DG$6),0,DG176/DG$6)</f>
        <v>0</v>
      </c>
      <c r="DH177" s="304">
        <f t="shared" ref="DH177" si="2676">+IF(ISERROR(DH176/DH$6),0,DH176/DH$6)</f>
        <v>0</v>
      </c>
      <c r="DI177" s="304">
        <f t="shared" ref="DI177" si="2677">+IF(ISERROR(DI176/DI$6),0,DI176/DI$6)</f>
        <v>0</v>
      </c>
      <c r="DJ177" s="304">
        <f t="shared" ref="DJ177" si="2678">+IF(ISERROR(DJ176/DJ$6),0,DJ176/DJ$6)</f>
        <v>0</v>
      </c>
      <c r="DK177" s="304">
        <f t="shared" ref="DK177" si="2679">+IF(ISERROR(DK176/DK$6),0,DK176/DK$6)</f>
        <v>0</v>
      </c>
      <c r="DL177" s="304">
        <f t="shared" ref="DL177" si="2680">+IF(ISERROR(DL176/DL$6),0,DL176/DL$6)</f>
        <v>0</v>
      </c>
      <c r="DM177" s="304">
        <f t="shared" ref="DM177" si="2681">+IF(ISERROR(DM176/DM$6),0,DM176/DM$6)</f>
        <v>0</v>
      </c>
      <c r="DN177" s="304">
        <f t="shared" ref="DN177" si="2682">+IF(ISERROR(DN176/DN$6),0,DN176/DN$6)</f>
        <v>0</v>
      </c>
      <c r="DO177" s="304">
        <f t="shared" ref="DO177" si="2683">+IF(ISERROR(DO176/DO$6),0,DO176/DO$6)</f>
        <v>0</v>
      </c>
      <c r="DP177" s="304">
        <f t="shared" ref="DP177" si="2684">+IF(ISERROR(DP176/DP$6),0,DP176/DP$6)</f>
        <v>0</v>
      </c>
      <c r="DQ177" s="304">
        <f t="shared" ref="DQ177" si="2685">+IF(ISERROR(DQ176/DQ$6),0,DQ176/DQ$6)</f>
        <v>0</v>
      </c>
      <c r="DR177" s="304">
        <f t="shared" ref="DR177" si="2686">+IF(ISERROR(DR176/DR$6),0,DR176/DR$6)</f>
        <v>0</v>
      </c>
      <c r="DS177" s="304">
        <f t="shared" ref="DS177" si="2687">+IF(ISERROR(DS176/DS$6),0,DS176/DS$6)</f>
        <v>0</v>
      </c>
      <c r="DT177" s="304">
        <f t="shared" ref="DT177" si="2688">+IF(ISERROR(DT176/DT$6),0,DT176/DT$6)</f>
        <v>0</v>
      </c>
      <c r="DU177" s="304">
        <f t="shared" ref="DU177" si="2689">+IF(ISERROR(DU176/DU$6),0,DU176/DU$6)</f>
        <v>0</v>
      </c>
      <c r="DV177" s="304">
        <f t="shared" ref="DV177" si="2690">+IF(ISERROR(DV176/DV$6),0,DV176/DV$6)</f>
        <v>0</v>
      </c>
      <c r="DW177" s="304">
        <f t="shared" ref="DW177" si="2691">+IF(ISERROR(DW176/DW$6),0,DW176/DW$6)</f>
        <v>0</v>
      </c>
      <c r="DX177" s="304">
        <f t="shared" ref="DX177" si="2692">+IF(ISERROR(DX176/DX$6),0,DX176/DX$6)</f>
        <v>0</v>
      </c>
      <c r="DY177" s="304">
        <f t="shared" ref="DY177" si="2693">+IF(ISERROR(DY176/DY$6),0,DY176/DY$6)</f>
        <v>0</v>
      </c>
      <c r="DZ177" s="304">
        <f t="shared" ref="DZ177" si="2694">+IF(ISERROR(DZ176/DZ$6),0,DZ176/DZ$6)</f>
        <v>0</v>
      </c>
      <c r="EA177" s="304">
        <f t="shared" ref="EA177" si="2695">+IF(ISERROR(EA176/EA$6),0,EA176/EA$6)</f>
        <v>0</v>
      </c>
      <c r="EB177" s="304">
        <f t="shared" ref="EB177" si="2696">+IF(ISERROR(EB176/EB$6),0,EB176/EB$6)</f>
        <v>0</v>
      </c>
      <c r="EC177" s="304">
        <f t="shared" ref="EC177" si="2697">+IF(ISERROR(EC176/EC$6),0,EC176/EC$6)</f>
        <v>0</v>
      </c>
      <c r="ED177" s="304">
        <f t="shared" ref="ED177" si="2698">+IF(ISERROR(ED176/ED$6),0,ED176/ED$6)</f>
        <v>0</v>
      </c>
      <c r="EE177" s="304">
        <f t="shared" ref="EE177" si="2699">+IF(ISERROR(EE176/EE$6),0,EE176/EE$6)</f>
        <v>0</v>
      </c>
      <c r="EF177" s="304">
        <f t="shared" ref="EF177" si="2700">+IF(ISERROR(EF176/EF$6),0,EF176/EF$6)</f>
        <v>0</v>
      </c>
      <c r="EG177" s="304">
        <f t="shared" ref="EG177" si="2701">+IF(ISERROR(EG176/EG$6),0,EG176/EG$6)</f>
        <v>0</v>
      </c>
      <c r="EH177" s="304">
        <f t="shared" ref="EH177" si="2702">+IF(ISERROR(EH176/EH$6),0,EH176/EH$6)</f>
        <v>0</v>
      </c>
      <c r="EI177" s="304">
        <f t="shared" ref="EI177" si="2703">+IF(ISERROR(EI176/EI$6),0,EI176/EI$6)</f>
        <v>0</v>
      </c>
      <c r="EJ177" s="304">
        <f t="shared" ref="EJ177" si="2704">+IF(ISERROR(EJ176/EJ$6),0,EJ176/EJ$6)</f>
        <v>0</v>
      </c>
      <c r="EK177" s="304">
        <f t="shared" ref="EK177" si="2705">+IF(ISERROR(EK176/EK$6),0,EK176/EK$6)</f>
        <v>0</v>
      </c>
      <c r="EL177" s="304">
        <f t="shared" ref="EL177" si="2706">+IF(ISERROR(EL176/EL$6),0,EL176/EL$6)</f>
        <v>0</v>
      </c>
      <c r="EM177" s="304">
        <f t="shared" ref="EM177" si="2707">+IF(ISERROR(EM176/EM$6),0,EM176/EM$6)</f>
        <v>0</v>
      </c>
      <c r="EN177" s="304">
        <f t="shared" ref="EN177" si="2708">+IF(ISERROR(EN176/EN$6),0,EN176/EN$6)</f>
        <v>0</v>
      </c>
      <c r="EO177" s="304">
        <f t="shared" ref="EO177" si="2709">+IF(ISERROR(EO176/EO$6),0,EO176/EO$6)</f>
        <v>0</v>
      </c>
      <c r="EP177" s="304">
        <f t="shared" ref="EP177" si="2710">+IF(ISERROR(EP176/EP$6),0,EP176/EP$6)</f>
        <v>0</v>
      </c>
      <c r="EQ177" s="304">
        <f t="shared" ref="EQ177" si="2711">+IF(ISERROR(EQ176/EQ$6),0,EQ176/EQ$6)</f>
        <v>0</v>
      </c>
      <c r="ER177" s="304">
        <f t="shared" ref="ER177" si="2712">+IF(ISERROR(ER176/ER$6),0,ER176/ER$6)</f>
        <v>0</v>
      </c>
      <c r="ES177" s="304">
        <f t="shared" ref="ES177" si="2713">+IF(ISERROR(ES176/ES$6),0,ES176/ES$6)</f>
        <v>0</v>
      </c>
      <c r="ET177" s="304">
        <f t="shared" ref="ET177" si="2714">+IF(ISERROR(ET176/ET$6),0,ET176/ET$6)</f>
        <v>0</v>
      </c>
      <c r="EU177" s="304">
        <f t="shared" ref="EU177" si="2715">+IF(ISERROR(EU176/EU$6),0,EU176/EU$6)</f>
        <v>0</v>
      </c>
      <c r="EV177" s="304">
        <f t="shared" ref="EV177" si="2716">+IF(ISERROR(EV176/EV$6),0,EV176/EV$6)</f>
        <v>0</v>
      </c>
      <c r="EW177" s="304">
        <f t="shared" ref="EW177" si="2717">+IF(ISERROR(EW176/EW$6),0,EW176/EW$6)</f>
        <v>0</v>
      </c>
      <c r="EX177" s="304">
        <f t="shared" ref="EX177" si="2718">+IF(ISERROR(EX176/EX$6),0,EX176/EX$6)</f>
        <v>0</v>
      </c>
      <c r="EY177" s="304">
        <f t="shared" ref="EY177" si="2719">+IF(ISERROR(EY176/EY$6),0,EY176/EY$6)</f>
        <v>0</v>
      </c>
      <c r="EZ177" s="304">
        <f t="shared" ref="EZ177" si="2720">+IF(ISERROR(EZ176/EZ$6),0,EZ176/EZ$6)</f>
        <v>0</v>
      </c>
      <c r="FA177" s="304">
        <f t="shared" ref="FA177" si="2721">+IF(ISERROR(FA176/FA$6),0,FA176/FA$6)</f>
        <v>0</v>
      </c>
      <c r="FB177" s="304">
        <f t="shared" ref="FB177" si="2722">+IF(ISERROR(FB176/FB$6),0,FB176/FB$6)</f>
        <v>0</v>
      </c>
      <c r="FC177" s="304">
        <f t="shared" ref="FC177" si="2723">+IF(ISERROR(FC176/FC$6),0,FC176/FC$6)</f>
        <v>0</v>
      </c>
      <c r="FD177" s="304">
        <f t="shared" ref="FD177" si="2724">+IF(ISERROR(FD176/FD$6),0,FD176/FD$6)</f>
        <v>0</v>
      </c>
      <c r="FE177" s="304">
        <f t="shared" ref="FE177" si="2725">+IF(ISERROR(FE176/FE$6),0,FE176/FE$6)</f>
        <v>0</v>
      </c>
      <c r="FF177" s="304">
        <f t="shared" ref="FF177" si="2726">+IF(ISERROR(FF176/FF$6),0,FF176/FF$6)</f>
        <v>0</v>
      </c>
      <c r="FG177" s="304">
        <f t="shared" ref="FG177" si="2727">+IF(ISERROR(FG176/FG$6),0,FG176/FG$6)</f>
        <v>0</v>
      </c>
      <c r="FH177" s="304">
        <f t="shared" ref="FH177" si="2728">+IF(ISERROR(FH176/FH$6),0,FH176/FH$6)</f>
        <v>0</v>
      </c>
      <c r="FI177" s="304">
        <f t="shared" ref="FI177" si="2729">+IF(ISERROR(FI176/FI$6),0,FI176/FI$6)</f>
        <v>0</v>
      </c>
      <c r="FJ177" s="304">
        <f t="shared" ref="FJ177" si="2730">+IF(ISERROR(FJ176/FJ$6),0,FJ176/FJ$6)</f>
        <v>0</v>
      </c>
      <c r="FK177" s="304">
        <f t="shared" ref="FK177" si="2731">+IF(ISERROR(FK176/FK$6),0,FK176/FK$6)</f>
        <v>0</v>
      </c>
      <c r="FL177" s="304">
        <f t="shared" ref="FL177" si="2732">+IF(ISERROR(FL176/FL$6),0,FL176/FL$6)</f>
        <v>0</v>
      </c>
      <c r="FM177" s="304">
        <f t="shared" ref="FM177" si="2733">+IF(ISERROR(FM176/FM$6),0,FM176/FM$6)</f>
        <v>0</v>
      </c>
      <c r="FN177" s="304">
        <f t="shared" ref="FN177" si="2734">+IF(ISERROR(FN176/FN$6),0,FN176/FN$6)</f>
        <v>0</v>
      </c>
      <c r="FO177" s="304">
        <f t="shared" ref="FO177" si="2735">+IF(ISERROR(FO176/FO$6),0,FO176/FO$6)</f>
        <v>0</v>
      </c>
      <c r="FP177" s="304">
        <f t="shared" ref="FP177" si="2736">+IF(ISERROR(FP176/FP$6),0,FP176/FP$6)</f>
        <v>0</v>
      </c>
      <c r="FQ177" s="304">
        <f t="shared" ref="FQ177" si="2737">+IF(ISERROR(FQ176/FQ$6),0,FQ176/FQ$6)</f>
        <v>0</v>
      </c>
      <c r="FR177" s="304">
        <f t="shared" ref="FR177" si="2738">+IF(ISERROR(FR176/FR$6),0,FR176/FR$6)</f>
        <v>0</v>
      </c>
      <c r="FS177" s="304">
        <f t="shared" ref="FS177" si="2739">+IF(ISERROR(FS176/FS$6),0,FS176/FS$6)</f>
        <v>0</v>
      </c>
      <c r="FT177" s="304">
        <f t="shared" ref="FT177" si="2740">+IF(ISERROR(FT176/FT$6),0,FT176/FT$6)</f>
        <v>0</v>
      </c>
      <c r="FU177" s="304">
        <f t="shared" ref="FU177" si="2741">+IF(ISERROR(FU176/FU$6),0,FU176/FU$6)</f>
        <v>0</v>
      </c>
      <c r="FV177" s="304">
        <f t="shared" ref="FV177" si="2742">+IF(ISERROR(FV176/FV$6),0,FV176/FV$6)</f>
        <v>0</v>
      </c>
      <c r="FW177" s="304">
        <f t="shared" ref="FW177" si="2743">+IF(ISERROR(FW176/FW$6),0,FW176/FW$6)</f>
        <v>0</v>
      </c>
      <c r="FX177" s="304">
        <f t="shared" ref="FX177" si="2744">+IF(ISERROR(FX176/FX$6),0,FX176/FX$6)</f>
        <v>0</v>
      </c>
      <c r="FY177" s="304">
        <f t="shared" ref="FY177" si="2745">+IF(ISERROR(FY176/FY$6),0,FY176/FY$6)</f>
        <v>0</v>
      </c>
      <c r="FZ177" s="304">
        <f t="shared" ref="FZ177" si="2746">+IF(ISERROR(FZ176/FZ$6),0,FZ176/FZ$6)</f>
        <v>0</v>
      </c>
      <c r="GA177" s="304">
        <f t="shared" ref="GA177" si="2747">+IF(ISERROR(GA176/GA$6),0,GA176/GA$6)</f>
        <v>0</v>
      </c>
      <c r="GB177" s="304">
        <f t="shared" ref="GB177" si="2748">+IF(ISERROR(GB176/GB$6),0,GB176/GB$6)</f>
        <v>0</v>
      </c>
      <c r="GC177" s="304">
        <f t="shared" ref="GC177" si="2749">+IF(ISERROR(GC176/GC$6),0,GC176/GC$6)</f>
        <v>0</v>
      </c>
      <c r="GD177" s="304">
        <f t="shared" ref="GD177" si="2750">+IF(ISERROR(GD176/GD$6),0,GD176/GD$6)</f>
        <v>0</v>
      </c>
      <c r="GE177" s="304">
        <f t="shared" ref="GE177" si="2751">+IF(ISERROR(GE176/GE$6),0,GE176/GE$6)</f>
        <v>0</v>
      </c>
      <c r="GF177" s="304">
        <f t="shared" ref="GF177" si="2752">+IF(ISERROR(GF176/GF$6),0,GF176/GF$6)</f>
        <v>0</v>
      </c>
      <c r="GG177" s="304">
        <f t="shared" ref="GG177" si="2753">+IF(ISERROR(GG176/GG$6),0,GG176/GG$6)</f>
        <v>0</v>
      </c>
      <c r="GH177" s="304">
        <f t="shared" ref="GH177" si="2754">+IF(ISERROR(GH176/GH$6),0,GH176/GH$6)</f>
        <v>0</v>
      </c>
      <c r="GI177" s="304">
        <f t="shared" ref="GI177" si="2755">+IF(ISERROR(GI176/GI$6),0,GI176/GI$6)</f>
        <v>0</v>
      </c>
      <c r="GJ177" s="304">
        <f t="shared" ref="GJ177" si="2756">+IF(ISERROR(GJ176/GJ$6),0,GJ176/GJ$6)</f>
        <v>0</v>
      </c>
      <c r="GK177" s="304">
        <f t="shared" ref="GK177" si="2757">+IF(ISERROR(GK176/GK$6),0,GK176/GK$6)</f>
        <v>0</v>
      </c>
      <c r="GL177" s="304">
        <f t="shared" ref="GL177" si="2758">+IF(ISERROR(GL176/GL$6),0,GL176/GL$6)</f>
        <v>0</v>
      </c>
      <c r="GM177" s="304">
        <f t="shared" ref="GM177" si="2759">+IF(ISERROR(GM176/GM$6),0,GM176/GM$6)</f>
        <v>0</v>
      </c>
      <c r="GN177" s="304">
        <f t="shared" ref="GN177" si="2760">+IF(ISERROR(GN176/GN$6),0,GN176/GN$6)</f>
        <v>0</v>
      </c>
      <c r="GO177" s="304">
        <f t="shared" ref="GO177" si="2761">+IF(ISERROR(GO176/GO$6),0,GO176/GO$6)</f>
        <v>0</v>
      </c>
      <c r="GP177" s="304">
        <f t="shared" ref="GP177" si="2762">+IF(ISERROR(GP176/GP$6),0,GP176/GP$6)</f>
        <v>0</v>
      </c>
      <c r="GQ177" s="304">
        <f t="shared" ref="GQ177" si="2763">+IF(ISERROR(GQ176/GQ$6),0,GQ176/GQ$6)</f>
        <v>0</v>
      </c>
      <c r="GR177" s="304">
        <f t="shared" ref="GR177" si="2764">+IF(ISERROR(GR176/GR$6),0,GR176/GR$6)</f>
        <v>0</v>
      </c>
      <c r="GS177" s="304">
        <f t="shared" ref="GS177" si="2765">+IF(ISERROR(GS176/GS$6),0,GS176/GS$6)</f>
        <v>0</v>
      </c>
      <c r="GT177" s="304">
        <f t="shared" ref="GT177" si="2766">+IF(ISERROR(GT176/GT$6),0,GT176/GT$6)</f>
        <v>0</v>
      </c>
      <c r="GU177" s="304">
        <f t="shared" ref="GU177" si="2767">+IF(ISERROR(GU176/GU$6),0,GU176/GU$6)</f>
        <v>0</v>
      </c>
      <c r="GV177" s="304">
        <f t="shared" ref="GV177" si="2768">+IF(ISERROR(GV176/GV$6),0,GV176/GV$6)</f>
        <v>0</v>
      </c>
      <c r="GW177" s="304">
        <f t="shared" ref="GW177" si="2769">+IF(ISERROR(GW176/GW$6),0,GW176/GW$6)</f>
        <v>0</v>
      </c>
      <c r="GX177" s="304">
        <f t="shared" ref="GX177" si="2770">+IF(ISERROR(GX176/GX$6),0,GX176/GX$6)</f>
        <v>0</v>
      </c>
      <c r="GY177" s="304">
        <f t="shared" ref="GY177" si="2771">+IF(ISERROR(GY176/GY$6),0,GY176/GY$6)</f>
        <v>0</v>
      </c>
      <c r="GZ177" s="304">
        <f t="shared" ref="GZ177" si="2772">+IF(ISERROR(GZ176/GZ$6),0,GZ176/GZ$6)</f>
        <v>0</v>
      </c>
      <c r="HA177" s="304">
        <f t="shared" ref="HA177" si="2773">+IF(ISERROR(HA176/HA$6),0,HA176/HA$6)</f>
        <v>0</v>
      </c>
      <c r="HB177" s="304">
        <f t="shared" ref="HB177" si="2774">+IF(ISERROR(HB176/HB$6),0,HB176/HB$6)</f>
        <v>0</v>
      </c>
      <c r="HC177" s="304">
        <f t="shared" ref="HC177" si="2775">+IF(ISERROR(HC176/HC$6),0,HC176/HC$6)</f>
        <v>0</v>
      </c>
      <c r="HD177" s="304">
        <f t="shared" ref="HD177" si="2776">+IF(ISERROR(HD176/HD$6),0,HD176/HD$6)</f>
        <v>0</v>
      </c>
      <c r="HE177" s="304">
        <f t="shared" ref="HE177" si="2777">+IF(ISERROR(HE176/HE$6),0,HE176/HE$6)</f>
        <v>0</v>
      </c>
      <c r="HF177" s="304">
        <f t="shared" ref="HF177" si="2778">+IF(ISERROR(HF176/HF$6),0,HF176/HF$6)</f>
        <v>0</v>
      </c>
      <c r="HG177" s="304">
        <f t="shared" ref="HG177" si="2779">+IF(ISERROR(HG176/HG$6),0,HG176/HG$6)</f>
        <v>0</v>
      </c>
      <c r="HH177" s="304">
        <f t="shared" ref="HH177" si="2780">+IF(ISERROR(HH176/HH$6),0,HH176/HH$6)</f>
        <v>0</v>
      </c>
      <c r="HI177" s="304">
        <f t="shared" ref="HI177" si="2781">+IF(ISERROR(HI176/HI$6),0,HI176/HI$6)</f>
        <v>0</v>
      </c>
      <c r="HJ177" s="304">
        <f t="shared" ref="HJ177" si="2782">+IF(ISERROR(HJ176/HJ$6),0,HJ176/HJ$6)</f>
        <v>0</v>
      </c>
      <c r="HK177" s="304">
        <f t="shared" ref="HK177" si="2783">+IF(ISERROR(HK176/HK$6),0,HK176/HK$6)</f>
        <v>0</v>
      </c>
      <c r="HL177" s="304">
        <f t="shared" ref="HL177" si="2784">+IF(ISERROR(HL176/HL$6),0,HL176/HL$6)</f>
        <v>0</v>
      </c>
      <c r="HM177" s="304">
        <f t="shared" ref="HM177" si="2785">+IF(ISERROR(HM176/HM$6),0,HM176/HM$6)</f>
        <v>0</v>
      </c>
      <c r="HN177" s="304">
        <f t="shared" ref="HN177" si="2786">+IF(ISERROR(HN176/HN$6),0,HN176/HN$6)</f>
        <v>0</v>
      </c>
      <c r="HO177" s="304">
        <f t="shared" ref="HO177" si="2787">+IF(ISERROR(HO176/HO$6),0,HO176/HO$6)</f>
        <v>0</v>
      </c>
      <c r="HP177" s="304">
        <f t="shared" ref="HP177" si="2788">+IF(ISERROR(HP176/HP$6),0,HP176/HP$6)</f>
        <v>0</v>
      </c>
      <c r="HQ177" s="304">
        <f t="shared" ref="HQ177" si="2789">+IF(ISERROR(HQ176/HQ$6),0,HQ176/HQ$6)</f>
        <v>0</v>
      </c>
      <c r="HR177" s="304">
        <f t="shared" ref="HR177" si="2790">+IF(ISERROR(HR176/HR$6),0,HR176/HR$6)</f>
        <v>0</v>
      </c>
      <c r="HS177" s="304">
        <f t="shared" ref="HS177" si="2791">+IF(ISERROR(HS176/HS$6),0,HS176/HS$6)</f>
        <v>0</v>
      </c>
      <c r="HT177" s="304">
        <f t="shared" ref="HT177" si="2792">+IF(ISERROR(HT176/HT$6),0,HT176/HT$6)</f>
        <v>0</v>
      </c>
      <c r="HU177" s="304">
        <f t="shared" ref="HU177" si="2793">+IF(ISERROR(HU176/HU$6),0,HU176/HU$6)</f>
        <v>0</v>
      </c>
      <c r="HV177" s="304">
        <f t="shared" ref="HV177" si="2794">+IF(ISERROR(HV176/HV$6),0,HV176/HV$6)</f>
        <v>0</v>
      </c>
      <c r="HW177" s="304">
        <f t="shared" ref="HW177" si="2795">+IF(ISERROR(HW176/HW$6),0,HW176/HW$6)</f>
        <v>0</v>
      </c>
      <c r="HX177" s="304">
        <f t="shared" ref="HX177" si="2796">+IF(ISERROR(HX176/HX$6),0,HX176/HX$6)</f>
        <v>0</v>
      </c>
      <c r="HY177" s="304">
        <f t="shared" ref="HY177" si="2797">+IF(ISERROR(HY176/HY$6),0,HY176/HY$6)</f>
        <v>0</v>
      </c>
      <c r="HZ177" s="304">
        <f t="shared" ref="HZ177" si="2798">+IF(ISERROR(HZ176/HZ$6),0,HZ176/HZ$6)</f>
        <v>0</v>
      </c>
      <c r="IA177" s="304">
        <f t="shared" ref="IA177" si="2799">+IF(ISERROR(IA176/IA$6),0,IA176/IA$6)</f>
        <v>0</v>
      </c>
      <c r="IB177" s="304">
        <f t="shared" ref="IB177" si="2800">+IF(ISERROR(IB176/IB$6),0,IB176/IB$6)</f>
        <v>0</v>
      </c>
      <c r="IC177" s="304">
        <f t="shared" ref="IC177" si="2801">+IF(ISERROR(IC176/IC$6),0,IC176/IC$6)</f>
        <v>0</v>
      </c>
      <c r="ID177" s="304">
        <f t="shared" ref="ID177" si="2802">+IF(ISERROR(ID176/ID$6),0,ID176/ID$6)</f>
        <v>0</v>
      </c>
      <c r="IE177" s="304">
        <f t="shared" ref="IE177" si="2803">+IF(ISERROR(IE176/IE$6),0,IE176/IE$6)</f>
        <v>0</v>
      </c>
      <c r="IF177" s="304">
        <f t="shared" ref="IF177" si="2804">+IF(ISERROR(IF176/IF$6),0,IF176/IF$6)</f>
        <v>0</v>
      </c>
      <c r="IG177" s="304">
        <f t="shared" ref="IG177" si="2805">+IF(ISERROR(IG176/IG$6),0,IG176/IG$6)</f>
        <v>0</v>
      </c>
      <c r="IH177" s="304">
        <f t="shared" ref="IH177" si="2806">+IF(ISERROR(IH176/IH$6),0,IH176/IH$6)</f>
        <v>0</v>
      </c>
      <c r="II177" s="304">
        <f t="shared" ref="II177" si="2807">+IF(ISERROR(II176/II$6),0,II176/II$6)</f>
        <v>0</v>
      </c>
      <c r="IJ177" s="304">
        <f t="shared" ref="IJ177" si="2808">+IF(ISERROR(IJ176/IJ$6),0,IJ176/IJ$6)</f>
        <v>0</v>
      </c>
      <c r="IK177" s="304">
        <f t="shared" ref="IK177" si="2809">+IF(ISERROR(IK176/IK$6),0,IK176/IK$6)</f>
        <v>0</v>
      </c>
      <c r="IL177" s="304">
        <f t="shared" ref="IL177" si="2810">+IF(ISERROR(IL176/IL$6),0,IL176/IL$6)</f>
        <v>0</v>
      </c>
      <c r="IM177" s="304">
        <f t="shared" ref="IM177" si="2811">+IF(ISERROR(IM176/IM$6),0,IM176/IM$6)</f>
        <v>0</v>
      </c>
      <c r="IN177" s="304">
        <f t="shared" ref="IN177" si="2812">+IF(ISERROR(IN176/IN$6),0,IN176/IN$6)</f>
        <v>0</v>
      </c>
      <c r="IO177" s="304">
        <f t="shared" ref="IO177" si="2813">+IF(ISERROR(IO176/IO$6),0,IO176/IO$6)</f>
        <v>0</v>
      </c>
      <c r="IP177" s="304">
        <f t="shared" ref="IP177" si="2814">+IF(ISERROR(IP176/IP$6),0,IP176/IP$6)</f>
        <v>0</v>
      </c>
      <c r="IQ177" s="304">
        <f t="shared" ref="IQ177" si="2815">+IF(ISERROR(IQ176/IQ$6),0,IQ176/IQ$6)</f>
        <v>0</v>
      </c>
      <c r="IR177" s="304">
        <f t="shared" ref="IR177" si="2816">+IF(ISERROR(IR176/IR$6),0,IR176/IR$6)</f>
        <v>0</v>
      </c>
      <c r="IS177" s="304">
        <f t="shared" ref="IS177" si="2817">+IF(ISERROR(IS176/IS$6),0,IS176/IS$6)</f>
        <v>0</v>
      </c>
      <c r="IT177" s="304">
        <f t="shared" ref="IT177" si="2818">+IF(ISERROR(IT176/IT$6),0,IT176/IT$6)</f>
        <v>0</v>
      </c>
      <c r="IU177" s="304">
        <f t="shared" ref="IU177" si="2819">+IF(ISERROR(IU176/IU$6),0,IU176/IU$6)</f>
        <v>0</v>
      </c>
      <c r="IV177" s="304">
        <f t="shared" ref="IV177" si="2820">+IF(ISERROR(IV176/IV$6),0,IV176/IV$6)</f>
        <v>0</v>
      </c>
      <c r="IW177" s="304">
        <f t="shared" ref="IW177" si="2821">+IF(ISERROR(IW176/IW$6),0,IW176/IW$6)</f>
        <v>0</v>
      </c>
      <c r="IX177" s="304">
        <f t="shared" ref="IX177" si="2822">+IF(ISERROR(IX176/IX$6),0,IX176/IX$6)</f>
        <v>0</v>
      </c>
      <c r="IY177" s="304">
        <f t="shared" ref="IY177" si="2823">+IF(ISERROR(IY176/IY$6),0,IY176/IY$6)</f>
        <v>0</v>
      </c>
      <c r="IZ177" s="304">
        <f t="shared" ref="IZ177" si="2824">+IF(ISERROR(IZ176/IZ$6),0,IZ176/IZ$6)</f>
        <v>0</v>
      </c>
      <c r="JA177" s="304">
        <f t="shared" ref="JA177" si="2825">+IF(ISERROR(JA176/JA$6),0,JA176/JA$6)</f>
        <v>0</v>
      </c>
      <c r="JB177" s="304">
        <f t="shared" ref="JB177" si="2826">+IF(ISERROR(JB176/JB$6),0,JB176/JB$6)</f>
        <v>0</v>
      </c>
      <c r="JC177" s="304">
        <f t="shared" ref="JC177" si="2827">+IF(ISERROR(JC176/JC$6),0,JC176/JC$6)</f>
        <v>0</v>
      </c>
      <c r="JD177" s="304">
        <f t="shared" ref="JD177" si="2828">+IF(ISERROR(JD176/JD$6),0,JD176/JD$6)</f>
        <v>0</v>
      </c>
      <c r="JE177" s="304">
        <f t="shared" ref="JE177" si="2829">+IF(ISERROR(JE176/JE$6),0,JE176/JE$6)</f>
        <v>0</v>
      </c>
      <c r="JF177" s="304">
        <f t="shared" ref="JF177" si="2830">+IF(ISERROR(JF176/JF$6),0,JF176/JF$6)</f>
        <v>0</v>
      </c>
      <c r="JG177" s="304">
        <f t="shared" ref="JG177" si="2831">+IF(ISERROR(JG176/JG$6),0,JG176/JG$6)</f>
        <v>0</v>
      </c>
      <c r="JH177" s="304">
        <f t="shared" ref="JH177" si="2832">+IF(ISERROR(JH176/JH$6),0,JH176/JH$6)</f>
        <v>0</v>
      </c>
      <c r="JI177" s="304">
        <f t="shared" ref="JI177" si="2833">+IF(ISERROR(JI176/JI$6),0,JI176/JI$6)</f>
        <v>0</v>
      </c>
      <c r="JJ177" s="304">
        <f t="shared" ref="JJ177" si="2834">+IF(ISERROR(JJ176/JJ$6),0,JJ176/JJ$6)</f>
        <v>0</v>
      </c>
      <c r="JK177" s="304">
        <f t="shared" ref="JK177" si="2835">+IF(ISERROR(JK176/JK$6),0,JK176/JK$6)</f>
        <v>0</v>
      </c>
      <c r="JL177" s="304">
        <f t="shared" ref="JL177" si="2836">+IF(ISERROR(JL176/JL$6),0,JL176/JL$6)</f>
        <v>0</v>
      </c>
      <c r="JM177" s="304">
        <f t="shared" ref="JM177" si="2837">+IF(ISERROR(JM176/JM$6),0,JM176/JM$6)</f>
        <v>0</v>
      </c>
      <c r="JN177" s="304">
        <f t="shared" ref="JN177" si="2838">+IF(ISERROR(JN176/JN$6),0,JN176/JN$6)</f>
        <v>0</v>
      </c>
    </row>
    <row r="178" spans="2:274" x14ac:dyDescent="0.2">
      <c r="B178" s="2" t="s">
        <v>493</v>
      </c>
      <c r="C178" s="247"/>
      <c r="D178" s="178"/>
      <c r="E178" s="297"/>
      <c r="F178" s="347"/>
      <c r="G178" s="392">
        <f>+G173*(1-G174)</f>
        <v>0</v>
      </c>
      <c r="H178" s="392">
        <f t="shared" ref="H178:BS178" si="2839">+H173*(1-H174)</f>
        <v>0</v>
      </c>
      <c r="I178" s="392">
        <f t="shared" si="2839"/>
        <v>0</v>
      </c>
      <c r="J178" s="392">
        <f t="shared" si="2839"/>
        <v>0</v>
      </c>
      <c r="K178" s="392">
        <f t="shared" si="2839"/>
        <v>0</v>
      </c>
      <c r="L178" s="392">
        <f t="shared" si="2839"/>
        <v>0</v>
      </c>
      <c r="M178" s="392">
        <f t="shared" si="2839"/>
        <v>0</v>
      </c>
      <c r="N178" s="392">
        <f t="shared" si="2839"/>
        <v>0</v>
      </c>
      <c r="O178" s="392">
        <f t="shared" si="2839"/>
        <v>0</v>
      </c>
      <c r="P178" s="392">
        <f t="shared" si="2839"/>
        <v>0</v>
      </c>
      <c r="Q178" s="392">
        <f t="shared" si="2839"/>
        <v>0</v>
      </c>
      <c r="R178" s="392">
        <f t="shared" si="2839"/>
        <v>0</v>
      </c>
      <c r="S178" s="392">
        <f t="shared" si="2839"/>
        <v>0</v>
      </c>
      <c r="T178" s="392">
        <f t="shared" si="2839"/>
        <v>0</v>
      </c>
      <c r="U178" s="392">
        <f t="shared" si="2839"/>
        <v>0</v>
      </c>
      <c r="V178" s="392">
        <f t="shared" si="2839"/>
        <v>0</v>
      </c>
      <c r="W178" s="392">
        <f t="shared" si="2839"/>
        <v>0</v>
      </c>
      <c r="X178" s="392">
        <f t="shared" si="2839"/>
        <v>0</v>
      </c>
      <c r="Y178" s="392">
        <f t="shared" si="2839"/>
        <v>0</v>
      </c>
      <c r="Z178" s="392">
        <f t="shared" si="2839"/>
        <v>0</v>
      </c>
      <c r="AA178" s="392">
        <f t="shared" si="2839"/>
        <v>0</v>
      </c>
      <c r="AB178" s="392">
        <f t="shared" si="2839"/>
        <v>0</v>
      </c>
      <c r="AC178" s="392">
        <f t="shared" si="2839"/>
        <v>0</v>
      </c>
      <c r="AD178" s="392">
        <f t="shared" si="2839"/>
        <v>0</v>
      </c>
      <c r="AE178" s="392">
        <f t="shared" si="2839"/>
        <v>0</v>
      </c>
      <c r="AF178" s="392">
        <f t="shared" si="2839"/>
        <v>0</v>
      </c>
      <c r="AG178" s="392">
        <f t="shared" si="2839"/>
        <v>0</v>
      </c>
      <c r="AH178" s="392">
        <f t="shared" si="2839"/>
        <v>0</v>
      </c>
      <c r="AI178" s="392">
        <f t="shared" si="2839"/>
        <v>0</v>
      </c>
      <c r="AJ178" s="392">
        <f t="shared" si="2839"/>
        <v>0</v>
      </c>
      <c r="AK178" s="392">
        <f t="shared" si="2839"/>
        <v>0</v>
      </c>
      <c r="AL178" s="392">
        <f t="shared" si="2839"/>
        <v>0</v>
      </c>
      <c r="AM178" s="392">
        <f t="shared" si="2839"/>
        <v>0</v>
      </c>
      <c r="AN178" s="392">
        <f t="shared" si="2839"/>
        <v>0</v>
      </c>
      <c r="AO178" s="392">
        <f t="shared" si="2839"/>
        <v>0</v>
      </c>
      <c r="AP178" s="392">
        <f t="shared" si="2839"/>
        <v>0</v>
      </c>
      <c r="AQ178" s="392">
        <f t="shared" si="2839"/>
        <v>0</v>
      </c>
      <c r="AR178" s="392">
        <f t="shared" si="2839"/>
        <v>0</v>
      </c>
      <c r="AS178" s="392">
        <f t="shared" si="2839"/>
        <v>0</v>
      </c>
      <c r="AT178" s="392">
        <f t="shared" si="2839"/>
        <v>0</v>
      </c>
      <c r="AU178" s="392">
        <f t="shared" si="2839"/>
        <v>0</v>
      </c>
      <c r="AV178" s="392">
        <f t="shared" si="2839"/>
        <v>0</v>
      </c>
      <c r="AW178" s="392">
        <f t="shared" si="2839"/>
        <v>0</v>
      </c>
      <c r="AX178" s="392">
        <f t="shared" si="2839"/>
        <v>0</v>
      </c>
      <c r="AY178" s="392">
        <f t="shared" si="2839"/>
        <v>0</v>
      </c>
      <c r="AZ178" s="392">
        <f t="shared" si="2839"/>
        <v>0</v>
      </c>
      <c r="BA178" s="392">
        <f t="shared" si="2839"/>
        <v>0</v>
      </c>
      <c r="BB178" s="392">
        <f t="shared" si="2839"/>
        <v>0</v>
      </c>
      <c r="BC178" s="392">
        <f t="shared" si="2839"/>
        <v>0</v>
      </c>
      <c r="BD178" s="392">
        <f t="shared" si="2839"/>
        <v>0</v>
      </c>
      <c r="BE178" s="392">
        <f t="shared" si="2839"/>
        <v>0</v>
      </c>
      <c r="BF178" s="392">
        <f t="shared" si="2839"/>
        <v>0</v>
      </c>
      <c r="BG178" s="392">
        <f t="shared" si="2839"/>
        <v>0</v>
      </c>
      <c r="BH178" s="392">
        <f t="shared" si="2839"/>
        <v>0</v>
      </c>
      <c r="BI178" s="392">
        <f t="shared" si="2839"/>
        <v>0</v>
      </c>
      <c r="BJ178" s="392">
        <f t="shared" si="2839"/>
        <v>1</v>
      </c>
      <c r="BK178" s="392">
        <f t="shared" si="2839"/>
        <v>1</v>
      </c>
      <c r="BL178" s="392">
        <f t="shared" si="2839"/>
        <v>1</v>
      </c>
      <c r="BM178" s="392">
        <f t="shared" si="2839"/>
        <v>1</v>
      </c>
      <c r="BN178" s="392">
        <f t="shared" si="2839"/>
        <v>1</v>
      </c>
      <c r="BO178" s="392">
        <f t="shared" si="2839"/>
        <v>1</v>
      </c>
      <c r="BP178" s="392">
        <f t="shared" si="2839"/>
        <v>1</v>
      </c>
      <c r="BQ178" s="392">
        <f t="shared" si="2839"/>
        <v>1</v>
      </c>
      <c r="BR178" s="392">
        <f t="shared" si="2839"/>
        <v>1</v>
      </c>
      <c r="BS178" s="392">
        <f t="shared" si="2839"/>
        <v>1</v>
      </c>
      <c r="BT178" s="392">
        <f t="shared" ref="BT178:EE178" si="2840">+BT173*(1-BT174)</f>
        <v>1</v>
      </c>
      <c r="BU178" s="392">
        <f t="shared" si="2840"/>
        <v>1</v>
      </c>
      <c r="BV178" s="392">
        <f t="shared" si="2840"/>
        <v>1</v>
      </c>
      <c r="BW178" s="392">
        <f t="shared" si="2840"/>
        <v>1</v>
      </c>
      <c r="BX178" s="392">
        <f t="shared" si="2840"/>
        <v>1</v>
      </c>
      <c r="BY178" s="392">
        <f t="shared" si="2840"/>
        <v>1</v>
      </c>
      <c r="BZ178" s="392">
        <f t="shared" si="2840"/>
        <v>1</v>
      </c>
      <c r="CA178" s="392">
        <f t="shared" si="2840"/>
        <v>1</v>
      </c>
      <c r="CB178" s="392">
        <f t="shared" si="2840"/>
        <v>1</v>
      </c>
      <c r="CC178" s="392">
        <f t="shared" si="2840"/>
        <v>1</v>
      </c>
      <c r="CD178" s="392">
        <f t="shared" si="2840"/>
        <v>1</v>
      </c>
      <c r="CE178" s="392">
        <f t="shared" si="2840"/>
        <v>1</v>
      </c>
      <c r="CF178" s="392">
        <f t="shared" si="2840"/>
        <v>1</v>
      </c>
      <c r="CG178" s="392">
        <f t="shared" si="2840"/>
        <v>1</v>
      </c>
      <c r="CH178" s="392">
        <f t="shared" si="2840"/>
        <v>1</v>
      </c>
      <c r="CI178" s="392">
        <f t="shared" si="2840"/>
        <v>1</v>
      </c>
      <c r="CJ178" s="392">
        <f t="shared" si="2840"/>
        <v>1</v>
      </c>
      <c r="CK178" s="392">
        <f t="shared" si="2840"/>
        <v>1</v>
      </c>
      <c r="CL178" s="392">
        <f t="shared" si="2840"/>
        <v>1</v>
      </c>
      <c r="CM178" s="392">
        <f t="shared" si="2840"/>
        <v>1</v>
      </c>
      <c r="CN178" s="392">
        <f t="shared" si="2840"/>
        <v>1</v>
      </c>
      <c r="CO178" s="392">
        <f t="shared" si="2840"/>
        <v>1</v>
      </c>
      <c r="CP178" s="392">
        <f t="shared" si="2840"/>
        <v>1</v>
      </c>
      <c r="CQ178" s="392">
        <f t="shared" si="2840"/>
        <v>1</v>
      </c>
      <c r="CR178" s="392">
        <f t="shared" si="2840"/>
        <v>1</v>
      </c>
      <c r="CS178" s="392">
        <f t="shared" si="2840"/>
        <v>1</v>
      </c>
      <c r="CT178" s="392">
        <f t="shared" si="2840"/>
        <v>1</v>
      </c>
      <c r="CU178" s="392">
        <f t="shared" si="2840"/>
        <v>1</v>
      </c>
      <c r="CV178" s="392">
        <f t="shared" si="2840"/>
        <v>1</v>
      </c>
      <c r="CW178" s="392">
        <f t="shared" si="2840"/>
        <v>1</v>
      </c>
      <c r="CX178" s="392">
        <f t="shared" si="2840"/>
        <v>1</v>
      </c>
      <c r="CY178" s="392">
        <f t="shared" si="2840"/>
        <v>1</v>
      </c>
      <c r="CZ178" s="392">
        <f t="shared" si="2840"/>
        <v>1</v>
      </c>
      <c r="DA178" s="392">
        <f t="shared" si="2840"/>
        <v>1</v>
      </c>
      <c r="DB178" s="392">
        <f t="shared" si="2840"/>
        <v>1</v>
      </c>
      <c r="DC178" s="392">
        <f t="shared" si="2840"/>
        <v>1</v>
      </c>
      <c r="DD178" s="392">
        <f t="shared" si="2840"/>
        <v>1</v>
      </c>
      <c r="DE178" s="392">
        <f t="shared" si="2840"/>
        <v>1</v>
      </c>
      <c r="DF178" s="392">
        <f t="shared" si="2840"/>
        <v>1</v>
      </c>
      <c r="DG178" s="392">
        <f t="shared" si="2840"/>
        <v>1</v>
      </c>
      <c r="DH178" s="392">
        <f t="shared" si="2840"/>
        <v>1</v>
      </c>
      <c r="DI178" s="392">
        <f t="shared" si="2840"/>
        <v>1</v>
      </c>
      <c r="DJ178" s="392">
        <f t="shared" si="2840"/>
        <v>1</v>
      </c>
      <c r="DK178" s="392">
        <f t="shared" si="2840"/>
        <v>1</v>
      </c>
      <c r="DL178" s="392">
        <f t="shared" si="2840"/>
        <v>1</v>
      </c>
      <c r="DM178" s="392">
        <f t="shared" si="2840"/>
        <v>1</v>
      </c>
      <c r="DN178" s="392">
        <f t="shared" si="2840"/>
        <v>1</v>
      </c>
      <c r="DO178" s="392">
        <f t="shared" si="2840"/>
        <v>1</v>
      </c>
      <c r="DP178" s="392">
        <f t="shared" si="2840"/>
        <v>1</v>
      </c>
      <c r="DQ178" s="392">
        <f t="shared" si="2840"/>
        <v>1</v>
      </c>
      <c r="DR178" s="392">
        <f t="shared" si="2840"/>
        <v>1</v>
      </c>
      <c r="DS178" s="392">
        <f t="shared" si="2840"/>
        <v>1</v>
      </c>
      <c r="DT178" s="392">
        <f t="shared" si="2840"/>
        <v>1</v>
      </c>
      <c r="DU178" s="392">
        <f t="shared" si="2840"/>
        <v>1</v>
      </c>
      <c r="DV178" s="392">
        <f t="shared" si="2840"/>
        <v>1</v>
      </c>
      <c r="DW178" s="392">
        <f t="shared" si="2840"/>
        <v>1</v>
      </c>
      <c r="DX178" s="392">
        <f t="shared" si="2840"/>
        <v>1</v>
      </c>
      <c r="DY178" s="392">
        <f t="shared" si="2840"/>
        <v>1</v>
      </c>
      <c r="DZ178" s="392">
        <f t="shared" si="2840"/>
        <v>1</v>
      </c>
      <c r="EA178" s="392">
        <f t="shared" si="2840"/>
        <v>1</v>
      </c>
      <c r="EB178" s="392">
        <f t="shared" si="2840"/>
        <v>1</v>
      </c>
      <c r="EC178" s="392">
        <f t="shared" si="2840"/>
        <v>1</v>
      </c>
      <c r="ED178" s="392">
        <f t="shared" si="2840"/>
        <v>1</v>
      </c>
      <c r="EE178" s="392">
        <f t="shared" si="2840"/>
        <v>1</v>
      </c>
      <c r="EF178" s="392">
        <f t="shared" ref="EF178:GQ178" si="2841">+EF173*(1-EF174)</f>
        <v>1</v>
      </c>
      <c r="EG178" s="392">
        <f t="shared" si="2841"/>
        <v>1</v>
      </c>
      <c r="EH178" s="392">
        <f t="shared" si="2841"/>
        <v>1</v>
      </c>
      <c r="EI178" s="392">
        <f t="shared" si="2841"/>
        <v>1</v>
      </c>
      <c r="EJ178" s="392">
        <f t="shared" si="2841"/>
        <v>1</v>
      </c>
      <c r="EK178" s="392">
        <f t="shared" si="2841"/>
        <v>1</v>
      </c>
      <c r="EL178" s="392">
        <f t="shared" si="2841"/>
        <v>1</v>
      </c>
      <c r="EM178" s="392">
        <f t="shared" si="2841"/>
        <v>1</v>
      </c>
      <c r="EN178" s="392">
        <f t="shared" si="2841"/>
        <v>1</v>
      </c>
      <c r="EO178" s="392">
        <f t="shared" si="2841"/>
        <v>1</v>
      </c>
      <c r="EP178" s="392">
        <f t="shared" si="2841"/>
        <v>1</v>
      </c>
      <c r="EQ178" s="392">
        <f t="shared" si="2841"/>
        <v>1</v>
      </c>
      <c r="ER178" s="392">
        <f t="shared" si="2841"/>
        <v>1</v>
      </c>
      <c r="ES178" s="392">
        <f t="shared" si="2841"/>
        <v>1</v>
      </c>
      <c r="ET178" s="392">
        <f t="shared" si="2841"/>
        <v>1</v>
      </c>
      <c r="EU178" s="392">
        <f t="shared" si="2841"/>
        <v>1</v>
      </c>
      <c r="EV178" s="392">
        <f t="shared" si="2841"/>
        <v>1</v>
      </c>
      <c r="EW178" s="392">
        <f t="shared" si="2841"/>
        <v>1</v>
      </c>
      <c r="EX178" s="392">
        <f t="shared" si="2841"/>
        <v>1</v>
      </c>
      <c r="EY178" s="392">
        <f t="shared" si="2841"/>
        <v>1</v>
      </c>
      <c r="EZ178" s="392">
        <f t="shared" si="2841"/>
        <v>1</v>
      </c>
      <c r="FA178" s="392">
        <f t="shared" si="2841"/>
        <v>1</v>
      </c>
      <c r="FB178" s="392">
        <f t="shared" si="2841"/>
        <v>1</v>
      </c>
      <c r="FC178" s="392">
        <f t="shared" si="2841"/>
        <v>1</v>
      </c>
      <c r="FD178" s="392">
        <f t="shared" si="2841"/>
        <v>1</v>
      </c>
      <c r="FE178" s="392">
        <f t="shared" si="2841"/>
        <v>1</v>
      </c>
      <c r="FF178" s="392">
        <f t="shared" si="2841"/>
        <v>1</v>
      </c>
      <c r="FG178" s="392">
        <f t="shared" si="2841"/>
        <v>1</v>
      </c>
      <c r="FH178" s="392">
        <f t="shared" si="2841"/>
        <v>1</v>
      </c>
      <c r="FI178" s="392">
        <f t="shared" si="2841"/>
        <v>1</v>
      </c>
      <c r="FJ178" s="392">
        <f t="shared" si="2841"/>
        <v>1</v>
      </c>
      <c r="FK178" s="392">
        <f t="shared" si="2841"/>
        <v>1</v>
      </c>
      <c r="FL178" s="392">
        <f t="shared" si="2841"/>
        <v>1</v>
      </c>
      <c r="FM178" s="392">
        <f t="shared" si="2841"/>
        <v>1</v>
      </c>
      <c r="FN178" s="392">
        <f t="shared" si="2841"/>
        <v>1</v>
      </c>
      <c r="FO178" s="392">
        <f t="shared" si="2841"/>
        <v>1</v>
      </c>
      <c r="FP178" s="392">
        <f t="shared" si="2841"/>
        <v>1</v>
      </c>
      <c r="FQ178" s="392">
        <f t="shared" si="2841"/>
        <v>1</v>
      </c>
      <c r="FR178" s="392">
        <f t="shared" si="2841"/>
        <v>1</v>
      </c>
      <c r="FS178" s="392">
        <f t="shared" si="2841"/>
        <v>1</v>
      </c>
      <c r="FT178" s="392">
        <f t="shared" si="2841"/>
        <v>1</v>
      </c>
      <c r="FU178" s="392">
        <f t="shared" si="2841"/>
        <v>1</v>
      </c>
      <c r="FV178" s="392">
        <f t="shared" si="2841"/>
        <v>1</v>
      </c>
      <c r="FW178" s="392">
        <f t="shared" si="2841"/>
        <v>1</v>
      </c>
      <c r="FX178" s="392">
        <f t="shared" si="2841"/>
        <v>1</v>
      </c>
      <c r="FY178" s="392">
        <f t="shared" si="2841"/>
        <v>1</v>
      </c>
      <c r="FZ178" s="392">
        <f t="shared" si="2841"/>
        <v>1</v>
      </c>
      <c r="GA178" s="392">
        <f t="shared" si="2841"/>
        <v>1</v>
      </c>
      <c r="GB178" s="392">
        <f t="shared" si="2841"/>
        <v>1</v>
      </c>
      <c r="GC178" s="392">
        <f t="shared" si="2841"/>
        <v>1</v>
      </c>
      <c r="GD178" s="392">
        <f t="shared" si="2841"/>
        <v>1</v>
      </c>
      <c r="GE178" s="392">
        <f t="shared" si="2841"/>
        <v>1</v>
      </c>
      <c r="GF178" s="392">
        <f t="shared" si="2841"/>
        <v>1</v>
      </c>
      <c r="GG178" s="392">
        <f t="shared" si="2841"/>
        <v>1</v>
      </c>
      <c r="GH178" s="392">
        <f t="shared" si="2841"/>
        <v>1</v>
      </c>
      <c r="GI178" s="392">
        <f t="shared" si="2841"/>
        <v>1</v>
      </c>
      <c r="GJ178" s="392">
        <f t="shared" si="2841"/>
        <v>1</v>
      </c>
      <c r="GK178" s="392">
        <f t="shared" si="2841"/>
        <v>1</v>
      </c>
      <c r="GL178" s="392">
        <f t="shared" si="2841"/>
        <v>1</v>
      </c>
      <c r="GM178" s="392">
        <f t="shared" si="2841"/>
        <v>1</v>
      </c>
      <c r="GN178" s="392">
        <f t="shared" si="2841"/>
        <v>1</v>
      </c>
      <c r="GO178" s="392">
        <f t="shared" si="2841"/>
        <v>1</v>
      </c>
      <c r="GP178" s="392">
        <f t="shared" si="2841"/>
        <v>1</v>
      </c>
      <c r="GQ178" s="392">
        <f t="shared" si="2841"/>
        <v>1</v>
      </c>
      <c r="GR178" s="392">
        <f t="shared" ref="GR178:JC178" si="2842">+GR173*(1-GR174)</f>
        <v>1</v>
      </c>
      <c r="GS178" s="392">
        <f t="shared" si="2842"/>
        <v>1</v>
      </c>
      <c r="GT178" s="392">
        <f t="shared" si="2842"/>
        <v>1</v>
      </c>
      <c r="GU178" s="392">
        <f t="shared" si="2842"/>
        <v>1</v>
      </c>
      <c r="GV178" s="392">
        <f t="shared" si="2842"/>
        <v>1</v>
      </c>
      <c r="GW178" s="392">
        <f t="shared" si="2842"/>
        <v>1</v>
      </c>
      <c r="GX178" s="392">
        <f t="shared" si="2842"/>
        <v>1</v>
      </c>
      <c r="GY178" s="392">
        <f t="shared" si="2842"/>
        <v>1</v>
      </c>
      <c r="GZ178" s="392">
        <f t="shared" si="2842"/>
        <v>1</v>
      </c>
      <c r="HA178" s="392">
        <f t="shared" si="2842"/>
        <v>1</v>
      </c>
      <c r="HB178" s="392">
        <f t="shared" si="2842"/>
        <v>1</v>
      </c>
      <c r="HC178" s="392">
        <f t="shared" si="2842"/>
        <v>1</v>
      </c>
      <c r="HD178" s="392">
        <f t="shared" si="2842"/>
        <v>1</v>
      </c>
      <c r="HE178" s="392">
        <f t="shared" si="2842"/>
        <v>1</v>
      </c>
      <c r="HF178" s="392">
        <f t="shared" si="2842"/>
        <v>1</v>
      </c>
      <c r="HG178" s="392">
        <f t="shared" si="2842"/>
        <v>1</v>
      </c>
      <c r="HH178" s="392">
        <f t="shared" si="2842"/>
        <v>1</v>
      </c>
      <c r="HI178" s="392">
        <f t="shared" si="2842"/>
        <v>1</v>
      </c>
      <c r="HJ178" s="392">
        <f t="shared" si="2842"/>
        <v>1</v>
      </c>
      <c r="HK178" s="392">
        <f t="shared" si="2842"/>
        <v>1</v>
      </c>
      <c r="HL178" s="392">
        <f t="shared" si="2842"/>
        <v>1</v>
      </c>
      <c r="HM178" s="392">
        <f t="shared" si="2842"/>
        <v>1</v>
      </c>
      <c r="HN178" s="392">
        <f t="shared" si="2842"/>
        <v>1</v>
      </c>
      <c r="HO178" s="392">
        <f t="shared" si="2842"/>
        <v>1</v>
      </c>
      <c r="HP178" s="392">
        <f t="shared" si="2842"/>
        <v>1</v>
      </c>
      <c r="HQ178" s="392">
        <f t="shared" si="2842"/>
        <v>1</v>
      </c>
      <c r="HR178" s="392">
        <f t="shared" si="2842"/>
        <v>1</v>
      </c>
      <c r="HS178" s="392">
        <f t="shared" si="2842"/>
        <v>1</v>
      </c>
      <c r="HT178" s="392">
        <f t="shared" si="2842"/>
        <v>1</v>
      </c>
      <c r="HU178" s="392">
        <f t="shared" si="2842"/>
        <v>1</v>
      </c>
      <c r="HV178" s="392">
        <f t="shared" si="2842"/>
        <v>1</v>
      </c>
      <c r="HW178" s="392">
        <f t="shared" si="2842"/>
        <v>1</v>
      </c>
      <c r="HX178" s="392">
        <f t="shared" si="2842"/>
        <v>1</v>
      </c>
      <c r="HY178" s="392">
        <f t="shared" si="2842"/>
        <v>1</v>
      </c>
      <c r="HZ178" s="392">
        <f t="shared" si="2842"/>
        <v>1</v>
      </c>
      <c r="IA178" s="392">
        <f t="shared" si="2842"/>
        <v>1</v>
      </c>
      <c r="IB178" s="392">
        <f t="shared" si="2842"/>
        <v>1</v>
      </c>
      <c r="IC178" s="392">
        <f t="shared" si="2842"/>
        <v>1</v>
      </c>
      <c r="ID178" s="392">
        <f t="shared" si="2842"/>
        <v>1</v>
      </c>
      <c r="IE178" s="392">
        <f t="shared" si="2842"/>
        <v>1</v>
      </c>
      <c r="IF178" s="392">
        <f t="shared" si="2842"/>
        <v>1</v>
      </c>
      <c r="IG178" s="392">
        <f t="shared" si="2842"/>
        <v>1</v>
      </c>
      <c r="IH178" s="392">
        <f t="shared" si="2842"/>
        <v>1</v>
      </c>
      <c r="II178" s="392">
        <f t="shared" si="2842"/>
        <v>1</v>
      </c>
      <c r="IJ178" s="392">
        <f t="shared" si="2842"/>
        <v>1</v>
      </c>
      <c r="IK178" s="392">
        <f t="shared" si="2842"/>
        <v>1</v>
      </c>
      <c r="IL178" s="392">
        <f t="shared" si="2842"/>
        <v>1</v>
      </c>
      <c r="IM178" s="392">
        <f t="shared" si="2842"/>
        <v>1</v>
      </c>
      <c r="IN178" s="392">
        <f t="shared" si="2842"/>
        <v>1</v>
      </c>
      <c r="IO178" s="392">
        <f t="shared" si="2842"/>
        <v>1</v>
      </c>
      <c r="IP178" s="392">
        <f t="shared" si="2842"/>
        <v>1</v>
      </c>
      <c r="IQ178" s="392">
        <f t="shared" si="2842"/>
        <v>1</v>
      </c>
      <c r="IR178" s="392">
        <f t="shared" si="2842"/>
        <v>1</v>
      </c>
      <c r="IS178" s="392">
        <f t="shared" si="2842"/>
        <v>1</v>
      </c>
      <c r="IT178" s="392">
        <f t="shared" si="2842"/>
        <v>1</v>
      </c>
      <c r="IU178" s="392">
        <f t="shared" si="2842"/>
        <v>1</v>
      </c>
      <c r="IV178" s="392">
        <f t="shared" si="2842"/>
        <v>1</v>
      </c>
      <c r="IW178" s="392">
        <f t="shared" si="2842"/>
        <v>1</v>
      </c>
      <c r="IX178" s="392">
        <f t="shared" si="2842"/>
        <v>1</v>
      </c>
      <c r="IY178" s="392">
        <f t="shared" si="2842"/>
        <v>1</v>
      </c>
      <c r="IZ178" s="392">
        <f t="shared" si="2842"/>
        <v>1</v>
      </c>
      <c r="JA178" s="392">
        <f t="shared" si="2842"/>
        <v>1</v>
      </c>
      <c r="JB178" s="392">
        <f t="shared" si="2842"/>
        <v>1</v>
      </c>
      <c r="JC178" s="392">
        <f t="shared" si="2842"/>
        <v>1</v>
      </c>
      <c r="JD178" s="392">
        <f t="shared" ref="JD178:JN178" si="2843">+JD173*(1-JD174)</f>
        <v>1</v>
      </c>
      <c r="JE178" s="392">
        <f t="shared" si="2843"/>
        <v>1</v>
      </c>
      <c r="JF178" s="392">
        <f t="shared" si="2843"/>
        <v>1</v>
      </c>
      <c r="JG178" s="392">
        <f t="shared" si="2843"/>
        <v>1</v>
      </c>
      <c r="JH178" s="392">
        <f t="shared" si="2843"/>
        <v>1</v>
      </c>
      <c r="JI178" s="392">
        <f t="shared" si="2843"/>
        <v>1</v>
      </c>
      <c r="JJ178" s="392">
        <f t="shared" si="2843"/>
        <v>1</v>
      </c>
      <c r="JK178" s="392">
        <f t="shared" si="2843"/>
        <v>1</v>
      </c>
      <c r="JL178" s="392">
        <f t="shared" si="2843"/>
        <v>1</v>
      </c>
      <c r="JM178" s="392">
        <f t="shared" si="2843"/>
        <v>1</v>
      </c>
      <c r="JN178" s="392">
        <f t="shared" si="2843"/>
        <v>1</v>
      </c>
    </row>
    <row r="179" spans="2:274" x14ac:dyDescent="0.2">
      <c r="B179" s="2"/>
      <c r="C179" s="247"/>
      <c r="D179" s="178"/>
      <c r="E179" s="297"/>
      <c r="F179" s="347"/>
      <c r="G179" s="304"/>
      <c r="H179" s="304"/>
      <c r="I179" s="304"/>
      <c r="J179" s="304"/>
      <c r="K179" s="304"/>
      <c r="L179" s="304"/>
      <c r="M179" s="304"/>
      <c r="N179" s="304"/>
      <c r="O179" s="304"/>
      <c r="P179" s="304"/>
      <c r="Q179" s="304"/>
      <c r="R179" s="304"/>
      <c r="S179" s="304"/>
      <c r="T179" s="304"/>
      <c r="U179" s="304"/>
      <c r="V179" s="304"/>
      <c r="W179" s="304"/>
      <c r="X179" s="304"/>
      <c r="Y179" s="304"/>
      <c r="Z179" s="304"/>
      <c r="AA179" s="304"/>
      <c r="AB179" s="304"/>
      <c r="AC179" s="304"/>
      <c r="AD179" s="304"/>
      <c r="AE179" s="304"/>
      <c r="AF179" s="304"/>
      <c r="AG179" s="304"/>
      <c r="AH179" s="304"/>
      <c r="AI179" s="304"/>
      <c r="AJ179" s="304"/>
      <c r="AK179" s="304"/>
      <c r="AL179" s="304"/>
      <c r="AM179" s="304"/>
      <c r="AN179" s="304"/>
      <c r="AO179" s="304"/>
      <c r="AP179" s="304"/>
      <c r="AQ179" s="304"/>
      <c r="AR179" s="304"/>
      <c r="AS179" s="304"/>
      <c r="AT179" s="304"/>
      <c r="AU179" s="304"/>
      <c r="AV179" s="304"/>
      <c r="AW179" s="304"/>
      <c r="AX179" s="304"/>
      <c r="AY179" s="304"/>
      <c r="AZ179" s="304"/>
      <c r="BA179" s="304"/>
      <c r="BB179" s="304"/>
      <c r="BC179" s="304"/>
      <c r="BD179" s="304"/>
      <c r="BE179" s="304"/>
      <c r="BF179" s="304"/>
      <c r="BG179" s="304"/>
      <c r="BH179" s="304"/>
      <c r="BI179" s="304"/>
      <c r="BJ179" s="304"/>
      <c r="BK179" s="304"/>
      <c r="BL179" s="304"/>
      <c r="BM179" s="304"/>
      <c r="BN179" s="304"/>
      <c r="BO179" s="304"/>
      <c r="BP179" s="304"/>
      <c r="BQ179" s="304"/>
      <c r="BR179" s="304"/>
      <c r="BS179" s="304"/>
      <c r="BT179" s="304"/>
      <c r="BU179" s="304"/>
      <c r="BV179" s="304"/>
      <c r="BW179" s="304"/>
      <c r="BX179" s="304"/>
      <c r="BY179" s="304"/>
      <c r="BZ179" s="304"/>
      <c r="CA179" s="304"/>
      <c r="CB179" s="304"/>
      <c r="CC179" s="304"/>
      <c r="CD179" s="304"/>
      <c r="CE179" s="304"/>
      <c r="CF179" s="304"/>
      <c r="CG179" s="304"/>
      <c r="CH179" s="304"/>
      <c r="CI179" s="304"/>
      <c r="CJ179" s="304"/>
      <c r="CK179" s="304"/>
      <c r="CL179" s="304"/>
      <c r="CM179" s="304"/>
      <c r="CN179" s="304"/>
      <c r="CO179" s="304"/>
      <c r="CP179" s="304"/>
      <c r="CQ179" s="304"/>
      <c r="CR179" s="304"/>
      <c r="CS179" s="304"/>
      <c r="CT179" s="304"/>
      <c r="CU179" s="304"/>
      <c r="CV179" s="304"/>
      <c r="CW179" s="304"/>
      <c r="CX179" s="304"/>
      <c r="CY179" s="304"/>
      <c r="CZ179" s="304"/>
      <c r="DA179" s="304"/>
      <c r="DB179" s="304"/>
      <c r="DC179" s="304"/>
      <c r="DD179" s="304"/>
      <c r="DE179" s="304"/>
      <c r="DF179" s="304"/>
      <c r="DG179" s="304"/>
      <c r="DH179" s="304"/>
      <c r="DI179" s="304"/>
      <c r="DJ179" s="304"/>
      <c r="DK179" s="304"/>
      <c r="DL179" s="304"/>
      <c r="DM179" s="304"/>
      <c r="DN179" s="304"/>
      <c r="DO179" s="304"/>
      <c r="DP179" s="304"/>
      <c r="DQ179" s="304"/>
      <c r="DR179" s="304"/>
      <c r="DS179" s="304"/>
      <c r="DT179" s="304"/>
      <c r="DU179" s="304"/>
      <c r="DV179" s="304"/>
      <c r="DW179" s="304"/>
      <c r="DX179" s="304"/>
      <c r="DY179" s="304"/>
      <c r="DZ179" s="304"/>
      <c r="EA179" s="304"/>
      <c r="EB179" s="304"/>
      <c r="EC179" s="304"/>
      <c r="ED179" s="304"/>
      <c r="EE179" s="304"/>
      <c r="EF179" s="304"/>
      <c r="EG179" s="304"/>
      <c r="EH179" s="304"/>
      <c r="EI179" s="304"/>
      <c r="EJ179" s="304"/>
      <c r="EK179" s="304"/>
      <c r="EL179" s="304"/>
      <c r="EM179" s="304"/>
      <c r="EN179" s="304"/>
      <c r="EO179" s="304"/>
      <c r="EP179" s="304"/>
      <c r="EQ179" s="304"/>
      <c r="ER179" s="304"/>
      <c r="ES179" s="304"/>
      <c r="ET179" s="304"/>
      <c r="EU179" s="304"/>
      <c r="EV179" s="304"/>
      <c r="EW179" s="304"/>
      <c r="EX179" s="304"/>
      <c r="EY179" s="304"/>
      <c r="EZ179" s="304"/>
      <c r="FA179" s="304"/>
      <c r="FB179" s="304"/>
      <c r="FC179" s="304"/>
      <c r="FD179" s="304"/>
      <c r="FE179" s="304"/>
      <c r="FF179" s="304"/>
      <c r="FG179" s="304"/>
      <c r="FH179" s="304"/>
      <c r="FI179" s="304"/>
      <c r="FJ179" s="304"/>
      <c r="FK179" s="304"/>
      <c r="FL179" s="304"/>
      <c r="FM179" s="304"/>
      <c r="FN179" s="304"/>
      <c r="FO179" s="304"/>
      <c r="FP179" s="304"/>
      <c r="FQ179" s="304"/>
      <c r="FR179" s="304"/>
      <c r="FS179" s="304"/>
      <c r="FT179" s="304"/>
      <c r="FU179" s="304"/>
      <c r="FV179" s="304"/>
      <c r="FW179" s="304"/>
      <c r="FX179" s="304"/>
      <c r="FY179" s="304"/>
      <c r="FZ179" s="304"/>
      <c r="GA179" s="304"/>
      <c r="GB179" s="304"/>
      <c r="GC179" s="304"/>
      <c r="GD179" s="304"/>
      <c r="GE179" s="304"/>
      <c r="GF179" s="304"/>
      <c r="GG179" s="304"/>
      <c r="GH179" s="304"/>
      <c r="GI179" s="304"/>
      <c r="GJ179" s="304"/>
      <c r="GK179" s="304"/>
      <c r="GL179" s="304"/>
      <c r="GM179" s="304"/>
      <c r="GN179" s="304"/>
      <c r="GO179" s="304"/>
      <c r="GP179" s="304"/>
      <c r="GQ179" s="304"/>
      <c r="GR179" s="304"/>
      <c r="GS179" s="304"/>
      <c r="GT179" s="304"/>
      <c r="GU179" s="304"/>
      <c r="GV179" s="304"/>
      <c r="GW179" s="304"/>
      <c r="GX179" s="304"/>
      <c r="GY179" s="304"/>
      <c r="GZ179" s="304"/>
      <c r="HA179" s="304"/>
      <c r="HB179" s="304"/>
      <c r="HC179" s="304"/>
      <c r="HD179" s="304"/>
      <c r="HE179" s="304"/>
      <c r="HF179" s="304"/>
      <c r="HG179" s="304"/>
      <c r="HH179" s="304"/>
      <c r="HI179" s="304"/>
      <c r="HJ179" s="304"/>
      <c r="HK179" s="304"/>
      <c r="HL179" s="304"/>
      <c r="HM179" s="304"/>
      <c r="HN179" s="304"/>
      <c r="HO179" s="304"/>
      <c r="HP179" s="304"/>
      <c r="HQ179" s="304"/>
      <c r="HR179" s="304"/>
      <c r="HS179" s="304"/>
      <c r="HT179" s="304"/>
      <c r="HU179" s="304"/>
      <c r="HV179" s="304"/>
      <c r="HW179" s="304"/>
      <c r="HX179" s="304"/>
      <c r="HY179" s="304"/>
      <c r="HZ179" s="304"/>
      <c r="IA179" s="304"/>
      <c r="IB179" s="304"/>
      <c r="IC179" s="304"/>
      <c r="ID179" s="304"/>
      <c r="IE179" s="304"/>
      <c r="IF179" s="304"/>
      <c r="IG179" s="304"/>
      <c r="IH179" s="304"/>
      <c r="II179" s="304"/>
      <c r="IJ179" s="304"/>
      <c r="IK179" s="304"/>
      <c r="IL179" s="304"/>
      <c r="IM179" s="304"/>
      <c r="IN179" s="304"/>
      <c r="IO179" s="304"/>
      <c r="IP179" s="304"/>
      <c r="IQ179" s="304"/>
      <c r="IR179" s="304"/>
      <c r="IS179" s="304"/>
      <c r="IT179" s="304"/>
      <c r="IU179" s="304"/>
      <c r="IV179" s="304"/>
      <c r="IW179" s="304"/>
      <c r="IX179" s="304"/>
      <c r="IY179" s="304"/>
      <c r="IZ179" s="304"/>
      <c r="JA179" s="304"/>
      <c r="JB179" s="304"/>
      <c r="JC179" s="304"/>
      <c r="JD179" s="304"/>
      <c r="JE179" s="304"/>
      <c r="JF179" s="304"/>
      <c r="JG179" s="304"/>
      <c r="JH179" s="304"/>
      <c r="JI179" s="304"/>
      <c r="JJ179" s="304"/>
      <c r="JK179" s="304"/>
      <c r="JL179" s="304"/>
      <c r="JM179" s="304"/>
      <c r="JN179" s="304"/>
    </row>
    <row r="180" spans="2:274" x14ac:dyDescent="0.2">
      <c r="B180" s="2"/>
      <c r="C180" s="247"/>
      <c r="D180" s="178"/>
      <c r="E180" s="297"/>
      <c r="F180" s="347"/>
      <c r="G180" s="347"/>
      <c r="H180" s="347"/>
      <c r="I180" s="347"/>
      <c r="J180" s="347"/>
      <c r="K180" s="347"/>
      <c r="L180" s="347"/>
      <c r="M180" s="347"/>
      <c r="N180" s="347"/>
      <c r="O180" s="347"/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  <c r="Z180" s="347"/>
      <c r="AA180" s="347"/>
      <c r="AB180" s="347"/>
      <c r="AC180" s="347"/>
      <c r="AD180" s="347"/>
      <c r="AE180" s="347"/>
      <c r="AF180" s="347"/>
      <c r="AG180" s="347"/>
      <c r="AH180" s="347"/>
      <c r="AI180" s="347"/>
      <c r="AJ180" s="347"/>
      <c r="AK180" s="347"/>
      <c r="AL180" s="347"/>
      <c r="AM180" s="347"/>
      <c r="AN180" s="347"/>
      <c r="AO180" s="347"/>
      <c r="AP180" s="347"/>
      <c r="AQ180" s="347"/>
      <c r="AR180" s="347"/>
      <c r="AS180" s="347"/>
      <c r="AT180" s="347"/>
      <c r="AU180" s="347"/>
      <c r="AV180" s="347"/>
      <c r="AW180" s="347"/>
      <c r="AX180" s="347"/>
      <c r="AY180" s="347"/>
      <c r="AZ180" s="347"/>
      <c r="BA180" s="347"/>
      <c r="BB180" s="347"/>
      <c r="BC180" s="347"/>
      <c r="BD180" s="347"/>
      <c r="BE180" s="347"/>
      <c r="BF180" s="347"/>
      <c r="BG180" s="347"/>
      <c r="BH180" s="347"/>
      <c r="BI180" s="347"/>
      <c r="BJ180" s="347"/>
      <c r="BK180" s="347"/>
      <c r="BL180" s="347"/>
      <c r="BM180" s="347"/>
      <c r="BN180" s="347"/>
      <c r="BO180" s="347"/>
      <c r="BP180" s="347"/>
      <c r="BQ180" s="347"/>
      <c r="BR180" s="347"/>
      <c r="BS180" s="347"/>
      <c r="BT180" s="347"/>
      <c r="BU180" s="347"/>
      <c r="BV180" s="347"/>
      <c r="BW180" s="347"/>
      <c r="BX180" s="347"/>
      <c r="BY180" s="347"/>
      <c r="BZ180" s="347"/>
      <c r="CA180" s="347"/>
      <c r="CB180" s="347"/>
      <c r="CC180" s="347"/>
      <c r="CD180" s="347"/>
      <c r="CE180" s="347"/>
      <c r="CF180" s="347"/>
      <c r="CG180" s="347"/>
      <c r="CH180" s="347"/>
      <c r="CI180" s="347"/>
      <c r="CJ180" s="347"/>
      <c r="CK180" s="347"/>
      <c r="CL180" s="347"/>
      <c r="CM180" s="347"/>
      <c r="CN180" s="347"/>
      <c r="CO180" s="347"/>
      <c r="CP180" s="347"/>
      <c r="CQ180" s="347"/>
      <c r="CR180" s="347"/>
      <c r="CS180" s="347"/>
      <c r="CT180" s="347"/>
      <c r="CU180" s="347"/>
      <c r="CV180" s="347"/>
      <c r="CW180" s="347"/>
      <c r="CX180" s="347"/>
      <c r="CY180" s="347"/>
      <c r="CZ180" s="347"/>
      <c r="DA180" s="347"/>
      <c r="DB180" s="347"/>
      <c r="DC180" s="347"/>
      <c r="DD180" s="347"/>
      <c r="DE180" s="347"/>
      <c r="DF180" s="347"/>
      <c r="DG180" s="347"/>
      <c r="DH180" s="347"/>
      <c r="DI180" s="347"/>
      <c r="DJ180" s="347"/>
      <c r="DK180" s="347"/>
      <c r="DL180" s="347"/>
      <c r="DM180" s="347"/>
      <c r="DN180" s="347"/>
      <c r="DO180" s="347"/>
      <c r="DP180" s="347"/>
      <c r="DQ180" s="347"/>
      <c r="DR180" s="347"/>
      <c r="DS180" s="347"/>
      <c r="DT180" s="347"/>
      <c r="DU180" s="347"/>
      <c r="DV180" s="347"/>
      <c r="DW180" s="347"/>
      <c r="DX180" s="347"/>
      <c r="DY180" s="347"/>
      <c r="DZ180" s="347"/>
      <c r="EA180" s="347"/>
      <c r="EB180" s="347"/>
      <c r="EC180" s="347"/>
      <c r="ED180" s="347"/>
      <c r="EE180" s="347"/>
      <c r="EF180" s="347"/>
      <c r="EG180" s="347"/>
      <c r="EH180" s="347"/>
      <c r="EI180" s="347"/>
      <c r="EJ180" s="347"/>
      <c r="EK180" s="347"/>
      <c r="EL180" s="347"/>
      <c r="EM180" s="347"/>
      <c r="EN180" s="347"/>
      <c r="EO180" s="347"/>
      <c r="EP180" s="347"/>
      <c r="EQ180" s="347"/>
      <c r="ER180" s="347"/>
      <c r="ES180" s="347"/>
      <c r="ET180" s="347"/>
      <c r="EU180" s="347"/>
      <c r="EV180" s="347"/>
      <c r="EW180" s="347"/>
      <c r="EX180" s="347"/>
      <c r="EY180" s="347"/>
      <c r="EZ180" s="347"/>
      <c r="FA180" s="347"/>
      <c r="FB180" s="347"/>
      <c r="FC180" s="347"/>
      <c r="FD180" s="347"/>
      <c r="FE180" s="347"/>
      <c r="FF180" s="347"/>
      <c r="FG180" s="347"/>
      <c r="FH180" s="347"/>
      <c r="FI180" s="347"/>
      <c r="FJ180" s="347"/>
      <c r="FK180" s="347"/>
      <c r="FL180" s="347"/>
      <c r="FM180" s="347"/>
      <c r="FN180" s="347"/>
      <c r="FO180" s="347"/>
      <c r="FP180" s="347"/>
      <c r="FQ180" s="347"/>
      <c r="FR180" s="347"/>
      <c r="FS180" s="347"/>
      <c r="FT180" s="347"/>
      <c r="FU180" s="347"/>
      <c r="FV180" s="347"/>
      <c r="FW180" s="347"/>
      <c r="FX180" s="347"/>
      <c r="FY180" s="347"/>
      <c r="FZ180" s="347"/>
      <c r="GA180" s="347"/>
      <c r="GB180" s="347"/>
      <c r="GC180" s="347"/>
      <c r="GD180" s="347"/>
      <c r="GE180" s="347"/>
      <c r="GF180" s="347"/>
      <c r="GG180" s="347"/>
      <c r="GH180" s="347"/>
      <c r="GI180" s="347"/>
      <c r="GJ180" s="347"/>
      <c r="GK180" s="347"/>
      <c r="GL180" s="347"/>
      <c r="GM180" s="347"/>
      <c r="GN180" s="347"/>
      <c r="GO180" s="347"/>
      <c r="GP180" s="347"/>
      <c r="GQ180" s="347"/>
      <c r="GR180" s="347"/>
      <c r="GS180" s="347"/>
      <c r="GT180" s="347"/>
      <c r="GU180" s="347"/>
      <c r="GV180" s="347"/>
      <c r="GW180" s="347"/>
      <c r="GX180" s="347"/>
      <c r="GY180" s="347"/>
      <c r="GZ180" s="347"/>
      <c r="HA180" s="347"/>
      <c r="HB180" s="347"/>
      <c r="HC180" s="347"/>
      <c r="HD180" s="347"/>
      <c r="HE180" s="347"/>
      <c r="HF180" s="347"/>
      <c r="HG180" s="347"/>
      <c r="HH180" s="347"/>
      <c r="HI180" s="347"/>
      <c r="HJ180" s="347"/>
      <c r="HK180" s="347"/>
      <c r="HL180" s="347"/>
      <c r="HM180" s="347"/>
      <c r="HN180" s="347"/>
      <c r="HO180" s="347"/>
      <c r="HP180" s="347"/>
      <c r="HQ180" s="347"/>
      <c r="HR180" s="347"/>
      <c r="HS180" s="347"/>
      <c r="HT180" s="347"/>
      <c r="HU180" s="347"/>
      <c r="HV180" s="347"/>
      <c r="HW180" s="347"/>
      <c r="HX180" s="347"/>
      <c r="HY180" s="347"/>
      <c r="HZ180" s="347"/>
      <c r="IA180" s="347"/>
      <c r="IB180" s="347"/>
      <c r="IC180" s="347"/>
      <c r="ID180" s="347"/>
      <c r="IE180" s="347"/>
      <c r="IF180" s="347"/>
      <c r="IG180" s="347"/>
      <c r="IH180" s="347"/>
      <c r="II180" s="347"/>
      <c r="IJ180" s="347"/>
      <c r="IK180" s="347"/>
      <c r="IL180" s="347"/>
      <c r="IM180" s="347"/>
      <c r="IN180" s="347"/>
      <c r="IO180" s="347"/>
      <c r="IP180" s="347"/>
      <c r="IQ180" s="347"/>
      <c r="IR180" s="347"/>
      <c r="IS180" s="347"/>
      <c r="IT180" s="347"/>
      <c r="IU180" s="347"/>
      <c r="IV180" s="347"/>
      <c r="IW180" s="347"/>
      <c r="IX180" s="347"/>
      <c r="IY180" s="347"/>
      <c r="IZ180" s="347"/>
      <c r="JA180" s="347"/>
      <c r="JB180" s="347"/>
      <c r="JC180" s="347"/>
      <c r="JD180" s="347"/>
      <c r="JE180" s="347"/>
      <c r="JF180" s="347"/>
      <c r="JG180" s="347"/>
      <c r="JH180" s="347"/>
      <c r="JI180" s="347"/>
      <c r="JJ180" s="347"/>
      <c r="JK180" s="347"/>
      <c r="JL180" s="347"/>
      <c r="JM180" s="347"/>
      <c r="JN180" s="347"/>
    </row>
    <row r="181" spans="2:274" x14ac:dyDescent="0.2">
      <c r="B181" s="2" t="s">
        <v>501</v>
      </c>
      <c r="C181" s="390">
        <f>+C169*(1+$C$18)^SUM(G174:JN174)</f>
        <v>57989.69735034366</v>
      </c>
      <c r="D181" s="178"/>
      <c r="E181" s="297"/>
      <c r="F181" s="347"/>
      <c r="G181" s="347"/>
      <c r="H181" s="347"/>
      <c r="I181" s="347"/>
      <c r="J181" s="347"/>
      <c r="K181" s="347"/>
      <c r="L181" s="347"/>
      <c r="M181" s="347"/>
      <c r="N181" s="347"/>
      <c r="O181" s="347"/>
      <c r="P181" s="347"/>
      <c r="Q181" s="347"/>
      <c r="R181" s="347"/>
      <c r="S181" s="347"/>
      <c r="T181" s="347"/>
      <c r="U181" s="347"/>
      <c r="V181" s="347"/>
      <c r="W181" s="347"/>
      <c r="X181" s="347"/>
      <c r="Y181" s="347"/>
      <c r="Z181" s="347"/>
      <c r="AA181" s="347"/>
      <c r="AB181" s="347"/>
      <c r="AC181" s="347"/>
      <c r="AD181" s="347"/>
      <c r="AE181" s="347"/>
      <c r="AF181" s="347"/>
      <c r="AG181" s="347"/>
      <c r="AH181" s="347"/>
      <c r="AI181" s="347"/>
      <c r="AJ181" s="347"/>
      <c r="AK181" s="347"/>
      <c r="AL181" s="347"/>
      <c r="AM181" s="347"/>
      <c r="AN181" s="347"/>
      <c r="AO181" s="347"/>
      <c r="AP181" s="347"/>
      <c r="AQ181" s="347"/>
      <c r="AR181" s="347"/>
      <c r="AS181" s="347"/>
      <c r="AT181" s="347"/>
      <c r="AU181" s="347"/>
      <c r="AV181" s="347"/>
      <c r="AW181" s="347"/>
      <c r="AX181" s="347"/>
      <c r="AY181" s="347"/>
      <c r="AZ181" s="347"/>
      <c r="BA181" s="347"/>
      <c r="BB181" s="347"/>
      <c r="BC181" s="347"/>
      <c r="BD181" s="347"/>
      <c r="BE181" s="347"/>
      <c r="BF181" s="347"/>
      <c r="BG181" s="347"/>
      <c r="BH181" s="347"/>
      <c r="BI181" s="347"/>
      <c r="BJ181" s="347"/>
      <c r="BK181" s="347"/>
      <c r="BL181" s="347"/>
      <c r="BM181" s="347"/>
      <c r="BN181" s="347"/>
      <c r="BO181" s="347"/>
      <c r="BP181" s="347"/>
      <c r="BQ181" s="347"/>
      <c r="BR181" s="347"/>
      <c r="BS181" s="347"/>
      <c r="BT181" s="347"/>
      <c r="BU181" s="347"/>
      <c r="BV181" s="347"/>
      <c r="BW181" s="347"/>
      <c r="BX181" s="347"/>
      <c r="BY181" s="347"/>
      <c r="BZ181" s="347"/>
      <c r="CA181" s="347"/>
      <c r="CB181" s="347"/>
      <c r="CC181" s="347"/>
      <c r="CD181" s="347"/>
      <c r="CE181" s="347"/>
      <c r="CF181" s="347"/>
      <c r="CG181" s="347"/>
      <c r="CH181" s="347"/>
      <c r="CI181" s="347"/>
      <c r="CJ181" s="347"/>
      <c r="CK181" s="347"/>
      <c r="CL181" s="347"/>
      <c r="CM181" s="347"/>
      <c r="CN181" s="347"/>
      <c r="CO181" s="347"/>
      <c r="CP181" s="347"/>
      <c r="CQ181" s="347"/>
      <c r="CR181" s="347"/>
      <c r="CS181" s="347"/>
      <c r="CT181" s="347"/>
      <c r="CU181" s="347"/>
      <c r="CV181" s="347"/>
      <c r="CW181" s="347"/>
      <c r="CX181" s="347"/>
      <c r="CY181" s="347"/>
      <c r="CZ181" s="347"/>
      <c r="DA181" s="347"/>
      <c r="DB181" s="347"/>
      <c r="DC181" s="347"/>
      <c r="DD181" s="347"/>
      <c r="DE181" s="347"/>
      <c r="DF181" s="347"/>
      <c r="DG181" s="347"/>
      <c r="DH181" s="347"/>
      <c r="DI181" s="347"/>
      <c r="DJ181" s="347"/>
      <c r="DK181" s="347"/>
      <c r="DL181" s="347"/>
      <c r="DM181" s="347"/>
      <c r="DN181" s="347"/>
      <c r="DO181" s="347"/>
      <c r="DP181" s="347"/>
      <c r="DQ181" s="347"/>
      <c r="DR181" s="347"/>
      <c r="DS181" s="347"/>
      <c r="DT181" s="347"/>
      <c r="DU181" s="347"/>
      <c r="DV181" s="347"/>
      <c r="DW181" s="347"/>
      <c r="DX181" s="347"/>
      <c r="DY181" s="347"/>
      <c r="DZ181" s="347"/>
      <c r="EA181" s="347"/>
      <c r="EB181" s="347"/>
      <c r="EC181" s="347"/>
      <c r="ED181" s="347"/>
      <c r="EE181" s="347"/>
      <c r="EF181" s="347"/>
      <c r="EG181" s="347"/>
      <c r="EH181" s="347"/>
      <c r="EI181" s="347"/>
      <c r="EJ181" s="347"/>
      <c r="EK181" s="347"/>
      <c r="EL181" s="347"/>
      <c r="EM181" s="347"/>
      <c r="EN181" s="347"/>
      <c r="EO181" s="347"/>
      <c r="EP181" s="347"/>
      <c r="EQ181" s="347"/>
      <c r="ER181" s="347"/>
      <c r="ES181" s="347"/>
      <c r="ET181" s="347"/>
      <c r="EU181" s="347"/>
      <c r="EV181" s="347"/>
      <c r="EW181" s="347"/>
      <c r="EX181" s="347"/>
      <c r="EY181" s="347"/>
      <c r="EZ181" s="347"/>
      <c r="FA181" s="347"/>
      <c r="FB181" s="347"/>
      <c r="FC181" s="347"/>
      <c r="FD181" s="347"/>
      <c r="FE181" s="347"/>
      <c r="FF181" s="347"/>
      <c r="FG181" s="347"/>
      <c r="FH181" s="347"/>
      <c r="FI181" s="347"/>
      <c r="FJ181" s="347"/>
      <c r="FK181" s="347"/>
      <c r="FL181" s="347"/>
      <c r="FM181" s="347"/>
      <c r="FN181" s="347"/>
      <c r="FO181" s="347"/>
      <c r="FP181" s="347"/>
      <c r="FQ181" s="347"/>
      <c r="FR181" s="347"/>
      <c r="FS181" s="347"/>
      <c r="FT181" s="347"/>
      <c r="FU181" s="347"/>
      <c r="FV181" s="347"/>
      <c r="FW181" s="347"/>
      <c r="FX181" s="347"/>
      <c r="FY181" s="347"/>
      <c r="FZ181" s="347"/>
      <c r="GA181" s="347"/>
      <c r="GB181" s="347"/>
      <c r="GC181" s="347"/>
      <c r="GD181" s="347"/>
      <c r="GE181" s="347"/>
      <c r="GF181" s="347"/>
      <c r="GG181" s="347"/>
      <c r="GH181" s="347"/>
      <c r="GI181" s="347"/>
      <c r="GJ181" s="347"/>
      <c r="GK181" s="347"/>
      <c r="GL181" s="347"/>
      <c r="GM181" s="347"/>
      <c r="GN181" s="347"/>
      <c r="GO181" s="347"/>
      <c r="GP181" s="347"/>
      <c r="GQ181" s="347"/>
      <c r="GR181" s="347"/>
      <c r="GS181" s="347"/>
      <c r="GT181" s="347"/>
      <c r="GU181" s="347"/>
      <c r="GV181" s="347"/>
      <c r="GW181" s="347"/>
      <c r="GX181" s="347"/>
      <c r="GY181" s="347"/>
      <c r="GZ181" s="347"/>
      <c r="HA181" s="347"/>
      <c r="HB181" s="347"/>
      <c r="HC181" s="347"/>
      <c r="HD181" s="347"/>
      <c r="HE181" s="347"/>
      <c r="HF181" s="347"/>
      <c r="HG181" s="347"/>
      <c r="HH181" s="347"/>
      <c r="HI181" s="347"/>
      <c r="HJ181" s="347"/>
      <c r="HK181" s="347"/>
      <c r="HL181" s="347"/>
      <c r="HM181" s="347"/>
      <c r="HN181" s="347"/>
      <c r="HO181" s="347"/>
      <c r="HP181" s="347"/>
      <c r="HQ181" s="347"/>
      <c r="HR181" s="347"/>
      <c r="HS181" s="347"/>
      <c r="HT181" s="347"/>
      <c r="HU181" s="347"/>
      <c r="HV181" s="347"/>
      <c r="HW181" s="347"/>
      <c r="HX181" s="347"/>
      <c r="HY181" s="347"/>
      <c r="HZ181" s="347"/>
      <c r="IA181" s="347"/>
      <c r="IB181" s="347"/>
      <c r="IC181" s="347"/>
      <c r="ID181" s="347"/>
      <c r="IE181" s="347"/>
      <c r="IF181" s="347"/>
      <c r="IG181" s="347"/>
      <c r="IH181" s="347"/>
      <c r="II181" s="347"/>
      <c r="IJ181" s="347"/>
      <c r="IK181" s="347"/>
      <c r="IL181" s="347"/>
      <c r="IM181" s="347"/>
      <c r="IN181" s="347"/>
      <c r="IO181" s="347"/>
      <c r="IP181" s="347"/>
      <c r="IQ181" s="347"/>
      <c r="IR181" s="347"/>
      <c r="IS181" s="347"/>
      <c r="IT181" s="347"/>
      <c r="IU181" s="347"/>
      <c r="IV181" s="347"/>
      <c r="IW181" s="347"/>
      <c r="IX181" s="347"/>
      <c r="IY181" s="347"/>
      <c r="IZ181" s="347"/>
      <c r="JA181" s="347"/>
      <c r="JB181" s="347"/>
      <c r="JC181" s="347"/>
      <c r="JD181" s="347"/>
      <c r="JE181" s="347"/>
      <c r="JF181" s="347"/>
      <c r="JG181" s="347"/>
      <c r="JH181" s="347"/>
      <c r="JI181" s="347"/>
      <c r="JJ181" s="347"/>
      <c r="JK181" s="347"/>
      <c r="JL181" s="347"/>
      <c r="JM181" s="347"/>
      <c r="JN181" s="347"/>
    </row>
    <row r="182" spans="2:274" x14ac:dyDescent="0.2">
      <c r="B182" s="2"/>
      <c r="C182" s="384"/>
      <c r="D182" s="178"/>
      <c r="E182" s="297"/>
      <c r="F182" s="347"/>
      <c r="G182" s="347"/>
      <c r="H182" s="347"/>
      <c r="I182" s="347"/>
      <c r="J182" s="347"/>
      <c r="K182" s="347"/>
      <c r="L182" s="347"/>
      <c r="M182" s="347"/>
      <c r="N182" s="347"/>
      <c r="O182" s="347"/>
      <c r="P182" s="347"/>
      <c r="Q182" s="347"/>
      <c r="R182" s="347"/>
      <c r="S182" s="347"/>
      <c r="T182" s="347"/>
      <c r="U182" s="347"/>
      <c r="V182" s="347"/>
      <c r="W182" s="347"/>
      <c r="X182" s="347"/>
      <c r="Y182" s="347"/>
      <c r="Z182" s="347"/>
      <c r="AA182" s="347"/>
      <c r="AB182" s="347"/>
      <c r="AC182" s="347"/>
      <c r="AD182" s="347"/>
      <c r="AE182" s="347"/>
      <c r="AF182" s="347"/>
      <c r="AG182" s="347"/>
      <c r="AH182" s="347"/>
      <c r="AI182" s="347"/>
      <c r="AJ182" s="347"/>
      <c r="AK182" s="347"/>
      <c r="AL182" s="347"/>
      <c r="AM182" s="347"/>
      <c r="AN182" s="347"/>
      <c r="AO182" s="347"/>
      <c r="AP182" s="347"/>
      <c r="AQ182" s="347"/>
      <c r="AR182" s="347"/>
      <c r="AS182" s="347"/>
      <c r="AT182" s="347"/>
      <c r="AU182" s="347"/>
      <c r="AV182" s="347"/>
      <c r="AW182" s="347"/>
      <c r="AX182" s="347"/>
      <c r="AY182" s="347"/>
      <c r="AZ182" s="347"/>
      <c r="BA182" s="347"/>
      <c r="BB182" s="347"/>
      <c r="BC182" s="347"/>
      <c r="BD182" s="347"/>
      <c r="BE182" s="347"/>
      <c r="BF182" s="347"/>
      <c r="BG182" s="347"/>
      <c r="BH182" s="347"/>
      <c r="BI182" s="347"/>
      <c r="BJ182" s="347"/>
      <c r="BK182" s="347"/>
      <c r="BL182" s="347"/>
      <c r="BM182" s="347"/>
      <c r="BN182" s="347"/>
      <c r="BO182" s="347"/>
      <c r="BP182" s="347"/>
      <c r="BQ182" s="347"/>
      <c r="BR182" s="347"/>
      <c r="BS182" s="347"/>
      <c r="BT182" s="347"/>
      <c r="BU182" s="347"/>
      <c r="BV182" s="347"/>
      <c r="BW182" s="347"/>
      <c r="BX182" s="347"/>
      <c r="BY182" s="347"/>
      <c r="BZ182" s="347"/>
      <c r="CA182" s="347"/>
      <c r="CB182" s="347"/>
      <c r="CC182" s="347"/>
      <c r="CD182" s="347"/>
      <c r="CE182" s="347"/>
      <c r="CF182" s="347"/>
      <c r="CG182" s="347"/>
      <c r="CH182" s="347"/>
      <c r="CI182" s="347"/>
      <c r="CJ182" s="347"/>
      <c r="CK182" s="347"/>
      <c r="CL182" s="347"/>
      <c r="CM182" s="347"/>
      <c r="CN182" s="347"/>
      <c r="CO182" s="347"/>
      <c r="CP182" s="347"/>
      <c r="CQ182" s="347"/>
      <c r="CR182" s="347"/>
      <c r="CS182" s="347"/>
      <c r="CT182" s="347"/>
      <c r="CU182" s="347"/>
      <c r="CV182" s="347"/>
      <c r="CW182" s="347"/>
      <c r="CX182" s="347"/>
      <c r="CY182" s="347"/>
      <c r="CZ182" s="347"/>
      <c r="DA182" s="347"/>
      <c r="DB182" s="347"/>
      <c r="DC182" s="347"/>
      <c r="DD182" s="347"/>
      <c r="DE182" s="347"/>
      <c r="DF182" s="347"/>
      <c r="DG182" s="347"/>
      <c r="DH182" s="347"/>
      <c r="DI182" s="347"/>
      <c r="DJ182" s="347"/>
      <c r="DK182" s="347"/>
      <c r="DL182" s="347"/>
      <c r="DM182" s="347"/>
      <c r="DN182" s="347"/>
      <c r="DO182" s="347"/>
      <c r="DP182" s="347"/>
      <c r="DQ182" s="347"/>
      <c r="DR182" s="347"/>
      <c r="DS182" s="347"/>
      <c r="DT182" s="347"/>
      <c r="DU182" s="347"/>
      <c r="DV182" s="347"/>
      <c r="DW182" s="347"/>
      <c r="DX182" s="347"/>
      <c r="DY182" s="347"/>
      <c r="DZ182" s="347"/>
      <c r="EA182" s="347"/>
      <c r="EB182" s="347"/>
      <c r="EC182" s="347"/>
      <c r="ED182" s="347"/>
      <c r="EE182" s="347"/>
      <c r="EF182" s="347"/>
      <c r="EG182" s="347"/>
      <c r="EH182" s="347"/>
      <c r="EI182" s="347"/>
      <c r="EJ182" s="347"/>
      <c r="EK182" s="347"/>
      <c r="EL182" s="347"/>
      <c r="EM182" s="347"/>
      <c r="EN182" s="347"/>
      <c r="EO182" s="347"/>
      <c r="EP182" s="347"/>
      <c r="EQ182" s="347"/>
      <c r="ER182" s="347"/>
      <c r="ES182" s="347"/>
      <c r="ET182" s="347"/>
      <c r="EU182" s="347"/>
      <c r="EV182" s="347"/>
      <c r="EW182" s="347"/>
      <c r="EX182" s="347"/>
      <c r="EY182" s="347"/>
      <c r="EZ182" s="347"/>
      <c r="FA182" s="347"/>
      <c r="FB182" s="347"/>
      <c r="FC182" s="347"/>
      <c r="FD182" s="347"/>
      <c r="FE182" s="347"/>
      <c r="FF182" s="347"/>
      <c r="FG182" s="347"/>
      <c r="FH182" s="347"/>
      <c r="FI182" s="347"/>
      <c r="FJ182" s="347"/>
      <c r="FK182" s="347"/>
      <c r="FL182" s="347"/>
      <c r="FM182" s="347"/>
      <c r="FN182" s="347"/>
      <c r="FO182" s="347"/>
      <c r="FP182" s="347"/>
      <c r="FQ182" s="347"/>
      <c r="FR182" s="347"/>
      <c r="FS182" s="347"/>
      <c r="FT182" s="347"/>
      <c r="FU182" s="347"/>
      <c r="FV182" s="347"/>
      <c r="FW182" s="347"/>
      <c r="FX182" s="347"/>
      <c r="FY182" s="347"/>
      <c r="FZ182" s="347"/>
      <c r="GA182" s="347"/>
      <c r="GB182" s="347"/>
      <c r="GC182" s="347"/>
      <c r="GD182" s="347"/>
      <c r="GE182" s="347"/>
      <c r="GF182" s="347"/>
      <c r="GG182" s="347"/>
      <c r="GH182" s="347"/>
      <c r="GI182" s="347"/>
      <c r="GJ182" s="347"/>
      <c r="GK182" s="347"/>
      <c r="GL182" s="347"/>
      <c r="GM182" s="347"/>
      <c r="GN182" s="347"/>
      <c r="GO182" s="347"/>
      <c r="GP182" s="347"/>
      <c r="GQ182" s="347"/>
      <c r="GR182" s="347"/>
      <c r="GS182" s="347"/>
      <c r="GT182" s="347"/>
      <c r="GU182" s="347"/>
      <c r="GV182" s="347"/>
      <c r="GW182" s="347"/>
      <c r="GX182" s="347"/>
      <c r="GY182" s="347"/>
      <c r="GZ182" s="347"/>
      <c r="HA182" s="347"/>
      <c r="HB182" s="347"/>
      <c r="HC182" s="347"/>
      <c r="HD182" s="347"/>
      <c r="HE182" s="347"/>
      <c r="HF182" s="347"/>
      <c r="HG182" s="347"/>
      <c r="HH182" s="347"/>
      <c r="HI182" s="347"/>
      <c r="HJ182" s="347"/>
      <c r="HK182" s="347"/>
      <c r="HL182" s="347"/>
      <c r="HM182" s="347"/>
      <c r="HN182" s="347"/>
      <c r="HO182" s="347"/>
      <c r="HP182" s="347"/>
      <c r="HQ182" s="347"/>
      <c r="HR182" s="347"/>
      <c r="HS182" s="347"/>
      <c r="HT182" s="347"/>
      <c r="HU182" s="347"/>
      <c r="HV182" s="347"/>
      <c r="HW182" s="347"/>
      <c r="HX182" s="347"/>
      <c r="HY182" s="347"/>
      <c r="HZ182" s="347"/>
      <c r="IA182" s="347"/>
      <c r="IB182" s="347"/>
      <c r="IC182" s="347"/>
      <c r="ID182" s="347"/>
      <c r="IE182" s="347"/>
      <c r="IF182" s="347"/>
      <c r="IG182" s="347"/>
      <c r="IH182" s="347"/>
      <c r="II182" s="347"/>
      <c r="IJ182" s="347"/>
      <c r="IK182" s="347"/>
      <c r="IL182" s="347"/>
      <c r="IM182" s="347"/>
      <c r="IN182" s="347"/>
      <c r="IO182" s="347"/>
      <c r="IP182" s="347"/>
      <c r="IQ182" s="347"/>
      <c r="IR182" s="347"/>
      <c r="IS182" s="347"/>
      <c r="IT182" s="347"/>
      <c r="IU182" s="347"/>
      <c r="IV182" s="347"/>
      <c r="IW182" s="347"/>
      <c r="IX182" s="347"/>
      <c r="IY182" s="347"/>
      <c r="IZ182" s="347"/>
      <c r="JA182" s="347"/>
      <c r="JB182" s="347"/>
      <c r="JC182" s="347"/>
      <c r="JD182" s="347"/>
      <c r="JE182" s="347"/>
      <c r="JF182" s="347"/>
      <c r="JG182" s="347"/>
      <c r="JH182" s="347"/>
      <c r="JI182" s="347"/>
      <c r="JJ182" s="347"/>
      <c r="JK182" s="347"/>
      <c r="JL182" s="347"/>
      <c r="JM182" s="347"/>
      <c r="JN182" s="347"/>
    </row>
    <row r="183" spans="2:274" x14ac:dyDescent="0.2">
      <c r="B183" s="2" t="s">
        <v>502</v>
      </c>
      <c r="C183" s="391">
        <f>+Fin!$C$74</f>
        <v>15</v>
      </c>
      <c r="D183" s="178"/>
      <c r="E183" s="297"/>
      <c r="F183" s="347"/>
      <c r="G183" s="347"/>
      <c r="H183" s="347"/>
      <c r="I183" s="347"/>
      <c r="J183" s="347"/>
      <c r="K183" s="347"/>
      <c r="L183" s="347"/>
      <c r="M183" s="347"/>
      <c r="N183" s="347"/>
      <c r="O183" s="347"/>
      <c r="P183" s="347"/>
      <c r="Q183" s="347"/>
      <c r="R183" s="347"/>
      <c r="S183" s="347"/>
      <c r="T183" s="347"/>
      <c r="U183" s="347"/>
      <c r="V183" s="347"/>
      <c r="W183" s="347"/>
      <c r="X183" s="347"/>
      <c r="Y183" s="347"/>
      <c r="Z183" s="347"/>
      <c r="AA183" s="347"/>
      <c r="AB183" s="347"/>
      <c r="AC183" s="347"/>
      <c r="AD183" s="347"/>
      <c r="AE183" s="347"/>
      <c r="AF183" s="347"/>
      <c r="AG183" s="347"/>
      <c r="AH183" s="347"/>
      <c r="AI183" s="347"/>
      <c r="AJ183" s="347"/>
      <c r="AK183" s="347"/>
      <c r="AL183" s="347"/>
      <c r="AM183" s="347"/>
      <c r="AN183" s="347"/>
      <c r="AO183" s="347"/>
      <c r="AP183" s="347"/>
      <c r="AQ183" s="347"/>
      <c r="AR183" s="347"/>
      <c r="AS183" s="347"/>
      <c r="AT183" s="347"/>
      <c r="AU183" s="347"/>
      <c r="AV183" s="347"/>
      <c r="AW183" s="347"/>
      <c r="AX183" s="347"/>
      <c r="AY183" s="347"/>
      <c r="AZ183" s="347"/>
      <c r="BA183" s="347"/>
      <c r="BB183" s="347"/>
      <c r="BC183" s="347"/>
      <c r="BD183" s="347"/>
      <c r="BE183" s="347"/>
      <c r="BF183" s="347"/>
      <c r="BG183" s="347"/>
      <c r="BH183" s="347"/>
      <c r="BI183" s="347"/>
      <c r="BJ183" s="347"/>
      <c r="BK183" s="347"/>
      <c r="BL183" s="347"/>
      <c r="BM183" s="347"/>
      <c r="BN183" s="347"/>
      <c r="BO183" s="347"/>
      <c r="BP183" s="347"/>
      <c r="BQ183" s="347"/>
      <c r="BR183" s="347"/>
      <c r="BS183" s="347"/>
      <c r="BT183" s="347"/>
      <c r="BU183" s="347"/>
      <c r="BV183" s="347"/>
      <c r="BW183" s="347"/>
      <c r="BX183" s="347"/>
      <c r="BY183" s="347"/>
      <c r="BZ183" s="347"/>
      <c r="CA183" s="347"/>
      <c r="CB183" s="347"/>
      <c r="CC183" s="347"/>
      <c r="CD183" s="347"/>
      <c r="CE183" s="347"/>
      <c r="CF183" s="347"/>
      <c r="CG183" s="347"/>
      <c r="CH183" s="347"/>
      <c r="CI183" s="347"/>
      <c r="CJ183" s="347"/>
      <c r="CK183" s="347"/>
      <c r="CL183" s="347"/>
      <c r="CM183" s="347"/>
      <c r="CN183" s="347"/>
      <c r="CO183" s="347"/>
      <c r="CP183" s="347"/>
      <c r="CQ183" s="347"/>
      <c r="CR183" s="347"/>
      <c r="CS183" s="347"/>
      <c r="CT183" s="347"/>
      <c r="CU183" s="347"/>
      <c r="CV183" s="347"/>
      <c r="CW183" s="347"/>
      <c r="CX183" s="347"/>
      <c r="CY183" s="347"/>
      <c r="CZ183" s="347"/>
      <c r="DA183" s="347"/>
      <c r="DB183" s="347"/>
      <c r="DC183" s="347"/>
      <c r="DD183" s="347"/>
      <c r="DE183" s="347"/>
      <c r="DF183" s="347"/>
      <c r="DG183" s="347"/>
      <c r="DH183" s="347"/>
      <c r="DI183" s="347"/>
      <c r="DJ183" s="347"/>
      <c r="DK183" s="347"/>
      <c r="DL183" s="347"/>
      <c r="DM183" s="347"/>
      <c r="DN183" s="347"/>
      <c r="DO183" s="347"/>
      <c r="DP183" s="347"/>
      <c r="DQ183" s="347"/>
      <c r="DR183" s="347"/>
      <c r="DS183" s="347"/>
      <c r="DT183" s="347"/>
      <c r="DU183" s="347"/>
      <c r="DV183" s="347"/>
      <c r="DW183" s="347"/>
      <c r="DX183" s="347"/>
      <c r="DY183" s="347"/>
      <c r="DZ183" s="347"/>
      <c r="EA183" s="347"/>
      <c r="EB183" s="347"/>
      <c r="EC183" s="347"/>
      <c r="ED183" s="347"/>
      <c r="EE183" s="347"/>
      <c r="EF183" s="347"/>
      <c r="EG183" s="347"/>
      <c r="EH183" s="347"/>
      <c r="EI183" s="347"/>
      <c r="EJ183" s="347"/>
      <c r="EK183" s="347"/>
      <c r="EL183" s="347"/>
      <c r="EM183" s="347"/>
      <c r="EN183" s="347"/>
      <c r="EO183" s="347"/>
      <c r="EP183" s="347"/>
      <c r="EQ183" s="347"/>
      <c r="ER183" s="347"/>
      <c r="ES183" s="347"/>
      <c r="ET183" s="347"/>
      <c r="EU183" s="347"/>
      <c r="EV183" s="347"/>
      <c r="EW183" s="347"/>
      <c r="EX183" s="347"/>
      <c r="EY183" s="347"/>
      <c r="EZ183" s="347"/>
      <c r="FA183" s="347"/>
      <c r="FB183" s="347"/>
      <c r="FC183" s="347"/>
      <c r="FD183" s="347"/>
      <c r="FE183" s="347"/>
      <c r="FF183" s="347"/>
      <c r="FG183" s="347"/>
      <c r="FH183" s="347"/>
      <c r="FI183" s="347"/>
      <c r="FJ183" s="347"/>
      <c r="FK183" s="347"/>
      <c r="FL183" s="347"/>
      <c r="FM183" s="347"/>
      <c r="FN183" s="347"/>
      <c r="FO183" s="347"/>
      <c r="FP183" s="347"/>
      <c r="FQ183" s="347"/>
      <c r="FR183" s="347"/>
      <c r="FS183" s="347"/>
      <c r="FT183" s="347"/>
      <c r="FU183" s="347"/>
      <c r="FV183" s="347"/>
      <c r="FW183" s="347"/>
      <c r="FX183" s="347"/>
      <c r="FY183" s="347"/>
      <c r="FZ183" s="347"/>
      <c r="GA183" s="347"/>
      <c r="GB183" s="347"/>
      <c r="GC183" s="347"/>
      <c r="GD183" s="347"/>
      <c r="GE183" s="347"/>
      <c r="GF183" s="347"/>
      <c r="GG183" s="347"/>
      <c r="GH183" s="347"/>
      <c r="GI183" s="347"/>
      <c r="GJ183" s="347"/>
      <c r="GK183" s="347"/>
      <c r="GL183" s="347"/>
      <c r="GM183" s="347"/>
      <c r="GN183" s="347"/>
      <c r="GO183" s="347"/>
      <c r="GP183" s="347"/>
      <c r="GQ183" s="347"/>
      <c r="GR183" s="347"/>
      <c r="GS183" s="347"/>
      <c r="GT183" s="347"/>
      <c r="GU183" s="347"/>
      <c r="GV183" s="347"/>
      <c r="GW183" s="347"/>
      <c r="GX183" s="347"/>
      <c r="GY183" s="347"/>
      <c r="GZ183" s="347"/>
      <c r="HA183" s="347"/>
      <c r="HB183" s="347"/>
      <c r="HC183" s="347"/>
      <c r="HD183" s="347"/>
      <c r="HE183" s="347"/>
      <c r="HF183" s="347"/>
      <c r="HG183" s="347"/>
      <c r="HH183" s="347"/>
      <c r="HI183" s="347"/>
      <c r="HJ183" s="347"/>
      <c r="HK183" s="347"/>
      <c r="HL183" s="347"/>
      <c r="HM183" s="347"/>
      <c r="HN183" s="347"/>
      <c r="HO183" s="347"/>
      <c r="HP183" s="347"/>
      <c r="HQ183" s="347"/>
      <c r="HR183" s="347"/>
      <c r="HS183" s="347"/>
      <c r="HT183" s="347"/>
      <c r="HU183" s="347"/>
      <c r="HV183" s="347"/>
      <c r="HW183" s="347"/>
      <c r="HX183" s="347"/>
      <c r="HY183" s="347"/>
      <c r="HZ183" s="347"/>
      <c r="IA183" s="347"/>
      <c r="IB183" s="347"/>
      <c r="IC183" s="347"/>
      <c r="ID183" s="347"/>
      <c r="IE183" s="347"/>
      <c r="IF183" s="347"/>
      <c r="IG183" s="347"/>
      <c r="IH183" s="347"/>
      <c r="II183" s="347"/>
      <c r="IJ183" s="347"/>
      <c r="IK183" s="347"/>
      <c r="IL183" s="347"/>
      <c r="IM183" s="347"/>
      <c r="IN183" s="347"/>
      <c r="IO183" s="347"/>
      <c r="IP183" s="347"/>
      <c r="IQ183" s="347"/>
      <c r="IR183" s="347"/>
      <c r="IS183" s="347"/>
      <c r="IT183" s="347"/>
      <c r="IU183" s="347"/>
      <c r="IV183" s="347"/>
      <c r="IW183" s="347"/>
      <c r="IX183" s="347"/>
      <c r="IY183" s="347"/>
      <c r="IZ183" s="347"/>
      <c r="JA183" s="347"/>
      <c r="JB183" s="347"/>
      <c r="JC183" s="347"/>
      <c r="JD183" s="347"/>
      <c r="JE183" s="347"/>
      <c r="JF183" s="347"/>
      <c r="JG183" s="347"/>
      <c r="JH183" s="347"/>
      <c r="JI183" s="347"/>
      <c r="JJ183" s="347"/>
      <c r="JK183" s="347"/>
      <c r="JL183" s="347"/>
      <c r="JM183" s="347"/>
      <c r="JN183" s="347"/>
    </row>
    <row r="184" spans="2:274" x14ac:dyDescent="0.2">
      <c r="B184" s="2" t="s">
        <v>508</v>
      </c>
      <c r="C184" s="391">
        <f>+C183*12</f>
        <v>180</v>
      </c>
      <c r="D184" s="178"/>
      <c r="E184" s="297">
        <f>+SUM(G184:JN184)</f>
        <v>180</v>
      </c>
      <c r="F184" s="347"/>
      <c r="G184" s="307">
        <f>+IF($C$184-SUM($G$178:G178)&gt;=0,G178,0)</f>
        <v>0</v>
      </c>
      <c r="H184" s="307">
        <f>+IF($C$184-SUM($G$178:H178)&gt;=0,H178,0)</f>
        <v>0</v>
      </c>
      <c r="I184" s="307">
        <f>+IF($C$184-SUM($G$178:I178)&gt;=0,I178,0)</f>
        <v>0</v>
      </c>
      <c r="J184" s="307">
        <f>+IF($C$184-SUM($G$178:J178)&gt;=0,J178,0)</f>
        <v>0</v>
      </c>
      <c r="K184" s="307">
        <f>+IF($C$184-SUM($G$178:K178)&gt;=0,K178,0)</f>
        <v>0</v>
      </c>
      <c r="L184" s="307">
        <f>+IF($C$184-SUM($G$178:L178)&gt;=0,L178,0)</f>
        <v>0</v>
      </c>
      <c r="M184" s="307">
        <f>+IF($C$184-SUM($G$178:M178)&gt;=0,M178,0)</f>
        <v>0</v>
      </c>
      <c r="N184" s="307">
        <f>+IF($C$184-SUM($G$178:N178)&gt;=0,N178,0)</f>
        <v>0</v>
      </c>
      <c r="O184" s="307">
        <f>+IF($C$184-SUM($G$178:O178)&gt;=0,O178,0)</f>
        <v>0</v>
      </c>
      <c r="P184" s="307">
        <f>+IF($C$184-SUM($G$178:P178)&gt;=0,P178,0)</f>
        <v>0</v>
      </c>
      <c r="Q184" s="307">
        <f>+IF($C$184-SUM($G$178:Q178)&gt;=0,Q178,0)</f>
        <v>0</v>
      </c>
      <c r="R184" s="307">
        <f>+IF($C$184-SUM($G$178:R178)&gt;=0,R178,0)</f>
        <v>0</v>
      </c>
      <c r="S184" s="307">
        <f>+IF($C$184-SUM($G$178:S178)&gt;=0,S178,0)</f>
        <v>0</v>
      </c>
      <c r="T184" s="307">
        <f>+IF($C$184-SUM($G$178:T178)&gt;=0,T178,0)</f>
        <v>0</v>
      </c>
      <c r="U184" s="307">
        <f>+IF($C$184-SUM($G$178:U178)&gt;=0,U178,0)</f>
        <v>0</v>
      </c>
      <c r="V184" s="307">
        <f>+IF($C$184-SUM($G$178:V178)&gt;=0,V178,0)</f>
        <v>0</v>
      </c>
      <c r="W184" s="307">
        <f>+IF($C$184-SUM($G$178:W178)&gt;=0,W178,0)</f>
        <v>0</v>
      </c>
      <c r="X184" s="307">
        <f>+IF($C$184-SUM($G$178:X178)&gt;=0,X178,0)</f>
        <v>0</v>
      </c>
      <c r="Y184" s="307">
        <f>+IF($C$184-SUM($G$178:Y178)&gt;=0,Y178,0)</f>
        <v>0</v>
      </c>
      <c r="Z184" s="307">
        <f>+IF($C$184-SUM($G$178:Z178)&gt;=0,Z178,0)</f>
        <v>0</v>
      </c>
      <c r="AA184" s="307">
        <f>+IF($C$184-SUM($G$178:AA178)&gt;=0,AA178,0)</f>
        <v>0</v>
      </c>
      <c r="AB184" s="307">
        <f>+IF($C$184-SUM($G$178:AB178)&gt;=0,AB178,0)</f>
        <v>0</v>
      </c>
      <c r="AC184" s="307">
        <f>+IF($C$184-SUM($G$178:AC178)&gt;=0,AC178,0)</f>
        <v>0</v>
      </c>
      <c r="AD184" s="307">
        <f>+IF($C$184-SUM($G$178:AD178)&gt;=0,AD178,0)</f>
        <v>0</v>
      </c>
      <c r="AE184" s="307">
        <f>+IF($C$184-SUM($G$178:AE178)&gt;=0,AE178,0)</f>
        <v>0</v>
      </c>
      <c r="AF184" s="307">
        <f>+IF($C$184-SUM($G$178:AF178)&gt;=0,AF178,0)</f>
        <v>0</v>
      </c>
      <c r="AG184" s="307">
        <f>+IF($C$184-SUM($G$178:AG178)&gt;=0,AG178,0)</f>
        <v>0</v>
      </c>
      <c r="AH184" s="307">
        <f>+IF($C$184-SUM($G$178:AH178)&gt;=0,AH178,0)</f>
        <v>0</v>
      </c>
      <c r="AI184" s="307">
        <f>+IF($C$184-SUM($G$178:AI178)&gt;=0,AI178,0)</f>
        <v>0</v>
      </c>
      <c r="AJ184" s="307">
        <f>+IF($C$184-SUM($G$178:AJ178)&gt;=0,AJ178,0)</f>
        <v>0</v>
      </c>
      <c r="AK184" s="307">
        <f>+IF($C$184-SUM($G$178:AK178)&gt;=0,AK178,0)</f>
        <v>0</v>
      </c>
      <c r="AL184" s="307">
        <f>+IF($C$184-SUM($G$178:AL178)&gt;=0,AL178,0)</f>
        <v>0</v>
      </c>
      <c r="AM184" s="307">
        <f>+IF($C$184-SUM($G$178:AM178)&gt;=0,AM178,0)</f>
        <v>0</v>
      </c>
      <c r="AN184" s="307">
        <f>+IF($C$184-SUM($G$178:AN178)&gt;=0,AN178,0)</f>
        <v>0</v>
      </c>
      <c r="AO184" s="307">
        <f>+IF($C$184-SUM($G$178:AO178)&gt;=0,AO178,0)</f>
        <v>0</v>
      </c>
      <c r="AP184" s="307">
        <f>+IF($C$184-SUM($G$178:AP178)&gt;=0,AP178,0)</f>
        <v>0</v>
      </c>
      <c r="AQ184" s="307">
        <f>+IF($C$184-SUM($G$178:AQ178)&gt;=0,AQ178,0)</f>
        <v>0</v>
      </c>
      <c r="AR184" s="307">
        <f>+IF($C$184-SUM($G$178:AR178)&gt;=0,AR178,0)</f>
        <v>0</v>
      </c>
      <c r="AS184" s="307">
        <f>+IF($C$184-SUM($G$178:AS178)&gt;=0,AS178,0)</f>
        <v>0</v>
      </c>
      <c r="AT184" s="307">
        <f>+IF($C$184-SUM($G$178:AT178)&gt;=0,AT178,0)</f>
        <v>0</v>
      </c>
      <c r="AU184" s="307">
        <f>+IF($C$184-SUM($G$178:AU178)&gt;=0,AU178,0)</f>
        <v>0</v>
      </c>
      <c r="AV184" s="307">
        <f>+IF($C$184-SUM($G$178:AV178)&gt;=0,AV178,0)</f>
        <v>0</v>
      </c>
      <c r="AW184" s="307">
        <f>+IF($C$184-SUM($G$178:AW178)&gt;=0,AW178,0)</f>
        <v>0</v>
      </c>
      <c r="AX184" s="307">
        <f>+IF($C$184-SUM($G$178:AX178)&gt;=0,AX178,0)</f>
        <v>0</v>
      </c>
      <c r="AY184" s="307">
        <f>+IF($C$184-SUM($G$178:AY178)&gt;=0,AY178,0)</f>
        <v>0</v>
      </c>
      <c r="AZ184" s="307">
        <f>+IF($C$184-SUM($G$178:AZ178)&gt;=0,AZ178,0)</f>
        <v>0</v>
      </c>
      <c r="BA184" s="307">
        <f>+IF($C$184-SUM($G$178:BA178)&gt;=0,BA178,0)</f>
        <v>0</v>
      </c>
      <c r="BB184" s="307">
        <f>+IF($C$184-SUM($G$178:BB178)&gt;=0,BB178,0)</f>
        <v>0</v>
      </c>
      <c r="BC184" s="307">
        <f>+IF($C$184-SUM($G$178:BC178)&gt;=0,BC178,0)</f>
        <v>0</v>
      </c>
      <c r="BD184" s="307">
        <f>+IF($C$184-SUM($G$178:BD178)&gt;=0,BD178,0)</f>
        <v>0</v>
      </c>
      <c r="BE184" s="307">
        <f>+IF($C$184-SUM($G$178:BE178)&gt;=0,BE178,0)</f>
        <v>0</v>
      </c>
      <c r="BF184" s="307">
        <f>+IF($C$184-SUM($G$178:BF178)&gt;=0,BF178,0)</f>
        <v>0</v>
      </c>
      <c r="BG184" s="307">
        <f>+IF($C$184-SUM($G$178:BG178)&gt;=0,BG178,0)</f>
        <v>0</v>
      </c>
      <c r="BH184" s="307">
        <f>+IF($C$184-SUM($G$178:BH178)&gt;=0,BH178,0)</f>
        <v>0</v>
      </c>
      <c r="BI184" s="307">
        <f>+IF($C$184-SUM($G$178:BI178)&gt;=0,BI178,0)</f>
        <v>0</v>
      </c>
      <c r="BJ184" s="307">
        <f>+IF($C$184-SUM($G$178:BJ178)&gt;=0,BJ178,0)</f>
        <v>1</v>
      </c>
      <c r="BK184" s="307">
        <f>+IF($C$184-SUM($G$178:BK178)&gt;=0,BK178,0)</f>
        <v>1</v>
      </c>
      <c r="BL184" s="307">
        <f>+IF($C$184-SUM($G$178:BL178)&gt;=0,BL178,0)</f>
        <v>1</v>
      </c>
      <c r="BM184" s="307">
        <f>+IF($C$184-SUM($G$178:BM178)&gt;=0,BM178,0)</f>
        <v>1</v>
      </c>
      <c r="BN184" s="307">
        <f>+IF($C$184-SUM($G$178:BN178)&gt;=0,BN178,0)</f>
        <v>1</v>
      </c>
      <c r="BO184" s="307">
        <f>+IF($C$184-SUM($G$178:BO178)&gt;=0,BO178,0)</f>
        <v>1</v>
      </c>
      <c r="BP184" s="307">
        <f>+IF($C$184-SUM($G$178:BP178)&gt;=0,BP178,0)</f>
        <v>1</v>
      </c>
      <c r="BQ184" s="307">
        <f>+IF($C$184-SUM($G$178:BQ178)&gt;=0,BQ178,0)</f>
        <v>1</v>
      </c>
      <c r="BR184" s="307">
        <f>+IF($C$184-SUM($G$178:BR178)&gt;=0,BR178,0)</f>
        <v>1</v>
      </c>
      <c r="BS184" s="307">
        <f>+IF($C$184-SUM($G$178:BS178)&gt;=0,BS178,0)</f>
        <v>1</v>
      </c>
      <c r="BT184" s="307">
        <f>+IF($C$184-SUM($G$178:BT178)&gt;=0,BT178,0)</f>
        <v>1</v>
      </c>
      <c r="BU184" s="307">
        <f>+IF($C$184-SUM($G$178:BU178)&gt;=0,BU178,0)</f>
        <v>1</v>
      </c>
      <c r="BV184" s="307">
        <f>+IF($C$184-SUM($G$178:BV178)&gt;=0,BV178,0)</f>
        <v>1</v>
      </c>
      <c r="BW184" s="307">
        <f>+IF($C$184-SUM($G$178:BW178)&gt;=0,BW178,0)</f>
        <v>1</v>
      </c>
      <c r="BX184" s="307">
        <f>+IF($C$184-SUM($G$178:BX178)&gt;=0,BX178,0)</f>
        <v>1</v>
      </c>
      <c r="BY184" s="307">
        <f>+IF($C$184-SUM($G$178:BY178)&gt;=0,BY178,0)</f>
        <v>1</v>
      </c>
      <c r="BZ184" s="307">
        <f>+IF($C$184-SUM($G$178:BZ178)&gt;=0,BZ178,0)</f>
        <v>1</v>
      </c>
      <c r="CA184" s="307">
        <f>+IF($C$184-SUM($G$178:CA178)&gt;=0,CA178,0)</f>
        <v>1</v>
      </c>
      <c r="CB184" s="307">
        <f>+IF($C$184-SUM($G$178:CB178)&gt;=0,CB178,0)</f>
        <v>1</v>
      </c>
      <c r="CC184" s="307">
        <f>+IF($C$184-SUM($G$178:CC178)&gt;=0,CC178,0)</f>
        <v>1</v>
      </c>
      <c r="CD184" s="307">
        <f>+IF($C$184-SUM($G$178:CD178)&gt;=0,CD178,0)</f>
        <v>1</v>
      </c>
      <c r="CE184" s="307">
        <f>+IF($C$184-SUM($G$178:CE178)&gt;=0,CE178,0)</f>
        <v>1</v>
      </c>
      <c r="CF184" s="307">
        <f>+IF($C$184-SUM($G$178:CF178)&gt;=0,CF178,0)</f>
        <v>1</v>
      </c>
      <c r="CG184" s="307">
        <f>+IF($C$184-SUM($G$178:CG178)&gt;=0,CG178,0)</f>
        <v>1</v>
      </c>
      <c r="CH184" s="307">
        <f>+IF($C$184-SUM($G$178:CH178)&gt;=0,CH178,0)</f>
        <v>1</v>
      </c>
      <c r="CI184" s="307">
        <f>+IF($C$184-SUM($G$178:CI178)&gt;=0,CI178,0)</f>
        <v>1</v>
      </c>
      <c r="CJ184" s="307">
        <f>+IF($C$184-SUM($G$178:CJ178)&gt;=0,CJ178,0)</f>
        <v>1</v>
      </c>
      <c r="CK184" s="307">
        <f>+IF($C$184-SUM($G$178:CK178)&gt;=0,CK178,0)</f>
        <v>1</v>
      </c>
      <c r="CL184" s="307">
        <f>+IF($C$184-SUM($G$178:CL178)&gt;=0,CL178,0)</f>
        <v>1</v>
      </c>
      <c r="CM184" s="307">
        <f>+IF($C$184-SUM($G$178:CM178)&gt;=0,CM178,0)</f>
        <v>1</v>
      </c>
      <c r="CN184" s="307">
        <f>+IF($C$184-SUM($G$178:CN178)&gt;=0,CN178,0)</f>
        <v>1</v>
      </c>
      <c r="CO184" s="307">
        <f>+IF($C$184-SUM($G$178:CO178)&gt;=0,CO178,0)</f>
        <v>1</v>
      </c>
      <c r="CP184" s="307">
        <f>+IF($C$184-SUM($G$178:CP178)&gt;=0,CP178,0)</f>
        <v>1</v>
      </c>
      <c r="CQ184" s="307">
        <f>+IF($C$184-SUM($G$178:CQ178)&gt;=0,CQ178,0)</f>
        <v>1</v>
      </c>
      <c r="CR184" s="307">
        <f>+IF($C$184-SUM($G$178:CR178)&gt;=0,CR178,0)</f>
        <v>1</v>
      </c>
      <c r="CS184" s="307">
        <f>+IF($C$184-SUM($G$178:CS178)&gt;=0,CS178,0)</f>
        <v>1</v>
      </c>
      <c r="CT184" s="307">
        <f>+IF($C$184-SUM($G$178:CT178)&gt;=0,CT178,0)</f>
        <v>1</v>
      </c>
      <c r="CU184" s="307">
        <f>+IF($C$184-SUM($G$178:CU178)&gt;=0,CU178,0)</f>
        <v>1</v>
      </c>
      <c r="CV184" s="307">
        <f>+IF($C$184-SUM($G$178:CV178)&gt;=0,CV178,0)</f>
        <v>1</v>
      </c>
      <c r="CW184" s="307">
        <f>+IF($C$184-SUM($G$178:CW178)&gt;=0,CW178,0)</f>
        <v>1</v>
      </c>
      <c r="CX184" s="307">
        <f>+IF($C$184-SUM($G$178:CX178)&gt;=0,CX178,0)</f>
        <v>1</v>
      </c>
      <c r="CY184" s="307">
        <f>+IF($C$184-SUM($G$178:CY178)&gt;=0,CY178,0)</f>
        <v>1</v>
      </c>
      <c r="CZ184" s="307">
        <f>+IF($C$184-SUM($G$178:CZ178)&gt;=0,CZ178,0)</f>
        <v>1</v>
      </c>
      <c r="DA184" s="307">
        <f>+IF($C$184-SUM($G$178:DA178)&gt;=0,DA178,0)</f>
        <v>1</v>
      </c>
      <c r="DB184" s="307">
        <f>+IF($C$184-SUM($G$178:DB178)&gt;=0,DB178,0)</f>
        <v>1</v>
      </c>
      <c r="DC184" s="307">
        <f>+IF($C$184-SUM($G$178:DC178)&gt;=0,DC178,0)</f>
        <v>1</v>
      </c>
      <c r="DD184" s="307">
        <f>+IF($C$184-SUM($G$178:DD178)&gt;=0,DD178,0)</f>
        <v>1</v>
      </c>
      <c r="DE184" s="307">
        <f>+IF($C$184-SUM($G$178:DE178)&gt;=0,DE178,0)</f>
        <v>1</v>
      </c>
      <c r="DF184" s="307">
        <f>+IF($C$184-SUM($G$178:DF178)&gt;=0,DF178,0)</f>
        <v>1</v>
      </c>
      <c r="DG184" s="307">
        <f>+IF($C$184-SUM($G$178:DG178)&gt;=0,DG178,0)</f>
        <v>1</v>
      </c>
      <c r="DH184" s="307">
        <f>+IF($C$184-SUM($G$178:DH178)&gt;=0,DH178,0)</f>
        <v>1</v>
      </c>
      <c r="DI184" s="307">
        <f>+IF($C$184-SUM($G$178:DI178)&gt;=0,DI178,0)</f>
        <v>1</v>
      </c>
      <c r="DJ184" s="307">
        <f>+IF($C$184-SUM($G$178:DJ178)&gt;=0,DJ178,0)</f>
        <v>1</v>
      </c>
      <c r="DK184" s="307">
        <f>+IF($C$184-SUM($G$178:DK178)&gt;=0,DK178,0)</f>
        <v>1</v>
      </c>
      <c r="DL184" s="307">
        <f>+IF($C$184-SUM($G$178:DL178)&gt;=0,DL178,0)</f>
        <v>1</v>
      </c>
      <c r="DM184" s="307">
        <f>+IF($C$184-SUM($G$178:DM178)&gt;=0,DM178,0)</f>
        <v>1</v>
      </c>
      <c r="DN184" s="307">
        <f>+IF($C$184-SUM($G$178:DN178)&gt;=0,DN178,0)</f>
        <v>1</v>
      </c>
      <c r="DO184" s="307">
        <f>+IF($C$184-SUM($G$178:DO178)&gt;=0,DO178,0)</f>
        <v>1</v>
      </c>
      <c r="DP184" s="307">
        <f>+IF($C$184-SUM($G$178:DP178)&gt;=0,DP178,0)</f>
        <v>1</v>
      </c>
      <c r="DQ184" s="307">
        <f>+IF($C$184-SUM($G$178:DQ178)&gt;=0,DQ178,0)</f>
        <v>1</v>
      </c>
      <c r="DR184" s="307">
        <f>+IF($C$184-SUM($G$178:DR178)&gt;=0,DR178,0)</f>
        <v>1</v>
      </c>
      <c r="DS184" s="307">
        <f>+IF($C$184-SUM($G$178:DS178)&gt;=0,DS178,0)</f>
        <v>1</v>
      </c>
      <c r="DT184" s="307">
        <f>+IF($C$184-SUM($G$178:DT178)&gt;=0,DT178,0)</f>
        <v>1</v>
      </c>
      <c r="DU184" s="307">
        <f>+IF($C$184-SUM($G$178:DU178)&gt;=0,DU178,0)</f>
        <v>1</v>
      </c>
      <c r="DV184" s="307">
        <f>+IF($C$184-SUM($G$178:DV178)&gt;=0,DV178,0)</f>
        <v>1</v>
      </c>
      <c r="DW184" s="307">
        <f>+IF($C$184-SUM($G$178:DW178)&gt;=0,DW178,0)</f>
        <v>1</v>
      </c>
      <c r="DX184" s="307">
        <f>+IF($C$184-SUM($G$178:DX178)&gt;=0,DX178,0)</f>
        <v>1</v>
      </c>
      <c r="DY184" s="307">
        <f>+IF($C$184-SUM($G$178:DY178)&gt;=0,DY178,0)</f>
        <v>1</v>
      </c>
      <c r="DZ184" s="307">
        <f>+IF($C$184-SUM($G$178:DZ178)&gt;=0,DZ178,0)</f>
        <v>1</v>
      </c>
      <c r="EA184" s="307">
        <f>+IF($C$184-SUM($G$178:EA178)&gt;=0,EA178,0)</f>
        <v>1</v>
      </c>
      <c r="EB184" s="307">
        <f>+IF($C$184-SUM($G$178:EB178)&gt;=0,EB178,0)</f>
        <v>1</v>
      </c>
      <c r="EC184" s="307">
        <f>+IF($C$184-SUM($G$178:EC178)&gt;=0,EC178,0)</f>
        <v>1</v>
      </c>
      <c r="ED184" s="307">
        <f>+IF($C$184-SUM($G$178:ED178)&gt;=0,ED178,0)</f>
        <v>1</v>
      </c>
      <c r="EE184" s="307">
        <f>+IF($C$184-SUM($G$178:EE178)&gt;=0,EE178,0)</f>
        <v>1</v>
      </c>
      <c r="EF184" s="307">
        <f>+IF($C$184-SUM($G$178:EF178)&gt;=0,EF178,0)</f>
        <v>1</v>
      </c>
      <c r="EG184" s="307">
        <f>+IF($C$184-SUM($G$178:EG178)&gt;=0,EG178,0)</f>
        <v>1</v>
      </c>
      <c r="EH184" s="307">
        <f>+IF($C$184-SUM($G$178:EH178)&gt;=0,EH178,0)</f>
        <v>1</v>
      </c>
      <c r="EI184" s="307">
        <f>+IF($C$184-SUM($G$178:EI178)&gt;=0,EI178,0)</f>
        <v>1</v>
      </c>
      <c r="EJ184" s="307">
        <f>+IF($C$184-SUM($G$178:EJ178)&gt;=0,EJ178,0)</f>
        <v>1</v>
      </c>
      <c r="EK184" s="307">
        <f>+IF($C$184-SUM($G$178:EK178)&gt;=0,EK178,0)</f>
        <v>1</v>
      </c>
      <c r="EL184" s="307">
        <f>+IF($C$184-SUM($G$178:EL178)&gt;=0,EL178,0)</f>
        <v>1</v>
      </c>
      <c r="EM184" s="307">
        <f>+IF($C$184-SUM($G$178:EM178)&gt;=0,EM178,0)</f>
        <v>1</v>
      </c>
      <c r="EN184" s="307">
        <f>+IF($C$184-SUM($G$178:EN178)&gt;=0,EN178,0)</f>
        <v>1</v>
      </c>
      <c r="EO184" s="307">
        <f>+IF($C$184-SUM($G$178:EO178)&gt;=0,EO178,0)</f>
        <v>1</v>
      </c>
      <c r="EP184" s="307">
        <f>+IF($C$184-SUM($G$178:EP178)&gt;=0,EP178,0)</f>
        <v>1</v>
      </c>
      <c r="EQ184" s="307">
        <f>+IF($C$184-SUM($G$178:EQ178)&gt;=0,EQ178,0)</f>
        <v>1</v>
      </c>
      <c r="ER184" s="307">
        <f>+IF($C$184-SUM($G$178:ER178)&gt;=0,ER178,0)</f>
        <v>1</v>
      </c>
      <c r="ES184" s="307">
        <f>+IF($C$184-SUM($G$178:ES178)&gt;=0,ES178,0)</f>
        <v>1</v>
      </c>
      <c r="ET184" s="307">
        <f>+IF($C$184-SUM($G$178:ET178)&gt;=0,ET178,0)</f>
        <v>1</v>
      </c>
      <c r="EU184" s="307">
        <f>+IF($C$184-SUM($G$178:EU178)&gt;=0,EU178,0)</f>
        <v>1</v>
      </c>
      <c r="EV184" s="307">
        <f>+IF($C$184-SUM($G$178:EV178)&gt;=0,EV178,0)</f>
        <v>1</v>
      </c>
      <c r="EW184" s="307">
        <f>+IF($C$184-SUM($G$178:EW178)&gt;=0,EW178,0)</f>
        <v>1</v>
      </c>
      <c r="EX184" s="307">
        <f>+IF($C$184-SUM($G$178:EX178)&gt;=0,EX178,0)</f>
        <v>1</v>
      </c>
      <c r="EY184" s="307">
        <f>+IF($C$184-SUM($G$178:EY178)&gt;=0,EY178,0)</f>
        <v>1</v>
      </c>
      <c r="EZ184" s="307">
        <f>+IF($C$184-SUM($G$178:EZ178)&gt;=0,EZ178,0)</f>
        <v>1</v>
      </c>
      <c r="FA184" s="307">
        <f>+IF($C$184-SUM($G$178:FA178)&gt;=0,FA178,0)</f>
        <v>1</v>
      </c>
      <c r="FB184" s="307">
        <f>+IF($C$184-SUM($G$178:FB178)&gt;=0,FB178,0)</f>
        <v>1</v>
      </c>
      <c r="FC184" s="307">
        <f>+IF($C$184-SUM($G$178:FC178)&gt;=0,FC178,0)</f>
        <v>1</v>
      </c>
      <c r="FD184" s="307">
        <f>+IF($C$184-SUM($G$178:FD178)&gt;=0,FD178,0)</f>
        <v>1</v>
      </c>
      <c r="FE184" s="307">
        <f>+IF($C$184-SUM($G$178:FE178)&gt;=0,FE178,0)</f>
        <v>1</v>
      </c>
      <c r="FF184" s="307">
        <f>+IF($C$184-SUM($G$178:FF178)&gt;=0,FF178,0)</f>
        <v>1</v>
      </c>
      <c r="FG184" s="307">
        <f>+IF($C$184-SUM($G$178:FG178)&gt;=0,FG178,0)</f>
        <v>1</v>
      </c>
      <c r="FH184" s="307">
        <f>+IF($C$184-SUM($G$178:FH178)&gt;=0,FH178,0)</f>
        <v>1</v>
      </c>
      <c r="FI184" s="307">
        <f>+IF($C$184-SUM($G$178:FI178)&gt;=0,FI178,0)</f>
        <v>1</v>
      </c>
      <c r="FJ184" s="307">
        <f>+IF($C$184-SUM($G$178:FJ178)&gt;=0,FJ178,0)</f>
        <v>1</v>
      </c>
      <c r="FK184" s="307">
        <f>+IF($C$184-SUM($G$178:FK178)&gt;=0,FK178,0)</f>
        <v>1</v>
      </c>
      <c r="FL184" s="307">
        <f>+IF($C$184-SUM($G$178:FL178)&gt;=0,FL178,0)</f>
        <v>1</v>
      </c>
      <c r="FM184" s="307">
        <f>+IF($C$184-SUM($G$178:FM178)&gt;=0,FM178,0)</f>
        <v>1</v>
      </c>
      <c r="FN184" s="307">
        <f>+IF($C$184-SUM($G$178:FN178)&gt;=0,FN178,0)</f>
        <v>1</v>
      </c>
      <c r="FO184" s="307">
        <f>+IF($C$184-SUM($G$178:FO178)&gt;=0,FO178,0)</f>
        <v>1</v>
      </c>
      <c r="FP184" s="307">
        <f>+IF($C$184-SUM($G$178:FP178)&gt;=0,FP178,0)</f>
        <v>1</v>
      </c>
      <c r="FQ184" s="307">
        <f>+IF($C$184-SUM($G$178:FQ178)&gt;=0,FQ178,0)</f>
        <v>1</v>
      </c>
      <c r="FR184" s="307">
        <f>+IF($C$184-SUM($G$178:FR178)&gt;=0,FR178,0)</f>
        <v>1</v>
      </c>
      <c r="FS184" s="307">
        <f>+IF($C$184-SUM($G$178:FS178)&gt;=0,FS178,0)</f>
        <v>1</v>
      </c>
      <c r="FT184" s="307">
        <f>+IF($C$184-SUM($G$178:FT178)&gt;=0,FT178,0)</f>
        <v>1</v>
      </c>
      <c r="FU184" s="307">
        <f>+IF($C$184-SUM($G$178:FU178)&gt;=0,FU178,0)</f>
        <v>1</v>
      </c>
      <c r="FV184" s="307">
        <f>+IF($C$184-SUM($G$178:FV178)&gt;=0,FV178,0)</f>
        <v>1</v>
      </c>
      <c r="FW184" s="307">
        <f>+IF($C$184-SUM($G$178:FW178)&gt;=0,FW178,0)</f>
        <v>1</v>
      </c>
      <c r="FX184" s="307">
        <f>+IF($C$184-SUM($G$178:FX178)&gt;=0,FX178,0)</f>
        <v>1</v>
      </c>
      <c r="FY184" s="307">
        <f>+IF($C$184-SUM($G$178:FY178)&gt;=0,FY178,0)</f>
        <v>1</v>
      </c>
      <c r="FZ184" s="307">
        <f>+IF($C$184-SUM($G$178:FZ178)&gt;=0,FZ178,0)</f>
        <v>1</v>
      </c>
      <c r="GA184" s="307">
        <f>+IF($C$184-SUM($G$178:GA178)&gt;=0,GA178,0)</f>
        <v>1</v>
      </c>
      <c r="GB184" s="307">
        <f>+IF($C$184-SUM($G$178:GB178)&gt;=0,GB178,0)</f>
        <v>1</v>
      </c>
      <c r="GC184" s="307">
        <f>+IF($C$184-SUM($G$178:GC178)&gt;=0,GC178,0)</f>
        <v>1</v>
      </c>
      <c r="GD184" s="307">
        <f>+IF($C$184-SUM($G$178:GD178)&gt;=0,GD178,0)</f>
        <v>1</v>
      </c>
      <c r="GE184" s="307">
        <f>+IF($C$184-SUM($G$178:GE178)&gt;=0,GE178,0)</f>
        <v>1</v>
      </c>
      <c r="GF184" s="307">
        <f>+IF($C$184-SUM($G$178:GF178)&gt;=0,GF178,0)</f>
        <v>1</v>
      </c>
      <c r="GG184" s="307">
        <f>+IF($C$184-SUM($G$178:GG178)&gt;=0,GG178,0)</f>
        <v>1</v>
      </c>
      <c r="GH184" s="307">
        <f>+IF($C$184-SUM($G$178:GH178)&gt;=0,GH178,0)</f>
        <v>1</v>
      </c>
      <c r="GI184" s="307">
        <f>+IF($C$184-SUM($G$178:GI178)&gt;=0,GI178,0)</f>
        <v>1</v>
      </c>
      <c r="GJ184" s="307">
        <f>+IF($C$184-SUM($G$178:GJ178)&gt;=0,GJ178,0)</f>
        <v>1</v>
      </c>
      <c r="GK184" s="307">
        <f>+IF($C$184-SUM($G$178:GK178)&gt;=0,GK178,0)</f>
        <v>1</v>
      </c>
      <c r="GL184" s="307">
        <f>+IF($C$184-SUM($G$178:GL178)&gt;=0,GL178,0)</f>
        <v>1</v>
      </c>
      <c r="GM184" s="307">
        <f>+IF($C$184-SUM($G$178:GM178)&gt;=0,GM178,0)</f>
        <v>1</v>
      </c>
      <c r="GN184" s="307">
        <f>+IF($C$184-SUM($G$178:GN178)&gt;=0,GN178,0)</f>
        <v>1</v>
      </c>
      <c r="GO184" s="307">
        <f>+IF($C$184-SUM($G$178:GO178)&gt;=0,GO178,0)</f>
        <v>1</v>
      </c>
      <c r="GP184" s="307">
        <f>+IF($C$184-SUM($G$178:GP178)&gt;=0,GP178,0)</f>
        <v>1</v>
      </c>
      <c r="GQ184" s="307">
        <f>+IF($C$184-SUM($G$178:GQ178)&gt;=0,GQ178,0)</f>
        <v>1</v>
      </c>
      <c r="GR184" s="307">
        <f>+IF($C$184-SUM($G$178:GR178)&gt;=0,GR178,0)</f>
        <v>1</v>
      </c>
      <c r="GS184" s="307">
        <f>+IF($C$184-SUM($G$178:GS178)&gt;=0,GS178,0)</f>
        <v>1</v>
      </c>
      <c r="GT184" s="307">
        <f>+IF($C$184-SUM($G$178:GT178)&gt;=0,GT178,0)</f>
        <v>1</v>
      </c>
      <c r="GU184" s="307">
        <f>+IF($C$184-SUM($G$178:GU178)&gt;=0,GU178,0)</f>
        <v>1</v>
      </c>
      <c r="GV184" s="307">
        <f>+IF($C$184-SUM($G$178:GV178)&gt;=0,GV178,0)</f>
        <v>1</v>
      </c>
      <c r="GW184" s="307">
        <f>+IF($C$184-SUM($G$178:GW178)&gt;=0,GW178,0)</f>
        <v>1</v>
      </c>
      <c r="GX184" s="307">
        <f>+IF($C$184-SUM($G$178:GX178)&gt;=0,GX178,0)</f>
        <v>1</v>
      </c>
      <c r="GY184" s="307">
        <f>+IF($C$184-SUM($G$178:GY178)&gt;=0,GY178,0)</f>
        <v>1</v>
      </c>
      <c r="GZ184" s="307">
        <f>+IF($C$184-SUM($G$178:GZ178)&gt;=0,GZ178,0)</f>
        <v>1</v>
      </c>
      <c r="HA184" s="307">
        <f>+IF($C$184-SUM($G$178:HA178)&gt;=0,HA178,0)</f>
        <v>1</v>
      </c>
      <c r="HB184" s="307">
        <f>+IF($C$184-SUM($G$178:HB178)&gt;=0,HB178,0)</f>
        <v>1</v>
      </c>
      <c r="HC184" s="307">
        <f>+IF($C$184-SUM($G$178:HC178)&gt;=0,HC178,0)</f>
        <v>1</v>
      </c>
      <c r="HD184" s="307">
        <f>+IF($C$184-SUM($G$178:HD178)&gt;=0,HD178,0)</f>
        <v>1</v>
      </c>
      <c r="HE184" s="307">
        <f>+IF($C$184-SUM($G$178:HE178)&gt;=0,HE178,0)</f>
        <v>1</v>
      </c>
      <c r="HF184" s="307">
        <f>+IF($C$184-SUM($G$178:HF178)&gt;=0,HF178,0)</f>
        <v>1</v>
      </c>
      <c r="HG184" s="307">
        <f>+IF($C$184-SUM($G$178:HG178)&gt;=0,HG178,0)</f>
        <v>1</v>
      </c>
      <c r="HH184" s="307">
        <f>+IF($C$184-SUM($G$178:HH178)&gt;=0,HH178,0)</f>
        <v>1</v>
      </c>
      <c r="HI184" s="307">
        <f>+IF($C$184-SUM($G$178:HI178)&gt;=0,HI178,0)</f>
        <v>1</v>
      </c>
      <c r="HJ184" s="307">
        <f>+IF($C$184-SUM($G$178:HJ178)&gt;=0,HJ178,0)</f>
        <v>1</v>
      </c>
      <c r="HK184" s="307">
        <f>+IF($C$184-SUM($G$178:HK178)&gt;=0,HK178,0)</f>
        <v>1</v>
      </c>
      <c r="HL184" s="307">
        <f>+IF($C$184-SUM($G$178:HL178)&gt;=0,HL178,0)</f>
        <v>1</v>
      </c>
      <c r="HM184" s="307">
        <f>+IF($C$184-SUM($G$178:HM178)&gt;=0,HM178,0)</f>
        <v>1</v>
      </c>
      <c r="HN184" s="307">
        <f>+IF($C$184-SUM($G$178:HN178)&gt;=0,HN178,0)</f>
        <v>1</v>
      </c>
      <c r="HO184" s="307">
        <f>+IF($C$184-SUM($G$178:HO178)&gt;=0,HO178,0)</f>
        <v>1</v>
      </c>
      <c r="HP184" s="307">
        <f>+IF($C$184-SUM($G$178:HP178)&gt;=0,HP178,0)</f>
        <v>1</v>
      </c>
      <c r="HQ184" s="307">
        <f>+IF($C$184-SUM($G$178:HQ178)&gt;=0,HQ178,0)</f>
        <v>1</v>
      </c>
      <c r="HR184" s="307">
        <f>+IF($C$184-SUM($G$178:HR178)&gt;=0,HR178,0)</f>
        <v>1</v>
      </c>
      <c r="HS184" s="307">
        <f>+IF($C$184-SUM($G$178:HS178)&gt;=0,HS178,0)</f>
        <v>1</v>
      </c>
      <c r="HT184" s="307">
        <f>+IF($C$184-SUM($G$178:HT178)&gt;=0,HT178,0)</f>
        <v>1</v>
      </c>
      <c r="HU184" s="307">
        <f>+IF($C$184-SUM($G$178:HU178)&gt;=0,HU178,0)</f>
        <v>1</v>
      </c>
      <c r="HV184" s="307">
        <f>+IF($C$184-SUM($G$178:HV178)&gt;=0,HV178,0)</f>
        <v>1</v>
      </c>
      <c r="HW184" s="307">
        <f>+IF($C$184-SUM($G$178:HW178)&gt;=0,HW178,0)</f>
        <v>1</v>
      </c>
      <c r="HX184" s="307">
        <f>+IF($C$184-SUM($G$178:HX178)&gt;=0,HX178,0)</f>
        <v>1</v>
      </c>
      <c r="HY184" s="307">
        <f>+IF($C$184-SUM($G$178:HY178)&gt;=0,HY178,0)</f>
        <v>1</v>
      </c>
      <c r="HZ184" s="307">
        <f>+IF($C$184-SUM($G$178:HZ178)&gt;=0,HZ178,0)</f>
        <v>1</v>
      </c>
      <c r="IA184" s="307">
        <f>+IF($C$184-SUM($G$178:IA178)&gt;=0,IA178,0)</f>
        <v>1</v>
      </c>
      <c r="IB184" s="307">
        <f>+IF($C$184-SUM($G$178:IB178)&gt;=0,IB178,0)</f>
        <v>1</v>
      </c>
      <c r="IC184" s="307">
        <f>+IF($C$184-SUM($G$178:IC178)&gt;=0,IC178,0)</f>
        <v>1</v>
      </c>
      <c r="ID184" s="307">
        <f>+IF($C$184-SUM($G$178:ID178)&gt;=0,ID178,0)</f>
        <v>1</v>
      </c>
      <c r="IE184" s="307">
        <f>+IF($C$184-SUM($G$178:IE178)&gt;=0,IE178,0)</f>
        <v>1</v>
      </c>
      <c r="IF184" s="307">
        <f>+IF($C$184-SUM($G$178:IF178)&gt;=0,IF178,0)</f>
        <v>1</v>
      </c>
      <c r="IG184" s="307">
        <f>+IF($C$184-SUM($G$178:IG178)&gt;=0,IG178,0)</f>
        <v>1</v>
      </c>
      <c r="IH184" s="307">
        <f>+IF($C$184-SUM($G$178:IH178)&gt;=0,IH178,0)</f>
        <v>0</v>
      </c>
      <c r="II184" s="307">
        <f>+IF($C$184-SUM($G$178:II178)&gt;=0,II178,0)</f>
        <v>0</v>
      </c>
      <c r="IJ184" s="307">
        <f>+IF($C$184-SUM($G$178:IJ178)&gt;=0,IJ178,0)</f>
        <v>0</v>
      </c>
      <c r="IK184" s="307">
        <f>+IF($C$184-SUM($G$178:IK178)&gt;=0,IK178,0)</f>
        <v>0</v>
      </c>
      <c r="IL184" s="307">
        <f>+IF($C$184-SUM($G$178:IL178)&gt;=0,IL178,0)</f>
        <v>0</v>
      </c>
      <c r="IM184" s="307">
        <f>+IF($C$184-SUM($G$178:IM178)&gt;=0,IM178,0)</f>
        <v>0</v>
      </c>
      <c r="IN184" s="307">
        <f>+IF($C$184-SUM($G$178:IN178)&gt;=0,IN178,0)</f>
        <v>0</v>
      </c>
      <c r="IO184" s="307">
        <f>+IF($C$184-SUM($G$178:IO178)&gt;=0,IO178,0)</f>
        <v>0</v>
      </c>
      <c r="IP184" s="307">
        <f>+IF($C$184-SUM($G$178:IP178)&gt;=0,IP178,0)</f>
        <v>0</v>
      </c>
      <c r="IQ184" s="307">
        <f>+IF($C$184-SUM($G$178:IQ178)&gt;=0,IQ178,0)</f>
        <v>0</v>
      </c>
      <c r="IR184" s="307">
        <f>+IF($C$184-SUM($G$178:IR178)&gt;=0,IR178,0)</f>
        <v>0</v>
      </c>
      <c r="IS184" s="307">
        <f>+IF($C$184-SUM($G$178:IS178)&gt;=0,IS178,0)</f>
        <v>0</v>
      </c>
      <c r="IT184" s="307">
        <f>+IF($C$184-SUM($G$178:IT178)&gt;=0,IT178,0)</f>
        <v>0</v>
      </c>
      <c r="IU184" s="307">
        <f>+IF($C$184-SUM($G$178:IU178)&gt;=0,IU178,0)</f>
        <v>0</v>
      </c>
      <c r="IV184" s="307">
        <f>+IF($C$184-SUM($G$178:IV178)&gt;=0,IV178,0)</f>
        <v>0</v>
      </c>
      <c r="IW184" s="307">
        <f>+IF($C$184-SUM($G$178:IW178)&gt;=0,IW178,0)</f>
        <v>0</v>
      </c>
      <c r="IX184" s="307">
        <f>+IF($C$184-SUM($G$178:IX178)&gt;=0,IX178,0)</f>
        <v>0</v>
      </c>
      <c r="IY184" s="307">
        <f>+IF($C$184-SUM($G$178:IY178)&gt;=0,IY178,0)</f>
        <v>0</v>
      </c>
      <c r="IZ184" s="307">
        <f>+IF($C$184-SUM($G$178:IZ178)&gt;=0,IZ178,0)</f>
        <v>0</v>
      </c>
      <c r="JA184" s="307">
        <f>+IF($C$184-SUM($G$178:JA178)&gt;=0,JA178,0)</f>
        <v>0</v>
      </c>
      <c r="JB184" s="307">
        <f>+IF($C$184-SUM($G$178:JB178)&gt;=0,JB178,0)</f>
        <v>0</v>
      </c>
      <c r="JC184" s="307">
        <f>+IF($C$184-SUM($G$178:JC178)&gt;=0,JC178,0)</f>
        <v>0</v>
      </c>
      <c r="JD184" s="307">
        <f>+IF($C$184-SUM($G$178:JD178)&gt;=0,JD178,0)</f>
        <v>0</v>
      </c>
      <c r="JE184" s="307">
        <f>+IF($C$184-SUM($G$178:JE178)&gt;=0,JE178,0)</f>
        <v>0</v>
      </c>
      <c r="JF184" s="307">
        <f>+IF($C$184-SUM($G$178:JF178)&gt;=0,JF178,0)</f>
        <v>0</v>
      </c>
      <c r="JG184" s="307">
        <f>+IF($C$184-SUM($G$178:JG178)&gt;=0,JG178,0)</f>
        <v>0</v>
      </c>
      <c r="JH184" s="307">
        <f>+IF($C$184-SUM($G$178:JH178)&gt;=0,JH178,0)</f>
        <v>0</v>
      </c>
      <c r="JI184" s="307">
        <f>+IF($C$184-SUM($G$178:JI178)&gt;=0,JI178,0)</f>
        <v>0</v>
      </c>
      <c r="JJ184" s="307">
        <f>+IF($C$184-SUM($G$178:JJ178)&gt;=0,JJ178,0)</f>
        <v>0</v>
      </c>
      <c r="JK184" s="307">
        <f>+IF($C$184-SUM($G$178:JK178)&gt;=0,JK178,0)</f>
        <v>0</v>
      </c>
      <c r="JL184" s="307">
        <f>+IF($C$184-SUM($G$178:JL178)&gt;=0,JL178,0)</f>
        <v>0</v>
      </c>
      <c r="JM184" s="307">
        <f>+IF($C$184-SUM($G$178:JM178)&gt;=0,JM178,0)</f>
        <v>0</v>
      </c>
      <c r="JN184" s="307">
        <f>+IF($C$184-SUM($G$178:JN178)&gt;=0,JN178,0)</f>
        <v>0</v>
      </c>
    </row>
    <row r="185" spans="2:274" ht="13.5" thickBot="1" x14ac:dyDescent="0.25">
      <c r="B185" s="2"/>
      <c r="C185" s="247"/>
      <c r="D185" s="178"/>
      <c r="E185" s="297"/>
      <c r="F185" s="347"/>
      <c r="G185" s="347"/>
      <c r="H185" s="347"/>
      <c r="I185" s="347"/>
      <c r="J185" s="347"/>
      <c r="K185" s="347"/>
      <c r="L185" s="347"/>
      <c r="M185" s="347"/>
      <c r="N185" s="347"/>
      <c r="O185" s="347"/>
      <c r="P185" s="347"/>
      <c r="Q185" s="347"/>
      <c r="R185" s="347"/>
      <c r="S185" s="347"/>
      <c r="T185" s="347"/>
      <c r="U185" s="347"/>
      <c r="V185" s="347"/>
      <c r="W185" s="347"/>
      <c r="X185" s="347"/>
      <c r="Y185" s="347"/>
      <c r="Z185" s="347"/>
      <c r="AA185" s="347"/>
      <c r="AB185" s="347"/>
      <c r="AC185" s="347"/>
      <c r="AD185" s="347"/>
      <c r="AE185" s="347"/>
      <c r="AF185" s="347"/>
      <c r="AG185" s="347"/>
      <c r="AH185" s="347"/>
      <c r="AI185" s="347"/>
      <c r="AJ185" s="347"/>
      <c r="AK185" s="347"/>
      <c r="AL185" s="347"/>
      <c r="AM185" s="347"/>
      <c r="AN185" s="347"/>
      <c r="AO185" s="347"/>
      <c r="AP185" s="347"/>
      <c r="AQ185" s="347"/>
      <c r="AR185" s="347"/>
      <c r="AS185" s="347"/>
      <c r="AT185" s="347"/>
      <c r="AU185" s="347"/>
      <c r="AV185" s="347"/>
      <c r="AW185" s="347"/>
      <c r="AX185" s="347"/>
      <c r="AY185" s="347"/>
      <c r="AZ185" s="347"/>
      <c r="BA185" s="347"/>
      <c r="BB185" s="347"/>
      <c r="BC185" s="347"/>
      <c r="BD185" s="347"/>
      <c r="BE185" s="347"/>
      <c r="BF185" s="347"/>
      <c r="BG185" s="347"/>
      <c r="BH185" s="347"/>
      <c r="BI185" s="347"/>
      <c r="BJ185" s="347"/>
      <c r="BK185" s="347"/>
      <c r="BL185" s="347"/>
      <c r="BM185" s="347"/>
      <c r="BN185" s="347"/>
      <c r="BO185" s="347"/>
      <c r="BP185" s="347"/>
      <c r="BQ185" s="347"/>
      <c r="BR185" s="347"/>
      <c r="BS185" s="347"/>
      <c r="BT185" s="347"/>
      <c r="BU185" s="347"/>
      <c r="BV185" s="347"/>
      <c r="BW185" s="347"/>
      <c r="BX185" s="347"/>
      <c r="BY185" s="347"/>
      <c r="BZ185" s="347"/>
      <c r="CA185" s="347"/>
      <c r="CB185" s="347"/>
      <c r="CC185" s="347"/>
      <c r="CD185" s="347"/>
      <c r="CE185" s="347"/>
      <c r="CF185" s="347"/>
      <c r="CG185" s="347"/>
      <c r="CH185" s="347"/>
      <c r="CI185" s="347"/>
      <c r="CJ185" s="347"/>
      <c r="CK185" s="347"/>
      <c r="CL185" s="347"/>
      <c r="CM185" s="347"/>
      <c r="CN185" s="347"/>
      <c r="CO185" s="347"/>
      <c r="CP185" s="347"/>
      <c r="CQ185" s="347"/>
      <c r="CR185" s="347"/>
      <c r="CS185" s="347"/>
      <c r="CT185" s="347"/>
      <c r="CU185" s="347"/>
      <c r="CV185" s="347"/>
      <c r="CW185" s="347"/>
      <c r="CX185" s="347"/>
      <c r="CY185" s="347"/>
      <c r="CZ185" s="347"/>
      <c r="DA185" s="347"/>
      <c r="DB185" s="347"/>
      <c r="DC185" s="347"/>
      <c r="DD185" s="347"/>
      <c r="DE185" s="347"/>
      <c r="DF185" s="347"/>
      <c r="DG185" s="347"/>
      <c r="DH185" s="347"/>
      <c r="DI185" s="347"/>
      <c r="DJ185" s="347"/>
      <c r="DK185" s="347"/>
      <c r="DL185" s="347"/>
      <c r="DM185" s="347"/>
      <c r="DN185" s="347"/>
      <c r="DO185" s="347"/>
      <c r="DP185" s="347"/>
      <c r="DQ185" s="347"/>
      <c r="DR185" s="347"/>
      <c r="DS185" s="347"/>
      <c r="DT185" s="347"/>
      <c r="DU185" s="347"/>
      <c r="DV185" s="347"/>
      <c r="DW185" s="347"/>
      <c r="DX185" s="347"/>
      <c r="DY185" s="347"/>
      <c r="DZ185" s="347"/>
      <c r="EA185" s="347"/>
      <c r="EB185" s="347"/>
      <c r="EC185" s="347"/>
      <c r="ED185" s="347"/>
      <c r="EE185" s="347"/>
      <c r="EF185" s="347"/>
      <c r="EG185" s="347"/>
      <c r="EH185" s="347"/>
      <c r="EI185" s="347"/>
      <c r="EJ185" s="347"/>
      <c r="EK185" s="347"/>
      <c r="EL185" s="347"/>
      <c r="EM185" s="347"/>
      <c r="EN185" s="347"/>
      <c r="EO185" s="347"/>
      <c r="EP185" s="347"/>
      <c r="EQ185" s="347"/>
      <c r="ER185" s="347"/>
      <c r="ES185" s="347"/>
      <c r="ET185" s="347"/>
      <c r="EU185" s="347"/>
      <c r="EV185" s="347"/>
      <c r="EW185" s="347"/>
      <c r="EX185" s="347"/>
      <c r="EY185" s="347"/>
      <c r="EZ185" s="347"/>
      <c r="FA185" s="347"/>
      <c r="FB185" s="347"/>
      <c r="FC185" s="347"/>
      <c r="FD185" s="347"/>
      <c r="FE185" s="347"/>
      <c r="FF185" s="347"/>
      <c r="FG185" s="347"/>
      <c r="FH185" s="347"/>
      <c r="FI185" s="347"/>
      <c r="FJ185" s="347"/>
      <c r="FK185" s="347"/>
      <c r="FL185" s="347"/>
      <c r="FM185" s="347"/>
      <c r="FN185" s="347"/>
      <c r="FO185" s="347"/>
      <c r="FP185" s="347"/>
      <c r="FQ185" s="347"/>
      <c r="FR185" s="347"/>
      <c r="FS185" s="347"/>
      <c r="FT185" s="347"/>
      <c r="FU185" s="347"/>
      <c r="FV185" s="347"/>
      <c r="FW185" s="347"/>
      <c r="FX185" s="347"/>
      <c r="FY185" s="347"/>
      <c r="FZ185" s="347"/>
      <c r="GA185" s="347"/>
      <c r="GB185" s="347"/>
      <c r="GC185" s="347"/>
      <c r="GD185" s="347"/>
      <c r="GE185" s="347"/>
      <c r="GF185" s="347"/>
      <c r="GG185" s="347"/>
      <c r="GH185" s="347"/>
      <c r="GI185" s="347"/>
      <c r="GJ185" s="347"/>
      <c r="GK185" s="347"/>
      <c r="GL185" s="347"/>
      <c r="GM185" s="347"/>
      <c r="GN185" s="347"/>
      <c r="GO185" s="347"/>
      <c r="GP185" s="347"/>
      <c r="GQ185" s="347"/>
      <c r="GR185" s="347"/>
      <c r="GS185" s="347"/>
      <c r="GT185" s="347"/>
      <c r="GU185" s="347"/>
      <c r="GV185" s="347"/>
      <c r="GW185" s="347"/>
      <c r="GX185" s="347"/>
      <c r="GY185" s="347"/>
      <c r="GZ185" s="347"/>
      <c r="HA185" s="347"/>
      <c r="HB185" s="347"/>
      <c r="HC185" s="347"/>
      <c r="HD185" s="347"/>
      <c r="HE185" s="347"/>
      <c r="HF185" s="347"/>
      <c r="HG185" s="347"/>
      <c r="HH185" s="347"/>
      <c r="HI185" s="347"/>
      <c r="HJ185" s="347"/>
      <c r="HK185" s="347"/>
      <c r="HL185" s="347"/>
      <c r="HM185" s="347"/>
      <c r="HN185" s="347"/>
      <c r="HO185" s="347"/>
      <c r="HP185" s="347"/>
      <c r="HQ185" s="347"/>
      <c r="HR185" s="347"/>
      <c r="HS185" s="347"/>
      <c r="HT185" s="347"/>
      <c r="HU185" s="347"/>
      <c r="HV185" s="347"/>
      <c r="HW185" s="347"/>
      <c r="HX185" s="347"/>
      <c r="HY185" s="347"/>
      <c r="HZ185" s="347"/>
      <c r="IA185" s="347"/>
      <c r="IB185" s="347"/>
      <c r="IC185" s="347"/>
      <c r="ID185" s="347"/>
      <c r="IE185" s="347"/>
      <c r="IF185" s="347"/>
      <c r="IG185" s="347"/>
      <c r="IH185" s="347"/>
      <c r="II185" s="347"/>
      <c r="IJ185" s="347"/>
      <c r="IK185" s="347"/>
      <c r="IL185" s="347"/>
      <c r="IM185" s="347"/>
      <c r="IN185" s="347"/>
      <c r="IO185" s="347"/>
      <c r="IP185" s="347"/>
      <c r="IQ185" s="347"/>
      <c r="IR185" s="347"/>
      <c r="IS185" s="347"/>
      <c r="IT185" s="347"/>
      <c r="IU185" s="347"/>
      <c r="IV185" s="347"/>
      <c r="IW185" s="347"/>
      <c r="IX185" s="347"/>
      <c r="IY185" s="347"/>
      <c r="IZ185" s="347"/>
      <c r="JA185" s="347"/>
      <c r="JB185" s="347"/>
      <c r="JC185" s="347"/>
      <c r="JD185" s="347"/>
      <c r="JE185" s="347"/>
      <c r="JF185" s="347"/>
      <c r="JG185" s="347"/>
      <c r="JH185" s="347"/>
      <c r="JI185" s="347"/>
      <c r="JJ185" s="347"/>
      <c r="JK185" s="347"/>
      <c r="JL185" s="347"/>
      <c r="JM185" s="347"/>
      <c r="JN185" s="347"/>
    </row>
    <row r="186" spans="2:274" ht="13.5" thickBot="1" x14ac:dyDescent="0.25">
      <c r="B186" s="2" t="s">
        <v>509</v>
      </c>
      <c r="C186" s="393">
        <f>+PMT($C$18,C184,-C181)</f>
        <v>514.28144108918559</v>
      </c>
      <c r="D186" s="178"/>
      <c r="E186" s="297">
        <f>+SUM(G186:JN186)</f>
        <v>92570.659396053641</v>
      </c>
      <c r="F186" s="347"/>
      <c r="G186" s="307">
        <f>+$C$186*G184</f>
        <v>0</v>
      </c>
      <c r="H186" s="307">
        <f t="shared" ref="H186:BS186" si="2844">+$C$186*H184</f>
        <v>0</v>
      </c>
      <c r="I186" s="307">
        <f t="shared" si="2844"/>
        <v>0</v>
      </c>
      <c r="J186" s="307">
        <f t="shared" si="2844"/>
        <v>0</v>
      </c>
      <c r="K186" s="307">
        <f t="shared" si="2844"/>
        <v>0</v>
      </c>
      <c r="L186" s="307">
        <f t="shared" si="2844"/>
        <v>0</v>
      </c>
      <c r="M186" s="307">
        <f t="shared" si="2844"/>
        <v>0</v>
      </c>
      <c r="N186" s="307">
        <f t="shared" si="2844"/>
        <v>0</v>
      </c>
      <c r="O186" s="307">
        <f t="shared" si="2844"/>
        <v>0</v>
      </c>
      <c r="P186" s="307">
        <f t="shared" si="2844"/>
        <v>0</v>
      </c>
      <c r="Q186" s="307">
        <f t="shared" si="2844"/>
        <v>0</v>
      </c>
      <c r="R186" s="307">
        <f t="shared" si="2844"/>
        <v>0</v>
      </c>
      <c r="S186" s="307">
        <f t="shared" si="2844"/>
        <v>0</v>
      </c>
      <c r="T186" s="307">
        <f t="shared" si="2844"/>
        <v>0</v>
      </c>
      <c r="U186" s="307">
        <f t="shared" si="2844"/>
        <v>0</v>
      </c>
      <c r="V186" s="307">
        <f t="shared" si="2844"/>
        <v>0</v>
      </c>
      <c r="W186" s="307">
        <f t="shared" si="2844"/>
        <v>0</v>
      </c>
      <c r="X186" s="307">
        <f t="shared" si="2844"/>
        <v>0</v>
      </c>
      <c r="Y186" s="307">
        <f t="shared" si="2844"/>
        <v>0</v>
      </c>
      <c r="Z186" s="307">
        <f t="shared" si="2844"/>
        <v>0</v>
      </c>
      <c r="AA186" s="307">
        <f t="shared" si="2844"/>
        <v>0</v>
      </c>
      <c r="AB186" s="307">
        <f t="shared" si="2844"/>
        <v>0</v>
      </c>
      <c r="AC186" s="307">
        <f t="shared" si="2844"/>
        <v>0</v>
      </c>
      <c r="AD186" s="307">
        <f t="shared" si="2844"/>
        <v>0</v>
      </c>
      <c r="AE186" s="307">
        <f t="shared" si="2844"/>
        <v>0</v>
      </c>
      <c r="AF186" s="307">
        <f t="shared" si="2844"/>
        <v>0</v>
      </c>
      <c r="AG186" s="307">
        <f t="shared" si="2844"/>
        <v>0</v>
      </c>
      <c r="AH186" s="307">
        <f t="shared" si="2844"/>
        <v>0</v>
      </c>
      <c r="AI186" s="307">
        <f t="shared" si="2844"/>
        <v>0</v>
      </c>
      <c r="AJ186" s="307">
        <f t="shared" si="2844"/>
        <v>0</v>
      </c>
      <c r="AK186" s="307">
        <f t="shared" si="2844"/>
        <v>0</v>
      </c>
      <c r="AL186" s="307">
        <f t="shared" si="2844"/>
        <v>0</v>
      </c>
      <c r="AM186" s="307">
        <f t="shared" si="2844"/>
        <v>0</v>
      </c>
      <c r="AN186" s="307">
        <f t="shared" si="2844"/>
        <v>0</v>
      </c>
      <c r="AO186" s="307">
        <f t="shared" si="2844"/>
        <v>0</v>
      </c>
      <c r="AP186" s="307">
        <f t="shared" si="2844"/>
        <v>0</v>
      </c>
      <c r="AQ186" s="307">
        <f t="shared" si="2844"/>
        <v>0</v>
      </c>
      <c r="AR186" s="307">
        <f t="shared" si="2844"/>
        <v>0</v>
      </c>
      <c r="AS186" s="307">
        <f t="shared" si="2844"/>
        <v>0</v>
      </c>
      <c r="AT186" s="307">
        <f t="shared" si="2844"/>
        <v>0</v>
      </c>
      <c r="AU186" s="307">
        <f t="shared" si="2844"/>
        <v>0</v>
      </c>
      <c r="AV186" s="307">
        <f t="shared" si="2844"/>
        <v>0</v>
      </c>
      <c r="AW186" s="307">
        <f t="shared" si="2844"/>
        <v>0</v>
      </c>
      <c r="AX186" s="307">
        <f t="shared" si="2844"/>
        <v>0</v>
      </c>
      <c r="AY186" s="307">
        <f t="shared" si="2844"/>
        <v>0</v>
      </c>
      <c r="AZ186" s="307">
        <f t="shared" si="2844"/>
        <v>0</v>
      </c>
      <c r="BA186" s="307">
        <f t="shared" si="2844"/>
        <v>0</v>
      </c>
      <c r="BB186" s="307">
        <f t="shared" si="2844"/>
        <v>0</v>
      </c>
      <c r="BC186" s="307">
        <f t="shared" si="2844"/>
        <v>0</v>
      </c>
      <c r="BD186" s="307">
        <f t="shared" si="2844"/>
        <v>0</v>
      </c>
      <c r="BE186" s="307">
        <f t="shared" si="2844"/>
        <v>0</v>
      </c>
      <c r="BF186" s="307">
        <f t="shared" si="2844"/>
        <v>0</v>
      </c>
      <c r="BG186" s="307">
        <f t="shared" si="2844"/>
        <v>0</v>
      </c>
      <c r="BH186" s="307">
        <f t="shared" si="2844"/>
        <v>0</v>
      </c>
      <c r="BI186" s="307">
        <f t="shared" si="2844"/>
        <v>0</v>
      </c>
      <c r="BJ186" s="307">
        <f t="shared" si="2844"/>
        <v>514.28144108918559</v>
      </c>
      <c r="BK186" s="307">
        <f t="shared" si="2844"/>
        <v>514.28144108918559</v>
      </c>
      <c r="BL186" s="307">
        <f t="shared" si="2844"/>
        <v>514.28144108918559</v>
      </c>
      <c r="BM186" s="307">
        <f t="shared" si="2844"/>
        <v>514.28144108918559</v>
      </c>
      <c r="BN186" s="307">
        <f t="shared" si="2844"/>
        <v>514.28144108918559</v>
      </c>
      <c r="BO186" s="307">
        <f t="shared" si="2844"/>
        <v>514.28144108918559</v>
      </c>
      <c r="BP186" s="307">
        <f t="shared" si="2844"/>
        <v>514.28144108918559</v>
      </c>
      <c r="BQ186" s="307">
        <f t="shared" si="2844"/>
        <v>514.28144108918559</v>
      </c>
      <c r="BR186" s="307">
        <f t="shared" si="2844"/>
        <v>514.28144108918559</v>
      </c>
      <c r="BS186" s="307">
        <f t="shared" si="2844"/>
        <v>514.28144108918559</v>
      </c>
      <c r="BT186" s="307">
        <f t="shared" ref="BT186:EE186" si="2845">+$C$186*BT184</f>
        <v>514.28144108918559</v>
      </c>
      <c r="BU186" s="307">
        <f t="shared" si="2845"/>
        <v>514.28144108918559</v>
      </c>
      <c r="BV186" s="307">
        <f t="shared" si="2845"/>
        <v>514.28144108918559</v>
      </c>
      <c r="BW186" s="307">
        <f t="shared" si="2845"/>
        <v>514.28144108918559</v>
      </c>
      <c r="BX186" s="307">
        <f t="shared" si="2845"/>
        <v>514.28144108918559</v>
      </c>
      <c r="BY186" s="307">
        <f t="shared" si="2845"/>
        <v>514.28144108918559</v>
      </c>
      <c r="BZ186" s="307">
        <f t="shared" si="2845"/>
        <v>514.28144108918559</v>
      </c>
      <c r="CA186" s="307">
        <f t="shared" si="2845"/>
        <v>514.28144108918559</v>
      </c>
      <c r="CB186" s="307">
        <f t="shared" si="2845"/>
        <v>514.28144108918559</v>
      </c>
      <c r="CC186" s="307">
        <f t="shared" si="2845"/>
        <v>514.28144108918559</v>
      </c>
      <c r="CD186" s="307">
        <f t="shared" si="2845"/>
        <v>514.28144108918559</v>
      </c>
      <c r="CE186" s="307">
        <f t="shared" si="2845"/>
        <v>514.28144108918559</v>
      </c>
      <c r="CF186" s="307">
        <f t="shared" si="2845"/>
        <v>514.28144108918559</v>
      </c>
      <c r="CG186" s="307">
        <f t="shared" si="2845"/>
        <v>514.28144108918559</v>
      </c>
      <c r="CH186" s="307">
        <f t="shared" si="2845"/>
        <v>514.28144108918559</v>
      </c>
      <c r="CI186" s="307">
        <f t="shared" si="2845"/>
        <v>514.28144108918559</v>
      </c>
      <c r="CJ186" s="307">
        <f t="shared" si="2845"/>
        <v>514.28144108918559</v>
      </c>
      <c r="CK186" s="307">
        <f t="shared" si="2845"/>
        <v>514.28144108918559</v>
      </c>
      <c r="CL186" s="307">
        <f t="shared" si="2845"/>
        <v>514.28144108918559</v>
      </c>
      <c r="CM186" s="307">
        <f t="shared" si="2845"/>
        <v>514.28144108918559</v>
      </c>
      <c r="CN186" s="307">
        <f t="shared" si="2845"/>
        <v>514.28144108918559</v>
      </c>
      <c r="CO186" s="307">
        <f t="shared" si="2845"/>
        <v>514.28144108918559</v>
      </c>
      <c r="CP186" s="307">
        <f t="shared" si="2845"/>
        <v>514.28144108918559</v>
      </c>
      <c r="CQ186" s="307">
        <f t="shared" si="2845"/>
        <v>514.28144108918559</v>
      </c>
      <c r="CR186" s="307">
        <f t="shared" si="2845"/>
        <v>514.28144108918559</v>
      </c>
      <c r="CS186" s="307">
        <f t="shared" si="2845"/>
        <v>514.28144108918559</v>
      </c>
      <c r="CT186" s="307">
        <f t="shared" si="2845"/>
        <v>514.28144108918559</v>
      </c>
      <c r="CU186" s="307">
        <f t="shared" si="2845"/>
        <v>514.28144108918559</v>
      </c>
      <c r="CV186" s="307">
        <f t="shared" si="2845"/>
        <v>514.28144108918559</v>
      </c>
      <c r="CW186" s="307">
        <f t="shared" si="2845"/>
        <v>514.28144108918559</v>
      </c>
      <c r="CX186" s="307">
        <f t="shared" si="2845"/>
        <v>514.28144108918559</v>
      </c>
      <c r="CY186" s="307">
        <f t="shared" si="2845"/>
        <v>514.28144108918559</v>
      </c>
      <c r="CZ186" s="307">
        <f t="shared" si="2845"/>
        <v>514.28144108918559</v>
      </c>
      <c r="DA186" s="307">
        <f t="shared" si="2845"/>
        <v>514.28144108918559</v>
      </c>
      <c r="DB186" s="307">
        <f t="shared" si="2845"/>
        <v>514.28144108918559</v>
      </c>
      <c r="DC186" s="307">
        <f t="shared" si="2845"/>
        <v>514.28144108918559</v>
      </c>
      <c r="DD186" s="307">
        <f t="shared" si="2845"/>
        <v>514.28144108918559</v>
      </c>
      <c r="DE186" s="307">
        <f t="shared" si="2845"/>
        <v>514.28144108918559</v>
      </c>
      <c r="DF186" s="307">
        <f t="shared" si="2845"/>
        <v>514.28144108918559</v>
      </c>
      <c r="DG186" s="307">
        <f t="shared" si="2845"/>
        <v>514.28144108918559</v>
      </c>
      <c r="DH186" s="307">
        <f t="shared" si="2845"/>
        <v>514.28144108918559</v>
      </c>
      <c r="DI186" s="307">
        <f t="shared" si="2845"/>
        <v>514.28144108918559</v>
      </c>
      <c r="DJ186" s="307">
        <f t="shared" si="2845"/>
        <v>514.28144108918559</v>
      </c>
      <c r="DK186" s="307">
        <f t="shared" si="2845"/>
        <v>514.28144108918559</v>
      </c>
      <c r="DL186" s="307">
        <f t="shared" si="2845"/>
        <v>514.28144108918559</v>
      </c>
      <c r="DM186" s="307">
        <f t="shared" si="2845"/>
        <v>514.28144108918559</v>
      </c>
      <c r="DN186" s="307">
        <f t="shared" si="2845"/>
        <v>514.28144108918559</v>
      </c>
      <c r="DO186" s="307">
        <f t="shared" si="2845"/>
        <v>514.28144108918559</v>
      </c>
      <c r="DP186" s="307">
        <f t="shared" si="2845"/>
        <v>514.28144108918559</v>
      </c>
      <c r="DQ186" s="307">
        <f t="shared" si="2845"/>
        <v>514.28144108918559</v>
      </c>
      <c r="DR186" s="307">
        <f t="shared" si="2845"/>
        <v>514.28144108918559</v>
      </c>
      <c r="DS186" s="307">
        <f t="shared" si="2845"/>
        <v>514.28144108918559</v>
      </c>
      <c r="DT186" s="307">
        <f t="shared" si="2845"/>
        <v>514.28144108918559</v>
      </c>
      <c r="DU186" s="307">
        <f t="shared" si="2845"/>
        <v>514.28144108918559</v>
      </c>
      <c r="DV186" s="307">
        <f t="shared" si="2845"/>
        <v>514.28144108918559</v>
      </c>
      <c r="DW186" s="307">
        <f t="shared" si="2845"/>
        <v>514.28144108918559</v>
      </c>
      <c r="DX186" s="307">
        <f t="shared" si="2845"/>
        <v>514.28144108918559</v>
      </c>
      <c r="DY186" s="307">
        <f t="shared" si="2845"/>
        <v>514.28144108918559</v>
      </c>
      <c r="DZ186" s="307">
        <f t="shared" si="2845"/>
        <v>514.28144108918559</v>
      </c>
      <c r="EA186" s="307">
        <f t="shared" si="2845"/>
        <v>514.28144108918559</v>
      </c>
      <c r="EB186" s="307">
        <f t="shared" si="2845"/>
        <v>514.28144108918559</v>
      </c>
      <c r="EC186" s="307">
        <f t="shared" si="2845"/>
        <v>514.28144108918559</v>
      </c>
      <c r="ED186" s="307">
        <f t="shared" si="2845"/>
        <v>514.28144108918559</v>
      </c>
      <c r="EE186" s="307">
        <f t="shared" si="2845"/>
        <v>514.28144108918559</v>
      </c>
      <c r="EF186" s="307">
        <f t="shared" ref="EF186:GQ186" si="2846">+$C$186*EF184</f>
        <v>514.28144108918559</v>
      </c>
      <c r="EG186" s="307">
        <f t="shared" si="2846"/>
        <v>514.28144108918559</v>
      </c>
      <c r="EH186" s="307">
        <f t="shared" si="2846"/>
        <v>514.28144108918559</v>
      </c>
      <c r="EI186" s="307">
        <f t="shared" si="2846"/>
        <v>514.28144108918559</v>
      </c>
      <c r="EJ186" s="307">
        <f t="shared" si="2846"/>
        <v>514.28144108918559</v>
      </c>
      <c r="EK186" s="307">
        <f t="shared" si="2846"/>
        <v>514.28144108918559</v>
      </c>
      <c r="EL186" s="307">
        <f t="shared" si="2846"/>
        <v>514.28144108918559</v>
      </c>
      <c r="EM186" s="307">
        <f t="shared" si="2846"/>
        <v>514.28144108918559</v>
      </c>
      <c r="EN186" s="307">
        <f t="shared" si="2846"/>
        <v>514.28144108918559</v>
      </c>
      <c r="EO186" s="307">
        <f t="shared" si="2846"/>
        <v>514.28144108918559</v>
      </c>
      <c r="EP186" s="307">
        <f t="shared" si="2846"/>
        <v>514.28144108918559</v>
      </c>
      <c r="EQ186" s="307">
        <f t="shared" si="2846"/>
        <v>514.28144108918559</v>
      </c>
      <c r="ER186" s="307">
        <f t="shared" si="2846"/>
        <v>514.28144108918559</v>
      </c>
      <c r="ES186" s="307">
        <f t="shared" si="2846"/>
        <v>514.28144108918559</v>
      </c>
      <c r="ET186" s="307">
        <f t="shared" si="2846"/>
        <v>514.28144108918559</v>
      </c>
      <c r="EU186" s="307">
        <f t="shared" si="2846"/>
        <v>514.28144108918559</v>
      </c>
      <c r="EV186" s="307">
        <f t="shared" si="2846"/>
        <v>514.28144108918559</v>
      </c>
      <c r="EW186" s="307">
        <f t="shared" si="2846"/>
        <v>514.28144108918559</v>
      </c>
      <c r="EX186" s="307">
        <f t="shared" si="2846"/>
        <v>514.28144108918559</v>
      </c>
      <c r="EY186" s="307">
        <f t="shared" si="2846"/>
        <v>514.28144108918559</v>
      </c>
      <c r="EZ186" s="307">
        <f t="shared" si="2846"/>
        <v>514.28144108918559</v>
      </c>
      <c r="FA186" s="307">
        <f t="shared" si="2846"/>
        <v>514.28144108918559</v>
      </c>
      <c r="FB186" s="307">
        <f t="shared" si="2846"/>
        <v>514.28144108918559</v>
      </c>
      <c r="FC186" s="307">
        <f t="shared" si="2846"/>
        <v>514.28144108918559</v>
      </c>
      <c r="FD186" s="307">
        <f t="shared" si="2846"/>
        <v>514.28144108918559</v>
      </c>
      <c r="FE186" s="307">
        <f t="shared" si="2846"/>
        <v>514.28144108918559</v>
      </c>
      <c r="FF186" s="307">
        <f t="shared" si="2846"/>
        <v>514.28144108918559</v>
      </c>
      <c r="FG186" s="307">
        <f t="shared" si="2846"/>
        <v>514.28144108918559</v>
      </c>
      <c r="FH186" s="307">
        <f t="shared" si="2846"/>
        <v>514.28144108918559</v>
      </c>
      <c r="FI186" s="307">
        <f t="shared" si="2846"/>
        <v>514.28144108918559</v>
      </c>
      <c r="FJ186" s="307">
        <f t="shared" si="2846"/>
        <v>514.28144108918559</v>
      </c>
      <c r="FK186" s="307">
        <f t="shared" si="2846"/>
        <v>514.28144108918559</v>
      </c>
      <c r="FL186" s="307">
        <f t="shared" si="2846"/>
        <v>514.28144108918559</v>
      </c>
      <c r="FM186" s="307">
        <f t="shared" si="2846"/>
        <v>514.28144108918559</v>
      </c>
      <c r="FN186" s="307">
        <f t="shared" si="2846"/>
        <v>514.28144108918559</v>
      </c>
      <c r="FO186" s="307">
        <f t="shared" si="2846"/>
        <v>514.28144108918559</v>
      </c>
      <c r="FP186" s="307">
        <f t="shared" si="2846"/>
        <v>514.28144108918559</v>
      </c>
      <c r="FQ186" s="307">
        <f t="shared" si="2846"/>
        <v>514.28144108918559</v>
      </c>
      <c r="FR186" s="307">
        <f t="shared" si="2846"/>
        <v>514.28144108918559</v>
      </c>
      <c r="FS186" s="307">
        <f t="shared" si="2846"/>
        <v>514.28144108918559</v>
      </c>
      <c r="FT186" s="307">
        <f t="shared" si="2846"/>
        <v>514.28144108918559</v>
      </c>
      <c r="FU186" s="307">
        <f t="shared" si="2846"/>
        <v>514.28144108918559</v>
      </c>
      <c r="FV186" s="307">
        <f t="shared" si="2846"/>
        <v>514.28144108918559</v>
      </c>
      <c r="FW186" s="307">
        <f t="shared" si="2846"/>
        <v>514.28144108918559</v>
      </c>
      <c r="FX186" s="307">
        <f t="shared" si="2846"/>
        <v>514.28144108918559</v>
      </c>
      <c r="FY186" s="307">
        <f t="shared" si="2846"/>
        <v>514.28144108918559</v>
      </c>
      <c r="FZ186" s="307">
        <f t="shared" si="2846"/>
        <v>514.28144108918559</v>
      </c>
      <c r="GA186" s="307">
        <f t="shared" si="2846"/>
        <v>514.28144108918559</v>
      </c>
      <c r="GB186" s="307">
        <f t="shared" si="2846"/>
        <v>514.28144108918559</v>
      </c>
      <c r="GC186" s="307">
        <f t="shared" si="2846"/>
        <v>514.28144108918559</v>
      </c>
      <c r="GD186" s="307">
        <f t="shared" si="2846"/>
        <v>514.28144108918559</v>
      </c>
      <c r="GE186" s="307">
        <f t="shared" si="2846"/>
        <v>514.28144108918559</v>
      </c>
      <c r="GF186" s="307">
        <f t="shared" si="2846"/>
        <v>514.28144108918559</v>
      </c>
      <c r="GG186" s="307">
        <f t="shared" si="2846"/>
        <v>514.28144108918559</v>
      </c>
      <c r="GH186" s="307">
        <f t="shared" si="2846"/>
        <v>514.28144108918559</v>
      </c>
      <c r="GI186" s="307">
        <f t="shared" si="2846"/>
        <v>514.28144108918559</v>
      </c>
      <c r="GJ186" s="307">
        <f t="shared" si="2846"/>
        <v>514.28144108918559</v>
      </c>
      <c r="GK186" s="307">
        <f t="shared" si="2846"/>
        <v>514.28144108918559</v>
      </c>
      <c r="GL186" s="307">
        <f t="shared" si="2846"/>
        <v>514.28144108918559</v>
      </c>
      <c r="GM186" s="307">
        <f t="shared" si="2846"/>
        <v>514.28144108918559</v>
      </c>
      <c r="GN186" s="307">
        <f t="shared" si="2846"/>
        <v>514.28144108918559</v>
      </c>
      <c r="GO186" s="307">
        <f t="shared" si="2846"/>
        <v>514.28144108918559</v>
      </c>
      <c r="GP186" s="307">
        <f t="shared" si="2846"/>
        <v>514.28144108918559</v>
      </c>
      <c r="GQ186" s="307">
        <f t="shared" si="2846"/>
        <v>514.28144108918559</v>
      </c>
      <c r="GR186" s="307">
        <f t="shared" ref="GR186:JC186" si="2847">+$C$186*GR184</f>
        <v>514.28144108918559</v>
      </c>
      <c r="GS186" s="307">
        <f t="shared" si="2847"/>
        <v>514.28144108918559</v>
      </c>
      <c r="GT186" s="307">
        <f t="shared" si="2847"/>
        <v>514.28144108918559</v>
      </c>
      <c r="GU186" s="307">
        <f t="shared" si="2847"/>
        <v>514.28144108918559</v>
      </c>
      <c r="GV186" s="307">
        <f t="shared" si="2847"/>
        <v>514.28144108918559</v>
      </c>
      <c r="GW186" s="307">
        <f t="shared" si="2847"/>
        <v>514.28144108918559</v>
      </c>
      <c r="GX186" s="307">
        <f t="shared" si="2847"/>
        <v>514.28144108918559</v>
      </c>
      <c r="GY186" s="307">
        <f t="shared" si="2847"/>
        <v>514.28144108918559</v>
      </c>
      <c r="GZ186" s="307">
        <f t="shared" si="2847"/>
        <v>514.28144108918559</v>
      </c>
      <c r="HA186" s="307">
        <f t="shared" si="2847"/>
        <v>514.28144108918559</v>
      </c>
      <c r="HB186" s="307">
        <f t="shared" si="2847"/>
        <v>514.28144108918559</v>
      </c>
      <c r="HC186" s="307">
        <f t="shared" si="2847"/>
        <v>514.28144108918559</v>
      </c>
      <c r="HD186" s="307">
        <f t="shared" si="2847"/>
        <v>514.28144108918559</v>
      </c>
      <c r="HE186" s="307">
        <f t="shared" si="2847"/>
        <v>514.28144108918559</v>
      </c>
      <c r="HF186" s="307">
        <f t="shared" si="2847"/>
        <v>514.28144108918559</v>
      </c>
      <c r="HG186" s="307">
        <f t="shared" si="2847"/>
        <v>514.28144108918559</v>
      </c>
      <c r="HH186" s="307">
        <f t="shared" si="2847"/>
        <v>514.28144108918559</v>
      </c>
      <c r="HI186" s="307">
        <f t="shared" si="2847"/>
        <v>514.28144108918559</v>
      </c>
      <c r="HJ186" s="307">
        <f t="shared" si="2847"/>
        <v>514.28144108918559</v>
      </c>
      <c r="HK186" s="307">
        <f t="shared" si="2847"/>
        <v>514.28144108918559</v>
      </c>
      <c r="HL186" s="307">
        <f t="shared" si="2847"/>
        <v>514.28144108918559</v>
      </c>
      <c r="HM186" s="307">
        <f t="shared" si="2847"/>
        <v>514.28144108918559</v>
      </c>
      <c r="HN186" s="307">
        <f t="shared" si="2847"/>
        <v>514.28144108918559</v>
      </c>
      <c r="HO186" s="307">
        <f t="shared" si="2847"/>
        <v>514.28144108918559</v>
      </c>
      <c r="HP186" s="307">
        <f t="shared" si="2847"/>
        <v>514.28144108918559</v>
      </c>
      <c r="HQ186" s="307">
        <f t="shared" si="2847"/>
        <v>514.28144108918559</v>
      </c>
      <c r="HR186" s="307">
        <f t="shared" si="2847"/>
        <v>514.28144108918559</v>
      </c>
      <c r="HS186" s="307">
        <f t="shared" si="2847"/>
        <v>514.28144108918559</v>
      </c>
      <c r="HT186" s="307">
        <f t="shared" si="2847"/>
        <v>514.28144108918559</v>
      </c>
      <c r="HU186" s="307">
        <f t="shared" si="2847"/>
        <v>514.28144108918559</v>
      </c>
      <c r="HV186" s="307">
        <f t="shared" si="2847"/>
        <v>514.28144108918559</v>
      </c>
      <c r="HW186" s="307">
        <f t="shared" si="2847"/>
        <v>514.28144108918559</v>
      </c>
      <c r="HX186" s="307">
        <f t="shared" si="2847"/>
        <v>514.28144108918559</v>
      </c>
      <c r="HY186" s="307">
        <f t="shared" si="2847"/>
        <v>514.28144108918559</v>
      </c>
      <c r="HZ186" s="307">
        <f t="shared" si="2847"/>
        <v>514.28144108918559</v>
      </c>
      <c r="IA186" s="307">
        <f t="shared" si="2847"/>
        <v>514.28144108918559</v>
      </c>
      <c r="IB186" s="307">
        <f t="shared" si="2847"/>
        <v>514.28144108918559</v>
      </c>
      <c r="IC186" s="307">
        <f t="shared" si="2847"/>
        <v>514.28144108918559</v>
      </c>
      <c r="ID186" s="307">
        <f t="shared" si="2847"/>
        <v>514.28144108918559</v>
      </c>
      <c r="IE186" s="307">
        <f t="shared" si="2847"/>
        <v>514.28144108918559</v>
      </c>
      <c r="IF186" s="307">
        <f t="shared" si="2847"/>
        <v>514.28144108918559</v>
      </c>
      <c r="IG186" s="307">
        <f t="shared" si="2847"/>
        <v>514.28144108918559</v>
      </c>
      <c r="IH186" s="307">
        <f t="shared" si="2847"/>
        <v>0</v>
      </c>
      <c r="II186" s="307">
        <f t="shared" si="2847"/>
        <v>0</v>
      </c>
      <c r="IJ186" s="307">
        <f t="shared" si="2847"/>
        <v>0</v>
      </c>
      <c r="IK186" s="307">
        <f t="shared" si="2847"/>
        <v>0</v>
      </c>
      <c r="IL186" s="307">
        <f t="shared" si="2847"/>
        <v>0</v>
      </c>
      <c r="IM186" s="307">
        <f t="shared" si="2847"/>
        <v>0</v>
      </c>
      <c r="IN186" s="307">
        <f t="shared" si="2847"/>
        <v>0</v>
      </c>
      <c r="IO186" s="307">
        <f t="shared" si="2847"/>
        <v>0</v>
      </c>
      <c r="IP186" s="307">
        <f t="shared" si="2847"/>
        <v>0</v>
      </c>
      <c r="IQ186" s="307">
        <f t="shared" si="2847"/>
        <v>0</v>
      </c>
      <c r="IR186" s="307">
        <f t="shared" si="2847"/>
        <v>0</v>
      </c>
      <c r="IS186" s="307">
        <f t="shared" si="2847"/>
        <v>0</v>
      </c>
      <c r="IT186" s="307">
        <f t="shared" si="2847"/>
        <v>0</v>
      </c>
      <c r="IU186" s="307">
        <f t="shared" si="2847"/>
        <v>0</v>
      </c>
      <c r="IV186" s="307">
        <f t="shared" si="2847"/>
        <v>0</v>
      </c>
      <c r="IW186" s="307">
        <f t="shared" si="2847"/>
        <v>0</v>
      </c>
      <c r="IX186" s="307">
        <f t="shared" si="2847"/>
        <v>0</v>
      </c>
      <c r="IY186" s="307">
        <f t="shared" si="2847"/>
        <v>0</v>
      </c>
      <c r="IZ186" s="307">
        <f t="shared" si="2847"/>
        <v>0</v>
      </c>
      <c r="JA186" s="307">
        <f t="shared" si="2847"/>
        <v>0</v>
      </c>
      <c r="JB186" s="307">
        <f t="shared" si="2847"/>
        <v>0</v>
      </c>
      <c r="JC186" s="307">
        <f t="shared" si="2847"/>
        <v>0</v>
      </c>
      <c r="JD186" s="307">
        <f t="shared" ref="JD186:JN186" si="2848">+$C$186*JD184</f>
        <v>0</v>
      </c>
      <c r="JE186" s="307">
        <f t="shared" si="2848"/>
        <v>0</v>
      </c>
      <c r="JF186" s="307">
        <f t="shared" si="2848"/>
        <v>0</v>
      </c>
      <c r="JG186" s="307">
        <f t="shared" si="2848"/>
        <v>0</v>
      </c>
      <c r="JH186" s="307">
        <f t="shared" si="2848"/>
        <v>0</v>
      </c>
      <c r="JI186" s="307">
        <f t="shared" si="2848"/>
        <v>0</v>
      </c>
      <c r="JJ186" s="307">
        <f t="shared" si="2848"/>
        <v>0</v>
      </c>
      <c r="JK186" s="307">
        <f t="shared" si="2848"/>
        <v>0</v>
      </c>
      <c r="JL186" s="307">
        <f t="shared" si="2848"/>
        <v>0</v>
      </c>
      <c r="JM186" s="307">
        <f t="shared" si="2848"/>
        <v>0</v>
      </c>
      <c r="JN186" s="307">
        <f t="shared" si="2848"/>
        <v>0</v>
      </c>
    </row>
    <row r="187" spans="2:274" ht="13.5" thickBot="1" x14ac:dyDescent="0.25">
      <c r="B187" s="2" t="s">
        <v>503</v>
      </c>
      <c r="C187" s="393">
        <f>+C186*12</f>
        <v>6171.3772930702271</v>
      </c>
      <c r="D187" s="178"/>
      <c r="E187" s="297"/>
      <c r="F187" s="347"/>
      <c r="G187" s="347"/>
      <c r="H187" s="347"/>
      <c r="I187" s="347"/>
      <c r="J187" s="347"/>
      <c r="K187" s="347"/>
      <c r="L187" s="347"/>
      <c r="M187" s="347"/>
      <c r="N187" s="347"/>
      <c r="O187" s="347"/>
      <c r="P187" s="347"/>
      <c r="Q187" s="347"/>
      <c r="R187" s="347"/>
      <c r="S187" s="347"/>
      <c r="T187" s="347"/>
      <c r="U187" s="347"/>
      <c r="V187" s="347"/>
      <c r="W187" s="347"/>
      <c r="X187" s="347"/>
      <c r="Y187" s="347"/>
      <c r="Z187" s="347"/>
      <c r="AA187" s="347"/>
      <c r="AB187" s="347"/>
      <c r="AC187" s="347"/>
      <c r="AD187" s="347"/>
      <c r="AE187" s="347"/>
      <c r="AF187" s="347"/>
      <c r="AG187" s="347"/>
      <c r="AH187" s="347"/>
      <c r="AI187" s="347"/>
      <c r="AJ187" s="347"/>
      <c r="AK187" s="347"/>
      <c r="AL187" s="347"/>
      <c r="AM187" s="347"/>
      <c r="AN187" s="347"/>
      <c r="AO187" s="347"/>
      <c r="AP187" s="347"/>
      <c r="AQ187" s="347"/>
      <c r="AR187" s="347"/>
      <c r="AS187" s="347"/>
      <c r="AT187" s="347"/>
      <c r="AU187" s="347"/>
      <c r="AV187" s="347"/>
      <c r="AW187" s="347"/>
      <c r="AX187" s="347"/>
      <c r="AY187" s="347"/>
      <c r="AZ187" s="347"/>
      <c r="BA187" s="347"/>
      <c r="BB187" s="347"/>
      <c r="BC187" s="347"/>
      <c r="BD187" s="347"/>
      <c r="BE187" s="347"/>
      <c r="BF187" s="347"/>
      <c r="BG187" s="347"/>
      <c r="BH187" s="347"/>
      <c r="BI187" s="347"/>
      <c r="BJ187" s="347"/>
      <c r="BK187" s="347"/>
      <c r="BL187" s="347"/>
      <c r="BM187" s="347"/>
      <c r="BN187" s="347"/>
      <c r="BO187" s="347"/>
      <c r="BP187" s="347"/>
      <c r="BQ187" s="347"/>
      <c r="BR187" s="347"/>
      <c r="BS187" s="347"/>
      <c r="BT187" s="347"/>
      <c r="BU187" s="347"/>
      <c r="BV187" s="347"/>
      <c r="BW187" s="347"/>
      <c r="BX187" s="347"/>
      <c r="BY187" s="347"/>
      <c r="BZ187" s="347"/>
      <c r="CA187" s="347"/>
      <c r="CB187" s="347"/>
      <c r="CC187" s="347"/>
      <c r="CD187" s="347"/>
      <c r="CE187" s="347"/>
      <c r="CF187" s="347"/>
      <c r="CG187" s="347"/>
      <c r="CH187" s="347"/>
      <c r="CI187" s="347"/>
      <c r="CJ187" s="347"/>
      <c r="CK187" s="347"/>
      <c r="CL187" s="347"/>
      <c r="CM187" s="347"/>
      <c r="CN187" s="347"/>
      <c r="CO187" s="347"/>
      <c r="CP187" s="347"/>
      <c r="CQ187" s="347"/>
      <c r="CR187" s="347"/>
      <c r="CS187" s="347"/>
      <c r="CT187" s="347"/>
      <c r="CU187" s="347"/>
      <c r="CV187" s="347"/>
      <c r="CW187" s="347"/>
      <c r="CX187" s="347"/>
      <c r="CY187" s="347"/>
      <c r="CZ187" s="347"/>
      <c r="DA187" s="347"/>
      <c r="DB187" s="347"/>
      <c r="DC187" s="347"/>
      <c r="DD187" s="347"/>
      <c r="DE187" s="347"/>
      <c r="DF187" s="347"/>
      <c r="DG187" s="347"/>
      <c r="DH187" s="347"/>
      <c r="DI187" s="347"/>
      <c r="DJ187" s="347"/>
      <c r="DK187" s="347"/>
      <c r="DL187" s="347"/>
      <c r="DM187" s="347"/>
      <c r="DN187" s="347"/>
      <c r="DO187" s="347"/>
      <c r="DP187" s="347"/>
      <c r="DQ187" s="347"/>
      <c r="DR187" s="347"/>
      <c r="DS187" s="347"/>
      <c r="DT187" s="347"/>
      <c r="DU187" s="347"/>
      <c r="DV187" s="347"/>
      <c r="DW187" s="347"/>
      <c r="DX187" s="347"/>
      <c r="DY187" s="347"/>
      <c r="DZ187" s="347"/>
      <c r="EA187" s="347"/>
      <c r="EB187" s="347"/>
      <c r="EC187" s="347"/>
      <c r="ED187" s="347"/>
      <c r="EE187" s="347"/>
      <c r="EF187" s="347"/>
      <c r="EG187" s="347"/>
      <c r="EH187" s="347"/>
      <c r="EI187" s="347"/>
      <c r="EJ187" s="347"/>
      <c r="EK187" s="347"/>
      <c r="EL187" s="347"/>
      <c r="EM187" s="347"/>
      <c r="EN187" s="347"/>
      <c r="EO187" s="347"/>
      <c r="EP187" s="347"/>
      <c r="EQ187" s="347"/>
      <c r="ER187" s="347"/>
      <c r="ES187" s="347"/>
      <c r="ET187" s="347"/>
      <c r="EU187" s="347"/>
      <c r="EV187" s="347"/>
      <c r="EW187" s="347"/>
      <c r="EX187" s="347"/>
      <c r="EY187" s="347"/>
      <c r="EZ187" s="347"/>
      <c r="FA187" s="347"/>
      <c r="FB187" s="347"/>
      <c r="FC187" s="347"/>
      <c r="FD187" s="347"/>
      <c r="FE187" s="347"/>
      <c r="FF187" s="347"/>
      <c r="FG187" s="347"/>
      <c r="FH187" s="347"/>
      <c r="FI187" s="347"/>
      <c r="FJ187" s="347"/>
      <c r="FK187" s="347"/>
      <c r="FL187" s="347"/>
      <c r="FM187" s="347"/>
      <c r="FN187" s="347"/>
      <c r="FO187" s="347"/>
      <c r="FP187" s="347"/>
      <c r="FQ187" s="347"/>
      <c r="FR187" s="347"/>
      <c r="FS187" s="347"/>
      <c r="FT187" s="347"/>
      <c r="FU187" s="347"/>
      <c r="FV187" s="347"/>
      <c r="FW187" s="347"/>
      <c r="FX187" s="347"/>
      <c r="FY187" s="347"/>
      <c r="FZ187" s="347"/>
      <c r="GA187" s="347"/>
      <c r="GB187" s="347"/>
      <c r="GC187" s="347"/>
      <c r="GD187" s="347"/>
      <c r="GE187" s="347"/>
      <c r="GF187" s="347"/>
      <c r="GG187" s="347"/>
      <c r="GH187" s="347"/>
      <c r="GI187" s="347"/>
      <c r="GJ187" s="347"/>
      <c r="GK187" s="347"/>
      <c r="GL187" s="347"/>
      <c r="GM187" s="347"/>
      <c r="GN187" s="347"/>
      <c r="GO187" s="347"/>
      <c r="GP187" s="347"/>
      <c r="GQ187" s="347"/>
      <c r="GR187" s="347"/>
      <c r="GS187" s="347"/>
      <c r="GT187" s="347"/>
      <c r="GU187" s="347"/>
      <c r="GV187" s="347"/>
      <c r="GW187" s="347"/>
      <c r="GX187" s="347"/>
      <c r="GY187" s="347"/>
      <c r="GZ187" s="347"/>
      <c r="HA187" s="347"/>
      <c r="HB187" s="347"/>
      <c r="HC187" s="347"/>
      <c r="HD187" s="347"/>
      <c r="HE187" s="347"/>
      <c r="HF187" s="347"/>
      <c r="HG187" s="347"/>
      <c r="HH187" s="347"/>
      <c r="HI187" s="347"/>
      <c r="HJ187" s="347"/>
      <c r="HK187" s="347"/>
      <c r="HL187" s="347"/>
      <c r="HM187" s="347"/>
      <c r="HN187" s="347"/>
      <c r="HO187" s="347"/>
      <c r="HP187" s="347"/>
      <c r="HQ187" s="347"/>
      <c r="HR187" s="347"/>
      <c r="HS187" s="347"/>
      <c r="HT187" s="347"/>
      <c r="HU187" s="347"/>
      <c r="HV187" s="347"/>
      <c r="HW187" s="347"/>
      <c r="HX187" s="347"/>
      <c r="HY187" s="347"/>
      <c r="HZ187" s="347"/>
      <c r="IA187" s="347"/>
      <c r="IB187" s="347"/>
      <c r="IC187" s="347"/>
      <c r="ID187" s="347"/>
      <c r="IE187" s="347"/>
      <c r="IF187" s="347"/>
      <c r="IG187" s="347"/>
      <c r="IH187" s="347"/>
      <c r="II187" s="347"/>
      <c r="IJ187" s="347"/>
      <c r="IK187" s="347"/>
      <c r="IL187" s="347"/>
      <c r="IM187" s="347"/>
      <c r="IN187" s="347"/>
      <c r="IO187" s="347"/>
      <c r="IP187" s="347"/>
      <c r="IQ187" s="347"/>
      <c r="IR187" s="347"/>
      <c r="IS187" s="347"/>
      <c r="IT187" s="347"/>
      <c r="IU187" s="347"/>
      <c r="IV187" s="347"/>
      <c r="IW187" s="347"/>
      <c r="IX187" s="347"/>
      <c r="IY187" s="347"/>
      <c r="IZ187" s="347"/>
      <c r="JA187" s="347"/>
      <c r="JB187" s="347"/>
      <c r="JC187" s="347"/>
      <c r="JD187" s="347"/>
      <c r="JE187" s="347"/>
      <c r="JF187" s="347"/>
      <c r="JG187" s="347"/>
      <c r="JH187" s="347"/>
      <c r="JI187" s="347"/>
      <c r="JJ187" s="347"/>
      <c r="JK187" s="347"/>
      <c r="JL187" s="347"/>
      <c r="JM187" s="347"/>
      <c r="JN187" s="347"/>
    </row>
    <row r="188" spans="2:274" x14ac:dyDescent="0.2">
      <c r="B188" s="2"/>
      <c r="C188" s="247"/>
      <c r="D188" s="178"/>
      <c r="E188" s="297"/>
      <c r="F188" s="347"/>
      <c r="G188" s="347"/>
      <c r="H188" s="347"/>
      <c r="I188" s="347"/>
      <c r="J188" s="347"/>
      <c r="K188" s="347"/>
      <c r="L188" s="347"/>
      <c r="M188" s="347"/>
      <c r="N188" s="347"/>
      <c r="O188" s="347"/>
      <c r="P188" s="347"/>
      <c r="Q188" s="347"/>
      <c r="R188" s="347"/>
      <c r="S188" s="347"/>
      <c r="T188" s="347"/>
      <c r="U188" s="347"/>
      <c r="V188" s="347"/>
      <c r="W188" s="347"/>
      <c r="X188" s="347"/>
      <c r="Y188" s="347"/>
      <c r="Z188" s="347"/>
      <c r="AA188" s="347"/>
      <c r="AB188" s="347"/>
      <c r="AC188" s="347"/>
      <c r="AD188" s="347"/>
      <c r="AE188" s="347"/>
      <c r="AF188" s="347"/>
      <c r="AG188" s="347"/>
      <c r="AH188" s="347"/>
      <c r="AI188" s="347"/>
      <c r="AJ188" s="347"/>
      <c r="AK188" s="347"/>
      <c r="AL188" s="347"/>
      <c r="AM188" s="347"/>
      <c r="AN188" s="347"/>
      <c r="AO188" s="347"/>
      <c r="AP188" s="347"/>
      <c r="AQ188" s="347"/>
      <c r="AR188" s="347"/>
      <c r="AS188" s="347"/>
      <c r="AT188" s="347"/>
      <c r="AU188" s="347"/>
      <c r="AV188" s="347"/>
      <c r="AW188" s="347"/>
      <c r="AX188" s="347"/>
      <c r="AY188" s="347"/>
      <c r="AZ188" s="347"/>
      <c r="BA188" s="347"/>
      <c r="BB188" s="347"/>
      <c r="BC188" s="347"/>
      <c r="BD188" s="347"/>
      <c r="BE188" s="347"/>
      <c r="BF188" s="347"/>
      <c r="BG188" s="347"/>
      <c r="BH188" s="347"/>
      <c r="BI188" s="347"/>
      <c r="BJ188" s="347"/>
      <c r="BK188" s="347"/>
      <c r="BL188" s="347"/>
      <c r="BM188" s="347"/>
      <c r="BN188" s="347"/>
      <c r="BO188" s="347"/>
      <c r="BP188" s="347"/>
      <c r="BQ188" s="347"/>
      <c r="BR188" s="347"/>
      <c r="BS188" s="347"/>
      <c r="BT188" s="347"/>
      <c r="BU188" s="347"/>
      <c r="BV188" s="347"/>
      <c r="BW188" s="347"/>
      <c r="BX188" s="347"/>
      <c r="BY188" s="347"/>
      <c r="BZ188" s="347"/>
      <c r="CA188" s="347"/>
      <c r="CB188" s="347"/>
      <c r="CC188" s="347"/>
      <c r="CD188" s="347"/>
      <c r="CE188" s="347"/>
      <c r="CF188" s="347"/>
      <c r="CG188" s="347"/>
      <c r="CH188" s="347"/>
      <c r="CI188" s="347"/>
      <c r="CJ188" s="347"/>
      <c r="CK188" s="347"/>
      <c r="CL188" s="347"/>
      <c r="CM188" s="347"/>
      <c r="CN188" s="347"/>
      <c r="CO188" s="347"/>
      <c r="CP188" s="347"/>
      <c r="CQ188" s="347"/>
      <c r="CR188" s="347"/>
      <c r="CS188" s="347"/>
      <c r="CT188" s="347"/>
      <c r="CU188" s="347"/>
      <c r="CV188" s="347"/>
      <c r="CW188" s="347"/>
      <c r="CX188" s="347"/>
      <c r="CY188" s="347"/>
      <c r="CZ188" s="347"/>
      <c r="DA188" s="347"/>
      <c r="DB188" s="347"/>
      <c r="DC188" s="347"/>
      <c r="DD188" s="347"/>
      <c r="DE188" s="347"/>
      <c r="DF188" s="347"/>
      <c r="DG188" s="347"/>
      <c r="DH188" s="347"/>
      <c r="DI188" s="347"/>
      <c r="DJ188" s="347"/>
      <c r="DK188" s="347"/>
      <c r="DL188" s="347"/>
      <c r="DM188" s="347"/>
      <c r="DN188" s="347"/>
      <c r="DO188" s="347"/>
      <c r="DP188" s="347"/>
      <c r="DQ188" s="347"/>
      <c r="DR188" s="347"/>
      <c r="DS188" s="347"/>
      <c r="DT188" s="347"/>
      <c r="DU188" s="347"/>
      <c r="DV188" s="347"/>
      <c r="DW188" s="347"/>
      <c r="DX188" s="347"/>
      <c r="DY188" s="347"/>
      <c r="DZ188" s="347"/>
      <c r="EA188" s="347"/>
      <c r="EB188" s="347"/>
      <c r="EC188" s="347"/>
      <c r="ED188" s="347"/>
      <c r="EE188" s="347"/>
      <c r="EF188" s="347"/>
      <c r="EG188" s="347"/>
      <c r="EH188" s="347"/>
      <c r="EI188" s="347"/>
      <c r="EJ188" s="347"/>
      <c r="EK188" s="347"/>
      <c r="EL188" s="347"/>
      <c r="EM188" s="347"/>
      <c r="EN188" s="347"/>
      <c r="EO188" s="347"/>
      <c r="EP188" s="347"/>
      <c r="EQ188" s="347"/>
      <c r="ER188" s="347"/>
      <c r="ES188" s="347"/>
      <c r="ET188" s="347"/>
      <c r="EU188" s="347"/>
      <c r="EV188" s="347"/>
      <c r="EW188" s="347"/>
      <c r="EX188" s="347"/>
      <c r="EY188" s="347"/>
      <c r="EZ188" s="347"/>
      <c r="FA188" s="347"/>
      <c r="FB188" s="347"/>
      <c r="FC188" s="347"/>
      <c r="FD188" s="347"/>
      <c r="FE188" s="347"/>
      <c r="FF188" s="347"/>
      <c r="FG188" s="347"/>
      <c r="FH188" s="347"/>
      <c r="FI188" s="347"/>
      <c r="FJ188" s="347"/>
      <c r="FK188" s="347"/>
      <c r="FL188" s="347"/>
      <c r="FM188" s="347"/>
      <c r="FN188" s="347"/>
      <c r="FO188" s="347"/>
      <c r="FP188" s="347"/>
      <c r="FQ188" s="347"/>
      <c r="FR188" s="347"/>
      <c r="FS188" s="347"/>
      <c r="FT188" s="347"/>
      <c r="FU188" s="347"/>
      <c r="FV188" s="347"/>
      <c r="FW188" s="347"/>
      <c r="FX188" s="347"/>
      <c r="FY188" s="347"/>
      <c r="FZ188" s="347"/>
      <c r="GA188" s="347"/>
      <c r="GB188" s="347"/>
      <c r="GC188" s="347"/>
      <c r="GD188" s="347"/>
      <c r="GE188" s="347"/>
      <c r="GF188" s="347"/>
      <c r="GG188" s="347"/>
      <c r="GH188" s="347"/>
      <c r="GI188" s="347"/>
      <c r="GJ188" s="347"/>
      <c r="GK188" s="347"/>
      <c r="GL188" s="347"/>
      <c r="GM188" s="347"/>
      <c r="GN188" s="347"/>
      <c r="GO188" s="347"/>
      <c r="GP188" s="347"/>
      <c r="GQ188" s="347"/>
      <c r="GR188" s="347"/>
      <c r="GS188" s="347"/>
      <c r="GT188" s="347"/>
      <c r="GU188" s="347"/>
      <c r="GV188" s="347"/>
      <c r="GW188" s="347"/>
      <c r="GX188" s="347"/>
      <c r="GY188" s="347"/>
      <c r="GZ188" s="347"/>
      <c r="HA188" s="347"/>
      <c r="HB188" s="347"/>
      <c r="HC188" s="347"/>
      <c r="HD188" s="347"/>
      <c r="HE188" s="347"/>
      <c r="HF188" s="347"/>
      <c r="HG188" s="347"/>
      <c r="HH188" s="347"/>
      <c r="HI188" s="347"/>
      <c r="HJ188" s="347"/>
      <c r="HK188" s="347"/>
      <c r="HL188" s="347"/>
      <c r="HM188" s="347"/>
      <c r="HN188" s="347"/>
      <c r="HO188" s="347"/>
      <c r="HP188" s="347"/>
      <c r="HQ188" s="347"/>
      <c r="HR188" s="347"/>
      <c r="HS188" s="347"/>
      <c r="HT188" s="347"/>
      <c r="HU188" s="347"/>
      <c r="HV188" s="347"/>
      <c r="HW188" s="347"/>
      <c r="HX188" s="347"/>
      <c r="HY188" s="347"/>
      <c r="HZ188" s="347"/>
      <c r="IA188" s="347"/>
      <c r="IB188" s="347"/>
      <c r="IC188" s="347"/>
      <c r="ID188" s="347"/>
      <c r="IE188" s="347"/>
      <c r="IF188" s="347"/>
      <c r="IG188" s="347"/>
      <c r="IH188" s="347"/>
      <c r="II188" s="347"/>
      <c r="IJ188" s="347"/>
      <c r="IK188" s="347"/>
      <c r="IL188" s="347"/>
      <c r="IM188" s="347"/>
      <c r="IN188" s="347"/>
      <c r="IO188" s="347"/>
      <c r="IP188" s="347"/>
      <c r="IQ188" s="347"/>
      <c r="IR188" s="347"/>
      <c r="IS188" s="347"/>
      <c r="IT188" s="347"/>
      <c r="IU188" s="347"/>
      <c r="IV188" s="347"/>
      <c r="IW188" s="347"/>
      <c r="IX188" s="347"/>
      <c r="IY188" s="347"/>
      <c r="IZ188" s="347"/>
      <c r="JA188" s="347"/>
      <c r="JB188" s="347"/>
      <c r="JC188" s="347"/>
      <c r="JD188" s="347"/>
      <c r="JE188" s="347"/>
      <c r="JF188" s="347"/>
      <c r="JG188" s="347"/>
      <c r="JH188" s="347"/>
      <c r="JI188" s="347"/>
      <c r="JJ188" s="347"/>
      <c r="JK188" s="347"/>
      <c r="JL188" s="347"/>
      <c r="JM188" s="347"/>
      <c r="JN188" s="347"/>
    </row>
    <row r="189" spans="2:274" x14ac:dyDescent="0.2">
      <c r="B189" s="2" t="s">
        <v>67</v>
      </c>
      <c r="C189" s="247"/>
      <c r="D189" s="178"/>
      <c r="E189" s="297"/>
      <c r="F189" s="307"/>
      <c r="G189" s="307">
        <f>+F193</f>
        <v>0</v>
      </c>
      <c r="H189" s="307">
        <f t="shared" ref="H189:BS189" si="2849">+G193</f>
        <v>0</v>
      </c>
      <c r="I189" s="307">
        <f t="shared" si="2849"/>
        <v>0</v>
      </c>
      <c r="J189" s="307">
        <f t="shared" si="2849"/>
        <v>0</v>
      </c>
      <c r="K189" s="307">
        <f t="shared" si="2849"/>
        <v>0</v>
      </c>
      <c r="L189" s="307">
        <f t="shared" si="2849"/>
        <v>0</v>
      </c>
      <c r="M189" s="307">
        <f t="shared" si="2849"/>
        <v>0</v>
      </c>
      <c r="N189" s="307">
        <f t="shared" si="2849"/>
        <v>0</v>
      </c>
      <c r="O189" s="307">
        <f t="shared" si="2849"/>
        <v>0</v>
      </c>
      <c r="P189" s="307">
        <f t="shared" si="2849"/>
        <v>0</v>
      </c>
      <c r="Q189" s="307">
        <f t="shared" si="2849"/>
        <v>0</v>
      </c>
      <c r="R189" s="307">
        <f t="shared" si="2849"/>
        <v>0</v>
      </c>
      <c r="S189" s="307">
        <f t="shared" si="2849"/>
        <v>0</v>
      </c>
      <c r="T189" s="307">
        <f t="shared" si="2849"/>
        <v>45762.276440330548</v>
      </c>
      <c r="U189" s="307">
        <f t="shared" si="2849"/>
        <v>46021.023004582807</v>
      </c>
      <c r="V189" s="307">
        <f t="shared" si="2849"/>
        <v>46281.232559527838</v>
      </c>
      <c r="W189" s="307">
        <f t="shared" si="2849"/>
        <v>46542.913377127727</v>
      </c>
      <c r="X189" s="307">
        <f t="shared" si="2849"/>
        <v>46806.073776115416</v>
      </c>
      <c r="Y189" s="307">
        <f t="shared" si="2849"/>
        <v>47070.722122259191</v>
      </c>
      <c r="Z189" s="307">
        <f t="shared" si="2849"/>
        <v>47336.866828628597</v>
      </c>
      <c r="AA189" s="307">
        <f t="shared" si="2849"/>
        <v>47604.516355861902</v>
      </c>
      <c r="AB189" s="307">
        <f t="shared" si="2849"/>
        <v>47873.679212435061</v>
      </c>
      <c r="AC189" s="307">
        <f t="shared" si="2849"/>
        <v>48144.363954932174</v>
      </c>
      <c r="AD189" s="307">
        <f t="shared" si="2849"/>
        <v>48416.579188317512</v>
      </c>
      <c r="AE189" s="307">
        <f t="shared" si="2849"/>
        <v>48690.333566209076</v>
      </c>
      <c r="AF189" s="307">
        <f t="shared" si="2849"/>
        <v>48965.635791153683</v>
      </c>
      <c r="AG189" s="307">
        <f t="shared" si="2849"/>
        <v>49242.494614903604</v>
      </c>
      <c r="AH189" s="307">
        <f t="shared" si="2849"/>
        <v>49520.918838694794</v>
      </c>
      <c r="AI189" s="307">
        <f t="shared" si="2849"/>
        <v>49800.917313526668</v>
      </c>
      <c r="AJ189" s="307">
        <f t="shared" si="2849"/>
        <v>50082.498940443496</v>
      </c>
      <c r="AK189" s="307">
        <f t="shared" si="2849"/>
        <v>50365.672670817337</v>
      </c>
      <c r="AL189" s="307">
        <f t="shared" si="2849"/>
        <v>50650.447506632605</v>
      </c>
      <c r="AM189" s="307">
        <f t="shared" si="2849"/>
        <v>50936.832500772245</v>
      </c>
      <c r="AN189" s="307">
        <f t="shared" si="2849"/>
        <v>51224.836757305522</v>
      </c>
      <c r="AO189" s="307">
        <f t="shared" si="2849"/>
        <v>51514.469431777427</v>
      </c>
      <c r="AP189" s="307">
        <f t="shared" si="2849"/>
        <v>51805.739731499743</v>
      </c>
      <c r="AQ189" s="307">
        <f t="shared" si="2849"/>
        <v>52098.65691584372</v>
      </c>
      <c r="AR189" s="307">
        <f t="shared" si="2849"/>
        <v>52393.23029653445</v>
      </c>
      <c r="AS189" s="307">
        <f t="shared" si="2849"/>
        <v>52689.469237946862</v>
      </c>
      <c r="AT189" s="307">
        <f t="shared" si="2849"/>
        <v>52987.383157403434</v>
      </c>
      <c r="AU189" s="307">
        <f t="shared" si="2849"/>
        <v>53286.981525473544</v>
      </c>
      <c r="AV189" s="307">
        <f t="shared" si="2849"/>
        <v>53588.273866274547</v>
      </c>
      <c r="AW189" s="307">
        <f t="shared" si="2849"/>
        <v>53891.269757774557</v>
      </c>
      <c r="AX189" s="307">
        <f t="shared" si="2849"/>
        <v>54195.978832096895</v>
      </c>
      <c r="AY189" s="307">
        <f t="shared" si="2849"/>
        <v>54502.410775826313</v>
      </c>
      <c r="AZ189" s="307">
        <f t="shared" si="2849"/>
        <v>54810.575330316919</v>
      </c>
      <c r="BA189" s="307">
        <f t="shared" si="2849"/>
        <v>55120.482292001856</v>
      </c>
      <c r="BB189" s="307">
        <f t="shared" si="2849"/>
        <v>55432.141512704729</v>
      </c>
      <c r="BC189" s="307">
        <f t="shared" si="2849"/>
        <v>55745.562899952783</v>
      </c>
      <c r="BD189" s="307">
        <f t="shared" si="2849"/>
        <v>56060.756417291865</v>
      </c>
      <c r="BE189" s="307">
        <f t="shared" si="2849"/>
        <v>56377.732084603143</v>
      </c>
      <c r="BF189" s="307">
        <f t="shared" si="2849"/>
        <v>56696.499978421671</v>
      </c>
      <c r="BG189" s="307">
        <f t="shared" si="2849"/>
        <v>57017.070232256687</v>
      </c>
      <c r="BH189" s="307">
        <f t="shared" si="2849"/>
        <v>57339.453036913765</v>
      </c>
      <c r="BI189" s="307">
        <f t="shared" si="2849"/>
        <v>57663.658640818772</v>
      </c>
      <c r="BJ189" s="307">
        <f t="shared" si="2849"/>
        <v>57989.697350343667</v>
      </c>
      <c r="BK189" s="307">
        <f t="shared" si="2849"/>
        <v>57803.298089044954</v>
      </c>
      <c r="BL189" s="307">
        <f t="shared" si="2849"/>
        <v>57615.844899222757</v>
      </c>
      <c r="BM189" s="307">
        <f t="shared" si="2849"/>
        <v>57427.331821811968</v>
      </c>
      <c r="BN189" s="307">
        <f t="shared" si="2849"/>
        <v>57237.75286405407</v>
      </c>
      <c r="BO189" s="307">
        <f t="shared" si="2849"/>
        <v>57047.101999306615</v>
      </c>
      <c r="BP189" s="307">
        <f t="shared" si="2849"/>
        <v>56855.373166851648</v>
      </c>
      <c r="BQ189" s="307">
        <f t="shared" si="2849"/>
        <v>56662.56027170302</v>
      </c>
      <c r="BR189" s="307">
        <f t="shared" si="2849"/>
        <v>56468.657184412659</v>
      </c>
      <c r="BS189" s="307">
        <f t="shared" si="2849"/>
        <v>56273.657740875693</v>
      </c>
      <c r="BT189" s="307">
        <f t="shared" ref="BT189:EE189" si="2850">+BS193</f>
        <v>56077.5557421345</v>
      </c>
      <c r="BU189" s="307">
        <f t="shared" si="2850"/>
        <v>55880.344954181666</v>
      </c>
      <c r="BV189" s="307">
        <f t="shared" si="2850"/>
        <v>55682.019107761786</v>
      </c>
      <c r="BW189" s="307">
        <f t="shared" si="2850"/>
        <v>55482.571898172166</v>
      </c>
      <c r="BX189" s="307">
        <f t="shared" si="2850"/>
        <v>55281.996985062411</v>
      </c>
      <c r="BY189" s="307">
        <f t="shared" si="2850"/>
        <v>55080.287992232872</v>
      </c>
      <c r="BZ189" s="307">
        <f t="shared" si="2850"/>
        <v>54877.438507431922</v>
      </c>
      <c r="CA189" s="307">
        <f t="shared" si="2850"/>
        <v>54673.442082152149</v>
      </c>
      <c r="CB189" s="307">
        <f t="shared" si="2850"/>
        <v>54468.29223142533</v>
      </c>
      <c r="CC189" s="307">
        <f t="shared" si="2850"/>
        <v>54261.9824336163</v>
      </c>
      <c r="CD189" s="307">
        <f t="shared" si="2850"/>
        <v>54054.50613021561</v>
      </c>
      <c r="CE189" s="307">
        <f t="shared" si="2850"/>
        <v>53845.856725631056</v>
      </c>
      <c r="CF189" s="307">
        <f t="shared" si="2850"/>
        <v>53636.02758697798</v>
      </c>
      <c r="CG189" s="307">
        <f t="shared" si="2850"/>
        <v>53425.012043868446</v>
      </c>
      <c r="CH189" s="307">
        <f t="shared" si="2850"/>
        <v>53212.803388199172</v>
      </c>
      <c r="CI189" s="307">
        <f t="shared" si="2850"/>
        <v>52999.394873938276</v>
      </c>
      <c r="CJ189" s="307">
        <f t="shared" si="2850"/>
        <v>52784.779716910838</v>
      </c>
      <c r="CK189" s="307">
        <f t="shared" si="2850"/>
        <v>52568.95109458323</v>
      </c>
      <c r="CL189" s="307">
        <f t="shared" si="2850"/>
        <v>52351.902145846216</v>
      </c>
      <c r="CM189" s="307">
        <f t="shared" si="2850"/>
        <v>52133.625970796857</v>
      </c>
      <c r="CN189" s="307">
        <f t="shared" si="2850"/>
        <v>51914.115630519162</v>
      </c>
      <c r="CO189" s="307">
        <f t="shared" si="2850"/>
        <v>51693.364146863503</v>
      </c>
      <c r="CP189" s="307">
        <f t="shared" si="2850"/>
        <v>51471.364502224766</v>
      </c>
      <c r="CQ189" s="307">
        <f t="shared" si="2850"/>
        <v>51248.109639319293</v>
      </c>
      <c r="CR189" s="307">
        <f t="shared" si="2850"/>
        <v>51023.592460960506</v>
      </c>
      <c r="CS189" s="307">
        <f t="shared" si="2850"/>
        <v>50797.805829833305</v>
      </c>
      <c r="CT189" s="307">
        <f t="shared" si="2850"/>
        <v>50570.742568267182</v>
      </c>
      <c r="CU189" s="307">
        <f t="shared" si="2850"/>
        <v>50342.395458008024</v>
      </c>
      <c r="CV189" s="307">
        <f t="shared" si="2850"/>
        <v>50112.75723998867</v>
      </c>
      <c r="CW189" s="307">
        <f t="shared" si="2850"/>
        <v>49881.820614098127</v>
      </c>
      <c r="CX189" s="307">
        <f t="shared" si="2850"/>
        <v>49649.578238949522</v>
      </c>
      <c r="CY189" s="307">
        <f t="shared" si="2850"/>
        <v>49416.022731646706</v>
      </c>
      <c r="CZ189" s="307">
        <f t="shared" si="2850"/>
        <v>49181.146667549576</v>
      </c>
      <c r="DA189" s="307">
        <f t="shared" si="2850"/>
        <v>48944.94258003802</v>
      </c>
      <c r="DB189" s="307">
        <f t="shared" si="2850"/>
        <v>48707.402960274572</v>
      </c>
      <c r="DC189" s="307">
        <f t="shared" si="2850"/>
        <v>48468.520256965712</v>
      </c>
      <c r="DD189" s="307">
        <f t="shared" si="2850"/>
        <v>48228.286876121805</v>
      </c>
      <c r="DE189" s="307">
        <f t="shared" si="2850"/>
        <v>47986.695180815703</v>
      </c>
      <c r="DF189" s="307">
        <f t="shared" si="2850"/>
        <v>47743.737490939951</v>
      </c>
      <c r="DG189" s="307">
        <f t="shared" si="2850"/>
        <v>47499.406082962654</v>
      </c>
      <c r="DH189" s="307">
        <f t="shared" si="2850"/>
        <v>47253.693189681944</v>
      </c>
      <c r="DI189" s="307">
        <f t="shared" si="2850"/>
        <v>47006.59099997906</v>
      </c>
      <c r="DJ189" s="307">
        <f t="shared" si="2850"/>
        <v>46758.091658570054</v>
      </c>
      <c r="DK189" s="307">
        <f t="shared" si="2850"/>
        <v>46508.187265756045</v>
      </c>
      <c r="DL189" s="307">
        <f t="shared" si="2850"/>
        <v>46256.869877172117</v>
      </c>
      <c r="DM189" s="307">
        <f t="shared" si="2850"/>
        <v>46004.131503534751</v>
      </c>
      <c r="DN189" s="307">
        <f t="shared" si="2850"/>
        <v>45749.96411038786</v>
      </c>
      <c r="DO189" s="307">
        <f t="shared" si="2850"/>
        <v>45494.359617847382</v>
      </c>
      <c r="DP189" s="307">
        <f t="shared" si="2850"/>
        <v>45237.309900344408</v>
      </c>
      <c r="DQ189" s="307">
        <f t="shared" si="2850"/>
        <v>44978.806786366877</v>
      </c>
      <c r="DR189" s="307">
        <f t="shared" si="2850"/>
        <v>44718.842058199822</v>
      </c>
      <c r="DS189" s="307">
        <f t="shared" si="2850"/>
        <v>44457.407451664112</v>
      </c>
      <c r="DT189" s="307">
        <f t="shared" si="2850"/>
        <v>44194.494655853749</v>
      </c>
      <c r="DU189" s="307">
        <f t="shared" si="2850"/>
        <v>43930.095312871665</v>
      </c>
      <c r="DV189" s="307">
        <f t="shared" si="2850"/>
        <v>43664.201017564024</v>
      </c>
      <c r="DW189" s="307">
        <f t="shared" si="2850"/>
        <v>43396.803317253034</v>
      </c>
      <c r="DX189" s="307">
        <f t="shared" si="2850"/>
        <v>43127.893711468227</v>
      </c>
      <c r="DY189" s="307">
        <f t="shared" si="2850"/>
        <v>42857.463651676248</v>
      </c>
      <c r="DZ189" s="307">
        <f t="shared" si="2850"/>
        <v>42585.504541009075</v>
      </c>
      <c r="EA189" s="307">
        <f t="shared" si="2850"/>
        <v>42312.007733990766</v>
      </c>
      <c r="EB189" s="307">
        <f t="shared" si="2850"/>
        <v>42036.964536262582</v>
      </c>
      <c r="EC189" s="307">
        <f t="shared" si="2850"/>
        <v>41760.366204306622</v>
      </c>
      <c r="ED189" s="307">
        <f t="shared" si="2850"/>
        <v>41482.203945167872</v>
      </c>
      <c r="EE189" s="307">
        <f t="shared" si="2850"/>
        <v>41202.468916174665</v>
      </c>
      <c r="EF189" s="307">
        <f t="shared" ref="EF189:GQ189" si="2851">+EE193</f>
        <v>40921.152224657577</v>
      </c>
      <c r="EG189" s="307">
        <f t="shared" si="2851"/>
        <v>40638.244927666747</v>
      </c>
      <c r="EH189" s="307">
        <f t="shared" si="2851"/>
        <v>40353.738031687571</v>
      </c>
      <c r="EI189" s="307">
        <f t="shared" si="2851"/>
        <v>40067.622492354814</v>
      </c>
      <c r="EJ189" s="307">
        <f t="shared" si="2851"/>
        <v>39779.889214165072</v>
      </c>
      <c r="EK189" s="307">
        <f t="shared" si="2851"/>
        <v>39490.529050187652</v>
      </c>
      <c r="EL189" s="307">
        <f t="shared" si="2851"/>
        <v>39199.532801773777</v>
      </c>
      <c r="EM189" s="307">
        <f t="shared" si="2851"/>
        <v>38906.89121826418</v>
      </c>
      <c r="EN189" s="307">
        <f t="shared" si="2851"/>
        <v>38612.594996695021</v>
      </c>
      <c r="EO189" s="307">
        <f t="shared" si="2851"/>
        <v>38316.634781502144</v>
      </c>
      <c r="EP189" s="307">
        <f t="shared" si="2851"/>
        <v>38019.001164223679</v>
      </c>
      <c r="EQ189" s="307">
        <f t="shared" si="2851"/>
        <v>37719.684683200947</v>
      </c>
      <c r="ER189" s="307">
        <f t="shared" si="2851"/>
        <v>37418.675823277663</v>
      </c>
      <c r="ES189" s="307">
        <f t="shared" si="2851"/>
        <v>37115.965015497473</v>
      </c>
      <c r="ET189" s="307">
        <f t="shared" si="2851"/>
        <v>36811.542636799757</v>
      </c>
      <c r="EU189" s="307">
        <f t="shared" si="2851"/>
        <v>36505.399009713707</v>
      </c>
      <c r="EV189" s="307">
        <f t="shared" si="2851"/>
        <v>36197.52440205068</v>
      </c>
      <c r="EW189" s="307">
        <f t="shared" si="2851"/>
        <v>35887.90902659484</v>
      </c>
      <c r="EX189" s="307">
        <f t="shared" si="2851"/>
        <v>35576.543040791992</v>
      </c>
      <c r="EY189" s="307">
        <f t="shared" si="2851"/>
        <v>35263.416546436725</v>
      </c>
      <c r="EZ189" s="307">
        <f t="shared" si="2851"/>
        <v>34948.519589357726</v>
      </c>
      <c r="FA189" s="307">
        <f t="shared" si="2851"/>
        <v>34631.842159101347</v>
      </c>
      <c r="FB189" s="307">
        <f t="shared" si="2851"/>
        <v>34313.374188613394</v>
      </c>
      <c r="FC189" s="307">
        <f t="shared" si="2851"/>
        <v>33993.105553919071</v>
      </c>
      <c r="FD189" s="307">
        <f t="shared" si="2851"/>
        <v>33671.026073801157</v>
      </c>
      <c r="FE189" s="307">
        <f t="shared" si="2851"/>
        <v>33347.125509476355</v>
      </c>
      <c r="FF189" s="307">
        <f t="shared" si="2851"/>
        <v>33021.393564269798</v>
      </c>
      <c r="FG189" s="307">
        <f t="shared" si="2851"/>
        <v>32693.819883287724</v>
      </c>
      <c r="FH189" s="307">
        <f t="shared" si="2851"/>
        <v>32364.39405308829</v>
      </c>
      <c r="FI189" s="307">
        <f t="shared" si="2851"/>
        <v>32033.10560135054</v>
      </c>
      <c r="FJ189" s="307">
        <f t="shared" si="2851"/>
        <v>31699.943996541497</v>
      </c>
      <c r="FK189" s="307">
        <f t="shared" si="2851"/>
        <v>31364.898647581362</v>
      </c>
      <c r="FL189" s="307">
        <f t="shared" si="2851"/>
        <v>31027.958903506831</v>
      </c>
      <c r="FM189" s="307">
        <f t="shared" si="2851"/>
        <v>30689.114053132507</v>
      </c>
      <c r="FN189" s="307">
        <f t="shared" si="2851"/>
        <v>30348.353324710395</v>
      </c>
      <c r="FO189" s="307">
        <f t="shared" si="2851"/>
        <v>30005.665885587467</v>
      </c>
      <c r="FP189" s="307">
        <f t="shared" si="2851"/>
        <v>29661.040841861301</v>
      </c>
      <c r="FQ189" s="307">
        <f t="shared" si="2851"/>
        <v>29314.467238033765</v>
      </c>
      <c r="FR189" s="307">
        <f t="shared" si="2851"/>
        <v>28965.934056662751</v>
      </c>
      <c r="FS189" s="307">
        <f t="shared" si="2851"/>
        <v>28615.43021801193</v>
      </c>
      <c r="FT189" s="307">
        <f t="shared" si="2851"/>
        <v>28262.944579698535</v>
      </c>
      <c r="FU189" s="307">
        <f t="shared" si="2851"/>
        <v>27908.465936339144</v>
      </c>
      <c r="FV189" s="307">
        <f t="shared" si="2851"/>
        <v>27551.983019193467</v>
      </c>
      <c r="FW189" s="307">
        <f t="shared" si="2851"/>
        <v>27193.484495806122</v>
      </c>
      <c r="FX189" s="307">
        <f t="shared" si="2851"/>
        <v>26832.958969646377</v>
      </c>
      <c r="FY189" s="307">
        <f t="shared" si="2851"/>
        <v>26470.394979745852</v>
      </c>
      <c r="FZ189" s="307">
        <f t="shared" si="2851"/>
        <v>26105.781000334191</v>
      </c>
      <c r="GA189" s="307">
        <f t="shared" si="2851"/>
        <v>25739.105440472656</v>
      </c>
      <c r="GB189" s="307">
        <f t="shared" si="2851"/>
        <v>25370.356643685656</v>
      </c>
      <c r="GC189" s="307">
        <f t="shared" si="2851"/>
        <v>24999.522887590192</v>
      </c>
      <c r="GD189" s="307">
        <f t="shared" si="2851"/>
        <v>24626.592383523206</v>
      </c>
      <c r="GE189" s="307">
        <f t="shared" si="2851"/>
        <v>24251.553276166829</v>
      </c>
      <c r="GF189" s="307">
        <f t="shared" si="2851"/>
        <v>23874.393643171494</v>
      </c>
      <c r="GG189" s="307">
        <f t="shared" si="2851"/>
        <v>23495.101494776944</v>
      </c>
      <c r="GH189" s="307">
        <f t="shared" si="2851"/>
        <v>23113.664773431068</v>
      </c>
      <c r="GI189" s="307">
        <f t="shared" si="2851"/>
        <v>22730.071353406609</v>
      </c>
      <c r="GJ189" s="307">
        <f t="shared" si="2851"/>
        <v>22344.309040415679</v>
      </c>
      <c r="GK189" s="307">
        <f t="shared" si="2851"/>
        <v>21956.365571222119</v>
      </c>
      <c r="GL189" s="307">
        <f t="shared" si="2851"/>
        <v>21566.228613251642</v>
      </c>
      <c r="GM189" s="307">
        <f t="shared" si="2851"/>
        <v>21173.8857641998</v>
      </c>
      <c r="GN189" s="307">
        <f t="shared" si="2851"/>
        <v>20779.32455163771</v>
      </c>
      <c r="GO189" s="307">
        <f t="shared" si="2851"/>
        <v>20382.532432615564</v>
      </c>
      <c r="GP189" s="307">
        <f t="shared" si="2851"/>
        <v>19983.49679326389</v>
      </c>
      <c r="GQ189" s="307">
        <f t="shared" si="2851"/>
        <v>19582.204948392566</v>
      </c>
      <c r="GR189" s="307">
        <f t="shared" ref="GR189:JC189" si="2852">+GQ193</f>
        <v>19178.64414108756</v>
      </c>
      <c r="GS189" s="307">
        <f t="shared" si="2852"/>
        <v>18772.801542305391</v>
      </c>
      <c r="GT189" s="307">
        <f t="shared" si="2852"/>
        <v>18364.664250465306</v>
      </c>
      <c r="GU189" s="307">
        <f t="shared" si="2852"/>
        <v>17954.219291039135</v>
      </c>
      <c r="GV189" s="307">
        <f t="shared" si="2852"/>
        <v>17541.453616138842</v>
      </c>
      <c r="GW189" s="307">
        <f t="shared" si="2852"/>
        <v>17126.354104101731</v>
      </c>
      <c r="GX189" s="307">
        <f t="shared" si="2852"/>
        <v>16708.907559073323</v>
      </c>
      <c r="GY189" s="307">
        <f t="shared" si="2852"/>
        <v>16289.100710587853</v>
      </c>
      <c r="GZ189" s="307">
        <f t="shared" si="2852"/>
        <v>15866.920213146417</v>
      </c>
      <c r="HA189" s="307">
        <f t="shared" si="2852"/>
        <v>15442.35264579272</v>
      </c>
      <c r="HB189" s="307">
        <f t="shared" si="2852"/>
        <v>15015.384511686429</v>
      </c>
      <c r="HC189" s="307">
        <f t="shared" si="2852"/>
        <v>14586.002237674111</v>
      </c>
      <c r="HD189" s="307">
        <f t="shared" si="2852"/>
        <v>14154.192173857753</v>
      </c>
      <c r="HE189" s="307">
        <f t="shared" si="2852"/>
        <v>13719.940593160833</v>
      </c>
      <c r="HF189" s="307">
        <f t="shared" si="2852"/>
        <v>13283.233690891942</v>
      </c>
      <c r="HG189" s="307">
        <f t="shared" si="2852"/>
        <v>12844.05758430594</v>
      </c>
      <c r="HH189" s="307">
        <f t="shared" si="2852"/>
        <v>12402.398312162626</v>
      </c>
      <c r="HI189" s="307">
        <f t="shared" si="2852"/>
        <v>11958.241834282919</v>
      </c>
      <c r="HJ189" s="307">
        <f t="shared" si="2852"/>
        <v>11511.57403110252</v>
      </c>
      <c r="HK189" s="307">
        <f t="shared" si="2852"/>
        <v>11062.380703223067</v>
      </c>
      <c r="HL189" s="307">
        <f t="shared" si="2852"/>
        <v>10610.647570960731</v>
      </c>
      <c r="HM189" s="307">
        <f t="shared" si="2852"/>
        <v>10156.360273892276</v>
      </c>
      <c r="HN189" s="307">
        <f t="shared" si="2852"/>
        <v>9699.5043703985448</v>
      </c>
      <c r="HO189" s="307">
        <f t="shared" si="2852"/>
        <v>9240.0653372053657</v>
      </c>
      <c r="HP189" s="307">
        <f t="shared" si="2852"/>
        <v>8778.0285689218636</v>
      </c>
      <c r="HQ189" s="307">
        <f t="shared" si="2852"/>
        <v>8313.3793775761587</v>
      </c>
      <c r="HR189" s="307">
        <f t="shared" si="2852"/>
        <v>7846.1029921484451</v>
      </c>
      <c r="HS189" s="307">
        <f t="shared" si="2852"/>
        <v>7376.1845581014222</v>
      </c>
      <c r="HT189" s="307">
        <f t="shared" si="2852"/>
        <v>6903.6091369080759</v>
      </c>
      <c r="HU189" s="307">
        <f t="shared" si="2852"/>
        <v>6428.3617055767882</v>
      </c>
      <c r="HV189" s="307">
        <f t="shared" si="2852"/>
        <v>5950.4271561737623</v>
      </c>
      <c r="HW189" s="307">
        <f t="shared" si="2852"/>
        <v>5469.7902953427474</v>
      </c>
      <c r="HX189" s="307">
        <f t="shared" si="2852"/>
        <v>4986.4358438220479</v>
      </c>
      <c r="HY189" s="307">
        <f t="shared" si="2852"/>
        <v>4500.348435958801</v>
      </c>
      <c r="HZ189" s="307">
        <f t="shared" si="2852"/>
        <v>4011.5126192205084</v>
      </c>
      <c r="IA189" s="307">
        <f t="shared" si="2852"/>
        <v>3519.9128537038064</v>
      </c>
      <c r="IB189" s="307">
        <f t="shared" si="2852"/>
        <v>3025.5335116404585</v>
      </c>
      <c r="IC189" s="307">
        <f t="shared" si="2852"/>
        <v>2528.3588769005551</v>
      </c>
      <c r="ID189" s="307">
        <f t="shared" si="2852"/>
        <v>2028.3731444929019</v>
      </c>
      <c r="IE189" s="307">
        <f t="shared" si="2852"/>
        <v>1525.5604200625876</v>
      </c>
      <c r="IF189" s="307">
        <f t="shared" si="2852"/>
        <v>1019.9047193857069</v>
      </c>
      <c r="IG189" s="307">
        <f t="shared" si="2852"/>
        <v>511.38996786122891</v>
      </c>
      <c r="IH189" s="307">
        <f t="shared" si="2852"/>
        <v>-8.7538865045644343E-12</v>
      </c>
      <c r="II189" s="307">
        <f t="shared" si="2852"/>
        <v>-8.7538865045644343E-12</v>
      </c>
      <c r="IJ189" s="307">
        <f t="shared" si="2852"/>
        <v>-8.7538865045644343E-12</v>
      </c>
      <c r="IK189" s="307">
        <f t="shared" si="2852"/>
        <v>-8.7538865045644343E-12</v>
      </c>
      <c r="IL189" s="307">
        <f t="shared" si="2852"/>
        <v>-8.7538865045644343E-12</v>
      </c>
      <c r="IM189" s="307">
        <f t="shared" si="2852"/>
        <v>-8.7538865045644343E-12</v>
      </c>
      <c r="IN189" s="307">
        <f t="shared" si="2852"/>
        <v>-8.7538865045644343E-12</v>
      </c>
      <c r="IO189" s="307">
        <f t="shared" si="2852"/>
        <v>-8.7538865045644343E-12</v>
      </c>
      <c r="IP189" s="307">
        <f t="shared" si="2852"/>
        <v>-8.7538865045644343E-12</v>
      </c>
      <c r="IQ189" s="307">
        <f t="shared" si="2852"/>
        <v>-8.7538865045644343E-12</v>
      </c>
      <c r="IR189" s="307">
        <f t="shared" si="2852"/>
        <v>-8.7538865045644343E-12</v>
      </c>
      <c r="IS189" s="307">
        <f t="shared" si="2852"/>
        <v>-8.7538865045644343E-12</v>
      </c>
      <c r="IT189" s="307">
        <f t="shared" si="2852"/>
        <v>-8.7538865045644343E-12</v>
      </c>
      <c r="IU189" s="307">
        <f t="shared" si="2852"/>
        <v>-8.7538865045644343E-12</v>
      </c>
      <c r="IV189" s="307">
        <f t="shared" si="2852"/>
        <v>-8.7538865045644343E-12</v>
      </c>
      <c r="IW189" s="307">
        <f t="shared" si="2852"/>
        <v>-8.7538865045644343E-12</v>
      </c>
      <c r="IX189" s="307">
        <f t="shared" si="2852"/>
        <v>-8.7538865045644343E-12</v>
      </c>
      <c r="IY189" s="307">
        <f t="shared" si="2852"/>
        <v>-8.7538865045644343E-12</v>
      </c>
      <c r="IZ189" s="307">
        <f t="shared" si="2852"/>
        <v>-8.7538865045644343E-12</v>
      </c>
      <c r="JA189" s="307">
        <f t="shared" si="2852"/>
        <v>-8.7538865045644343E-12</v>
      </c>
      <c r="JB189" s="307">
        <f t="shared" si="2852"/>
        <v>-8.7538865045644343E-12</v>
      </c>
      <c r="JC189" s="307">
        <f t="shared" si="2852"/>
        <v>-8.7538865045644343E-12</v>
      </c>
      <c r="JD189" s="307">
        <f t="shared" ref="JD189:JN189" si="2853">+JC193</f>
        <v>-8.7538865045644343E-12</v>
      </c>
      <c r="JE189" s="307">
        <f t="shared" si="2853"/>
        <v>-8.7538865045644343E-12</v>
      </c>
      <c r="JF189" s="307">
        <f t="shared" si="2853"/>
        <v>-8.7538865045644343E-12</v>
      </c>
      <c r="JG189" s="307">
        <f t="shared" si="2853"/>
        <v>-8.7538865045644343E-12</v>
      </c>
      <c r="JH189" s="307">
        <f t="shared" si="2853"/>
        <v>-8.7538865045644343E-12</v>
      </c>
      <c r="JI189" s="307">
        <f t="shared" si="2853"/>
        <v>-8.7538865045644343E-12</v>
      </c>
      <c r="JJ189" s="307">
        <f t="shared" si="2853"/>
        <v>-8.7538865045644343E-12</v>
      </c>
      <c r="JK189" s="307">
        <f t="shared" si="2853"/>
        <v>-8.7538865045644343E-12</v>
      </c>
      <c r="JL189" s="307">
        <f t="shared" si="2853"/>
        <v>-8.7538865045644343E-12</v>
      </c>
      <c r="JM189" s="307">
        <f t="shared" si="2853"/>
        <v>-8.7538865045644343E-12</v>
      </c>
      <c r="JN189" s="307">
        <f t="shared" si="2853"/>
        <v>-8.7538865045644343E-12</v>
      </c>
    </row>
    <row r="190" spans="2:274" x14ac:dyDescent="0.2">
      <c r="B190" s="227" t="s">
        <v>504</v>
      </c>
      <c r="C190" s="394"/>
      <c r="D190" s="395"/>
      <c r="E190" s="162">
        <f>+SUM(G190:JN190)</f>
        <v>45504.9846413169</v>
      </c>
      <c r="F190" s="396"/>
      <c r="G190" s="396">
        <f>+$C$169*(AND(G173=1,F173=0))</f>
        <v>0</v>
      </c>
      <c r="H190" s="396">
        <f t="shared" ref="H190:BS190" si="2854">+$C$169*(AND(H173=1,G173=0))</f>
        <v>0</v>
      </c>
      <c r="I190" s="396">
        <f t="shared" si="2854"/>
        <v>0</v>
      </c>
      <c r="J190" s="396">
        <f t="shared" si="2854"/>
        <v>0</v>
      </c>
      <c r="K190" s="396">
        <f t="shared" si="2854"/>
        <v>0</v>
      </c>
      <c r="L190" s="396">
        <f t="shared" si="2854"/>
        <v>0</v>
      </c>
      <c r="M190" s="396">
        <f t="shared" si="2854"/>
        <v>0</v>
      </c>
      <c r="N190" s="396">
        <f t="shared" si="2854"/>
        <v>0</v>
      </c>
      <c r="O190" s="396">
        <f t="shared" si="2854"/>
        <v>0</v>
      </c>
      <c r="P190" s="396">
        <f t="shared" si="2854"/>
        <v>0</v>
      </c>
      <c r="Q190" s="396">
        <f t="shared" si="2854"/>
        <v>0</v>
      </c>
      <c r="R190" s="396">
        <f t="shared" si="2854"/>
        <v>0</v>
      </c>
      <c r="S190" s="396">
        <f t="shared" si="2854"/>
        <v>45504.9846413169</v>
      </c>
      <c r="T190" s="396">
        <f t="shared" si="2854"/>
        <v>0</v>
      </c>
      <c r="U190" s="396">
        <f t="shared" si="2854"/>
        <v>0</v>
      </c>
      <c r="V190" s="396">
        <f t="shared" si="2854"/>
        <v>0</v>
      </c>
      <c r="W190" s="396">
        <f t="shared" si="2854"/>
        <v>0</v>
      </c>
      <c r="X190" s="396">
        <f t="shared" si="2854"/>
        <v>0</v>
      </c>
      <c r="Y190" s="396">
        <f t="shared" si="2854"/>
        <v>0</v>
      </c>
      <c r="Z190" s="396">
        <f t="shared" si="2854"/>
        <v>0</v>
      </c>
      <c r="AA190" s="396">
        <f t="shared" si="2854"/>
        <v>0</v>
      </c>
      <c r="AB190" s="396">
        <f t="shared" si="2854"/>
        <v>0</v>
      </c>
      <c r="AC190" s="396">
        <f t="shared" si="2854"/>
        <v>0</v>
      </c>
      <c r="AD190" s="396">
        <f t="shared" si="2854"/>
        <v>0</v>
      </c>
      <c r="AE190" s="396">
        <f t="shared" si="2854"/>
        <v>0</v>
      </c>
      <c r="AF190" s="396">
        <f t="shared" si="2854"/>
        <v>0</v>
      </c>
      <c r="AG190" s="396">
        <f t="shared" si="2854"/>
        <v>0</v>
      </c>
      <c r="AH190" s="396">
        <f t="shared" si="2854"/>
        <v>0</v>
      </c>
      <c r="AI190" s="396">
        <f t="shared" si="2854"/>
        <v>0</v>
      </c>
      <c r="AJ190" s="396">
        <f t="shared" si="2854"/>
        <v>0</v>
      </c>
      <c r="AK190" s="396">
        <f t="shared" si="2854"/>
        <v>0</v>
      </c>
      <c r="AL190" s="396">
        <f t="shared" si="2854"/>
        <v>0</v>
      </c>
      <c r="AM190" s="396">
        <f t="shared" si="2854"/>
        <v>0</v>
      </c>
      <c r="AN190" s="396">
        <f t="shared" si="2854"/>
        <v>0</v>
      </c>
      <c r="AO190" s="396">
        <f t="shared" si="2854"/>
        <v>0</v>
      </c>
      <c r="AP190" s="396">
        <f t="shared" si="2854"/>
        <v>0</v>
      </c>
      <c r="AQ190" s="396">
        <f t="shared" si="2854"/>
        <v>0</v>
      </c>
      <c r="AR190" s="396">
        <f t="shared" si="2854"/>
        <v>0</v>
      </c>
      <c r="AS190" s="396">
        <f t="shared" si="2854"/>
        <v>0</v>
      </c>
      <c r="AT190" s="396">
        <f t="shared" si="2854"/>
        <v>0</v>
      </c>
      <c r="AU190" s="396">
        <f t="shared" si="2854"/>
        <v>0</v>
      </c>
      <c r="AV190" s="396">
        <f t="shared" si="2854"/>
        <v>0</v>
      </c>
      <c r="AW190" s="396">
        <f t="shared" si="2854"/>
        <v>0</v>
      </c>
      <c r="AX190" s="396">
        <f t="shared" si="2854"/>
        <v>0</v>
      </c>
      <c r="AY190" s="396">
        <f t="shared" si="2854"/>
        <v>0</v>
      </c>
      <c r="AZ190" s="396">
        <f t="shared" si="2854"/>
        <v>0</v>
      </c>
      <c r="BA190" s="396">
        <f t="shared" si="2854"/>
        <v>0</v>
      </c>
      <c r="BB190" s="396">
        <f t="shared" si="2854"/>
        <v>0</v>
      </c>
      <c r="BC190" s="396">
        <f t="shared" si="2854"/>
        <v>0</v>
      </c>
      <c r="BD190" s="396">
        <f t="shared" si="2854"/>
        <v>0</v>
      </c>
      <c r="BE190" s="396">
        <f t="shared" si="2854"/>
        <v>0</v>
      </c>
      <c r="BF190" s="396">
        <f t="shared" si="2854"/>
        <v>0</v>
      </c>
      <c r="BG190" s="396">
        <f t="shared" si="2854"/>
        <v>0</v>
      </c>
      <c r="BH190" s="396">
        <f t="shared" si="2854"/>
        <v>0</v>
      </c>
      <c r="BI190" s="396">
        <f t="shared" si="2854"/>
        <v>0</v>
      </c>
      <c r="BJ190" s="396">
        <f t="shared" si="2854"/>
        <v>0</v>
      </c>
      <c r="BK190" s="396">
        <f t="shared" si="2854"/>
        <v>0</v>
      </c>
      <c r="BL190" s="396">
        <f t="shared" si="2854"/>
        <v>0</v>
      </c>
      <c r="BM190" s="396">
        <f t="shared" si="2854"/>
        <v>0</v>
      </c>
      <c r="BN190" s="396">
        <f t="shared" si="2854"/>
        <v>0</v>
      </c>
      <c r="BO190" s="396">
        <f t="shared" si="2854"/>
        <v>0</v>
      </c>
      <c r="BP190" s="396">
        <f t="shared" si="2854"/>
        <v>0</v>
      </c>
      <c r="BQ190" s="396">
        <f t="shared" si="2854"/>
        <v>0</v>
      </c>
      <c r="BR190" s="396">
        <f t="shared" si="2854"/>
        <v>0</v>
      </c>
      <c r="BS190" s="396">
        <f t="shared" si="2854"/>
        <v>0</v>
      </c>
      <c r="BT190" s="396">
        <f t="shared" ref="BT190:EE190" si="2855">+$C$169*(AND(BT173=1,BS173=0))</f>
        <v>0</v>
      </c>
      <c r="BU190" s="396">
        <f t="shared" si="2855"/>
        <v>0</v>
      </c>
      <c r="BV190" s="396">
        <f t="shared" si="2855"/>
        <v>0</v>
      </c>
      <c r="BW190" s="396">
        <f t="shared" si="2855"/>
        <v>0</v>
      </c>
      <c r="BX190" s="396">
        <f t="shared" si="2855"/>
        <v>0</v>
      </c>
      <c r="BY190" s="396">
        <f t="shared" si="2855"/>
        <v>0</v>
      </c>
      <c r="BZ190" s="396">
        <f t="shared" si="2855"/>
        <v>0</v>
      </c>
      <c r="CA190" s="396">
        <f t="shared" si="2855"/>
        <v>0</v>
      </c>
      <c r="CB190" s="396">
        <f t="shared" si="2855"/>
        <v>0</v>
      </c>
      <c r="CC190" s="396">
        <f t="shared" si="2855"/>
        <v>0</v>
      </c>
      <c r="CD190" s="396">
        <f t="shared" si="2855"/>
        <v>0</v>
      </c>
      <c r="CE190" s="396">
        <f t="shared" si="2855"/>
        <v>0</v>
      </c>
      <c r="CF190" s="396">
        <f t="shared" si="2855"/>
        <v>0</v>
      </c>
      <c r="CG190" s="396">
        <f t="shared" si="2855"/>
        <v>0</v>
      </c>
      <c r="CH190" s="396">
        <f t="shared" si="2855"/>
        <v>0</v>
      </c>
      <c r="CI190" s="396">
        <f t="shared" si="2855"/>
        <v>0</v>
      </c>
      <c r="CJ190" s="396">
        <f t="shared" si="2855"/>
        <v>0</v>
      </c>
      <c r="CK190" s="396">
        <f t="shared" si="2855"/>
        <v>0</v>
      </c>
      <c r="CL190" s="396">
        <f t="shared" si="2855"/>
        <v>0</v>
      </c>
      <c r="CM190" s="396">
        <f t="shared" si="2855"/>
        <v>0</v>
      </c>
      <c r="CN190" s="396">
        <f t="shared" si="2855"/>
        <v>0</v>
      </c>
      <c r="CO190" s="396">
        <f t="shared" si="2855"/>
        <v>0</v>
      </c>
      <c r="CP190" s="396">
        <f t="shared" si="2855"/>
        <v>0</v>
      </c>
      <c r="CQ190" s="396">
        <f t="shared" si="2855"/>
        <v>0</v>
      </c>
      <c r="CR190" s="396">
        <f t="shared" si="2855"/>
        <v>0</v>
      </c>
      <c r="CS190" s="396">
        <f t="shared" si="2855"/>
        <v>0</v>
      </c>
      <c r="CT190" s="396">
        <f t="shared" si="2855"/>
        <v>0</v>
      </c>
      <c r="CU190" s="396">
        <f t="shared" si="2855"/>
        <v>0</v>
      </c>
      <c r="CV190" s="396">
        <f t="shared" si="2855"/>
        <v>0</v>
      </c>
      <c r="CW190" s="396">
        <f t="shared" si="2855"/>
        <v>0</v>
      </c>
      <c r="CX190" s="396">
        <f t="shared" si="2855"/>
        <v>0</v>
      </c>
      <c r="CY190" s="396">
        <f t="shared" si="2855"/>
        <v>0</v>
      </c>
      <c r="CZ190" s="396">
        <f t="shared" si="2855"/>
        <v>0</v>
      </c>
      <c r="DA190" s="396">
        <f t="shared" si="2855"/>
        <v>0</v>
      </c>
      <c r="DB190" s="396">
        <f t="shared" si="2855"/>
        <v>0</v>
      </c>
      <c r="DC190" s="396">
        <f t="shared" si="2855"/>
        <v>0</v>
      </c>
      <c r="DD190" s="396">
        <f t="shared" si="2855"/>
        <v>0</v>
      </c>
      <c r="DE190" s="396">
        <f t="shared" si="2855"/>
        <v>0</v>
      </c>
      <c r="DF190" s="396">
        <f t="shared" si="2855"/>
        <v>0</v>
      </c>
      <c r="DG190" s="396">
        <f t="shared" si="2855"/>
        <v>0</v>
      </c>
      <c r="DH190" s="396">
        <f t="shared" si="2855"/>
        <v>0</v>
      </c>
      <c r="DI190" s="396">
        <f t="shared" si="2855"/>
        <v>0</v>
      </c>
      <c r="DJ190" s="396">
        <f t="shared" si="2855"/>
        <v>0</v>
      </c>
      <c r="DK190" s="396">
        <f t="shared" si="2855"/>
        <v>0</v>
      </c>
      <c r="DL190" s="396">
        <f t="shared" si="2855"/>
        <v>0</v>
      </c>
      <c r="DM190" s="396">
        <f t="shared" si="2855"/>
        <v>0</v>
      </c>
      <c r="DN190" s="396">
        <f t="shared" si="2855"/>
        <v>0</v>
      </c>
      <c r="DO190" s="396">
        <f t="shared" si="2855"/>
        <v>0</v>
      </c>
      <c r="DP190" s="396">
        <f t="shared" si="2855"/>
        <v>0</v>
      </c>
      <c r="DQ190" s="396">
        <f t="shared" si="2855"/>
        <v>0</v>
      </c>
      <c r="DR190" s="396">
        <f t="shared" si="2855"/>
        <v>0</v>
      </c>
      <c r="DS190" s="396">
        <f t="shared" si="2855"/>
        <v>0</v>
      </c>
      <c r="DT190" s="396">
        <f t="shared" si="2855"/>
        <v>0</v>
      </c>
      <c r="DU190" s="396">
        <f t="shared" si="2855"/>
        <v>0</v>
      </c>
      <c r="DV190" s="396">
        <f t="shared" si="2855"/>
        <v>0</v>
      </c>
      <c r="DW190" s="396">
        <f t="shared" si="2855"/>
        <v>0</v>
      </c>
      <c r="DX190" s="396">
        <f t="shared" si="2855"/>
        <v>0</v>
      </c>
      <c r="DY190" s="396">
        <f t="shared" si="2855"/>
        <v>0</v>
      </c>
      <c r="DZ190" s="396">
        <f t="shared" si="2855"/>
        <v>0</v>
      </c>
      <c r="EA190" s="396">
        <f t="shared" si="2855"/>
        <v>0</v>
      </c>
      <c r="EB190" s="396">
        <f t="shared" si="2855"/>
        <v>0</v>
      </c>
      <c r="EC190" s="396">
        <f t="shared" si="2855"/>
        <v>0</v>
      </c>
      <c r="ED190" s="396">
        <f t="shared" si="2855"/>
        <v>0</v>
      </c>
      <c r="EE190" s="396">
        <f t="shared" si="2855"/>
        <v>0</v>
      </c>
      <c r="EF190" s="396">
        <f t="shared" ref="EF190:GQ190" si="2856">+$C$169*(AND(EF173=1,EE173=0))</f>
        <v>0</v>
      </c>
      <c r="EG190" s="396">
        <f t="shared" si="2856"/>
        <v>0</v>
      </c>
      <c r="EH190" s="396">
        <f t="shared" si="2856"/>
        <v>0</v>
      </c>
      <c r="EI190" s="396">
        <f t="shared" si="2856"/>
        <v>0</v>
      </c>
      <c r="EJ190" s="396">
        <f t="shared" si="2856"/>
        <v>0</v>
      </c>
      <c r="EK190" s="396">
        <f t="shared" si="2856"/>
        <v>0</v>
      </c>
      <c r="EL190" s="396">
        <f t="shared" si="2856"/>
        <v>0</v>
      </c>
      <c r="EM190" s="396">
        <f t="shared" si="2856"/>
        <v>0</v>
      </c>
      <c r="EN190" s="396">
        <f t="shared" si="2856"/>
        <v>0</v>
      </c>
      <c r="EO190" s="396">
        <f t="shared" si="2856"/>
        <v>0</v>
      </c>
      <c r="EP190" s="396">
        <f t="shared" si="2856"/>
        <v>0</v>
      </c>
      <c r="EQ190" s="396">
        <f t="shared" si="2856"/>
        <v>0</v>
      </c>
      <c r="ER190" s="396">
        <f t="shared" si="2856"/>
        <v>0</v>
      </c>
      <c r="ES190" s="396">
        <f t="shared" si="2856"/>
        <v>0</v>
      </c>
      <c r="ET190" s="396">
        <f t="shared" si="2856"/>
        <v>0</v>
      </c>
      <c r="EU190" s="396">
        <f t="shared" si="2856"/>
        <v>0</v>
      </c>
      <c r="EV190" s="396">
        <f t="shared" si="2856"/>
        <v>0</v>
      </c>
      <c r="EW190" s="396">
        <f t="shared" si="2856"/>
        <v>0</v>
      </c>
      <c r="EX190" s="396">
        <f t="shared" si="2856"/>
        <v>0</v>
      </c>
      <c r="EY190" s="396">
        <f t="shared" si="2856"/>
        <v>0</v>
      </c>
      <c r="EZ190" s="396">
        <f t="shared" si="2856"/>
        <v>0</v>
      </c>
      <c r="FA190" s="396">
        <f t="shared" si="2856"/>
        <v>0</v>
      </c>
      <c r="FB190" s="396">
        <f t="shared" si="2856"/>
        <v>0</v>
      </c>
      <c r="FC190" s="396">
        <f t="shared" si="2856"/>
        <v>0</v>
      </c>
      <c r="FD190" s="396">
        <f t="shared" si="2856"/>
        <v>0</v>
      </c>
      <c r="FE190" s="396">
        <f t="shared" si="2856"/>
        <v>0</v>
      </c>
      <c r="FF190" s="396">
        <f t="shared" si="2856"/>
        <v>0</v>
      </c>
      <c r="FG190" s="396">
        <f t="shared" si="2856"/>
        <v>0</v>
      </c>
      <c r="FH190" s="396">
        <f t="shared" si="2856"/>
        <v>0</v>
      </c>
      <c r="FI190" s="396">
        <f t="shared" si="2856"/>
        <v>0</v>
      </c>
      <c r="FJ190" s="396">
        <f t="shared" si="2856"/>
        <v>0</v>
      </c>
      <c r="FK190" s="396">
        <f t="shared" si="2856"/>
        <v>0</v>
      </c>
      <c r="FL190" s="396">
        <f t="shared" si="2856"/>
        <v>0</v>
      </c>
      <c r="FM190" s="396">
        <f t="shared" si="2856"/>
        <v>0</v>
      </c>
      <c r="FN190" s="396">
        <f t="shared" si="2856"/>
        <v>0</v>
      </c>
      <c r="FO190" s="396">
        <f t="shared" si="2856"/>
        <v>0</v>
      </c>
      <c r="FP190" s="396">
        <f t="shared" si="2856"/>
        <v>0</v>
      </c>
      <c r="FQ190" s="396">
        <f t="shared" si="2856"/>
        <v>0</v>
      </c>
      <c r="FR190" s="396">
        <f t="shared" si="2856"/>
        <v>0</v>
      </c>
      <c r="FS190" s="396">
        <f t="shared" si="2856"/>
        <v>0</v>
      </c>
      <c r="FT190" s="396">
        <f t="shared" si="2856"/>
        <v>0</v>
      </c>
      <c r="FU190" s="396">
        <f t="shared" si="2856"/>
        <v>0</v>
      </c>
      <c r="FV190" s="396">
        <f t="shared" si="2856"/>
        <v>0</v>
      </c>
      <c r="FW190" s="396">
        <f t="shared" si="2856"/>
        <v>0</v>
      </c>
      <c r="FX190" s="396">
        <f t="shared" si="2856"/>
        <v>0</v>
      </c>
      <c r="FY190" s="396">
        <f t="shared" si="2856"/>
        <v>0</v>
      </c>
      <c r="FZ190" s="396">
        <f t="shared" si="2856"/>
        <v>0</v>
      </c>
      <c r="GA190" s="396">
        <f t="shared" si="2856"/>
        <v>0</v>
      </c>
      <c r="GB190" s="396">
        <f t="shared" si="2856"/>
        <v>0</v>
      </c>
      <c r="GC190" s="396">
        <f t="shared" si="2856"/>
        <v>0</v>
      </c>
      <c r="GD190" s="396">
        <f t="shared" si="2856"/>
        <v>0</v>
      </c>
      <c r="GE190" s="396">
        <f t="shared" si="2856"/>
        <v>0</v>
      </c>
      <c r="GF190" s="396">
        <f t="shared" si="2856"/>
        <v>0</v>
      </c>
      <c r="GG190" s="396">
        <f t="shared" si="2856"/>
        <v>0</v>
      </c>
      <c r="GH190" s="396">
        <f t="shared" si="2856"/>
        <v>0</v>
      </c>
      <c r="GI190" s="396">
        <f t="shared" si="2856"/>
        <v>0</v>
      </c>
      <c r="GJ190" s="396">
        <f t="shared" si="2856"/>
        <v>0</v>
      </c>
      <c r="GK190" s="396">
        <f t="shared" si="2856"/>
        <v>0</v>
      </c>
      <c r="GL190" s="396">
        <f t="shared" si="2856"/>
        <v>0</v>
      </c>
      <c r="GM190" s="396">
        <f t="shared" si="2856"/>
        <v>0</v>
      </c>
      <c r="GN190" s="396">
        <f t="shared" si="2856"/>
        <v>0</v>
      </c>
      <c r="GO190" s="396">
        <f t="shared" si="2856"/>
        <v>0</v>
      </c>
      <c r="GP190" s="396">
        <f t="shared" si="2856"/>
        <v>0</v>
      </c>
      <c r="GQ190" s="396">
        <f t="shared" si="2856"/>
        <v>0</v>
      </c>
      <c r="GR190" s="396">
        <f t="shared" ref="GR190:JC190" si="2857">+$C$169*(AND(GR173=1,GQ173=0))</f>
        <v>0</v>
      </c>
      <c r="GS190" s="396">
        <f t="shared" si="2857"/>
        <v>0</v>
      </c>
      <c r="GT190" s="396">
        <f t="shared" si="2857"/>
        <v>0</v>
      </c>
      <c r="GU190" s="396">
        <f t="shared" si="2857"/>
        <v>0</v>
      </c>
      <c r="GV190" s="396">
        <f t="shared" si="2857"/>
        <v>0</v>
      </c>
      <c r="GW190" s="396">
        <f t="shared" si="2857"/>
        <v>0</v>
      </c>
      <c r="GX190" s="396">
        <f t="shared" si="2857"/>
        <v>0</v>
      </c>
      <c r="GY190" s="396">
        <f t="shared" si="2857"/>
        <v>0</v>
      </c>
      <c r="GZ190" s="396">
        <f t="shared" si="2857"/>
        <v>0</v>
      </c>
      <c r="HA190" s="396">
        <f t="shared" si="2857"/>
        <v>0</v>
      </c>
      <c r="HB190" s="396">
        <f t="shared" si="2857"/>
        <v>0</v>
      </c>
      <c r="HC190" s="396">
        <f t="shared" si="2857"/>
        <v>0</v>
      </c>
      <c r="HD190" s="396">
        <f t="shared" si="2857"/>
        <v>0</v>
      </c>
      <c r="HE190" s="396">
        <f t="shared" si="2857"/>
        <v>0</v>
      </c>
      <c r="HF190" s="396">
        <f t="shared" si="2857"/>
        <v>0</v>
      </c>
      <c r="HG190" s="396">
        <f t="shared" si="2857"/>
        <v>0</v>
      </c>
      <c r="HH190" s="396">
        <f t="shared" si="2857"/>
        <v>0</v>
      </c>
      <c r="HI190" s="396">
        <f t="shared" si="2857"/>
        <v>0</v>
      </c>
      <c r="HJ190" s="396">
        <f t="shared" si="2857"/>
        <v>0</v>
      </c>
      <c r="HK190" s="396">
        <f t="shared" si="2857"/>
        <v>0</v>
      </c>
      <c r="HL190" s="396">
        <f t="shared" si="2857"/>
        <v>0</v>
      </c>
      <c r="HM190" s="396">
        <f t="shared" si="2857"/>
        <v>0</v>
      </c>
      <c r="HN190" s="396">
        <f t="shared" si="2857"/>
        <v>0</v>
      </c>
      <c r="HO190" s="396">
        <f t="shared" si="2857"/>
        <v>0</v>
      </c>
      <c r="HP190" s="396">
        <f t="shared" si="2857"/>
        <v>0</v>
      </c>
      <c r="HQ190" s="396">
        <f t="shared" si="2857"/>
        <v>0</v>
      </c>
      <c r="HR190" s="396">
        <f t="shared" si="2857"/>
        <v>0</v>
      </c>
      <c r="HS190" s="396">
        <f t="shared" si="2857"/>
        <v>0</v>
      </c>
      <c r="HT190" s="396">
        <f t="shared" si="2857"/>
        <v>0</v>
      </c>
      <c r="HU190" s="396">
        <f t="shared" si="2857"/>
        <v>0</v>
      </c>
      <c r="HV190" s="396">
        <f t="shared" si="2857"/>
        <v>0</v>
      </c>
      <c r="HW190" s="396">
        <f t="shared" si="2857"/>
        <v>0</v>
      </c>
      <c r="HX190" s="396">
        <f t="shared" si="2857"/>
        <v>0</v>
      </c>
      <c r="HY190" s="396">
        <f t="shared" si="2857"/>
        <v>0</v>
      </c>
      <c r="HZ190" s="396">
        <f t="shared" si="2857"/>
        <v>0</v>
      </c>
      <c r="IA190" s="396">
        <f t="shared" si="2857"/>
        <v>0</v>
      </c>
      <c r="IB190" s="396">
        <f t="shared" si="2857"/>
        <v>0</v>
      </c>
      <c r="IC190" s="396">
        <f t="shared" si="2857"/>
        <v>0</v>
      </c>
      <c r="ID190" s="396">
        <f t="shared" si="2857"/>
        <v>0</v>
      </c>
      <c r="IE190" s="396">
        <f t="shared" si="2857"/>
        <v>0</v>
      </c>
      <c r="IF190" s="396">
        <f t="shared" si="2857"/>
        <v>0</v>
      </c>
      <c r="IG190" s="396">
        <f t="shared" si="2857"/>
        <v>0</v>
      </c>
      <c r="IH190" s="396">
        <f t="shared" si="2857"/>
        <v>0</v>
      </c>
      <c r="II190" s="396">
        <f t="shared" si="2857"/>
        <v>0</v>
      </c>
      <c r="IJ190" s="396">
        <f t="shared" si="2857"/>
        <v>0</v>
      </c>
      <c r="IK190" s="396">
        <f t="shared" si="2857"/>
        <v>0</v>
      </c>
      <c r="IL190" s="396">
        <f t="shared" si="2857"/>
        <v>0</v>
      </c>
      <c r="IM190" s="396">
        <f t="shared" si="2857"/>
        <v>0</v>
      </c>
      <c r="IN190" s="396">
        <f t="shared" si="2857"/>
        <v>0</v>
      </c>
      <c r="IO190" s="396">
        <f t="shared" si="2857"/>
        <v>0</v>
      </c>
      <c r="IP190" s="396">
        <f t="shared" si="2857"/>
        <v>0</v>
      </c>
      <c r="IQ190" s="396">
        <f t="shared" si="2857"/>
        <v>0</v>
      </c>
      <c r="IR190" s="396">
        <f t="shared" si="2857"/>
        <v>0</v>
      </c>
      <c r="IS190" s="396">
        <f t="shared" si="2857"/>
        <v>0</v>
      </c>
      <c r="IT190" s="396">
        <f t="shared" si="2857"/>
        <v>0</v>
      </c>
      <c r="IU190" s="396">
        <f t="shared" si="2857"/>
        <v>0</v>
      </c>
      <c r="IV190" s="396">
        <f t="shared" si="2857"/>
        <v>0</v>
      </c>
      <c r="IW190" s="396">
        <f t="shared" si="2857"/>
        <v>0</v>
      </c>
      <c r="IX190" s="396">
        <f t="shared" si="2857"/>
        <v>0</v>
      </c>
      <c r="IY190" s="396">
        <f t="shared" si="2857"/>
        <v>0</v>
      </c>
      <c r="IZ190" s="396">
        <f t="shared" si="2857"/>
        <v>0</v>
      </c>
      <c r="JA190" s="396">
        <f t="shared" si="2857"/>
        <v>0</v>
      </c>
      <c r="JB190" s="396">
        <f t="shared" si="2857"/>
        <v>0</v>
      </c>
      <c r="JC190" s="396">
        <f t="shared" si="2857"/>
        <v>0</v>
      </c>
      <c r="JD190" s="396">
        <f t="shared" ref="JD190:JN190" si="2858">+$C$169*(AND(JD173=1,JC173=0))</f>
        <v>0</v>
      </c>
      <c r="JE190" s="396">
        <f t="shared" si="2858"/>
        <v>0</v>
      </c>
      <c r="JF190" s="396">
        <f t="shared" si="2858"/>
        <v>0</v>
      </c>
      <c r="JG190" s="396">
        <f t="shared" si="2858"/>
        <v>0</v>
      </c>
      <c r="JH190" s="396">
        <f t="shared" si="2858"/>
        <v>0</v>
      </c>
      <c r="JI190" s="396">
        <f t="shared" si="2858"/>
        <v>0</v>
      </c>
      <c r="JJ190" s="396">
        <f t="shared" si="2858"/>
        <v>0</v>
      </c>
      <c r="JK190" s="396">
        <f t="shared" si="2858"/>
        <v>0</v>
      </c>
      <c r="JL190" s="396">
        <f t="shared" si="2858"/>
        <v>0</v>
      </c>
      <c r="JM190" s="396">
        <f t="shared" si="2858"/>
        <v>0</v>
      </c>
      <c r="JN190" s="396">
        <f t="shared" si="2858"/>
        <v>0</v>
      </c>
    </row>
    <row r="191" spans="2:274" x14ac:dyDescent="0.2">
      <c r="B191" s="228" t="s">
        <v>72</v>
      </c>
      <c r="C191" s="247"/>
      <c r="D191" s="178"/>
      <c r="E191" s="297">
        <f t="shared" ref="E191:E192" si="2859">+SUM(G191:JN191)</f>
        <v>-57989.697350343631</v>
      </c>
      <c r="F191" s="307"/>
      <c r="G191" s="307">
        <f>-(G186-G197)*(G186&gt;0)</f>
        <v>0</v>
      </c>
      <c r="H191" s="307">
        <f t="shared" ref="H191:BS191" si="2860">-(H186-H197)*(H186&gt;0)</f>
        <v>0</v>
      </c>
      <c r="I191" s="307">
        <f t="shared" si="2860"/>
        <v>0</v>
      </c>
      <c r="J191" s="307">
        <f t="shared" si="2860"/>
        <v>0</v>
      </c>
      <c r="K191" s="307">
        <f t="shared" si="2860"/>
        <v>0</v>
      </c>
      <c r="L191" s="307">
        <f t="shared" si="2860"/>
        <v>0</v>
      </c>
      <c r="M191" s="307">
        <f t="shared" si="2860"/>
        <v>0</v>
      </c>
      <c r="N191" s="307">
        <f t="shared" si="2860"/>
        <v>0</v>
      </c>
      <c r="O191" s="307">
        <f t="shared" si="2860"/>
        <v>0</v>
      </c>
      <c r="P191" s="307">
        <f t="shared" si="2860"/>
        <v>0</v>
      </c>
      <c r="Q191" s="307">
        <f t="shared" si="2860"/>
        <v>0</v>
      </c>
      <c r="R191" s="307">
        <f t="shared" si="2860"/>
        <v>0</v>
      </c>
      <c r="S191" s="307">
        <f t="shared" si="2860"/>
        <v>0</v>
      </c>
      <c r="T191" s="307">
        <f t="shared" si="2860"/>
        <v>0</v>
      </c>
      <c r="U191" s="307">
        <f t="shared" si="2860"/>
        <v>0</v>
      </c>
      <c r="V191" s="307">
        <f t="shared" si="2860"/>
        <v>0</v>
      </c>
      <c r="W191" s="307">
        <f t="shared" si="2860"/>
        <v>0</v>
      </c>
      <c r="X191" s="307">
        <f t="shared" si="2860"/>
        <v>0</v>
      </c>
      <c r="Y191" s="307">
        <f t="shared" si="2860"/>
        <v>0</v>
      </c>
      <c r="Z191" s="307">
        <f t="shared" si="2860"/>
        <v>0</v>
      </c>
      <c r="AA191" s="307">
        <f t="shared" si="2860"/>
        <v>0</v>
      </c>
      <c r="AB191" s="307">
        <f t="shared" si="2860"/>
        <v>0</v>
      </c>
      <c r="AC191" s="307">
        <f t="shared" si="2860"/>
        <v>0</v>
      </c>
      <c r="AD191" s="307">
        <f t="shared" si="2860"/>
        <v>0</v>
      </c>
      <c r="AE191" s="307">
        <f t="shared" si="2860"/>
        <v>0</v>
      </c>
      <c r="AF191" s="307">
        <f t="shared" si="2860"/>
        <v>0</v>
      </c>
      <c r="AG191" s="307">
        <f t="shared" si="2860"/>
        <v>0</v>
      </c>
      <c r="AH191" s="307">
        <f t="shared" si="2860"/>
        <v>0</v>
      </c>
      <c r="AI191" s="307">
        <f t="shared" si="2860"/>
        <v>0</v>
      </c>
      <c r="AJ191" s="307">
        <f t="shared" si="2860"/>
        <v>0</v>
      </c>
      <c r="AK191" s="307">
        <f t="shared" si="2860"/>
        <v>0</v>
      </c>
      <c r="AL191" s="307">
        <f t="shared" si="2860"/>
        <v>0</v>
      </c>
      <c r="AM191" s="307">
        <f t="shared" si="2860"/>
        <v>0</v>
      </c>
      <c r="AN191" s="307">
        <f t="shared" si="2860"/>
        <v>0</v>
      </c>
      <c r="AO191" s="307">
        <f t="shared" si="2860"/>
        <v>0</v>
      </c>
      <c r="AP191" s="307">
        <f t="shared" si="2860"/>
        <v>0</v>
      </c>
      <c r="AQ191" s="307">
        <f t="shared" si="2860"/>
        <v>0</v>
      </c>
      <c r="AR191" s="307">
        <f t="shared" si="2860"/>
        <v>0</v>
      </c>
      <c r="AS191" s="307">
        <f t="shared" si="2860"/>
        <v>0</v>
      </c>
      <c r="AT191" s="307">
        <f t="shared" si="2860"/>
        <v>0</v>
      </c>
      <c r="AU191" s="307">
        <f t="shared" si="2860"/>
        <v>0</v>
      </c>
      <c r="AV191" s="307">
        <f t="shared" si="2860"/>
        <v>0</v>
      </c>
      <c r="AW191" s="307">
        <f t="shared" si="2860"/>
        <v>0</v>
      </c>
      <c r="AX191" s="307">
        <f t="shared" si="2860"/>
        <v>0</v>
      </c>
      <c r="AY191" s="307">
        <f t="shared" si="2860"/>
        <v>0</v>
      </c>
      <c r="AZ191" s="307">
        <f t="shared" si="2860"/>
        <v>0</v>
      </c>
      <c r="BA191" s="307">
        <f t="shared" si="2860"/>
        <v>0</v>
      </c>
      <c r="BB191" s="307">
        <f t="shared" si="2860"/>
        <v>0</v>
      </c>
      <c r="BC191" s="307">
        <f t="shared" si="2860"/>
        <v>0</v>
      </c>
      <c r="BD191" s="307">
        <f t="shared" si="2860"/>
        <v>0</v>
      </c>
      <c r="BE191" s="307">
        <f t="shared" si="2860"/>
        <v>0</v>
      </c>
      <c r="BF191" s="307">
        <f t="shared" si="2860"/>
        <v>0</v>
      </c>
      <c r="BG191" s="307">
        <f t="shared" si="2860"/>
        <v>0</v>
      </c>
      <c r="BH191" s="307">
        <f t="shared" si="2860"/>
        <v>0</v>
      </c>
      <c r="BI191" s="307">
        <f t="shared" si="2860"/>
        <v>0</v>
      </c>
      <c r="BJ191" s="307">
        <f t="shared" si="2860"/>
        <v>-186.39926129871213</v>
      </c>
      <c r="BK191" s="307">
        <f t="shared" si="2860"/>
        <v>-187.45318982219999</v>
      </c>
      <c r="BL191" s="307">
        <f t="shared" si="2860"/>
        <v>-188.51307741078756</v>
      </c>
      <c r="BM191" s="307">
        <f t="shared" si="2860"/>
        <v>-189.57895775789535</v>
      </c>
      <c r="BN191" s="307">
        <f t="shared" si="2860"/>
        <v>-190.65086474745129</v>
      </c>
      <c r="BO191" s="307">
        <f t="shared" si="2860"/>
        <v>-191.72883245496791</v>
      </c>
      <c r="BP191" s="307">
        <f t="shared" si="2860"/>
        <v>-192.81289514862578</v>
      </c>
      <c r="BQ191" s="307">
        <f t="shared" si="2860"/>
        <v>-193.90308729036263</v>
      </c>
      <c r="BR191" s="307">
        <f t="shared" si="2860"/>
        <v>-194.99944353696907</v>
      </c>
      <c r="BS191" s="307">
        <f t="shared" si="2860"/>
        <v>-196.10199874119019</v>
      </c>
      <c r="BT191" s="307">
        <f t="shared" ref="BT191:EE191" si="2861">-(BT186-BT197)*(BT186&gt;0)</f>
        <v>-197.2107879528337</v>
      </c>
      <c r="BU191" s="307">
        <f t="shared" si="2861"/>
        <v>-198.32584641988376</v>
      </c>
      <c r="BV191" s="307">
        <f t="shared" si="2861"/>
        <v>-199.44720958962199</v>
      </c>
      <c r="BW191" s="307">
        <f t="shared" si="2861"/>
        <v>-200.57491310975399</v>
      </c>
      <c r="BX191" s="307">
        <f t="shared" si="2861"/>
        <v>-201.70899282954269</v>
      </c>
      <c r="BY191" s="307">
        <f t="shared" si="2861"/>
        <v>-202.84948480094801</v>
      </c>
      <c r="BZ191" s="307">
        <f t="shared" si="2861"/>
        <v>-203.99642527977284</v>
      </c>
      <c r="CA191" s="307">
        <f t="shared" si="2861"/>
        <v>-205.1498507268156</v>
      </c>
      <c r="CB191" s="307">
        <f t="shared" si="2861"/>
        <v>-206.30979780902953</v>
      </c>
      <c r="CC191" s="307">
        <f t="shared" si="2861"/>
        <v>-207.47630340068798</v>
      </c>
      <c r="CD191" s="307">
        <f t="shared" si="2861"/>
        <v>-208.64940458455692</v>
      </c>
      <c r="CE191" s="307">
        <f t="shared" si="2861"/>
        <v>-209.82913865307353</v>
      </c>
      <c r="CF191" s="307">
        <f t="shared" si="2861"/>
        <v>-211.01554310953202</v>
      </c>
      <c r="CG191" s="307">
        <f t="shared" si="2861"/>
        <v>-212.20865566927563</v>
      </c>
      <c r="CH191" s="307">
        <f t="shared" si="2861"/>
        <v>-213.40851426089552</v>
      </c>
      <c r="CI191" s="307">
        <f t="shared" si="2861"/>
        <v>-214.61515702743679</v>
      </c>
      <c r="CJ191" s="307">
        <f t="shared" si="2861"/>
        <v>-215.82862232761073</v>
      </c>
      <c r="CK191" s="307">
        <f t="shared" si="2861"/>
        <v>-217.04894873701443</v>
      </c>
      <c r="CL191" s="307">
        <f t="shared" si="2861"/>
        <v>-218.27617504935694</v>
      </c>
      <c r="CM191" s="307">
        <f t="shared" si="2861"/>
        <v>-219.51034027769276</v>
      </c>
      <c r="CN191" s="307">
        <f t="shared" si="2861"/>
        <v>-220.75148365566162</v>
      </c>
      <c r="CO191" s="307">
        <f t="shared" si="2861"/>
        <v>-221.99964463873613</v>
      </c>
      <c r="CP191" s="307">
        <f t="shared" si="2861"/>
        <v>-223.25486290547587</v>
      </c>
      <c r="CQ191" s="307">
        <f t="shared" si="2861"/>
        <v>-224.51717835878867</v>
      </c>
      <c r="CR191" s="307">
        <f t="shared" si="2861"/>
        <v>-225.78663112719926</v>
      </c>
      <c r="CS191" s="307">
        <f t="shared" si="2861"/>
        <v>-227.06326156612488</v>
      </c>
      <c r="CT191" s="307">
        <f t="shared" si="2861"/>
        <v>-228.34711025915817</v>
      </c>
      <c r="CU191" s="307">
        <f t="shared" si="2861"/>
        <v>-229.63821801935734</v>
      </c>
      <c r="CV191" s="307">
        <f t="shared" si="2861"/>
        <v>-230.93662589054338</v>
      </c>
      <c r="CW191" s="307">
        <f t="shared" si="2861"/>
        <v>-232.24237514860533</v>
      </c>
      <c r="CX191" s="307">
        <f t="shared" si="2861"/>
        <v>-233.55550730281192</v>
      </c>
      <c r="CY191" s="307">
        <f t="shared" si="2861"/>
        <v>-234.87606409713123</v>
      </c>
      <c r="CZ191" s="307">
        <f t="shared" si="2861"/>
        <v>-236.20408751155793</v>
      </c>
      <c r="DA191" s="307">
        <f t="shared" si="2861"/>
        <v>-237.53961976344766</v>
      </c>
      <c r="DB191" s="307">
        <f t="shared" si="2861"/>
        <v>-238.88270330885916</v>
      </c>
      <c r="DC191" s="307">
        <f t="shared" si="2861"/>
        <v>-240.23338084390383</v>
      </c>
      <c r="DD191" s="307">
        <f t="shared" si="2861"/>
        <v>-241.59169530610319</v>
      </c>
      <c r="DE191" s="307">
        <f t="shared" si="2861"/>
        <v>-242.9576898757536</v>
      </c>
      <c r="DF191" s="307">
        <f t="shared" si="2861"/>
        <v>-244.33140797729925</v>
      </c>
      <c r="DG191" s="307">
        <f t="shared" si="2861"/>
        <v>-245.71289328071231</v>
      </c>
      <c r="DH191" s="307">
        <f t="shared" si="2861"/>
        <v>-247.10218970288145</v>
      </c>
      <c r="DI191" s="307">
        <f t="shared" si="2861"/>
        <v>-248.49934140900774</v>
      </c>
      <c r="DJ191" s="307">
        <f t="shared" si="2861"/>
        <v>-249.9043928140087</v>
      </c>
      <c r="DK191" s="307">
        <f t="shared" si="2861"/>
        <v>-251.31738858393038</v>
      </c>
      <c r="DL191" s="307">
        <f t="shared" si="2861"/>
        <v>-252.73837363736692</v>
      </c>
      <c r="DM191" s="307">
        <f t="shared" si="2861"/>
        <v>-254.16739314688891</v>
      </c>
      <c r="DN191" s="307">
        <f t="shared" si="2861"/>
        <v>-255.60449254047927</v>
      </c>
      <c r="DO191" s="307">
        <f t="shared" si="2861"/>
        <v>-257.04971750297705</v>
      </c>
      <c r="DP191" s="307">
        <f t="shared" si="2861"/>
        <v>-258.50311397753035</v>
      </c>
      <c r="DQ191" s="307">
        <f t="shared" si="2861"/>
        <v>-259.96472816705625</v>
      </c>
      <c r="DR191" s="307">
        <f t="shared" si="2861"/>
        <v>-261.43460653571015</v>
      </c>
      <c r="DS191" s="307">
        <f t="shared" si="2861"/>
        <v>-262.91279581036213</v>
      </c>
      <c r="DT191" s="307">
        <f t="shared" si="2861"/>
        <v>-264.39934298208311</v>
      </c>
      <c r="DU191" s="307">
        <f t="shared" si="2861"/>
        <v>-265.89429530763823</v>
      </c>
      <c r="DV191" s="307">
        <f t="shared" si="2861"/>
        <v>-267.39770031098931</v>
      </c>
      <c r="DW191" s="307">
        <f t="shared" si="2861"/>
        <v>-268.90960578480542</v>
      </c>
      <c r="DX191" s="307">
        <f t="shared" si="2861"/>
        <v>-270.43005979198261</v>
      </c>
      <c r="DY191" s="307">
        <f t="shared" si="2861"/>
        <v>-271.95911066717116</v>
      </c>
      <c r="DZ191" s="307">
        <f t="shared" si="2861"/>
        <v>-273.49680701831278</v>
      </c>
      <c r="EA191" s="307">
        <f t="shared" si="2861"/>
        <v>-275.04319772818542</v>
      </c>
      <c r="EB191" s="307">
        <f t="shared" si="2861"/>
        <v>-276.59833195595741</v>
      </c>
      <c r="EC191" s="307">
        <f t="shared" si="2861"/>
        <v>-278.16225913875019</v>
      </c>
      <c r="ED191" s="307">
        <f t="shared" si="2861"/>
        <v>-279.73502899320982</v>
      </c>
      <c r="EE191" s="307">
        <f t="shared" si="2861"/>
        <v>-281.31669151708741</v>
      </c>
      <c r="EF191" s="307">
        <f t="shared" ref="EF191:GQ191" si="2862">-(EF186-EF197)*(EF186&gt;0)</f>
        <v>-282.90729699082885</v>
      </c>
      <c r="EG191" s="307">
        <f t="shared" si="2862"/>
        <v>-284.5068959791729</v>
      </c>
      <c r="EH191" s="307">
        <f t="shared" si="2862"/>
        <v>-286.11553933275854</v>
      </c>
      <c r="EI191" s="307">
        <f t="shared" si="2862"/>
        <v>-287.73327818974178</v>
      </c>
      <c r="EJ191" s="307">
        <f t="shared" si="2862"/>
        <v>-289.36016397742134</v>
      </c>
      <c r="EK191" s="307">
        <f t="shared" si="2862"/>
        <v>-290.9962484138731</v>
      </c>
      <c r="EL191" s="307">
        <f t="shared" si="2862"/>
        <v>-292.64158350959462</v>
      </c>
      <c r="EM191" s="307">
        <f t="shared" si="2862"/>
        <v>-294.29622156915843</v>
      </c>
      <c r="EN191" s="307">
        <f t="shared" si="2862"/>
        <v>-295.96021519287444</v>
      </c>
      <c r="EO191" s="307">
        <f t="shared" si="2862"/>
        <v>-297.63361727846279</v>
      </c>
      <c r="EP191" s="307">
        <f t="shared" si="2862"/>
        <v>-299.31648102273454</v>
      </c>
      <c r="EQ191" s="307">
        <f t="shared" si="2862"/>
        <v>-301.00885992328358</v>
      </c>
      <c r="ER191" s="307">
        <f t="shared" si="2862"/>
        <v>-302.710807780187</v>
      </c>
      <c r="ES191" s="307">
        <f t="shared" si="2862"/>
        <v>-304.42237869771503</v>
      </c>
      <c r="ET191" s="307">
        <f t="shared" si="2862"/>
        <v>-306.14362708605165</v>
      </c>
      <c r="EU191" s="307">
        <f t="shared" si="2862"/>
        <v>-307.87460766302377</v>
      </c>
      <c r="EV191" s="307">
        <f t="shared" si="2862"/>
        <v>-309.61537545584088</v>
      </c>
      <c r="EW191" s="307">
        <f t="shared" si="2862"/>
        <v>-311.36598580284431</v>
      </c>
      <c r="EX191" s="307">
        <f t="shared" si="2862"/>
        <v>-313.12649435526635</v>
      </c>
      <c r="EY191" s="307">
        <f t="shared" si="2862"/>
        <v>-314.89695707899955</v>
      </c>
      <c r="EZ191" s="307">
        <f t="shared" si="2862"/>
        <v>-316.67743025637571</v>
      </c>
      <c r="FA191" s="307">
        <f t="shared" si="2862"/>
        <v>-318.4679704879552</v>
      </c>
      <c r="FB191" s="307">
        <f t="shared" si="2862"/>
        <v>-320.26863469432601</v>
      </c>
      <c r="FC191" s="307">
        <f t="shared" si="2862"/>
        <v>-322.07948011791348</v>
      </c>
      <c r="FD191" s="307">
        <f t="shared" si="2862"/>
        <v>-323.90056432480009</v>
      </c>
      <c r="FE191" s="307">
        <f t="shared" si="2862"/>
        <v>-325.73194520655511</v>
      </c>
      <c r="FF191" s="307">
        <f t="shared" si="2862"/>
        <v>-327.5736809820753</v>
      </c>
      <c r="FG191" s="307">
        <f t="shared" si="2862"/>
        <v>-329.4258301994355</v>
      </c>
      <c r="FH191" s="307">
        <f t="shared" si="2862"/>
        <v>-331.28845173774977</v>
      </c>
      <c r="FI191" s="307">
        <f t="shared" si="2862"/>
        <v>-333.16160480904341</v>
      </c>
      <c r="FJ191" s="307">
        <f t="shared" si="2862"/>
        <v>-335.04534896013502</v>
      </c>
      <c r="FK191" s="307">
        <f t="shared" si="2862"/>
        <v>-336.93974407452953</v>
      </c>
      <c r="FL191" s="307">
        <f t="shared" si="2862"/>
        <v>-338.84485037432205</v>
      </c>
      <c r="FM191" s="307">
        <f t="shared" si="2862"/>
        <v>-340.76072842211204</v>
      </c>
      <c r="FN191" s="307">
        <f t="shared" si="2862"/>
        <v>-342.68743912292882</v>
      </c>
      <c r="FO191" s="307">
        <f t="shared" si="2862"/>
        <v>-344.62504372616741</v>
      </c>
      <c r="FP191" s="307">
        <f t="shared" si="2862"/>
        <v>-346.57360382753609</v>
      </c>
      <c r="FQ191" s="307">
        <f t="shared" si="2862"/>
        <v>-348.53318137101394</v>
      </c>
      <c r="FR191" s="307">
        <f t="shared" si="2862"/>
        <v>-350.50383865082057</v>
      </c>
      <c r="FS191" s="307">
        <f t="shared" si="2862"/>
        <v>-352.48563831339595</v>
      </c>
      <c r="FT191" s="307">
        <f t="shared" si="2862"/>
        <v>-354.47864335939221</v>
      </c>
      <c r="FU191" s="307">
        <f t="shared" si="2862"/>
        <v>-356.48291714567642</v>
      </c>
      <c r="FV191" s="307">
        <f t="shared" si="2862"/>
        <v>-358.49852338734445</v>
      </c>
      <c r="FW191" s="307">
        <f t="shared" si="2862"/>
        <v>-360.52552615974662</v>
      </c>
      <c r="FX191" s="307">
        <f t="shared" si="2862"/>
        <v>-362.56398990052458</v>
      </c>
      <c r="FY191" s="307">
        <f t="shared" si="2862"/>
        <v>-364.6139794116599</v>
      </c>
      <c r="FZ191" s="307">
        <f t="shared" si="2862"/>
        <v>-366.67555986153377</v>
      </c>
      <c r="GA191" s="307">
        <f t="shared" si="2862"/>
        <v>-368.74879678699915</v>
      </c>
      <c r="GB191" s="307">
        <f t="shared" si="2862"/>
        <v>-370.83375609546363</v>
      </c>
      <c r="GC191" s="307">
        <f t="shared" si="2862"/>
        <v>-372.93050406698489</v>
      </c>
      <c r="GD191" s="307">
        <f t="shared" si="2862"/>
        <v>-375.039107356378</v>
      </c>
      <c r="GE191" s="307">
        <f t="shared" si="2862"/>
        <v>-377.15963299533365</v>
      </c>
      <c r="GF191" s="307">
        <f t="shared" si="2862"/>
        <v>-379.29214839454971</v>
      </c>
      <c r="GG191" s="307">
        <f t="shared" si="2862"/>
        <v>-381.43672134587382</v>
      </c>
      <c r="GH191" s="307">
        <f t="shared" si="2862"/>
        <v>-383.59342002445857</v>
      </c>
      <c r="GI191" s="307">
        <f t="shared" si="2862"/>
        <v>-385.76231299092888</v>
      </c>
      <c r="GJ191" s="307">
        <f t="shared" si="2862"/>
        <v>-387.94346919356133</v>
      </c>
      <c r="GK191" s="307">
        <f t="shared" si="2862"/>
        <v>-390.13695797047609</v>
      </c>
      <c r="GL191" s="307">
        <f t="shared" si="2862"/>
        <v>-392.3428490518412</v>
      </c>
      <c r="GM191" s="307">
        <f t="shared" si="2862"/>
        <v>-394.56121256208911</v>
      </c>
      <c r="GN191" s="307">
        <f t="shared" si="2862"/>
        <v>-396.79211902214604</v>
      </c>
      <c r="GO191" s="307">
        <f t="shared" si="2862"/>
        <v>-399.03563935167392</v>
      </c>
      <c r="GP191" s="307">
        <f t="shared" si="2862"/>
        <v>-401.29184487132449</v>
      </c>
      <c r="GQ191" s="307">
        <f t="shared" si="2862"/>
        <v>-403.56080730500702</v>
      </c>
      <c r="GR191" s="307">
        <f t="shared" ref="GR191:JC191" si="2863">-(GR186-GR197)*(GR186&gt;0)</f>
        <v>-405.84259878216818</v>
      </c>
      <c r="GS191" s="307">
        <f t="shared" si="2863"/>
        <v>-408.13729184008497</v>
      </c>
      <c r="GT191" s="307">
        <f t="shared" si="2863"/>
        <v>-410.44495942617067</v>
      </c>
      <c r="GU191" s="307">
        <f t="shared" si="2863"/>
        <v>-412.7656749002939</v>
      </c>
      <c r="GV191" s="307">
        <f t="shared" si="2863"/>
        <v>-415.09951203711057</v>
      </c>
      <c r="GW191" s="307">
        <f t="shared" si="2863"/>
        <v>-417.44654502840939</v>
      </c>
      <c r="GX191" s="307">
        <f t="shared" si="2863"/>
        <v>-419.80684848547003</v>
      </c>
      <c r="GY191" s="307">
        <f t="shared" si="2863"/>
        <v>-422.18049744143531</v>
      </c>
      <c r="GZ191" s="307">
        <f t="shared" si="2863"/>
        <v>-424.56756735369629</v>
      </c>
      <c r="HA191" s="307">
        <f t="shared" si="2863"/>
        <v>-426.96813410629107</v>
      </c>
      <c r="HB191" s="307">
        <f t="shared" si="2863"/>
        <v>-429.38227401231717</v>
      </c>
      <c r="HC191" s="307">
        <f t="shared" si="2863"/>
        <v>-431.81006381635751</v>
      </c>
      <c r="HD191" s="307">
        <f t="shared" si="2863"/>
        <v>-434.25158069691997</v>
      </c>
      <c r="HE191" s="307">
        <f t="shared" si="2863"/>
        <v>-436.70690226889087</v>
      </c>
      <c r="HF191" s="307">
        <f t="shared" si="2863"/>
        <v>-439.17610658600256</v>
      </c>
      <c r="HG191" s="307">
        <f t="shared" si="2863"/>
        <v>-441.65927214331441</v>
      </c>
      <c r="HH191" s="307">
        <f t="shared" si="2863"/>
        <v>-444.15647787970829</v>
      </c>
      <c r="HI191" s="307">
        <f t="shared" si="2863"/>
        <v>-446.66780318039804</v>
      </c>
      <c r="HJ191" s="307">
        <f t="shared" si="2863"/>
        <v>-449.19332787945291</v>
      </c>
      <c r="HK191" s="307">
        <f t="shared" si="2863"/>
        <v>-451.7331322623358</v>
      </c>
      <c r="HL191" s="307">
        <f t="shared" si="2863"/>
        <v>-454.28729706845502</v>
      </c>
      <c r="HM191" s="307">
        <f t="shared" si="2863"/>
        <v>-456.85590349373143</v>
      </c>
      <c r="HN191" s="307">
        <f t="shared" si="2863"/>
        <v>-459.43903319317934</v>
      </c>
      <c r="HO191" s="307">
        <f t="shared" si="2863"/>
        <v>-462.03676828350251</v>
      </c>
      <c r="HP191" s="307">
        <f t="shared" si="2863"/>
        <v>-464.64919134570431</v>
      </c>
      <c r="HQ191" s="307">
        <f t="shared" si="2863"/>
        <v>-467.27638542771325</v>
      </c>
      <c r="HR191" s="307">
        <f t="shared" si="2863"/>
        <v>-469.91843404702274</v>
      </c>
      <c r="HS191" s="307">
        <f t="shared" si="2863"/>
        <v>-472.57542119334641</v>
      </c>
      <c r="HT191" s="307">
        <f t="shared" si="2863"/>
        <v>-475.24743133128788</v>
      </c>
      <c r="HU191" s="307">
        <f t="shared" si="2863"/>
        <v>-477.93454940302593</v>
      </c>
      <c r="HV191" s="307">
        <f t="shared" si="2863"/>
        <v>-480.63686083101464</v>
      </c>
      <c r="HW191" s="307">
        <f t="shared" si="2863"/>
        <v>-483.35445152069929</v>
      </c>
      <c r="HX191" s="307">
        <f t="shared" si="2863"/>
        <v>-486.08740786324682</v>
      </c>
      <c r="HY191" s="307">
        <f t="shared" si="2863"/>
        <v>-488.83581673829258</v>
      </c>
      <c r="HZ191" s="307">
        <f t="shared" si="2863"/>
        <v>-491.59976551670189</v>
      </c>
      <c r="IA191" s="307">
        <f t="shared" si="2863"/>
        <v>-494.37934206334768</v>
      </c>
      <c r="IB191" s="307">
        <f t="shared" si="2863"/>
        <v>-497.17463473990364</v>
      </c>
      <c r="IC191" s="307">
        <f t="shared" si="2863"/>
        <v>-499.98573240765313</v>
      </c>
      <c r="ID191" s="307">
        <f t="shared" si="2863"/>
        <v>-502.81272443031435</v>
      </c>
      <c r="IE191" s="307">
        <f t="shared" si="2863"/>
        <v>-505.65570067688066</v>
      </c>
      <c r="IF191" s="307">
        <f t="shared" si="2863"/>
        <v>-508.51475152447802</v>
      </c>
      <c r="IG191" s="307">
        <f t="shared" si="2863"/>
        <v>-511.38996786123766</v>
      </c>
      <c r="IH191" s="307">
        <f t="shared" si="2863"/>
        <v>0</v>
      </c>
      <c r="II191" s="307">
        <f t="shared" si="2863"/>
        <v>0</v>
      </c>
      <c r="IJ191" s="307">
        <f t="shared" si="2863"/>
        <v>0</v>
      </c>
      <c r="IK191" s="307">
        <f t="shared" si="2863"/>
        <v>0</v>
      </c>
      <c r="IL191" s="307">
        <f t="shared" si="2863"/>
        <v>0</v>
      </c>
      <c r="IM191" s="307">
        <f t="shared" si="2863"/>
        <v>0</v>
      </c>
      <c r="IN191" s="307">
        <f t="shared" si="2863"/>
        <v>0</v>
      </c>
      <c r="IO191" s="307">
        <f t="shared" si="2863"/>
        <v>0</v>
      </c>
      <c r="IP191" s="307">
        <f t="shared" si="2863"/>
        <v>0</v>
      </c>
      <c r="IQ191" s="307">
        <f t="shared" si="2863"/>
        <v>0</v>
      </c>
      <c r="IR191" s="307">
        <f t="shared" si="2863"/>
        <v>0</v>
      </c>
      <c r="IS191" s="307">
        <f t="shared" si="2863"/>
        <v>0</v>
      </c>
      <c r="IT191" s="307">
        <f t="shared" si="2863"/>
        <v>0</v>
      </c>
      <c r="IU191" s="307">
        <f t="shared" si="2863"/>
        <v>0</v>
      </c>
      <c r="IV191" s="307">
        <f t="shared" si="2863"/>
        <v>0</v>
      </c>
      <c r="IW191" s="307">
        <f t="shared" si="2863"/>
        <v>0</v>
      </c>
      <c r="IX191" s="307">
        <f t="shared" si="2863"/>
        <v>0</v>
      </c>
      <c r="IY191" s="307">
        <f t="shared" si="2863"/>
        <v>0</v>
      </c>
      <c r="IZ191" s="307">
        <f t="shared" si="2863"/>
        <v>0</v>
      </c>
      <c r="JA191" s="307">
        <f t="shared" si="2863"/>
        <v>0</v>
      </c>
      <c r="JB191" s="307">
        <f t="shared" si="2863"/>
        <v>0</v>
      </c>
      <c r="JC191" s="307">
        <f t="shared" si="2863"/>
        <v>0</v>
      </c>
      <c r="JD191" s="307">
        <f t="shared" ref="JD191:JN191" si="2864">-(JD186-JD197)*(JD186&gt;0)</f>
        <v>0</v>
      </c>
      <c r="JE191" s="307">
        <f t="shared" si="2864"/>
        <v>0</v>
      </c>
      <c r="JF191" s="307">
        <f t="shared" si="2864"/>
        <v>0</v>
      </c>
      <c r="JG191" s="307">
        <f t="shared" si="2864"/>
        <v>0</v>
      </c>
      <c r="JH191" s="307">
        <f t="shared" si="2864"/>
        <v>0</v>
      </c>
      <c r="JI191" s="307">
        <f t="shared" si="2864"/>
        <v>0</v>
      </c>
      <c r="JJ191" s="307">
        <f t="shared" si="2864"/>
        <v>0</v>
      </c>
      <c r="JK191" s="307">
        <f t="shared" si="2864"/>
        <v>0</v>
      </c>
      <c r="JL191" s="307">
        <f t="shared" si="2864"/>
        <v>0</v>
      </c>
      <c r="JM191" s="307">
        <f t="shared" si="2864"/>
        <v>0</v>
      </c>
      <c r="JN191" s="307">
        <f t="shared" si="2864"/>
        <v>0</v>
      </c>
    </row>
    <row r="192" spans="2:274" x14ac:dyDescent="0.2">
      <c r="B192" s="228" t="s">
        <v>505</v>
      </c>
      <c r="C192" s="247"/>
      <c r="D192" s="178"/>
      <c r="E192" s="297">
        <f t="shared" si="2859"/>
        <v>12484.712709026759</v>
      </c>
      <c r="F192" s="307"/>
      <c r="G192" s="307">
        <f>+G197*G174</f>
        <v>0</v>
      </c>
      <c r="H192" s="307">
        <f t="shared" ref="H192:BS192" si="2865">+H197*H174</f>
        <v>0</v>
      </c>
      <c r="I192" s="307">
        <f t="shared" si="2865"/>
        <v>0</v>
      </c>
      <c r="J192" s="307">
        <f t="shared" si="2865"/>
        <v>0</v>
      </c>
      <c r="K192" s="307">
        <f t="shared" si="2865"/>
        <v>0</v>
      </c>
      <c r="L192" s="307">
        <f t="shared" si="2865"/>
        <v>0</v>
      </c>
      <c r="M192" s="307">
        <f t="shared" si="2865"/>
        <v>0</v>
      </c>
      <c r="N192" s="307">
        <f t="shared" si="2865"/>
        <v>0</v>
      </c>
      <c r="O192" s="307">
        <f t="shared" si="2865"/>
        <v>0</v>
      </c>
      <c r="P192" s="307">
        <f t="shared" si="2865"/>
        <v>0</v>
      </c>
      <c r="Q192" s="307">
        <f t="shared" si="2865"/>
        <v>0</v>
      </c>
      <c r="R192" s="307">
        <f t="shared" si="2865"/>
        <v>0</v>
      </c>
      <c r="S192" s="307">
        <f t="shared" si="2865"/>
        <v>257.29179901364978</v>
      </c>
      <c r="T192" s="307">
        <f t="shared" si="2865"/>
        <v>258.74656425225999</v>
      </c>
      <c r="U192" s="307">
        <f t="shared" si="2865"/>
        <v>260.20955494503386</v>
      </c>
      <c r="V192" s="307">
        <f t="shared" si="2865"/>
        <v>261.68081759988507</v>
      </c>
      <c r="W192" s="307">
        <f t="shared" si="2865"/>
        <v>263.16039898768997</v>
      </c>
      <c r="X192" s="307">
        <f t="shared" si="2865"/>
        <v>264.64834614377395</v>
      </c>
      <c r="Y192" s="307">
        <f t="shared" si="2865"/>
        <v>266.14470636940717</v>
      </c>
      <c r="Z192" s="307">
        <f t="shared" si="2865"/>
        <v>267.64952723330811</v>
      </c>
      <c r="AA192" s="307">
        <f t="shared" si="2865"/>
        <v>269.16285657315547</v>
      </c>
      <c r="AB192" s="307">
        <f t="shared" si="2865"/>
        <v>270.68474249710943</v>
      </c>
      <c r="AC192" s="307">
        <f t="shared" si="2865"/>
        <v>272.21523338534047</v>
      </c>
      <c r="AD192" s="307">
        <f t="shared" si="2865"/>
        <v>273.75437789156763</v>
      </c>
      <c r="AE192" s="307">
        <f t="shared" si="2865"/>
        <v>275.3022249446052</v>
      </c>
      <c r="AF192" s="307">
        <f t="shared" si="2865"/>
        <v>276.8588237499182</v>
      </c>
      <c r="AG192" s="307">
        <f t="shared" si="2865"/>
        <v>278.42422379118625</v>
      </c>
      <c r="AH192" s="307">
        <f t="shared" si="2865"/>
        <v>279.9984748318771</v>
      </c>
      <c r="AI192" s="307">
        <f t="shared" si="2865"/>
        <v>281.58162691682827</v>
      </c>
      <c r="AJ192" s="307">
        <f t="shared" si="2865"/>
        <v>283.17373037383811</v>
      </c>
      <c r="AK192" s="307">
        <f t="shared" si="2865"/>
        <v>284.7748358152657</v>
      </c>
      <c r="AL192" s="307">
        <f t="shared" si="2865"/>
        <v>286.38499413963967</v>
      </c>
      <c r="AM192" s="307">
        <f t="shared" si="2865"/>
        <v>288.00425653327642</v>
      </c>
      <c r="AN192" s="307">
        <f t="shared" si="2865"/>
        <v>289.63267447190714</v>
      </c>
      <c r="AO192" s="307">
        <f t="shared" si="2865"/>
        <v>291.27029972231429</v>
      </c>
      <c r="AP192" s="307">
        <f t="shared" si="2865"/>
        <v>292.9171843439774</v>
      </c>
      <c r="AQ192" s="307">
        <f t="shared" si="2865"/>
        <v>294.57338069072762</v>
      </c>
      <c r="AR192" s="307">
        <f t="shared" si="2865"/>
        <v>296.23894141241249</v>
      </c>
      <c r="AS192" s="307">
        <f t="shared" si="2865"/>
        <v>297.91391945656932</v>
      </c>
      <c r="AT192" s="307">
        <f t="shared" si="2865"/>
        <v>299.59836807010851</v>
      </c>
      <c r="AU192" s="307">
        <f t="shared" si="2865"/>
        <v>301.29234080100628</v>
      </c>
      <c r="AV192" s="307">
        <f t="shared" si="2865"/>
        <v>302.99589150000679</v>
      </c>
      <c r="AW192" s="307">
        <f t="shared" si="2865"/>
        <v>304.70907432233435</v>
      </c>
      <c r="AX192" s="307">
        <f t="shared" si="2865"/>
        <v>306.43194372941451</v>
      </c>
      <c r="AY192" s="307">
        <f t="shared" si="2865"/>
        <v>308.16455449060584</v>
      </c>
      <c r="AZ192" s="307">
        <f t="shared" si="2865"/>
        <v>309.90696168494071</v>
      </c>
      <c r="BA192" s="307">
        <f t="shared" si="2865"/>
        <v>311.65922070287638</v>
      </c>
      <c r="BB192" s="307">
        <f t="shared" si="2865"/>
        <v>313.42138724805585</v>
      </c>
      <c r="BC192" s="307">
        <f t="shared" si="2865"/>
        <v>315.1935173390786</v>
      </c>
      <c r="BD192" s="307">
        <f t="shared" si="2865"/>
        <v>316.97566731128143</v>
      </c>
      <c r="BE192" s="307">
        <f t="shared" si="2865"/>
        <v>318.76789381852916</v>
      </c>
      <c r="BF192" s="307">
        <f t="shared" si="2865"/>
        <v>320.5702538350161</v>
      </c>
      <c r="BG192" s="307">
        <f t="shared" si="2865"/>
        <v>322.38280465707669</v>
      </c>
      <c r="BH192" s="307">
        <f t="shared" si="2865"/>
        <v>324.20560390500731</v>
      </c>
      <c r="BI192" s="307">
        <f t="shared" si="2865"/>
        <v>326.03870952489774</v>
      </c>
      <c r="BJ192" s="307">
        <f t="shared" si="2865"/>
        <v>0</v>
      </c>
      <c r="BK192" s="307">
        <f t="shared" si="2865"/>
        <v>0</v>
      </c>
      <c r="BL192" s="307">
        <f t="shared" si="2865"/>
        <v>0</v>
      </c>
      <c r="BM192" s="307">
        <f t="shared" si="2865"/>
        <v>0</v>
      </c>
      <c r="BN192" s="307">
        <f t="shared" si="2865"/>
        <v>0</v>
      </c>
      <c r="BO192" s="307">
        <f t="shared" si="2865"/>
        <v>0</v>
      </c>
      <c r="BP192" s="307">
        <f t="shared" si="2865"/>
        <v>0</v>
      </c>
      <c r="BQ192" s="307">
        <f t="shared" si="2865"/>
        <v>0</v>
      </c>
      <c r="BR192" s="307">
        <f t="shared" si="2865"/>
        <v>0</v>
      </c>
      <c r="BS192" s="307">
        <f t="shared" si="2865"/>
        <v>0</v>
      </c>
      <c r="BT192" s="307">
        <f t="shared" ref="BT192:EE192" si="2866">+BT197*BT174</f>
        <v>0</v>
      </c>
      <c r="BU192" s="307">
        <f t="shared" si="2866"/>
        <v>0</v>
      </c>
      <c r="BV192" s="307">
        <f t="shared" si="2866"/>
        <v>0</v>
      </c>
      <c r="BW192" s="307">
        <f t="shared" si="2866"/>
        <v>0</v>
      </c>
      <c r="BX192" s="307">
        <f t="shared" si="2866"/>
        <v>0</v>
      </c>
      <c r="BY192" s="307">
        <f t="shared" si="2866"/>
        <v>0</v>
      </c>
      <c r="BZ192" s="307">
        <f t="shared" si="2866"/>
        <v>0</v>
      </c>
      <c r="CA192" s="307">
        <f t="shared" si="2866"/>
        <v>0</v>
      </c>
      <c r="CB192" s="307">
        <f t="shared" si="2866"/>
        <v>0</v>
      </c>
      <c r="CC192" s="307">
        <f t="shared" si="2866"/>
        <v>0</v>
      </c>
      <c r="CD192" s="307">
        <f t="shared" si="2866"/>
        <v>0</v>
      </c>
      <c r="CE192" s="307">
        <f t="shared" si="2866"/>
        <v>0</v>
      </c>
      <c r="CF192" s="307">
        <f t="shared" si="2866"/>
        <v>0</v>
      </c>
      <c r="CG192" s="307">
        <f t="shared" si="2866"/>
        <v>0</v>
      </c>
      <c r="CH192" s="307">
        <f t="shared" si="2866"/>
        <v>0</v>
      </c>
      <c r="CI192" s="307">
        <f t="shared" si="2866"/>
        <v>0</v>
      </c>
      <c r="CJ192" s="307">
        <f t="shared" si="2866"/>
        <v>0</v>
      </c>
      <c r="CK192" s="307">
        <f t="shared" si="2866"/>
        <v>0</v>
      </c>
      <c r="CL192" s="307">
        <f t="shared" si="2866"/>
        <v>0</v>
      </c>
      <c r="CM192" s="307">
        <f t="shared" si="2866"/>
        <v>0</v>
      </c>
      <c r="CN192" s="307">
        <f t="shared" si="2866"/>
        <v>0</v>
      </c>
      <c r="CO192" s="307">
        <f t="shared" si="2866"/>
        <v>0</v>
      </c>
      <c r="CP192" s="307">
        <f t="shared" si="2866"/>
        <v>0</v>
      </c>
      <c r="CQ192" s="307">
        <f t="shared" si="2866"/>
        <v>0</v>
      </c>
      <c r="CR192" s="307">
        <f t="shared" si="2866"/>
        <v>0</v>
      </c>
      <c r="CS192" s="307">
        <f t="shared" si="2866"/>
        <v>0</v>
      </c>
      <c r="CT192" s="307">
        <f t="shared" si="2866"/>
        <v>0</v>
      </c>
      <c r="CU192" s="307">
        <f t="shared" si="2866"/>
        <v>0</v>
      </c>
      <c r="CV192" s="307">
        <f t="shared" si="2866"/>
        <v>0</v>
      </c>
      <c r="CW192" s="307">
        <f t="shared" si="2866"/>
        <v>0</v>
      </c>
      <c r="CX192" s="307">
        <f t="shared" si="2866"/>
        <v>0</v>
      </c>
      <c r="CY192" s="307">
        <f t="shared" si="2866"/>
        <v>0</v>
      </c>
      <c r="CZ192" s="307">
        <f t="shared" si="2866"/>
        <v>0</v>
      </c>
      <c r="DA192" s="307">
        <f t="shared" si="2866"/>
        <v>0</v>
      </c>
      <c r="DB192" s="307">
        <f t="shared" si="2866"/>
        <v>0</v>
      </c>
      <c r="DC192" s="307">
        <f t="shared" si="2866"/>
        <v>0</v>
      </c>
      <c r="DD192" s="307">
        <f t="shared" si="2866"/>
        <v>0</v>
      </c>
      <c r="DE192" s="307">
        <f t="shared" si="2866"/>
        <v>0</v>
      </c>
      <c r="DF192" s="307">
        <f t="shared" si="2866"/>
        <v>0</v>
      </c>
      <c r="DG192" s="307">
        <f t="shared" si="2866"/>
        <v>0</v>
      </c>
      <c r="DH192" s="307">
        <f t="shared" si="2866"/>
        <v>0</v>
      </c>
      <c r="DI192" s="307">
        <f t="shared" si="2866"/>
        <v>0</v>
      </c>
      <c r="DJ192" s="307">
        <f t="shared" si="2866"/>
        <v>0</v>
      </c>
      <c r="DK192" s="307">
        <f t="shared" si="2866"/>
        <v>0</v>
      </c>
      <c r="DL192" s="307">
        <f t="shared" si="2866"/>
        <v>0</v>
      </c>
      <c r="DM192" s="307">
        <f t="shared" si="2866"/>
        <v>0</v>
      </c>
      <c r="DN192" s="307">
        <f t="shared" si="2866"/>
        <v>0</v>
      </c>
      <c r="DO192" s="307">
        <f t="shared" si="2866"/>
        <v>0</v>
      </c>
      <c r="DP192" s="307">
        <f t="shared" si="2866"/>
        <v>0</v>
      </c>
      <c r="DQ192" s="307">
        <f t="shared" si="2866"/>
        <v>0</v>
      </c>
      <c r="DR192" s="307">
        <f t="shared" si="2866"/>
        <v>0</v>
      </c>
      <c r="DS192" s="307">
        <f t="shared" si="2866"/>
        <v>0</v>
      </c>
      <c r="DT192" s="307">
        <f t="shared" si="2866"/>
        <v>0</v>
      </c>
      <c r="DU192" s="307">
        <f t="shared" si="2866"/>
        <v>0</v>
      </c>
      <c r="DV192" s="307">
        <f t="shared" si="2866"/>
        <v>0</v>
      </c>
      <c r="DW192" s="307">
        <f t="shared" si="2866"/>
        <v>0</v>
      </c>
      <c r="DX192" s="307">
        <f t="shared" si="2866"/>
        <v>0</v>
      </c>
      <c r="DY192" s="307">
        <f t="shared" si="2866"/>
        <v>0</v>
      </c>
      <c r="DZ192" s="307">
        <f t="shared" si="2866"/>
        <v>0</v>
      </c>
      <c r="EA192" s="307">
        <f t="shared" si="2866"/>
        <v>0</v>
      </c>
      <c r="EB192" s="307">
        <f t="shared" si="2866"/>
        <v>0</v>
      </c>
      <c r="EC192" s="307">
        <f t="shared" si="2866"/>
        <v>0</v>
      </c>
      <c r="ED192" s="307">
        <f t="shared" si="2866"/>
        <v>0</v>
      </c>
      <c r="EE192" s="307">
        <f t="shared" si="2866"/>
        <v>0</v>
      </c>
      <c r="EF192" s="307">
        <f t="shared" ref="EF192:GQ192" si="2867">+EF197*EF174</f>
        <v>0</v>
      </c>
      <c r="EG192" s="307">
        <f t="shared" si="2867"/>
        <v>0</v>
      </c>
      <c r="EH192" s="307">
        <f t="shared" si="2867"/>
        <v>0</v>
      </c>
      <c r="EI192" s="307">
        <f t="shared" si="2867"/>
        <v>0</v>
      </c>
      <c r="EJ192" s="307">
        <f t="shared" si="2867"/>
        <v>0</v>
      </c>
      <c r="EK192" s="307">
        <f t="shared" si="2867"/>
        <v>0</v>
      </c>
      <c r="EL192" s="307">
        <f t="shared" si="2867"/>
        <v>0</v>
      </c>
      <c r="EM192" s="307">
        <f t="shared" si="2867"/>
        <v>0</v>
      </c>
      <c r="EN192" s="307">
        <f t="shared" si="2867"/>
        <v>0</v>
      </c>
      <c r="EO192" s="307">
        <f t="shared" si="2867"/>
        <v>0</v>
      </c>
      <c r="EP192" s="307">
        <f t="shared" si="2867"/>
        <v>0</v>
      </c>
      <c r="EQ192" s="307">
        <f t="shared" si="2867"/>
        <v>0</v>
      </c>
      <c r="ER192" s="307">
        <f t="shared" si="2867"/>
        <v>0</v>
      </c>
      <c r="ES192" s="307">
        <f t="shared" si="2867"/>
        <v>0</v>
      </c>
      <c r="ET192" s="307">
        <f t="shared" si="2867"/>
        <v>0</v>
      </c>
      <c r="EU192" s="307">
        <f t="shared" si="2867"/>
        <v>0</v>
      </c>
      <c r="EV192" s="307">
        <f t="shared" si="2867"/>
        <v>0</v>
      </c>
      <c r="EW192" s="307">
        <f t="shared" si="2867"/>
        <v>0</v>
      </c>
      <c r="EX192" s="307">
        <f t="shared" si="2867"/>
        <v>0</v>
      </c>
      <c r="EY192" s="307">
        <f t="shared" si="2867"/>
        <v>0</v>
      </c>
      <c r="EZ192" s="307">
        <f t="shared" si="2867"/>
        <v>0</v>
      </c>
      <c r="FA192" s="307">
        <f t="shared" si="2867"/>
        <v>0</v>
      </c>
      <c r="FB192" s="307">
        <f t="shared" si="2867"/>
        <v>0</v>
      </c>
      <c r="FC192" s="307">
        <f t="shared" si="2867"/>
        <v>0</v>
      </c>
      <c r="FD192" s="307">
        <f t="shared" si="2867"/>
        <v>0</v>
      </c>
      <c r="FE192" s="307">
        <f t="shared" si="2867"/>
        <v>0</v>
      </c>
      <c r="FF192" s="307">
        <f t="shared" si="2867"/>
        <v>0</v>
      </c>
      <c r="FG192" s="307">
        <f t="shared" si="2867"/>
        <v>0</v>
      </c>
      <c r="FH192" s="307">
        <f t="shared" si="2867"/>
        <v>0</v>
      </c>
      <c r="FI192" s="307">
        <f t="shared" si="2867"/>
        <v>0</v>
      </c>
      <c r="FJ192" s="307">
        <f t="shared" si="2867"/>
        <v>0</v>
      </c>
      <c r="FK192" s="307">
        <f t="shared" si="2867"/>
        <v>0</v>
      </c>
      <c r="FL192" s="307">
        <f t="shared" si="2867"/>
        <v>0</v>
      </c>
      <c r="FM192" s="307">
        <f t="shared" si="2867"/>
        <v>0</v>
      </c>
      <c r="FN192" s="307">
        <f t="shared" si="2867"/>
        <v>0</v>
      </c>
      <c r="FO192" s="307">
        <f t="shared" si="2867"/>
        <v>0</v>
      </c>
      <c r="FP192" s="307">
        <f t="shared" si="2867"/>
        <v>0</v>
      </c>
      <c r="FQ192" s="307">
        <f t="shared" si="2867"/>
        <v>0</v>
      </c>
      <c r="FR192" s="307">
        <f t="shared" si="2867"/>
        <v>0</v>
      </c>
      <c r="FS192" s="307">
        <f t="shared" si="2867"/>
        <v>0</v>
      </c>
      <c r="FT192" s="307">
        <f t="shared" si="2867"/>
        <v>0</v>
      </c>
      <c r="FU192" s="307">
        <f t="shared" si="2867"/>
        <v>0</v>
      </c>
      <c r="FV192" s="307">
        <f t="shared" si="2867"/>
        <v>0</v>
      </c>
      <c r="FW192" s="307">
        <f t="shared" si="2867"/>
        <v>0</v>
      </c>
      <c r="FX192" s="307">
        <f t="shared" si="2867"/>
        <v>0</v>
      </c>
      <c r="FY192" s="307">
        <f t="shared" si="2867"/>
        <v>0</v>
      </c>
      <c r="FZ192" s="307">
        <f t="shared" si="2867"/>
        <v>0</v>
      </c>
      <c r="GA192" s="307">
        <f t="shared" si="2867"/>
        <v>0</v>
      </c>
      <c r="GB192" s="307">
        <f t="shared" si="2867"/>
        <v>0</v>
      </c>
      <c r="GC192" s="307">
        <f t="shared" si="2867"/>
        <v>0</v>
      </c>
      <c r="GD192" s="307">
        <f t="shared" si="2867"/>
        <v>0</v>
      </c>
      <c r="GE192" s="307">
        <f t="shared" si="2867"/>
        <v>0</v>
      </c>
      <c r="GF192" s="307">
        <f t="shared" si="2867"/>
        <v>0</v>
      </c>
      <c r="GG192" s="307">
        <f t="shared" si="2867"/>
        <v>0</v>
      </c>
      <c r="GH192" s="307">
        <f t="shared" si="2867"/>
        <v>0</v>
      </c>
      <c r="GI192" s="307">
        <f t="shared" si="2867"/>
        <v>0</v>
      </c>
      <c r="GJ192" s="307">
        <f t="shared" si="2867"/>
        <v>0</v>
      </c>
      <c r="GK192" s="307">
        <f t="shared" si="2867"/>
        <v>0</v>
      </c>
      <c r="GL192" s="307">
        <f t="shared" si="2867"/>
        <v>0</v>
      </c>
      <c r="GM192" s="307">
        <f t="shared" si="2867"/>
        <v>0</v>
      </c>
      <c r="GN192" s="307">
        <f t="shared" si="2867"/>
        <v>0</v>
      </c>
      <c r="GO192" s="307">
        <f t="shared" si="2867"/>
        <v>0</v>
      </c>
      <c r="GP192" s="307">
        <f t="shared" si="2867"/>
        <v>0</v>
      </c>
      <c r="GQ192" s="307">
        <f t="shared" si="2867"/>
        <v>0</v>
      </c>
      <c r="GR192" s="307">
        <f t="shared" ref="GR192:JC192" si="2868">+GR197*GR174</f>
        <v>0</v>
      </c>
      <c r="GS192" s="307">
        <f t="shared" si="2868"/>
        <v>0</v>
      </c>
      <c r="GT192" s="307">
        <f t="shared" si="2868"/>
        <v>0</v>
      </c>
      <c r="GU192" s="307">
        <f t="shared" si="2868"/>
        <v>0</v>
      </c>
      <c r="GV192" s="307">
        <f t="shared" si="2868"/>
        <v>0</v>
      </c>
      <c r="GW192" s="307">
        <f t="shared" si="2868"/>
        <v>0</v>
      </c>
      <c r="GX192" s="307">
        <f t="shared" si="2868"/>
        <v>0</v>
      </c>
      <c r="GY192" s="307">
        <f t="shared" si="2868"/>
        <v>0</v>
      </c>
      <c r="GZ192" s="307">
        <f t="shared" si="2868"/>
        <v>0</v>
      </c>
      <c r="HA192" s="307">
        <f t="shared" si="2868"/>
        <v>0</v>
      </c>
      <c r="HB192" s="307">
        <f t="shared" si="2868"/>
        <v>0</v>
      </c>
      <c r="HC192" s="307">
        <f t="shared" si="2868"/>
        <v>0</v>
      </c>
      <c r="HD192" s="307">
        <f t="shared" si="2868"/>
        <v>0</v>
      </c>
      <c r="HE192" s="307">
        <f t="shared" si="2868"/>
        <v>0</v>
      </c>
      <c r="HF192" s="307">
        <f t="shared" si="2868"/>
        <v>0</v>
      </c>
      <c r="HG192" s="307">
        <f t="shared" si="2868"/>
        <v>0</v>
      </c>
      <c r="HH192" s="307">
        <f t="shared" si="2868"/>
        <v>0</v>
      </c>
      <c r="HI192" s="307">
        <f t="shared" si="2868"/>
        <v>0</v>
      </c>
      <c r="HJ192" s="307">
        <f t="shared" si="2868"/>
        <v>0</v>
      </c>
      <c r="HK192" s="307">
        <f t="shared" si="2868"/>
        <v>0</v>
      </c>
      <c r="HL192" s="307">
        <f t="shared" si="2868"/>
        <v>0</v>
      </c>
      <c r="HM192" s="307">
        <f t="shared" si="2868"/>
        <v>0</v>
      </c>
      <c r="HN192" s="307">
        <f t="shared" si="2868"/>
        <v>0</v>
      </c>
      <c r="HO192" s="307">
        <f t="shared" si="2868"/>
        <v>0</v>
      </c>
      <c r="HP192" s="307">
        <f t="shared" si="2868"/>
        <v>0</v>
      </c>
      <c r="HQ192" s="307">
        <f t="shared" si="2868"/>
        <v>0</v>
      </c>
      <c r="HR192" s="307">
        <f t="shared" si="2868"/>
        <v>0</v>
      </c>
      <c r="HS192" s="307">
        <f t="shared" si="2868"/>
        <v>0</v>
      </c>
      <c r="HT192" s="307">
        <f t="shared" si="2868"/>
        <v>0</v>
      </c>
      <c r="HU192" s="307">
        <f t="shared" si="2868"/>
        <v>0</v>
      </c>
      <c r="HV192" s="307">
        <f t="shared" si="2868"/>
        <v>0</v>
      </c>
      <c r="HW192" s="307">
        <f t="shared" si="2868"/>
        <v>0</v>
      </c>
      <c r="HX192" s="307">
        <f t="shared" si="2868"/>
        <v>0</v>
      </c>
      <c r="HY192" s="307">
        <f t="shared" si="2868"/>
        <v>0</v>
      </c>
      <c r="HZ192" s="307">
        <f t="shared" si="2868"/>
        <v>0</v>
      </c>
      <c r="IA192" s="307">
        <f t="shared" si="2868"/>
        <v>0</v>
      </c>
      <c r="IB192" s="307">
        <f t="shared" si="2868"/>
        <v>0</v>
      </c>
      <c r="IC192" s="307">
        <f t="shared" si="2868"/>
        <v>0</v>
      </c>
      <c r="ID192" s="307">
        <f t="shared" si="2868"/>
        <v>0</v>
      </c>
      <c r="IE192" s="307">
        <f t="shared" si="2868"/>
        <v>0</v>
      </c>
      <c r="IF192" s="307">
        <f t="shared" si="2868"/>
        <v>0</v>
      </c>
      <c r="IG192" s="307">
        <f t="shared" si="2868"/>
        <v>0</v>
      </c>
      <c r="IH192" s="307">
        <f t="shared" si="2868"/>
        <v>0</v>
      </c>
      <c r="II192" s="307">
        <f t="shared" si="2868"/>
        <v>0</v>
      </c>
      <c r="IJ192" s="307">
        <f t="shared" si="2868"/>
        <v>0</v>
      </c>
      <c r="IK192" s="307">
        <f t="shared" si="2868"/>
        <v>0</v>
      </c>
      <c r="IL192" s="307">
        <f t="shared" si="2868"/>
        <v>0</v>
      </c>
      <c r="IM192" s="307">
        <f t="shared" si="2868"/>
        <v>0</v>
      </c>
      <c r="IN192" s="307">
        <f t="shared" si="2868"/>
        <v>0</v>
      </c>
      <c r="IO192" s="307">
        <f t="shared" si="2868"/>
        <v>0</v>
      </c>
      <c r="IP192" s="307">
        <f t="shared" si="2868"/>
        <v>0</v>
      </c>
      <c r="IQ192" s="307">
        <f t="shared" si="2868"/>
        <v>0</v>
      </c>
      <c r="IR192" s="307">
        <f t="shared" si="2868"/>
        <v>0</v>
      </c>
      <c r="IS192" s="307">
        <f t="shared" si="2868"/>
        <v>0</v>
      </c>
      <c r="IT192" s="307">
        <f t="shared" si="2868"/>
        <v>0</v>
      </c>
      <c r="IU192" s="307">
        <f t="shared" si="2868"/>
        <v>0</v>
      </c>
      <c r="IV192" s="307">
        <f t="shared" si="2868"/>
        <v>0</v>
      </c>
      <c r="IW192" s="307">
        <f t="shared" si="2868"/>
        <v>0</v>
      </c>
      <c r="IX192" s="307">
        <f t="shared" si="2868"/>
        <v>0</v>
      </c>
      <c r="IY192" s="307">
        <f t="shared" si="2868"/>
        <v>0</v>
      </c>
      <c r="IZ192" s="307">
        <f t="shared" si="2868"/>
        <v>0</v>
      </c>
      <c r="JA192" s="307">
        <f t="shared" si="2868"/>
        <v>0</v>
      </c>
      <c r="JB192" s="307">
        <f t="shared" si="2868"/>
        <v>0</v>
      </c>
      <c r="JC192" s="307">
        <f t="shared" si="2868"/>
        <v>0</v>
      </c>
      <c r="JD192" s="307">
        <f t="shared" ref="JD192:JN192" si="2869">+JD197*JD174</f>
        <v>0</v>
      </c>
      <c r="JE192" s="307">
        <f t="shared" si="2869"/>
        <v>0</v>
      </c>
      <c r="JF192" s="307">
        <f t="shared" si="2869"/>
        <v>0</v>
      </c>
      <c r="JG192" s="307">
        <f t="shared" si="2869"/>
        <v>0</v>
      </c>
      <c r="JH192" s="307">
        <f t="shared" si="2869"/>
        <v>0</v>
      </c>
      <c r="JI192" s="307">
        <f t="shared" si="2869"/>
        <v>0</v>
      </c>
      <c r="JJ192" s="307">
        <f t="shared" si="2869"/>
        <v>0</v>
      </c>
      <c r="JK192" s="307">
        <f t="shared" si="2869"/>
        <v>0</v>
      </c>
      <c r="JL192" s="307">
        <f t="shared" si="2869"/>
        <v>0</v>
      </c>
      <c r="JM192" s="307">
        <f t="shared" si="2869"/>
        <v>0</v>
      </c>
      <c r="JN192" s="307">
        <f t="shared" si="2869"/>
        <v>0</v>
      </c>
    </row>
    <row r="193" spans="2:274" x14ac:dyDescent="0.2">
      <c r="B193" s="172" t="s">
        <v>61</v>
      </c>
      <c r="C193" s="394"/>
      <c r="D193" s="395"/>
      <c r="E193" s="162"/>
      <c r="F193" s="396"/>
      <c r="G193" s="396">
        <f>+SUM(G189:G192)</f>
        <v>0</v>
      </c>
      <c r="H193" s="396">
        <f t="shared" ref="H193" si="2870">+SUM(H189:H192)</f>
        <v>0</v>
      </c>
      <c r="I193" s="396">
        <f t="shared" ref="I193" si="2871">+SUM(I189:I192)</f>
        <v>0</v>
      </c>
      <c r="J193" s="396">
        <f t="shared" ref="J193" si="2872">+SUM(J189:J192)</f>
        <v>0</v>
      </c>
      <c r="K193" s="396">
        <f t="shared" ref="K193" si="2873">+SUM(K189:K192)</f>
        <v>0</v>
      </c>
      <c r="L193" s="396">
        <f t="shared" ref="L193" si="2874">+SUM(L189:L192)</f>
        <v>0</v>
      </c>
      <c r="M193" s="396">
        <f t="shared" ref="M193" si="2875">+SUM(M189:M192)</f>
        <v>0</v>
      </c>
      <c r="N193" s="396">
        <f t="shared" ref="N193" si="2876">+SUM(N189:N192)</f>
        <v>0</v>
      </c>
      <c r="O193" s="396">
        <f t="shared" ref="O193" si="2877">+SUM(O189:O192)</f>
        <v>0</v>
      </c>
      <c r="P193" s="396">
        <f t="shared" ref="P193" si="2878">+SUM(P189:P192)</f>
        <v>0</v>
      </c>
      <c r="Q193" s="396">
        <f t="shared" ref="Q193" si="2879">+SUM(Q189:Q192)</f>
        <v>0</v>
      </c>
      <c r="R193" s="396">
        <f t="shared" ref="R193" si="2880">+SUM(R189:R192)</f>
        <v>0</v>
      </c>
      <c r="S193" s="396">
        <f t="shared" ref="S193" si="2881">+SUM(S189:S192)</f>
        <v>45762.276440330548</v>
      </c>
      <c r="T193" s="396">
        <f t="shared" ref="T193" si="2882">+SUM(T189:T192)</f>
        <v>46021.023004582807</v>
      </c>
      <c r="U193" s="396">
        <f t="shared" ref="U193" si="2883">+SUM(U189:U192)</f>
        <v>46281.232559527838</v>
      </c>
      <c r="V193" s="396">
        <f t="shared" ref="V193" si="2884">+SUM(V189:V192)</f>
        <v>46542.913377127727</v>
      </c>
      <c r="W193" s="396">
        <f t="shared" ref="W193" si="2885">+SUM(W189:W192)</f>
        <v>46806.073776115416</v>
      </c>
      <c r="X193" s="396">
        <f t="shared" ref="X193" si="2886">+SUM(X189:X192)</f>
        <v>47070.722122259191</v>
      </c>
      <c r="Y193" s="396">
        <f t="shared" ref="Y193" si="2887">+SUM(Y189:Y192)</f>
        <v>47336.866828628597</v>
      </c>
      <c r="Z193" s="396">
        <f t="shared" ref="Z193" si="2888">+SUM(Z189:Z192)</f>
        <v>47604.516355861902</v>
      </c>
      <c r="AA193" s="396">
        <f t="shared" ref="AA193" si="2889">+SUM(AA189:AA192)</f>
        <v>47873.679212435061</v>
      </c>
      <c r="AB193" s="396">
        <f t="shared" ref="AB193" si="2890">+SUM(AB189:AB192)</f>
        <v>48144.363954932174</v>
      </c>
      <c r="AC193" s="396">
        <f t="shared" ref="AC193" si="2891">+SUM(AC189:AC192)</f>
        <v>48416.579188317512</v>
      </c>
      <c r="AD193" s="396">
        <f t="shared" ref="AD193" si="2892">+SUM(AD189:AD192)</f>
        <v>48690.333566209076</v>
      </c>
      <c r="AE193" s="396">
        <f t="shared" ref="AE193" si="2893">+SUM(AE189:AE192)</f>
        <v>48965.635791153683</v>
      </c>
      <c r="AF193" s="396">
        <f t="shared" ref="AF193" si="2894">+SUM(AF189:AF192)</f>
        <v>49242.494614903604</v>
      </c>
      <c r="AG193" s="396">
        <f t="shared" ref="AG193" si="2895">+SUM(AG189:AG192)</f>
        <v>49520.918838694794</v>
      </c>
      <c r="AH193" s="396">
        <f t="shared" ref="AH193" si="2896">+SUM(AH189:AH192)</f>
        <v>49800.917313526668</v>
      </c>
      <c r="AI193" s="396">
        <f t="shared" ref="AI193" si="2897">+SUM(AI189:AI192)</f>
        <v>50082.498940443496</v>
      </c>
      <c r="AJ193" s="396">
        <f t="shared" ref="AJ193" si="2898">+SUM(AJ189:AJ192)</f>
        <v>50365.672670817337</v>
      </c>
      <c r="AK193" s="396">
        <f t="shared" ref="AK193" si="2899">+SUM(AK189:AK192)</f>
        <v>50650.447506632605</v>
      </c>
      <c r="AL193" s="396">
        <f t="shared" ref="AL193" si="2900">+SUM(AL189:AL192)</f>
        <v>50936.832500772245</v>
      </c>
      <c r="AM193" s="396">
        <f t="shared" ref="AM193" si="2901">+SUM(AM189:AM192)</f>
        <v>51224.836757305522</v>
      </c>
      <c r="AN193" s="396">
        <f t="shared" ref="AN193" si="2902">+SUM(AN189:AN192)</f>
        <v>51514.469431777427</v>
      </c>
      <c r="AO193" s="396">
        <f t="shared" ref="AO193" si="2903">+SUM(AO189:AO192)</f>
        <v>51805.739731499743</v>
      </c>
      <c r="AP193" s="396">
        <f t="shared" ref="AP193" si="2904">+SUM(AP189:AP192)</f>
        <v>52098.65691584372</v>
      </c>
      <c r="AQ193" s="396">
        <f t="shared" ref="AQ193" si="2905">+SUM(AQ189:AQ192)</f>
        <v>52393.23029653445</v>
      </c>
      <c r="AR193" s="396">
        <f t="shared" ref="AR193" si="2906">+SUM(AR189:AR192)</f>
        <v>52689.469237946862</v>
      </c>
      <c r="AS193" s="396">
        <f t="shared" ref="AS193" si="2907">+SUM(AS189:AS192)</f>
        <v>52987.383157403434</v>
      </c>
      <c r="AT193" s="396">
        <f t="shared" ref="AT193" si="2908">+SUM(AT189:AT192)</f>
        <v>53286.981525473544</v>
      </c>
      <c r="AU193" s="396">
        <f t="shared" ref="AU193" si="2909">+SUM(AU189:AU192)</f>
        <v>53588.273866274547</v>
      </c>
      <c r="AV193" s="396">
        <f t="shared" ref="AV193" si="2910">+SUM(AV189:AV192)</f>
        <v>53891.269757774557</v>
      </c>
      <c r="AW193" s="396">
        <f t="shared" ref="AW193" si="2911">+SUM(AW189:AW192)</f>
        <v>54195.978832096895</v>
      </c>
      <c r="AX193" s="396">
        <f t="shared" ref="AX193" si="2912">+SUM(AX189:AX192)</f>
        <v>54502.410775826313</v>
      </c>
      <c r="AY193" s="396">
        <f t="shared" ref="AY193" si="2913">+SUM(AY189:AY192)</f>
        <v>54810.575330316919</v>
      </c>
      <c r="AZ193" s="396">
        <f t="shared" ref="AZ193" si="2914">+SUM(AZ189:AZ192)</f>
        <v>55120.482292001856</v>
      </c>
      <c r="BA193" s="396">
        <f t="shared" ref="BA193" si="2915">+SUM(BA189:BA192)</f>
        <v>55432.141512704729</v>
      </c>
      <c r="BB193" s="396">
        <f t="shared" ref="BB193" si="2916">+SUM(BB189:BB192)</f>
        <v>55745.562899952783</v>
      </c>
      <c r="BC193" s="396">
        <f t="shared" ref="BC193" si="2917">+SUM(BC189:BC192)</f>
        <v>56060.756417291865</v>
      </c>
      <c r="BD193" s="396">
        <f t="shared" ref="BD193" si="2918">+SUM(BD189:BD192)</f>
        <v>56377.732084603143</v>
      </c>
      <c r="BE193" s="396">
        <f t="shared" ref="BE193" si="2919">+SUM(BE189:BE192)</f>
        <v>56696.499978421671</v>
      </c>
      <c r="BF193" s="396">
        <f t="shared" ref="BF193" si="2920">+SUM(BF189:BF192)</f>
        <v>57017.070232256687</v>
      </c>
      <c r="BG193" s="396">
        <f t="shared" ref="BG193" si="2921">+SUM(BG189:BG192)</f>
        <v>57339.453036913765</v>
      </c>
      <c r="BH193" s="396">
        <f t="shared" ref="BH193" si="2922">+SUM(BH189:BH192)</f>
        <v>57663.658640818772</v>
      </c>
      <c r="BI193" s="396">
        <f t="shared" ref="BI193" si="2923">+SUM(BI189:BI192)</f>
        <v>57989.697350343667</v>
      </c>
      <c r="BJ193" s="396">
        <f t="shared" ref="BJ193" si="2924">+SUM(BJ189:BJ192)</f>
        <v>57803.298089044954</v>
      </c>
      <c r="BK193" s="396">
        <f t="shared" ref="BK193" si="2925">+SUM(BK189:BK192)</f>
        <v>57615.844899222757</v>
      </c>
      <c r="BL193" s="396">
        <f t="shared" ref="BL193" si="2926">+SUM(BL189:BL192)</f>
        <v>57427.331821811968</v>
      </c>
      <c r="BM193" s="396">
        <f t="shared" ref="BM193" si="2927">+SUM(BM189:BM192)</f>
        <v>57237.75286405407</v>
      </c>
      <c r="BN193" s="396">
        <f t="shared" ref="BN193" si="2928">+SUM(BN189:BN192)</f>
        <v>57047.101999306615</v>
      </c>
      <c r="BO193" s="396">
        <f t="shared" ref="BO193" si="2929">+SUM(BO189:BO192)</f>
        <v>56855.373166851648</v>
      </c>
      <c r="BP193" s="396">
        <f t="shared" ref="BP193" si="2930">+SUM(BP189:BP192)</f>
        <v>56662.56027170302</v>
      </c>
      <c r="BQ193" s="396">
        <f t="shared" ref="BQ193" si="2931">+SUM(BQ189:BQ192)</f>
        <v>56468.657184412659</v>
      </c>
      <c r="BR193" s="396">
        <f t="shared" ref="BR193" si="2932">+SUM(BR189:BR192)</f>
        <v>56273.657740875693</v>
      </c>
      <c r="BS193" s="396">
        <f t="shared" ref="BS193" si="2933">+SUM(BS189:BS192)</f>
        <v>56077.5557421345</v>
      </c>
      <c r="BT193" s="396">
        <f t="shared" ref="BT193" si="2934">+SUM(BT189:BT192)</f>
        <v>55880.344954181666</v>
      </c>
      <c r="BU193" s="396">
        <f t="shared" ref="BU193" si="2935">+SUM(BU189:BU192)</f>
        <v>55682.019107761786</v>
      </c>
      <c r="BV193" s="396">
        <f t="shared" ref="BV193" si="2936">+SUM(BV189:BV192)</f>
        <v>55482.571898172166</v>
      </c>
      <c r="BW193" s="396">
        <f t="shared" ref="BW193" si="2937">+SUM(BW189:BW192)</f>
        <v>55281.996985062411</v>
      </c>
      <c r="BX193" s="396">
        <f t="shared" ref="BX193" si="2938">+SUM(BX189:BX192)</f>
        <v>55080.287992232872</v>
      </c>
      <c r="BY193" s="396">
        <f t="shared" ref="BY193" si="2939">+SUM(BY189:BY192)</f>
        <v>54877.438507431922</v>
      </c>
      <c r="BZ193" s="396">
        <f t="shared" ref="BZ193" si="2940">+SUM(BZ189:BZ192)</f>
        <v>54673.442082152149</v>
      </c>
      <c r="CA193" s="396">
        <f t="shared" ref="CA193" si="2941">+SUM(CA189:CA192)</f>
        <v>54468.29223142533</v>
      </c>
      <c r="CB193" s="396">
        <f t="shared" ref="CB193" si="2942">+SUM(CB189:CB192)</f>
        <v>54261.9824336163</v>
      </c>
      <c r="CC193" s="396">
        <f t="shared" ref="CC193" si="2943">+SUM(CC189:CC192)</f>
        <v>54054.50613021561</v>
      </c>
      <c r="CD193" s="396">
        <f t="shared" ref="CD193" si="2944">+SUM(CD189:CD192)</f>
        <v>53845.856725631056</v>
      </c>
      <c r="CE193" s="396">
        <f t="shared" ref="CE193" si="2945">+SUM(CE189:CE192)</f>
        <v>53636.02758697798</v>
      </c>
      <c r="CF193" s="396">
        <f t="shared" ref="CF193" si="2946">+SUM(CF189:CF192)</f>
        <v>53425.012043868446</v>
      </c>
      <c r="CG193" s="396">
        <f t="shared" ref="CG193" si="2947">+SUM(CG189:CG192)</f>
        <v>53212.803388199172</v>
      </c>
      <c r="CH193" s="396">
        <f t="shared" ref="CH193" si="2948">+SUM(CH189:CH192)</f>
        <v>52999.394873938276</v>
      </c>
      <c r="CI193" s="396">
        <f t="shared" ref="CI193" si="2949">+SUM(CI189:CI192)</f>
        <v>52784.779716910838</v>
      </c>
      <c r="CJ193" s="396">
        <f t="shared" ref="CJ193" si="2950">+SUM(CJ189:CJ192)</f>
        <v>52568.95109458323</v>
      </c>
      <c r="CK193" s="396">
        <f t="shared" ref="CK193" si="2951">+SUM(CK189:CK192)</f>
        <v>52351.902145846216</v>
      </c>
      <c r="CL193" s="396">
        <f t="shared" ref="CL193" si="2952">+SUM(CL189:CL192)</f>
        <v>52133.625970796857</v>
      </c>
      <c r="CM193" s="396">
        <f t="shared" ref="CM193" si="2953">+SUM(CM189:CM192)</f>
        <v>51914.115630519162</v>
      </c>
      <c r="CN193" s="396">
        <f t="shared" ref="CN193" si="2954">+SUM(CN189:CN192)</f>
        <v>51693.364146863503</v>
      </c>
      <c r="CO193" s="396">
        <f t="shared" ref="CO193" si="2955">+SUM(CO189:CO192)</f>
        <v>51471.364502224766</v>
      </c>
      <c r="CP193" s="396">
        <f t="shared" ref="CP193" si="2956">+SUM(CP189:CP192)</f>
        <v>51248.109639319293</v>
      </c>
      <c r="CQ193" s="396">
        <f t="shared" ref="CQ193" si="2957">+SUM(CQ189:CQ192)</f>
        <v>51023.592460960506</v>
      </c>
      <c r="CR193" s="396">
        <f t="shared" ref="CR193" si="2958">+SUM(CR189:CR192)</f>
        <v>50797.805829833305</v>
      </c>
      <c r="CS193" s="396">
        <f t="shared" ref="CS193" si="2959">+SUM(CS189:CS192)</f>
        <v>50570.742568267182</v>
      </c>
      <c r="CT193" s="396">
        <f t="shared" ref="CT193" si="2960">+SUM(CT189:CT192)</f>
        <v>50342.395458008024</v>
      </c>
      <c r="CU193" s="396">
        <f t="shared" ref="CU193" si="2961">+SUM(CU189:CU192)</f>
        <v>50112.75723998867</v>
      </c>
      <c r="CV193" s="396">
        <f t="shared" ref="CV193" si="2962">+SUM(CV189:CV192)</f>
        <v>49881.820614098127</v>
      </c>
      <c r="CW193" s="396">
        <f t="shared" ref="CW193" si="2963">+SUM(CW189:CW192)</f>
        <v>49649.578238949522</v>
      </c>
      <c r="CX193" s="396">
        <f t="shared" ref="CX193" si="2964">+SUM(CX189:CX192)</f>
        <v>49416.022731646706</v>
      </c>
      <c r="CY193" s="396">
        <f t="shared" ref="CY193" si="2965">+SUM(CY189:CY192)</f>
        <v>49181.146667549576</v>
      </c>
      <c r="CZ193" s="396">
        <f t="shared" ref="CZ193" si="2966">+SUM(CZ189:CZ192)</f>
        <v>48944.94258003802</v>
      </c>
      <c r="DA193" s="396">
        <f t="shared" ref="DA193" si="2967">+SUM(DA189:DA192)</f>
        <v>48707.402960274572</v>
      </c>
      <c r="DB193" s="396">
        <f t="shared" ref="DB193" si="2968">+SUM(DB189:DB192)</f>
        <v>48468.520256965712</v>
      </c>
      <c r="DC193" s="396">
        <f t="shared" ref="DC193" si="2969">+SUM(DC189:DC192)</f>
        <v>48228.286876121805</v>
      </c>
      <c r="DD193" s="396">
        <f t="shared" ref="DD193" si="2970">+SUM(DD189:DD192)</f>
        <v>47986.695180815703</v>
      </c>
      <c r="DE193" s="396">
        <f t="shared" ref="DE193" si="2971">+SUM(DE189:DE192)</f>
        <v>47743.737490939951</v>
      </c>
      <c r="DF193" s="396">
        <f t="shared" ref="DF193" si="2972">+SUM(DF189:DF192)</f>
        <v>47499.406082962654</v>
      </c>
      <c r="DG193" s="396">
        <f t="shared" ref="DG193" si="2973">+SUM(DG189:DG192)</f>
        <v>47253.693189681944</v>
      </c>
      <c r="DH193" s="396">
        <f t="shared" ref="DH193" si="2974">+SUM(DH189:DH192)</f>
        <v>47006.59099997906</v>
      </c>
      <c r="DI193" s="396">
        <f t="shared" ref="DI193" si="2975">+SUM(DI189:DI192)</f>
        <v>46758.091658570054</v>
      </c>
      <c r="DJ193" s="396">
        <f t="shared" ref="DJ193" si="2976">+SUM(DJ189:DJ192)</f>
        <v>46508.187265756045</v>
      </c>
      <c r="DK193" s="396">
        <f t="shared" ref="DK193" si="2977">+SUM(DK189:DK192)</f>
        <v>46256.869877172117</v>
      </c>
      <c r="DL193" s="396">
        <f t="shared" ref="DL193" si="2978">+SUM(DL189:DL192)</f>
        <v>46004.131503534751</v>
      </c>
      <c r="DM193" s="396">
        <f t="shared" ref="DM193" si="2979">+SUM(DM189:DM192)</f>
        <v>45749.96411038786</v>
      </c>
      <c r="DN193" s="396">
        <f t="shared" ref="DN193" si="2980">+SUM(DN189:DN192)</f>
        <v>45494.359617847382</v>
      </c>
      <c r="DO193" s="396">
        <f t="shared" ref="DO193" si="2981">+SUM(DO189:DO192)</f>
        <v>45237.309900344408</v>
      </c>
      <c r="DP193" s="396">
        <f t="shared" ref="DP193" si="2982">+SUM(DP189:DP192)</f>
        <v>44978.806786366877</v>
      </c>
      <c r="DQ193" s="396">
        <f t="shared" ref="DQ193" si="2983">+SUM(DQ189:DQ192)</f>
        <v>44718.842058199822</v>
      </c>
      <c r="DR193" s="396">
        <f t="shared" ref="DR193" si="2984">+SUM(DR189:DR192)</f>
        <v>44457.407451664112</v>
      </c>
      <c r="DS193" s="396">
        <f t="shared" ref="DS193" si="2985">+SUM(DS189:DS192)</f>
        <v>44194.494655853749</v>
      </c>
      <c r="DT193" s="396">
        <f t="shared" ref="DT193" si="2986">+SUM(DT189:DT192)</f>
        <v>43930.095312871665</v>
      </c>
      <c r="DU193" s="396">
        <f t="shared" ref="DU193" si="2987">+SUM(DU189:DU192)</f>
        <v>43664.201017564024</v>
      </c>
      <c r="DV193" s="396">
        <f t="shared" ref="DV193" si="2988">+SUM(DV189:DV192)</f>
        <v>43396.803317253034</v>
      </c>
      <c r="DW193" s="396">
        <f t="shared" ref="DW193" si="2989">+SUM(DW189:DW192)</f>
        <v>43127.893711468227</v>
      </c>
      <c r="DX193" s="396">
        <f t="shared" ref="DX193" si="2990">+SUM(DX189:DX192)</f>
        <v>42857.463651676248</v>
      </c>
      <c r="DY193" s="396">
        <f t="shared" ref="DY193" si="2991">+SUM(DY189:DY192)</f>
        <v>42585.504541009075</v>
      </c>
      <c r="DZ193" s="396">
        <f t="shared" ref="DZ193" si="2992">+SUM(DZ189:DZ192)</f>
        <v>42312.007733990766</v>
      </c>
      <c r="EA193" s="396">
        <f t="shared" ref="EA193" si="2993">+SUM(EA189:EA192)</f>
        <v>42036.964536262582</v>
      </c>
      <c r="EB193" s="396">
        <f t="shared" ref="EB193" si="2994">+SUM(EB189:EB192)</f>
        <v>41760.366204306622</v>
      </c>
      <c r="EC193" s="396">
        <f t="shared" ref="EC193" si="2995">+SUM(EC189:EC192)</f>
        <v>41482.203945167872</v>
      </c>
      <c r="ED193" s="396">
        <f t="shared" ref="ED193" si="2996">+SUM(ED189:ED192)</f>
        <v>41202.468916174665</v>
      </c>
      <c r="EE193" s="396">
        <f t="shared" ref="EE193" si="2997">+SUM(EE189:EE192)</f>
        <v>40921.152224657577</v>
      </c>
      <c r="EF193" s="396">
        <f t="shared" ref="EF193" si="2998">+SUM(EF189:EF192)</f>
        <v>40638.244927666747</v>
      </c>
      <c r="EG193" s="396">
        <f t="shared" ref="EG193" si="2999">+SUM(EG189:EG192)</f>
        <v>40353.738031687571</v>
      </c>
      <c r="EH193" s="396">
        <f t="shared" ref="EH193" si="3000">+SUM(EH189:EH192)</f>
        <v>40067.622492354814</v>
      </c>
      <c r="EI193" s="396">
        <f t="shared" ref="EI193" si="3001">+SUM(EI189:EI192)</f>
        <v>39779.889214165072</v>
      </c>
      <c r="EJ193" s="396">
        <f t="shared" ref="EJ193" si="3002">+SUM(EJ189:EJ192)</f>
        <v>39490.529050187652</v>
      </c>
      <c r="EK193" s="396">
        <f t="shared" ref="EK193" si="3003">+SUM(EK189:EK192)</f>
        <v>39199.532801773777</v>
      </c>
      <c r="EL193" s="396">
        <f t="shared" ref="EL193" si="3004">+SUM(EL189:EL192)</f>
        <v>38906.89121826418</v>
      </c>
      <c r="EM193" s="396">
        <f t="shared" ref="EM193" si="3005">+SUM(EM189:EM192)</f>
        <v>38612.594996695021</v>
      </c>
      <c r="EN193" s="396">
        <f t="shared" ref="EN193" si="3006">+SUM(EN189:EN192)</f>
        <v>38316.634781502144</v>
      </c>
      <c r="EO193" s="396">
        <f t="shared" ref="EO193" si="3007">+SUM(EO189:EO192)</f>
        <v>38019.001164223679</v>
      </c>
      <c r="EP193" s="396">
        <f t="shared" ref="EP193" si="3008">+SUM(EP189:EP192)</f>
        <v>37719.684683200947</v>
      </c>
      <c r="EQ193" s="396">
        <f t="shared" ref="EQ193" si="3009">+SUM(EQ189:EQ192)</f>
        <v>37418.675823277663</v>
      </c>
      <c r="ER193" s="396">
        <f t="shared" ref="ER193" si="3010">+SUM(ER189:ER192)</f>
        <v>37115.965015497473</v>
      </c>
      <c r="ES193" s="396">
        <f t="shared" ref="ES193" si="3011">+SUM(ES189:ES192)</f>
        <v>36811.542636799757</v>
      </c>
      <c r="ET193" s="396">
        <f t="shared" ref="ET193" si="3012">+SUM(ET189:ET192)</f>
        <v>36505.399009713707</v>
      </c>
      <c r="EU193" s="396">
        <f t="shared" ref="EU193" si="3013">+SUM(EU189:EU192)</f>
        <v>36197.52440205068</v>
      </c>
      <c r="EV193" s="396">
        <f t="shared" ref="EV193" si="3014">+SUM(EV189:EV192)</f>
        <v>35887.90902659484</v>
      </c>
      <c r="EW193" s="396">
        <f t="shared" ref="EW193" si="3015">+SUM(EW189:EW192)</f>
        <v>35576.543040791992</v>
      </c>
      <c r="EX193" s="396">
        <f t="shared" ref="EX193" si="3016">+SUM(EX189:EX192)</f>
        <v>35263.416546436725</v>
      </c>
      <c r="EY193" s="396">
        <f t="shared" ref="EY193" si="3017">+SUM(EY189:EY192)</f>
        <v>34948.519589357726</v>
      </c>
      <c r="EZ193" s="396">
        <f t="shared" ref="EZ193" si="3018">+SUM(EZ189:EZ192)</f>
        <v>34631.842159101347</v>
      </c>
      <c r="FA193" s="396">
        <f t="shared" ref="FA193" si="3019">+SUM(FA189:FA192)</f>
        <v>34313.374188613394</v>
      </c>
      <c r="FB193" s="396">
        <f t="shared" ref="FB193" si="3020">+SUM(FB189:FB192)</f>
        <v>33993.105553919071</v>
      </c>
      <c r="FC193" s="396">
        <f t="shared" ref="FC193" si="3021">+SUM(FC189:FC192)</f>
        <v>33671.026073801157</v>
      </c>
      <c r="FD193" s="396">
        <f t="shared" ref="FD193" si="3022">+SUM(FD189:FD192)</f>
        <v>33347.125509476355</v>
      </c>
      <c r="FE193" s="396">
        <f t="shared" ref="FE193" si="3023">+SUM(FE189:FE192)</f>
        <v>33021.393564269798</v>
      </c>
      <c r="FF193" s="396">
        <f t="shared" ref="FF193" si="3024">+SUM(FF189:FF192)</f>
        <v>32693.819883287724</v>
      </c>
      <c r="FG193" s="396">
        <f t="shared" ref="FG193" si="3025">+SUM(FG189:FG192)</f>
        <v>32364.39405308829</v>
      </c>
      <c r="FH193" s="396">
        <f t="shared" ref="FH193" si="3026">+SUM(FH189:FH192)</f>
        <v>32033.10560135054</v>
      </c>
      <c r="FI193" s="396">
        <f t="shared" ref="FI193" si="3027">+SUM(FI189:FI192)</f>
        <v>31699.943996541497</v>
      </c>
      <c r="FJ193" s="396">
        <f t="shared" ref="FJ193" si="3028">+SUM(FJ189:FJ192)</f>
        <v>31364.898647581362</v>
      </c>
      <c r="FK193" s="396">
        <f t="shared" ref="FK193" si="3029">+SUM(FK189:FK192)</f>
        <v>31027.958903506831</v>
      </c>
      <c r="FL193" s="396">
        <f t="shared" ref="FL193" si="3030">+SUM(FL189:FL192)</f>
        <v>30689.114053132507</v>
      </c>
      <c r="FM193" s="396">
        <f t="shared" ref="FM193" si="3031">+SUM(FM189:FM192)</f>
        <v>30348.353324710395</v>
      </c>
      <c r="FN193" s="396">
        <f t="shared" ref="FN193" si="3032">+SUM(FN189:FN192)</f>
        <v>30005.665885587467</v>
      </c>
      <c r="FO193" s="396">
        <f t="shared" ref="FO193" si="3033">+SUM(FO189:FO192)</f>
        <v>29661.040841861301</v>
      </c>
      <c r="FP193" s="396">
        <f t="shared" ref="FP193" si="3034">+SUM(FP189:FP192)</f>
        <v>29314.467238033765</v>
      </c>
      <c r="FQ193" s="396">
        <f t="shared" ref="FQ193" si="3035">+SUM(FQ189:FQ192)</f>
        <v>28965.934056662751</v>
      </c>
      <c r="FR193" s="396">
        <f t="shared" ref="FR193" si="3036">+SUM(FR189:FR192)</f>
        <v>28615.43021801193</v>
      </c>
      <c r="FS193" s="396">
        <f t="shared" ref="FS193" si="3037">+SUM(FS189:FS192)</f>
        <v>28262.944579698535</v>
      </c>
      <c r="FT193" s="396">
        <f t="shared" ref="FT193" si="3038">+SUM(FT189:FT192)</f>
        <v>27908.465936339144</v>
      </c>
      <c r="FU193" s="396">
        <f t="shared" ref="FU193" si="3039">+SUM(FU189:FU192)</f>
        <v>27551.983019193467</v>
      </c>
      <c r="FV193" s="396">
        <f t="shared" ref="FV193" si="3040">+SUM(FV189:FV192)</f>
        <v>27193.484495806122</v>
      </c>
      <c r="FW193" s="396">
        <f t="shared" ref="FW193" si="3041">+SUM(FW189:FW192)</f>
        <v>26832.958969646377</v>
      </c>
      <c r="FX193" s="396">
        <f t="shared" ref="FX193" si="3042">+SUM(FX189:FX192)</f>
        <v>26470.394979745852</v>
      </c>
      <c r="FY193" s="396">
        <f t="shared" ref="FY193" si="3043">+SUM(FY189:FY192)</f>
        <v>26105.781000334191</v>
      </c>
      <c r="FZ193" s="396">
        <f t="shared" ref="FZ193" si="3044">+SUM(FZ189:FZ192)</f>
        <v>25739.105440472656</v>
      </c>
      <c r="GA193" s="396">
        <f t="shared" ref="GA193" si="3045">+SUM(GA189:GA192)</f>
        <v>25370.356643685656</v>
      </c>
      <c r="GB193" s="396">
        <f t="shared" ref="GB193" si="3046">+SUM(GB189:GB192)</f>
        <v>24999.522887590192</v>
      </c>
      <c r="GC193" s="396">
        <f t="shared" ref="GC193" si="3047">+SUM(GC189:GC192)</f>
        <v>24626.592383523206</v>
      </c>
      <c r="GD193" s="396">
        <f t="shared" ref="GD193" si="3048">+SUM(GD189:GD192)</f>
        <v>24251.553276166829</v>
      </c>
      <c r="GE193" s="396">
        <f t="shared" ref="GE193" si="3049">+SUM(GE189:GE192)</f>
        <v>23874.393643171494</v>
      </c>
      <c r="GF193" s="396">
        <f t="shared" ref="GF193" si="3050">+SUM(GF189:GF192)</f>
        <v>23495.101494776944</v>
      </c>
      <c r="GG193" s="396">
        <f t="shared" ref="GG193" si="3051">+SUM(GG189:GG192)</f>
        <v>23113.664773431068</v>
      </c>
      <c r="GH193" s="396">
        <f t="shared" ref="GH193" si="3052">+SUM(GH189:GH192)</f>
        <v>22730.071353406609</v>
      </c>
      <c r="GI193" s="396">
        <f t="shared" ref="GI193" si="3053">+SUM(GI189:GI192)</f>
        <v>22344.309040415679</v>
      </c>
      <c r="GJ193" s="396">
        <f t="shared" ref="GJ193" si="3054">+SUM(GJ189:GJ192)</f>
        <v>21956.365571222119</v>
      </c>
      <c r="GK193" s="396">
        <f t="shared" ref="GK193" si="3055">+SUM(GK189:GK192)</f>
        <v>21566.228613251642</v>
      </c>
      <c r="GL193" s="396">
        <f t="shared" ref="GL193" si="3056">+SUM(GL189:GL192)</f>
        <v>21173.8857641998</v>
      </c>
      <c r="GM193" s="396">
        <f t="shared" ref="GM193" si="3057">+SUM(GM189:GM192)</f>
        <v>20779.32455163771</v>
      </c>
      <c r="GN193" s="396">
        <f t="shared" ref="GN193" si="3058">+SUM(GN189:GN192)</f>
        <v>20382.532432615564</v>
      </c>
      <c r="GO193" s="396">
        <f t="shared" ref="GO193" si="3059">+SUM(GO189:GO192)</f>
        <v>19983.49679326389</v>
      </c>
      <c r="GP193" s="396">
        <f t="shared" ref="GP193" si="3060">+SUM(GP189:GP192)</f>
        <v>19582.204948392566</v>
      </c>
      <c r="GQ193" s="396">
        <f t="shared" ref="GQ193" si="3061">+SUM(GQ189:GQ192)</f>
        <v>19178.64414108756</v>
      </c>
      <c r="GR193" s="396">
        <f t="shared" ref="GR193" si="3062">+SUM(GR189:GR192)</f>
        <v>18772.801542305391</v>
      </c>
      <c r="GS193" s="396">
        <f t="shared" ref="GS193" si="3063">+SUM(GS189:GS192)</f>
        <v>18364.664250465306</v>
      </c>
      <c r="GT193" s="396">
        <f t="shared" ref="GT193" si="3064">+SUM(GT189:GT192)</f>
        <v>17954.219291039135</v>
      </c>
      <c r="GU193" s="396">
        <f t="shared" ref="GU193" si="3065">+SUM(GU189:GU192)</f>
        <v>17541.453616138842</v>
      </c>
      <c r="GV193" s="396">
        <f t="shared" ref="GV193" si="3066">+SUM(GV189:GV192)</f>
        <v>17126.354104101731</v>
      </c>
      <c r="GW193" s="396">
        <f t="shared" ref="GW193" si="3067">+SUM(GW189:GW192)</f>
        <v>16708.907559073323</v>
      </c>
      <c r="GX193" s="396">
        <f t="shared" ref="GX193" si="3068">+SUM(GX189:GX192)</f>
        <v>16289.100710587853</v>
      </c>
      <c r="GY193" s="396">
        <f t="shared" ref="GY193" si="3069">+SUM(GY189:GY192)</f>
        <v>15866.920213146417</v>
      </c>
      <c r="GZ193" s="396">
        <f t="shared" ref="GZ193" si="3070">+SUM(GZ189:GZ192)</f>
        <v>15442.35264579272</v>
      </c>
      <c r="HA193" s="396">
        <f t="shared" ref="HA193" si="3071">+SUM(HA189:HA192)</f>
        <v>15015.384511686429</v>
      </c>
      <c r="HB193" s="396">
        <f t="shared" ref="HB193" si="3072">+SUM(HB189:HB192)</f>
        <v>14586.002237674111</v>
      </c>
      <c r="HC193" s="396">
        <f t="shared" ref="HC193" si="3073">+SUM(HC189:HC192)</f>
        <v>14154.192173857753</v>
      </c>
      <c r="HD193" s="396">
        <f t="shared" ref="HD193" si="3074">+SUM(HD189:HD192)</f>
        <v>13719.940593160833</v>
      </c>
      <c r="HE193" s="396">
        <f t="shared" ref="HE193" si="3075">+SUM(HE189:HE192)</f>
        <v>13283.233690891942</v>
      </c>
      <c r="HF193" s="396">
        <f t="shared" ref="HF193" si="3076">+SUM(HF189:HF192)</f>
        <v>12844.05758430594</v>
      </c>
      <c r="HG193" s="396">
        <f t="shared" ref="HG193" si="3077">+SUM(HG189:HG192)</f>
        <v>12402.398312162626</v>
      </c>
      <c r="HH193" s="396">
        <f t="shared" ref="HH193" si="3078">+SUM(HH189:HH192)</f>
        <v>11958.241834282919</v>
      </c>
      <c r="HI193" s="396">
        <f t="shared" ref="HI193" si="3079">+SUM(HI189:HI192)</f>
        <v>11511.57403110252</v>
      </c>
      <c r="HJ193" s="396">
        <f t="shared" ref="HJ193" si="3080">+SUM(HJ189:HJ192)</f>
        <v>11062.380703223067</v>
      </c>
      <c r="HK193" s="396">
        <f t="shared" ref="HK193" si="3081">+SUM(HK189:HK192)</f>
        <v>10610.647570960731</v>
      </c>
      <c r="HL193" s="396">
        <f t="shared" ref="HL193" si="3082">+SUM(HL189:HL192)</f>
        <v>10156.360273892276</v>
      </c>
      <c r="HM193" s="396">
        <f t="shared" ref="HM193" si="3083">+SUM(HM189:HM192)</f>
        <v>9699.5043703985448</v>
      </c>
      <c r="HN193" s="396">
        <f t="shared" ref="HN193" si="3084">+SUM(HN189:HN192)</f>
        <v>9240.0653372053657</v>
      </c>
      <c r="HO193" s="396">
        <f t="shared" ref="HO193" si="3085">+SUM(HO189:HO192)</f>
        <v>8778.0285689218636</v>
      </c>
      <c r="HP193" s="396">
        <f t="shared" ref="HP193" si="3086">+SUM(HP189:HP192)</f>
        <v>8313.3793775761587</v>
      </c>
      <c r="HQ193" s="396">
        <f t="shared" ref="HQ193" si="3087">+SUM(HQ189:HQ192)</f>
        <v>7846.1029921484451</v>
      </c>
      <c r="HR193" s="396">
        <f t="shared" ref="HR193" si="3088">+SUM(HR189:HR192)</f>
        <v>7376.1845581014222</v>
      </c>
      <c r="HS193" s="396">
        <f t="shared" ref="HS193" si="3089">+SUM(HS189:HS192)</f>
        <v>6903.6091369080759</v>
      </c>
      <c r="HT193" s="396">
        <f t="shared" ref="HT193" si="3090">+SUM(HT189:HT192)</f>
        <v>6428.3617055767882</v>
      </c>
      <c r="HU193" s="396">
        <f t="shared" ref="HU193" si="3091">+SUM(HU189:HU192)</f>
        <v>5950.4271561737623</v>
      </c>
      <c r="HV193" s="396">
        <f t="shared" ref="HV193" si="3092">+SUM(HV189:HV192)</f>
        <v>5469.7902953427474</v>
      </c>
      <c r="HW193" s="396">
        <f t="shared" ref="HW193" si="3093">+SUM(HW189:HW192)</f>
        <v>4986.4358438220479</v>
      </c>
      <c r="HX193" s="396">
        <f t="shared" ref="HX193" si="3094">+SUM(HX189:HX192)</f>
        <v>4500.348435958801</v>
      </c>
      <c r="HY193" s="396">
        <f t="shared" ref="HY193" si="3095">+SUM(HY189:HY192)</f>
        <v>4011.5126192205084</v>
      </c>
      <c r="HZ193" s="396">
        <f t="shared" ref="HZ193" si="3096">+SUM(HZ189:HZ192)</f>
        <v>3519.9128537038064</v>
      </c>
      <c r="IA193" s="396">
        <f t="shared" ref="IA193" si="3097">+SUM(IA189:IA192)</f>
        <v>3025.5335116404585</v>
      </c>
      <c r="IB193" s="396">
        <f t="shared" ref="IB193" si="3098">+SUM(IB189:IB192)</f>
        <v>2528.3588769005551</v>
      </c>
      <c r="IC193" s="396">
        <f t="shared" ref="IC193" si="3099">+SUM(IC189:IC192)</f>
        <v>2028.3731444929019</v>
      </c>
      <c r="ID193" s="396">
        <f t="shared" ref="ID193" si="3100">+SUM(ID189:ID192)</f>
        <v>1525.5604200625876</v>
      </c>
      <c r="IE193" s="396">
        <f t="shared" ref="IE193" si="3101">+SUM(IE189:IE192)</f>
        <v>1019.9047193857069</v>
      </c>
      <c r="IF193" s="396">
        <f t="shared" ref="IF193" si="3102">+SUM(IF189:IF192)</f>
        <v>511.38996786122891</v>
      </c>
      <c r="IG193" s="396">
        <f t="shared" ref="IG193" si="3103">+SUM(IG189:IG192)</f>
        <v>-8.7538865045644343E-12</v>
      </c>
      <c r="IH193" s="396">
        <f t="shared" ref="IH193" si="3104">+SUM(IH189:IH192)</f>
        <v>-8.7538865045644343E-12</v>
      </c>
      <c r="II193" s="396">
        <f t="shared" ref="II193" si="3105">+SUM(II189:II192)</f>
        <v>-8.7538865045644343E-12</v>
      </c>
      <c r="IJ193" s="396">
        <f t="shared" ref="IJ193" si="3106">+SUM(IJ189:IJ192)</f>
        <v>-8.7538865045644343E-12</v>
      </c>
      <c r="IK193" s="396">
        <f t="shared" ref="IK193" si="3107">+SUM(IK189:IK192)</f>
        <v>-8.7538865045644343E-12</v>
      </c>
      <c r="IL193" s="396">
        <f t="shared" ref="IL193" si="3108">+SUM(IL189:IL192)</f>
        <v>-8.7538865045644343E-12</v>
      </c>
      <c r="IM193" s="396">
        <f t="shared" ref="IM193" si="3109">+SUM(IM189:IM192)</f>
        <v>-8.7538865045644343E-12</v>
      </c>
      <c r="IN193" s="396">
        <f t="shared" ref="IN193" si="3110">+SUM(IN189:IN192)</f>
        <v>-8.7538865045644343E-12</v>
      </c>
      <c r="IO193" s="396">
        <f t="shared" ref="IO193" si="3111">+SUM(IO189:IO192)</f>
        <v>-8.7538865045644343E-12</v>
      </c>
      <c r="IP193" s="396">
        <f t="shared" ref="IP193" si="3112">+SUM(IP189:IP192)</f>
        <v>-8.7538865045644343E-12</v>
      </c>
      <c r="IQ193" s="396">
        <f t="shared" ref="IQ193" si="3113">+SUM(IQ189:IQ192)</f>
        <v>-8.7538865045644343E-12</v>
      </c>
      <c r="IR193" s="396">
        <f t="shared" ref="IR193" si="3114">+SUM(IR189:IR192)</f>
        <v>-8.7538865045644343E-12</v>
      </c>
      <c r="IS193" s="396">
        <f t="shared" ref="IS193" si="3115">+SUM(IS189:IS192)</f>
        <v>-8.7538865045644343E-12</v>
      </c>
      <c r="IT193" s="396">
        <f t="shared" ref="IT193" si="3116">+SUM(IT189:IT192)</f>
        <v>-8.7538865045644343E-12</v>
      </c>
      <c r="IU193" s="396">
        <f t="shared" ref="IU193" si="3117">+SUM(IU189:IU192)</f>
        <v>-8.7538865045644343E-12</v>
      </c>
      <c r="IV193" s="396">
        <f t="shared" ref="IV193" si="3118">+SUM(IV189:IV192)</f>
        <v>-8.7538865045644343E-12</v>
      </c>
      <c r="IW193" s="396">
        <f t="shared" ref="IW193" si="3119">+SUM(IW189:IW192)</f>
        <v>-8.7538865045644343E-12</v>
      </c>
      <c r="IX193" s="396">
        <f t="shared" ref="IX193" si="3120">+SUM(IX189:IX192)</f>
        <v>-8.7538865045644343E-12</v>
      </c>
      <c r="IY193" s="396">
        <f t="shared" ref="IY193" si="3121">+SUM(IY189:IY192)</f>
        <v>-8.7538865045644343E-12</v>
      </c>
      <c r="IZ193" s="396">
        <f t="shared" ref="IZ193" si="3122">+SUM(IZ189:IZ192)</f>
        <v>-8.7538865045644343E-12</v>
      </c>
      <c r="JA193" s="396">
        <f t="shared" ref="JA193" si="3123">+SUM(JA189:JA192)</f>
        <v>-8.7538865045644343E-12</v>
      </c>
      <c r="JB193" s="396">
        <f t="shared" ref="JB193" si="3124">+SUM(JB189:JB192)</f>
        <v>-8.7538865045644343E-12</v>
      </c>
      <c r="JC193" s="396">
        <f t="shared" ref="JC193" si="3125">+SUM(JC189:JC192)</f>
        <v>-8.7538865045644343E-12</v>
      </c>
      <c r="JD193" s="396">
        <f t="shared" ref="JD193" si="3126">+SUM(JD189:JD192)</f>
        <v>-8.7538865045644343E-12</v>
      </c>
      <c r="JE193" s="396">
        <f t="shared" ref="JE193" si="3127">+SUM(JE189:JE192)</f>
        <v>-8.7538865045644343E-12</v>
      </c>
      <c r="JF193" s="396">
        <f t="shared" ref="JF193" si="3128">+SUM(JF189:JF192)</f>
        <v>-8.7538865045644343E-12</v>
      </c>
      <c r="JG193" s="396">
        <f t="shared" ref="JG193" si="3129">+SUM(JG189:JG192)</f>
        <v>-8.7538865045644343E-12</v>
      </c>
      <c r="JH193" s="396">
        <f t="shared" ref="JH193" si="3130">+SUM(JH189:JH192)</f>
        <v>-8.7538865045644343E-12</v>
      </c>
      <c r="JI193" s="396">
        <f t="shared" ref="JI193" si="3131">+SUM(JI189:JI192)</f>
        <v>-8.7538865045644343E-12</v>
      </c>
      <c r="JJ193" s="396">
        <f t="shared" ref="JJ193" si="3132">+SUM(JJ189:JJ192)</f>
        <v>-8.7538865045644343E-12</v>
      </c>
      <c r="JK193" s="396">
        <f t="shared" ref="JK193" si="3133">+SUM(JK189:JK192)</f>
        <v>-8.7538865045644343E-12</v>
      </c>
      <c r="JL193" s="396">
        <f t="shared" ref="JL193" si="3134">+SUM(JL189:JL192)</f>
        <v>-8.7538865045644343E-12</v>
      </c>
      <c r="JM193" s="396">
        <f t="shared" ref="JM193" si="3135">+SUM(JM189:JM192)</f>
        <v>-8.7538865045644343E-12</v>
      </c>
      <c r="JN193" s="396">
        <f t="shared" ref="JN193" si="3136">+SUM(JN189:JN192)</f>
        <v>-8.7538865045644343E-12</v>
      </c>
    </row>
    <row r="194" spans="2:274" x14ac:dyDescent="0.2">
      <c r="B194" s="2"/>
      <c r="C194" s="247"/>
      <c r="D194" s="178"/>
      <c r="E194" s="297"/>
      <c r="F194" s="347"/>
      <c r="G194" s="347"/>
      <c r="H194" s="347"/>
      <c r="I194" s="347"/>
      <c r="J194" s="347"/>
      <c r="K194" s="347"/>
      <c r="L194" s="347"/>
      <c r="M194" s="347"/>
      <c r="N194" s="347"/>
      <c r="O194" s="347"/>
      <c r="P194" s="347"/>
      <c r="Q194" s="347"/>
      <c r="R194" s="347"/>
      <c r="S194" s="347"/>
      <c r="T194" s="347"/>
      <c r="U194" s="347"/>
      <c r="V194" s="347"/>
      <c r="W194" s="347"/>
      <c r="X194" s="347"/>
      <c r="Y194" s="347"/>
      <c r="Z194" s="347"/>
      <c r="AA194" s="347"/>
      <c r="AB194" s="347"/>
      <c r="AC194" s="347"/>
      <c r="AD194" s="347"/>
      <c r="AE194" s="347"/>
      <c r="AF194" s="347"/>
      <c r="AG194" s="347"/>
      <c r="AH194" s="347"/>
      <c r="AI194" s="347"/>
      <c r="AJ194" s="347"/>
      <c r="AK194" s="347"/>
      <c r="AL194" s="347"/>
      <c r="AM194" s="347"/>
      <c r="AN194" s="347"/>
      <c r="AO194" s="347"/>
      <c r="AP194" s="347"/>
      <c r="AQ194" s="347"/>
      <c r="AR194" s="347"/>
      <c r="AS194" s="347"/>
      <c r="AT194" s="347"/>
      <c r="AU194" s="347"/>
      <c r="AV194" s="347"/>
      <c r="AW194" s="347"/>
      <c r="AX194" s="347"/>
      <c r="AY194" s="347"/>
      <c r="AZ194" s="347"/>
      <c r="BA194" s="347"/>
      <c r="BB194" s="347"/>
      <c r="BC194" s="347"/>
      <c r="BD194" s="347"/>
      <c r="BE194" s="347"/>
      <c r="BF194" s="347"/>
      <c r="BG194" s="347"/>
      <c r="BH194" s="347"/>
      <c r="BI194" s="347"/>
      <c r="BJ194" s="347"/>
      <c r="BK194" s="347"/>
      <c r="BL194" s="347"/>
      <c r="BM194" s="347"/>
      <c r="BN194" s="347"/>
      <c r="BO194" s="347"/>
      <c r="BP194" s="347"/>
      <c r="BQ194" s="347"/>
      <c r="BR194" s="347"/>
      <c r="BS194" s="347"/>
      <c r="BT194" s="347"/>
      <c r="BU194" s="347"/>
      <c r="BV194" s="347"/>
      <c r="BW194" s="347"/>
      <c r="BX194" s="347"/>
      <c r="BY194" s="347"/>
      <c r="BZ194" s="347"/>
      <c r="CA194" s="347"/>
      <c r="CB194" s="347"/>
      <c r="CC194" s="347"/>
      <c r="CD194" s="347"/>
      <c r="CE194" s="347"/>
      <c r="CF194" s="347"/>
      <c r="CG194" s="347"/>
      <c r="CH194" s="347"/>
      <c r="CI194" s="347"/>
      <c r="CJ194" s="347"/>
      <c r="CK194" s="347"/>
      <c r="CL194" s="347"/>
      <c r="CM194" s="347"/>
      <c r="CN194" s="347"/>
      <c r="CO194" s="347"/>
      <c r="CP194" s="347"/>
      <c r="CQ194" s="347"/>
      <c r="CR194" s="347"/>
      <c r="CS194" s="347"/>
      <c r="CT194" s="347"/>
      <c r="CU194" s="347"/>
      <c r="CV194" s="347"/>
      <c r="CW194" s="347"/>
      <c r="CX194" s="347"/>
      <c r="CY194" s="347"/>
      <c r="CZ194" s="347"/>
      <c r="DA194" s="347"/>
      <c r="DB194" s="347"/>
      <c r="DC194" s="347"/>
      <c r="DD194" s="347"/>
      <c r="DE194" s="347"/>
      <c r="DF194" s="347"/>
      <c r="DG194" s="347"/>
      <c r="DH194" s="347"/>
      <c r="DI194" s="347"/>
      <c r="DJ194" s="347"/>
      <c r="DK194" s="347"/>
      <c r="DL194" s="347"/>
      <c r="DM194" s="347"/>
      <c r="DN194" s="347"/>
      <c r="DO194" s="347"/>
      <c r="DP194" s="347"/>
      <c r="DQ194" s="347"/>
      <c r="DR194" s="347"/>
      <c r="DS194" s="347"/>
      <c r="DT194" s="347"/>
      <c r="DU194" s="347"/>
      <c r="DV194" s="347"/>
      <c r="DW194" s="347"/>
      <c r="DX194" s="347"/>
      <c r="DY194" s="347"/>
      <c r="DZ194" s="347"/>
      <c r="EA194" s="347"/>
      <c r="EB194" s="347"/>
      <c r="EC194" s="347"/>
      <c r="ED194" s="347"/>
      <c r="EE194" s="347"/>
      <c r="EF194" s="347"/>
      <c r="EG194" s="347"/>
      <c r="EH194" s="347"/>
      <c r="EI194" s="347"/>
      <c r="EJ194" s="347"/>
      <c r="EK194" s="347"/>
      <c r="EL194" s="347"/>
      <c r="EM194" s="347"/>
      <c r="EN194" s="347"/>
      <c r="EO194" s="347"/>
      <c r="EP194" s="347"/>
      <c r="EQ194" s="347"/>
      <c r="ER194" s="347"/>
      <c r="ES194" s="347"/>
      <c r="ET194" s="347"/>
      <c r="EU194" s="347"/>
      <c r="EV194" s="347"/>
      <c r="EW194" s="347"/>
      <c r="EX194" s="347"/>
      <c r="EY194" s="347"/>
      <c r="EZ194" s="347"/>
      <c r="FA194" s="347"/>
      <c r="FB194" s="347"/>
      <c r="FC194" s="347"/>
      <c r="FD194" s="347"/>
      <c r="FE194" s="347"/>
      <c r="FF194" s="347"/>
      <c r="FG194" s="347"/>
      <c r="FH194" s="347"/>
      <c r="FI194" s="347"/>
      <c r="FJ194" s="347"/>
      <c r="FK194" s="347"/>
      <c r="FL194" s="347"/>
      <c r="FM194" s="347"/>
      <c r="FN194" s="347"/>
      <c r="FO194" s="347"/>
      <c r="FP194" s="347"/>
      <c r="FQ194" s="347"/>
      <c r="FR194" s="347"/>
      <c r="FS194" s="347"/>
      <c r="FT194" s="347"/>
      <c r="FU194" s="347"/>
      <c r="FV194" s="347"/>
      <c r="FW194" s="347"/>
      <c r="FX194" s="347"/>
      <c r="FY194" s="347"/>
      <c r="FZ194" s="347"/>
      <c r="GA194" s="347"/>
      <c r="GB194" s="347"/>
      <c r="GC194" s="347"/>
      <c r="GD194" s="347"/>
      <c r="GE194" s="347"/>
      <c r="GF194" s="347"/>
      <c r="GG194" s="347"/>
      <c r="GH194" s="347"/>
      <c r="GI194" s="347"/>
      <c r="GJ194" s="347"/>
      <c r="GK194" s="347"/>
      <c r="GL194" s="347"/>
      <c r="GM194" s="347"/>
      <c r="GN194" s="347"/>
      <c r="GO194" s="347"/>
      <c r="GP194" s="347"/>
      <c r="GQ194" s="347"/>
      <c r="GR194" s="347"/>
      <c r="GS194" s="347"/>
      <c r="GT194" s="347"/>
      <c r="GU194" s="347"/>
      <c r="GV194" s="347"/>
      <c r="GW194" s="347"/>
      <c r="GX194" s="347"/>
      <c r="GY194" s="347"/>
      <c r="GZ194" s="347"/>
      <c r="HA194" s="347"/>
      <c r="HB194" s="347"/>
      <c r="HC194" s="347"/>
      <c r="HD194" s="347"/>
      <c r="HE194" s="347"/>
      <c r="HF194" s="347"/>
      <c r="HG194" s="347"/>
      <c r="HH194" s="347"/>
      <c r="HI194" s="347"/>
      <c r="HJ194" s="347"/>
      <c r="HK194" s="347"/>
      <c r="HL194" s="347"/>
      <c r="HM194" s="347"/>
      <c r="HN194" s="347"/>
      <c r="HO194" s="347"/>
      <c r="HP194" s="347"/>
      <c r="HQ194" s="347"/>
      <c r="HR194" s="347"/>
      <c r="HS194" s="347"/>
      <c r="HT194" s="347"/>
      <c r="HU194" s="347"/>
      <c r="HV194" s="347"/>
      <c r="HW194" s="347"/>
      <c r="HX194" s="347"/>
      <c r="HY194" s="347"/>
      <c r="HZ194" s="347"/>
      <c r="IA194" s="347"/>
      <c r="IB194" s="347"/>
      <c r="IC194" s="347"/>
      <c r="ID194" s="347"/>
      <c r="IE194" s="347"/>
      <c r="IF194" s="347"/>
      <c r="IG194" s="347"/>
      <c r="IH194" s="347"/>
      <c r="II194" s="347"/>
      <c r="IJ194" s="347"/>
      <c r="IK194" s="347"/>
      <c r="IL194" s="347"/>
      <c r="IM194" s="347"/>
      <c r="IN194" s="347"/>
      <c r="IO194" s="347"/>
      <c r="IP194" s="347"/>
      <c r="IQ194" s="347"/>
      <c r="IR194" s="347"/>
      <c r="IS194" s="347"/>
      <c r="IT194" s="347"/>
      <c r="IU194" s="347"/>
      <c r="IV194" s="347"/>
      <c r="IW194" s="347"/>
      <c r="IX194" s="347"/>
      <c r="IY194" s="347"/>
      <c r="IZ194" s="347"/>
      <c r="JA194" s="347"/>
      <c r="JB194" s="347"/>
      <c r="JC194" s="347"/>
      <c r="JD194" s="347"/>
      <c r="JE194" s="347"/>
      <c r="JF194" s="347"/>
      <c r="JG194" s="347"/>
      <c r="JH194" s="347"/>
      <c r="JI194" s="347"/>
      <c r="JJ194" s="347"/>
      <c r="JK194" s="347"/>
      <c r="JL194" s="347"/>
      <c r="JM194" s="347"/>
      <c r="JN194" s="347"/>
    </row>
    <row r="195" spans="2:274" x14ac:dyDescent="0.2">
      <c r="B195" s="294" t="s">
        <v>525</v>
      </c>
      <c r="C195" s="295" t="str">
        <f>+IF(ROUND(SUM(E190:E192),0)=0,"Ok","Error")</f>
        <v>Ok</v>
      </c>
      <c r="D195" s="178"/>
      <c r="E195" s="297"/>
      <c r="F195" s="347"/>
      <c r="G195" s="347"/>
      <c r="H195" s="347"/>
      <c r="I195" s="347"/>
      <c r="J195" s="347"/>
      <c r="K195" s="347"/>
      <c r="L195" s="347"/>
      <c r="M195" s="347"/>
      <c r="N195" s="347"/>
      <c r="O195" s="347"/>
      <c r="P195" s="347"/>
      <c r="Q195" s="347"/>
      <c r="R195" s="347"/>
      <c r="S195" s="347"/>
      <c r="T195" s="347"/>
      <c r="U195" s="347"/>
      <c r="V195" s="347"/>
      <c r="W195" s="347"/>
      <c r="X195" s="347"/>
      <c r="Y195" s="347"/>
      <c r="Z195" s="347"/>
      <c r="AA195" s="347"/>
      <c r="AB195" s="347"/>
      <c r="AC195" s="347"/>
      <c r="AD195" s="347"/>
      <c r="AE195" s="347"/>
      <c r="AF195" s="347"/>
      <c r="AG195" s="347"/>
      <c r="AH195" s="347"/>
      <c r="AI195" s="347"/>
      <c r="AJ195" s="347"/>
      <c r="AK195" s="347"/>
      <c r="AL195" s="347"/>
      <c r="AM195" s="347"/>
      <c r="AN195" s="347"/>
      <c r="AO195" s="347"/>
      <c r="AP195" s="347"/>
      <c r="AQ195" s="347"/>
      <c r="AR195" s="347"/>
      <c r="AS195" s="347"/>
      <c r="AT195" s="347"/>
      <c r="AU195" s="347"/>
      <c r="AV195" s="347"/>
      <c r="AW195" s="347"/>
      <c r="AX195" s="347"/>
      <c r="AY195" s="347"/>
      <c r="AZ195" s="347"/>
      <c r="BA195" s="347"/>
      <c r="BB195" s="347"/>
      <c r="BC195" s="347"/>
      <c r="BD195" s="347"/>
      <c r="BE195" s="347"/>
      <c r="BF195" s="347"/>
      <c r="BG195" s="347"/>
      <c r="BH195" s="347"/>
      <c r="BI195" s="347"/>
      <c r="BJ195" s="347"/>
      <c r="BK195" s="347"/>
      <c r="BL195" s="347"/>
      <c r="BM195" s="347"/>
      <c r="BN195" s="347"/>
      <c r="BO195" s="347"/>
      <c r="BP195" s="347"/>
      <c r="BQ195" s="347"/>
      <c r="BR195" s="347"/>
      <c r="BS195" s="347"/>
      <c r="BT195" s="347"/>
      <c r="BU195" s="347"/>
      <c r="BV195" s="347"/>
      <c r="BW195" s="347"/>
      <c r="BX195" s="347"/>
      <c r="BY195" s="347"/>
      <c r="BZ195" s="347"/>
      <c r="CA195" s="347"/>
      <c r="CB195" s="347"/>
      <c r="CC195" s="347"/>
      <c r="CD195" s="347"/>
      <c r="CE195" s="347"/>
      <c r="CF195" s="347"/>
      <c r="CG195" s="347"/>
      <c r="CH195" s="347"/>
      <c r="CI195" s="347"/>
      <c r="CJ195" s="347"/>
      <c r="CK195" s="347"/>
      <c r="CL195" s="347"/>
      <c r="CM195" s="347"/>
      <c r="CN195" s="347"/>
      <c r="CO195" s="347"/>
      <c r="CP195" s="347"/>
      <c r="CQ195" s="347"/>
      <c r="CR195" s="347"/>
      <c r="CS195" s="347"/>
      <c r="CT195" s="347"/>
      <c r="CU195" s="347"/>
      <c r="CV195" s="347"/>
      <c r="CW195" s="347"/>
      <c r="CX195" s="347"/>
      <c r="CY195" s="347"/>
      <c r="CZ195" s="347"/>
      <c r="DA195" s="347"/>
      <c r="DB195" s="347"/>
      <c r="DC195" s="347"/>
      <c r="DD195" s="347"/>
      <c r="DE195" s="347"/>
      <c r="DF195" s="347"/>
      <c r="DG195" s="347"/>
      <c r="DH195" s="347"/>
      <c r="DI195" s="347"/>
      <c r="DJ195" s="347"/>
      <c r="DK195" s="347"/>
      <c r="DL195" s="347"/>
      <c r="DM195" s="347"/>
      <c r="DN195" s="347"/>
      <c r="DO195" s="347"/>
      <c r="DP195" s="347"/>
      <c r="DQ195" s="347"/>
      <c r="DR195" s="347"/>
      <c r="DS195" s="347"/>
      <c r="DT195" s="347"/>
      <c r="DU195" s="347"/>
      <c r="DV195" s="347"/>
      <c r="DW195" s="347"/>
      <c r="DX195" s="347"/>
      <c r="DY195" s="347"/>
      <c r="DZ195" s="347"/>
      <c r="EA195" s="347"/>
      <c r="EB195" s="347"/>
      <c r="EC195" s="347"/>
      <c r="ED195" s="347"/>
      <c r="EE195" s="347"/>
      <c r="EF195" s="347"/>
      <c r="EG195" s="347"/>
      <c r="EH195" s="347"/>
      <c r="EI195" s="347"/>
      <c r="EJ195" s="347"/>
      <c r="EK195" s="347"/>
      <c r="EL195" s="347"/>
      <c r="EM195" s="347"/>
      <c r="EN195" s="347"/>
      <c r="EO195" s="347"/>
      <c r="EP195" s="347"/>
      <c r="EQ195" s="347"/>
      <c r="ER195" s="347"/>
      <c r="ES195" s="347"/>
      <c r="ET195" s="347"/>
      <c r="EU195" s="347"/>
      <c r="EV195" s="347"/>
      <c r="EW195" s="347"/>
      <c r="EX195" s="347"/>
      <c r="EY195" s="347"/>
      <c r="EZ195" s="347"/>
      <c r="FA195" s="347"/>
      <c r="FB195" s="347"/>
      <c r="FC195" s="347"/>
      <c r="FD195" s="347"/>
      <c r="FE195" s="347"/>
      <c r="FF195" s="347"/>
      <c r="FG195" s="347"/>
      <c r="FH195" s="347"/>
      <c r="FI195" s="347"/>
      <c r="FJ195" s="347"/>
      <c r="FK195" s="347"/>
      <c r="FL195" s="347"/>
      <c r="FM195" s="347"/>
      <c r="FN195" s="347"/>
      <c r="FO195" s="347"/>
      <c r="FP195" s="347"/>
      <c r="FQ195" s="347"/>
      <c r="FR195" s="347"/>
      <c r="FS195" s="347"/>
      <c r="FT195" s="347"/>
      <c r="FU195" s="347"/>
      <c r="FV195" s="347"/>
      <c r="FW195" s="347"/>
      <c r="FX195" s="347"/>
      <c r="FY195" s="347"/>
      <c r="FZ195" s="347"/>
      <c r="GA195" s="347"/>
      <c r="GB195" s="347"/>
      <c r="GC195" s="347"/>
      <c r="GD195" s="347"/>
      <c r="GE195" s="347"/>
      <c r="GF195" s="347"/>
      <c r="GG195" s="347"/>
      <c r="GH195" s="347"/>
      <c r="GI195" s="347"/>
      <c r="GJ195" s="347"/>
      <c r="GK195" s="347"/>
      <c r="GL195" s="347"/>
      <c r="GM195" s="347"/>
      <c r="GN195" s="347"/>
      <c r="GO195" s="347"/>
      <c r="GP195" s="347"/>
      <c r="GQ195" s="347"/>
      <c r="GR195" s="347"/>
      <c r="GS195" s="347"/>
      <c r="GT195" s="347"/>
      <c r="GU195" s="347"/>
      <c r="GV195" s="347"/>
      <c r="GW195" s="347"/>
      <c r="GX195" s="347"/>
      <c r="GY195" s="347"/>
      <c r="GZ195" s="347"/>
      <c r="HA195" s="347"/>
      <c r="HB195" s="347"/>
      <c r="HC195" s="347"/>
      <c r="HD195" s="347"/>
      <c r="HE195" s="347"/>
      <c r="HF195" s="347"/>
      <c r="HG195" s="347"/>
      <c r="HH195" s="347"/>
      <c r="HI195" s="347"/>
      <c r="HJ195" s="347"/>
      <c r="HK195" s="347"/>
      <c r="HL195" s="347"/>
      <c r="HM195" s="347"/>
      <c r="HN195" s="347"/>
      <c r="HO195" s="347"/>
      <c r="HP195" s="347"/>
      <c r="HQ195" s="347"/>
      <c r="HR195" s="347"/>
      <c r="HS195" s="347"/>
      <c r="HT195" s="347"/>
      <c r="HU195" s="347"/>
      <c r="HV195" s="347"/>
      <c r="HW195" s="347"/>
      <c r="HX195" s="347"/>
      <c r="HY195" s="347"/>
      <c r="HZ195" s="347"/>
      <c r="IA195" s="347"/>
      <c r="IB195" s="347"/>
      <c r="IC195" s="347"/>
      <c r="ID195" s="347"/>
      <c r="IE195" s="347"/>
      <c r="IF195" s="347"/>
      <c r="IG195" s="347"/>
      <c r="IH195" s="347"/>
      <c r="II195" s="347"/>
      <c r="IJ195" s="347"/>
      <c r="IK195" s="347"/>
      <c r="IL195" s="347"/>
      <c r="IM195" s="347"/>
      <c r="IN195" s="347"/>
      <c r="IO195" s="347"/>
      <c r="IP195" s="347"/>
      <c r="IQ195" s="347"/>
      <c r="IR195" s="347"/>
      <c r="IS195" s="347"/>
      <c r="IT195" s="347"/>
      <c r="IU195" s="347"/>
      <c r="IV195" s="347"/>
      <c r="IW195" s="347"/>
      <c r="IX195" s="347"/>
      <c r="IY195" s="347"/>
      <c r="IZ195" s="347"/>
      <c r="JA195" s="347"/>
      <c r="JB195" s="347"/>
      <c r="JC195" s="347"/>
      <c r="JD195" s="347"/>
      <c r="JE195" s="347"/>
      <c r="JF195" s="347"/>
      <c r="JG195" s="347"/>
      <c r="JH195" s="347"/>
      <c r="JI195" s="347"/>
      <c r="JJ195" s="347"/>
      <c r="JK195" s="347"/>
      <c r="JL195" s="347"/>
      <c r="JM195" s="347"/>
      <c r="JN195" s="347"/>
    </row>
    <row r="196" spans="2:274" x14ac:dyDescent="0.2">
      <c r="B196" s="2"/>
      <c r="C196" s="247"/>
      <c r="D196" s="178"/>
      <c r="E196" s="297"/>
      <c r="F196" s="347"/>
      <c r="G196" s="347"/>
      <c r="H196" s="347"/>
      <c r="I196" s="347"/>
      <c r="J196" s="347"/>
      <c r="K196" s="347"/>
      <c r="L196" s="347"/>
      <c r="M196" s="347"/>
      <c r="N196" s="347"/>
      <c r="O196" s="347"/>
      <c r="P196" s="347"/>
      <c r="Q196" s="347"/>
      <c r="R196" s="347"/>
      <c r="S196" s="347"/>
      <c r="T196" s="347"/>
      <c r="U196" s="347"/>
      <c r="V196" s="347"/>
      <c r="W196" s="347"/>
      <c r="X196" s="347"/>
      <c r="Y196" s="347"/>
      <c r="Z196" s="347"/>
      <c r="AA196" s="347"/>
      <c r="AB196" s="347"/>
      <c r="AC196" s="347"/>
      <c r="AD196" s="347"/>
      <c r="AE196" s="347"/>
      <c r="AF196" s="347"/>
      <c r="AG196" s="347"/>
      <c r="AH196" s="347"/>
      <c r="AI196" s="347"/>
      <c r="AJ196" s="347"/>
      <c r="AK196" s="347"/>
      <c r="AL196" s="347"/>
      <c r="AM196" s="347"/>
      <c r="AN196" s="347"/>
      <c r="AO196" s="347"/>
      <c r="AP196" s="347"/>
      <c r="AQ196" s="347"/>
      <c r="AR196" s="347"/>
      <c r="AS196" s="347"/>
      <c r="AT196" s="347"/>
      <c r="AU196" s="347"/>
      <c r="AV196" s="347"/>
      <c r="AW196" s="347"/>
      <c r="AX196" s="347"/>
      <c r="AY196" s="347"/>
      <c r="AZ196" s="347"/>
      <c r="BA196" s="347"/>
      <c r="BB196" s="347"/>
      <c r="BC196" s="347"/>
      <c r="BD196" s="347"/>
      <c r="BE196" s="347"/>
      <c r="BF196" s="347"/>
      <c r="BG196" s="347"/>
      <c r="BH196" s="347"/>
      <c r="BI196" s="347"/>
      <c r="BJ196" s="347"/>
      <c r="BK196" s="347"/>
      <c r="BL196" s="347"/>
      <c r="BM196" s="347"/>
      <c r="BN196" s="347"/>
      <c r="BO196" s="347"/>
      <c r="BP196" s="347"/>
      <c r="BQ196" s="347"/>
      <c r="BR196" s="347"/>
      <c r="BS196" s="347"/>
      <c r="BT196" s="347"/>
      <c r="BU196" s="347"/>
      <c r="BV196" s="347"/>
      <c r="BW196" s="347"/>
      <c r="BX196" s="347"/>
      <c r="BY196" s="347"/>
      <c r="BZ196" s="347"/>
      <c r="CA196" s="347"/>
      <c r="CB196" s="347"/>
      <c r="CC196" s="347"/>
      <c r="CD196" s="347"/>
      <c r="CE196" s="347"/>
      <c r="CF196" s="347"/>
      <c r="CG196" s="347"/>
      <c r="CH196" s="347"/>
      <c r="CI196" s="347"/>
      <c r="CJ196" s="347"/>
      <c r="CK196" s="347"/>
      <c r="CL196" s="347"/>
      <c r="CM196" s="347"/>
      <c r="CN196" s="347"/>
      <c r="CO196" s="347"/>
      <c r="CP196" s="347"/>
      <c r="CQ196" s="347"/>
      <c r="CR196" s="347"/>
      <c r="CS196" s="347"/>
      <c r="CT196" s="347"/>
      <c r="CU196" s="347"/>
      <c r="CV196" s="347"/>
      <c r="CW196" s="347"/>
      <c r="CX196" s="347"/>
      <c r="CY196" s="347"/>
      <c r="CZ196" s="347"/>
      <c r="DA196" s="347"/>
      <c r="DB196" s="347"/>
      <c r="DC196" s="347"/>
      <c r="DD196" s="347"/>
      <c r="DE196" s="347"/>
      <c r="DF196" s="347"/>
      <c r="DG196" s="347"/>
      <c r="DH196" s="347"/>
      <c r="DI196" s="347"/>
      <c r="DJ196" s="347"/>
      <c r="DK196" s="347"/>
      <c r="DL196" s="347"/>
      <c r="DM196" s="347"/>
      <c r="DN196" s="347"/>
      <c r="DO196" s="347"/>
      <c r="DP196" s="347"/>
      <c r="DQ196" s="347"/>
      <c r="DR196" s="347"/>
      <c r="DS196" s="347"/>
      <c r="DT196" s="347"/>
      <c r="DU196" s="347"/>
      <c r="DV196" s="347"/>
      <c r="DW196" s="347"/>
      <c r="DX196" s="347"/>
      <c r="DY196" s="347"/>
      <c r="DZ196" s="347"/>
      <c r="EA196" s="347"/>
      <c r="EB196" s="347"/>
      <c r="EC196" s="347"/>
      <c r="ED196" s="347"/>
      <c r="EE196" s="347"/>
      <c r="EF196" s="347"/>
      <c r="EG196" s="347"/>
      <c r="EH196" s="347"/>
      <c r="EI196" s="347"/>
      <c r="EJ196" s="347"/>
      <c r="EK196" s="347"/>
      <c r="EL196" s="347"/>
      <c r="EM196" s="347"/>
      <c r="EN196" s="347"/>
      <c r="EO196" s="347"/>
      <c r="EP196" s="347"/>
      <c r="EQ196" s="347"/>
      <c r="ER196" s="347"/>
      <c r="ES196" s="347"/>
      <c r="ET196" s="347"/>
      <c r="EU196" s="347"/>
      <c r="EV196" s="347"/>
      <c r="EW196" s="347"/>
      <c r="EX196" s="347"/>
      <c r="EY196" s="347"/>
      <c r="EZ196" s="347"/>
      <c r="FA196" s="347"/>
      <c r="FB196" s="347"/>
      <c r="FC196" s="347"/>
      <c r="FD196" s="347"/>
      <c r="FE196" s="347"/>
      <c r="FF196" s="347"/>
      <c r="FG196" s="347"/>
      <c r="FH196" s="347"/>
      <c r="FI196" s="347"/>
      <c r="FJ196" s="347"/>
      <c r="FK196" s="347"/>
      <c r="FL196" s="347"/>
      <c r="FM196" s="347"/>
      <c r="FN196" s="347"/>
      <c r="FO196" s="347"/>
      <c r="FP196" s="347"/>
      <c r="FQ196" s="347"/>
      <c r="FR196" s="347"/>
      <c r="FS196" s="347"/>
      <c r="FT196" s="347"/>
      <c r="FU196" s="347"/>
      <c r="FV196" s="347"/>
      <c r="FW196" s="347"/>
      <c r="FX196" s="347"/>
      <c r="FY196" s="347"/>
      <c r="FZ196" s="347"/>
      <c r="GA196" s="347"/>
      <c r="GB196" s="347"/>
      <c r="GC196" s="347"/>
      <c r="GD196" s="347"/>
      <c r="GE196" s="347"/>
      <c r="GF196" s="347"/>
      <c r="GG196" s="347"/>
      <c r="GH196" s="347"/>
      <c r="GI196" s="347"/>
      <c r="GJ196" s="347"/>
      <c r="GK196" s="347"/>
      <c r="GL196" s="347"/>
      <c r="GM196" s="347"/>
      <c r="GN196" s="347"/>
      <c r="GO196" s="347"/>
      <c r="GP196" s="347"/>
      <c r="GQ196" s="347"/>
      <c r="GR196" s="347"/>
      <c r="GS196" s="347"/>
      <c r="GT196" s="347"/>
      <c r="GU196" s="347"/>
      <c r="GV196" s="347"/>
      <c r="GW196" s="347"/>
      <c r="GX196" s="347"/>
      <c r="GY196" s="347"/>
      <c r="GZ196" s="347"/>
      <c r="HA196" s="347"/>
      <c r="HB196" s="347"/>
      <c r="HC196" s="347"/>
      <c r="HD196" s="347"/>
      <c r="HE196" s="347"/>
      <c r="HF196" s="347"/>
      <c r="HG196" s="347"/>
      <c r="HH196" s="347"/>
      <c r="HI196" s="347"/>
      <c r="HJ196" s="347"/>
      <c r="HK196" s="347"/>
      <c r="HL196" s="347"/>
      <c r="HM196" s="347"/>
      <c r="HN196" s="347"/>
      <c r="HO196" s="347"/>
      <c r="HP196" s="347"/>
      <c r="HQ196" s="347"/>
      <c r="HR196" s="347"/>
      <c r="HS196" s="347"/>
      <c r="HT196" s="347"/>
      <c r="HU196" s="347"/>
      <c r="HV196" s="347"/>
      <c r="HW196" s="347"/>
      <c r="HX196" s="347"/>
      <c r="HY196" s="347"/>
      <c r="HZ196" s="347"/>
      <c r="IA196" s="347"/>
      <c r="IB196" s="347"/>
      <c r="IC196" s="347"/>
      <c r="ID196" s="347"/>
      <c r="IE196" s="347"/>
      <c r="IF196" s="347"/>
      <c r="IG196" s="347"/>
      <c r="IH196" s="347"/>
      <c r="II196" s="347"/>
      <c r="IJ196" s="347"/>
      <c r="IK196" s="347"/>
      <c r="IL196" s="347"/>
      <c r="IM196" s="347"/>
      <c r="IN196" s="347"/>
      <c r="IO196" s="347"/>
      <c r="IP196" s="347"/>
      <c r="IQ196" s="347"/>
      <c r="IR196" s="347"/>
      <c r="IS196" s="347"/>
      <c r="IT196" s="347"/>
      <c r="IU196" s="347"/>
      <c r="IV196" s="347"/>
      <c r="IW196" s="347"/>
      <c r="IX196" s="347"/>
      <c r="IY196" s="347"/>
      <c r="IZ196" s="347"/>
      <c r="JA196" s="347"/>
      <c r="JB196" s="347"/>
      <c r="JC196" s="347"/>
      <c r="JD196" s="347"/>
      <c r="JE196" s="347"/>
      <c r="JF196" s="347"/>
      <c r="JG196" s="347"/>
      <c r="JH196" s="347"/>
      <c r="JI196" s="347"/>
      <c r="JJ196" s="347"/>
      <c r="JK196" s="347"/>
      <c r="JL196" s="347"/>
      <c r="JM196" s="347"/>
      <c r="JN196" s="347"/>
    </row>
    <row r="197" spans="2:274" x14ac:dyDescent="0.2">
      <c r="B197" s="22" t="s">
        <v>332</v>
      </c>
      <c r="E197" s="297">
        <f t="shared" ref="E197" si="3137">+SUM(G197:JN197)</f>
        <v>47065.674754736516</v>
      </c>
      <c r="G197" s="22">
        <f>+(G189+G190)*$C$18</f>
        <v>0</v>
      </c>
      <c r="H197" s="22">
        <f t="shared" ref="H197:BS197" si="3138">+(H189+H190)*$C$18</f>
        <v>0</v>
      </c>
      <c r="I197" s="22">
        <f t="shared" si="3138"/>
        <v>0</v>
      </c>
      <c r="J197" s="22">
        <f t="shared" si="3138"/>
        <v>0</v>
      </c>
      <c r="K197" s="22">
        <f t="shared" si="3138"/>
        <v>0</v>
      </c>
      <c r="L197" s="22">
        <f t="shared" si="3138"/>
        <v>0</v>
      </c>
      <c r="M197" s="22">
        <f t="shared" si="3138"/>
        <v>0</v>
      </c>
      <c r="N197" s="22">
        <f t="shared" si="3138"/>
        <v>0</v>
      </c>
      <c r="O197" s="22">
        <f t="shared" si="3138"/>
        <v>0</v>
      </c>
      <c r="P197" s="22">
        <f t="shared" si="3138"/>
        <v>0</v>
      </c>
      <c r="Q197" s="22">
        <f t="shared" si="3138"/>
        <v>0</v>
      </c>
      <c r="R197" s="22">
        <f t="shared" si="3138"/>
        <v>0</v>
      </c>
      <c r="S197" s="22">
        <f t="shared" si="3138"/>
        <v>257.29179901364978</v>
      </c>
      <c r="T197" s="22">
        <f t="shared" si="3138"/>
        <v>258.74656425225999</v>
      </c>
      <c r="U197" s="22">
        <f t="shared" si="3138"/>
        <v>260.20955494503386</v>
      </c>
      <c r="V197" s="22">
        <f t="shared" si="3138"/>
        <v>261.68081759988507</v>
      </c>
      <c r="W197" s="22">
        <f t="shared" si="3138"/>
        <v>263.16039898768997</v>
      </c>
      <c r="X197" s="22">
        <f t="shared" si="3138"/>
        <v>264.64834614377395</v>
      </c>
      <c r="Y197" s="22">
        <f t="shared" si="3138"/>
        <v>266.14470636940717</v>
      </c>
      <c r="Z197" s="22">
        <f t="shared" si="3138"/>
        <v>267.64952723330811</v>
      </c>
      <c r="AA197" s="22">
        <f t="shared" si="3138"/>
        <v>269.16285657315547</v>
      </c>
      <c r="AB197" s="22">
        <f t="shared" si="3138"/>
        <v>270.68474249710943</v>
      </c>
      <c r="AC197" s="22">
        <f t="shared" si="3138"/>
        <v>272.21523338534047</v>
      </c>
      <c r="AD197" s="22">
        <f t="shared" si="3138"/>
        <v>273.75437789156763</v>
      </c>
      <c r="AE197" s="22">
        <f t="shared" si="3138"/>
        <v>275.3022249446052</v>
      </c>
      <c r="AF197" s="22">
        <f t="shared" si="3138"/>
        <v>276.8588237499182</v>
      </c>
      <c r="AG197" s="22">
        <f t="shared" si="3138"/>
        <v>278.42422379118625</v>
      </c>
      <c r="AH197" s="22">
        <f t="shared" si="3138"/>
        <v>279.9984748318771</v>
      </c>
      <c r="AI197" s="22">
        <f t="shared" si="3138"/>
        <v>281.58162691682827</v>
      </c>
      <c r="AJ197" s="22">
        <f t="shared" si="3138"/>
        <v>283.17373037383811</v>
      </c>
      <c r="AK197" s="22">
        <f t="shared" si="3138"/>
        <v>284.7748358152657</v>
      </c>
      <c r="AL197" s="22">
        <f t="shared" si="3138"/>
        <v>286.38499413963967</v>
      </c>
      <c r="AM197" s="22">
        <f t="shared" si="3138"/>
        <v>288.00425653327642</v>
      </c>
      <c r="AN197" s="22">
        <f t="shared" si="3138"/>
        <v>289.63267447190714</v>
      </c>
      <c r="AO197" s="22">
        <f t="shared" si="3138"/>
        <v>291.27029972231429</v>
      </c>
      <c r="AP197" s="22">
        <f t="shared" si="3138"/>
        <v>292.9171843439774</v>
      </c>
      <c r="AQ197" s="22">
        <f t="shared" si="3138"/>
        <v>294.57338069072762</v>
      </c>
      <c r="AR197" s="22">
        <f t="shared" si="3138"/>
        <v>296.23894141241249</v>
      </c>
      <c r="AS197" s="22">
        <f t="shared" si="3138"/>
        <v>297.91391945656932</v>
      </c>
      <c r="AT197" s="22">
        <f t="shared" si="3138"/>
        <v>299.59836807010851</v>
      </c>
      <c r="AU197" s="22">
        <f t="shared" si="3138"/>
        <v>301.29234080100628</v>
      </c>
      <c r="AV197" s="22">
        <f t="shared" si="3138"/>
        <v>302.99589150000679</v>
      </c>
      <c r="AW197" s="22">
        <f t="shared" si="3138"/>
        <v>304.70907432233435</v>
      </c>
      <c r="AX197" s="22">
        <f t="shared" si="3138"/>
        <v>306.43194372941451</v>
      </c>
      <c r="AY197" s="22">
        <f t="shared" si="3138"/>
        <v>308.16455449060584</v>
      </c>
      <c r="AZ197" s="22">
        <f t="shared" si="3138"/>
        <v>309.90696168494071</v>
      </c>
      <c r="BA197" s="22">
        <f t="shared" si="3138"/>
        <v>311.65922070287638</v>
      </c>
      <c r="BB197" s="22">
        <f t="shared" si="3138"/>
        <v>313.42138724805585</v>
      </c>
      <c r="BC197" s="22">
        <f t="shared" si="3138"/>
        <v>315.1935173390786</v>
      </c>
      <c r="BD197" s="22">
        <f t="shared" si="3138"/>
        <v>316.97566731128143</v>
      </c>
      <c r="BE197" s="22">
        <f t="shared" si="3138"/>
        <v>318.76789381852916</v>
      </c>
      <c r="BF197" s="22">
        <f t="shared" si="3138"/>
        <v>320.5702538350161</v>
      </c>
      <c r="BG197" s="22">
        <f t="shared" si="3138"/>
        <v>322.38280465707669</v>
      </c>
      <c r="BH197" s="22">
        <f t="shared" si="3138"/>
        <v>324.20560390500731</v>
      </c>
      <c r="BI197" s="22">
        <f t="shared" si="3138"/>
        <v>326.03870952489774</v>
      </c>
      <c r="BJ197" s="22">
        <f t="shared" si="3138"/>
        <v>327.88217979047346</v>
      </c>
      <c r="BK197" s="22">
        <f t="shared" si="3138"/>
        <v>326.8282512669856</v>
      </c>
      <c r="BL197" s="22">
        <f t="shared" si="3138"/>
        <v>325.76836367839803</v>
      </c>
      <c r="BM197" s="22">
        <f t="shared" si="3138"/>
        <v>324.70248333129024</v>
      </c>
      <c r="BN197" s="22">
        <f t="shared" si="3138"/>
        <v>323.6305763417343</v>
      </c>
      <c r="BO197" s="22">
        <f t="shared" si="3138"/>
        <v>322.55260863421768</v>
      </c>
      <c r="BP197" s="22">
        <f t="shared" si="3138"/>
        <v>321.46854594055981</v>
      </c>
      <c r="BQ197" s="22">
        <f t="shared" si="3138"/>
        <v>320.37835379882296</v>
      </c>
      <c r="BR197" s="22">
        <f t="shared" si="3138"/>
        <v>319.28199755221652</v>
      </c>
      <c r="BS197" s="22">
        <f t="shared" si="3138"/>
        <v>318.1794423479954</v>
      </c>
      <c r="BT197" s="22">
        <f t="shared" ref="BT197:EE197" si="3139">+(BT189+BT190)*$C$18</f>
        <v>317.07065313635189</v>
      </c>
      <c r="BU197" s="22">
        <f t="shared" si="3139"/>
        <v>315.95559466930183</v>
      </c>
      <c r="BV197" s="22">
        <f t="shared" si="3139"/>
        <v>314.8342314995636</v>
      </c>
      <c r="BW197" s="22">
        <f t="shared" si="3139"/>
        <v>313.7065279794316</v>
      </c>
      <c r="BX197" s="22">
        <f t="shared" si="3139"/>
        <v>312.5724482596429</v>
      </c>
      <c r="BY197" s="22">
        <f t="shared" si="3139"/>
        <v>311.43195628823759</v>
      </c>
      <c r="BZ197" s="22">
        <f t="shared" si="3139"/>
        <v>310.28501580941276</v>
      </c>
      <c r="CA197" s="22">
        <f t="shared" si="3139"/>
        <v>309.13159036236999</v>
      </c>
      <c r="CB197" s="22">
        <f t="shared" si="3139"/>
        <v>307.97164328015606</v>
      </c>
      <c r="CC197" s="22">
        <f t="shared" si="3139"/>
        <v>306.80513768849761</v>
      </c>
      <c r="CD197" s="22">
        <f t="shared" si="3139"/>
        <v>305.63203650462867</v>
      </c>
      <c r="CE197" s="22">
        <f t="shared" si="3139"/>
        <v>304.45230243611206</v>
      </c>
      <c r="CF197" s="22">
        <f t="shared" si="3139"/>
        <v>303.26589797965357</v>
      </c>
      <c r="CG197" s="22">
        <f t="shared" si="3139"/>
        <v>302.07278541990996</v>
      </c>
      <c r="CH197" s="22">
        <f t="shared" si="3139"/>
        <v>300.87292682829008</v>
      </c>
      <c r="CI197" s="22">
        <f t="shared" si="3139"/>
        <v>299.6662840617488</v>
      </c>
      <c r="CJ197" s="22">
        <f t="shared" si="3139"/>
        <v>298.45281876157486</v>
      </c>
      <c r="CK197" s="22">
        <f t="shared" si="3139"/>
        <v>297.23249235217116</v>
      </c>
      <c r="CL197" s="22">
        <f t="shared" si="3139"/>
        <v>296.00526603982865</v>
      </c>
      <c r="CM197" s="22">
        <f t="shared" si="3139"/>
        <v>294.77110081149283</v>
      </c>
      <c r="CN197" s="22">
        <f t="shared" si="3139"/>
        <v>293.52995743352398</v>
      </c>
      <c r="CO197" s="22">
        <f t="shared" si="3139"/>
        <v>292.28179645044946</v>
      </c>
      <c r="CP197" s="22">
        <f t="shared" si="3139"/>
        <v>291.02657818370972</v>
      </c>
      <c r="CQ197" s="22">
        <f t="shared" si="3139"/>
        <v>289.76426273039692</v>
      </c>
      <c r="CR197" s="22">
        <f t="shared" si="3139"/>
        <v>288.49480996198633</v>
      </c>
      <c r="CS197" s="22">
        <f t="shared" si="3139"/>
        <v>287.21817952306071</v>
      </c>
      <c r="CT197" s="22">
        <f t="shared" si="3139"/>
        <v>285.93433083002742</v>
      </c>
      <c r="CU197" s="22">
        <f t="shared" si="3139"/>
        <v>284.64322306982825</v>
      </c>
      <c r="CV197" s="22">
        <f t="shared" si="3139"/>
        <v>283.34481519864221</v>
      </c>
      <c r="CW197" s="22">
        <f t="shared" si="3139"/>
        <v>282.03906594058026</v>
      </c>
      <c r="CX197" s="22">
        <f t="shared" si="3139"/>
        <v>280.72593378637367</v>
      </c>
      <c r="CY197" s="22">
        <f t="shared" si="3139"/>
        <v>279.40537699205436</v>
      </c>
      <c r="CZ197" s="22">
        <f t="shared" si="3139"/>
        <v>278.07735357762766</v>
      </c>
      <c r="DA197" s="22">
        <f t="shared" si="3139"/>
        <v>276.74182132573793</v>
      </c>
      <c r="DB197" s="22">
        <f t="shared" si="3139"/>
        <v>275.39873778032643</v>
      </c>
      <c r="DC197" s="22">
        <f t="shared" si="3139"/>
        <v>274.04806024528176</v>
      </c>
      <c r="DD197" s="22">
        <f t="shared" si="3139"/>
        <v>272.6897457830824</v>
      </c>
      <c r="DE197" s="22">
        <f t="shared" si="3139"/>
        <v>271.32375121343199</v>
      </c>
      <c r="DF197" s="22">
        <f t="shared" si="3139"/>
        <v>269.95003311188634</v>
      </c>
      <c r="DG197" s="22">
        <f t="shared" si="3139"/>
        <v>268.56854780847328</v>
      </c>
      <c r="DH197" s="22">
        <f t="shared" si="3139"/>
        <v>267.17925138630414</v>
      </c>
      <c r="DI197" s="22">
        <f t="shared" si="3139"/>
        <v>265.78209968017785</v>
      </c>
      <c r="DJ197" s="22">
        <f t="shared" si="3139"/>
        <v>264.37704827517689</v>
      </c>
      <c r="DK197" s="22">
        <f t="shared" si="3139"/>
        <v>262.96405250525521</v>
      </c>
      <c r="DL197" s="22">
        <f t="shared" si="3139"/>
        <v>261.54306745181867</v>
      </c>
      <c r="DM197" s="22">
        <f t="shared" si="3139"/>
        <v>260.11404794229668</v>
      </c>
      <c r="DN197" s="22">
        <f t="shared" si="3139"/>
        <v>258.67694854870632</v>
      </c>
      <c r="DO197" s="22">
        <f t="shared" si="3139"/>
        <v>257.23172358620855</v>
      </c>
      <c r="DP197" s="22">
        <f t="shared" si="3139"/>
        <v>255.77832711165527</v>
      </c>
      <c r="DQ197" s="22">
        <f t="shared" si="3139"/>
        <v>254.31671292212931</v>
      </c>
      <c r="DR197" s="22">
        <f t="shared" si="3139"/>
        <v>252.84683455347547</v>
      </c>
      <c r="DS197" s="22">
        <f t="shared" si="3139"/>
        <v>251.36864527882349</v>
      </c>
      <c r="DT197" s="22">
        <f t="shared" si="3139"/>
        <v>249.88209810710251</v>
      </c>
      <c r="DU197" s="22">
        <f t="shared" si="3139"/>
        <v>248.38714578154736</v>
      </c>
      <c r="DV197" s="22">
        <f t="shared" si="3139"/>
        <v>246.88374077819628</v>
      </c>
      <c r="DW197" s="22">
        <f t="shared" si="3139"/>
        <v>245.37183530438014</v>
      </c>
      <c r="DX197" s="22">
        <f t="shared" si="3139"/>
        <v>243.85138129720298</v>
      </c>
      <c r="DY197" s="22">
        <f t="shared" si="3139"/>
        <v>242.32233042201443</v>
      </c>
      <c r="DZ197" s="22">
        <f t="shared" si="3139"/>
        <v>240.78463407087281</v>
      </c>
      <c r="EA197" s="22">
        <f t="shared" si="3139"/>
        <v>239.23824336100017</v>
      </c>
      <c r="EB197" s="22">
        <f t="shared" si="3139"/>
        <v>237.68310913322816</v>
      </c>
      <c r="EC197" s="22">
        <f t="shared" si="3139"/>
        <v>236.11918195043538</v>
      </c>
      <c r="ED197" s="22">
        <f t="shared" si="3139"/>
        <v>234.54641209597577</v>
      </c>
      <c r="EE197" s="22">
        <f t="shared" si="3139"/>
        <v>232.96474957209816</v>
      </c>
      <c r="EF197" s="22">
        <f t="shared" ref="EF197:GQ197" si="3140">+(EF189+EF190)*$C$18</f>
        <v>231.37414409835671</v>
      </c>
      <c r="EG197" s="22">
        <f t="shared" si="3140"/>
        <v>229.7745451100127</v>
      </c>
      <c r="EH197" s="22">
        <f t="shared" si="3140"/>
        <v>228.16590175642705</v>
      </c>
      <c r="EI197" s="22">
        <f t="shared" si="3140"/>
        <v>226.54816289944378</v>
      </c>
      <c r="EJ197" s="22">
        <f t="shared" si="3140"/>
        <v>224.92127711176425</v>
      </c>
      <c r="EK197" s="22">
        <f t="shared" si="3140"/>
        <v>223.28519267531249</v>
      </c>
      <c r="EL197" s="22">
        <f t="shared" si="3140"/>
        <v>221.63985757959094</v>
      </c>
      <c r="EM197" s="22">
        <f t="shared" si="3140"/>
        <v>219.98521952002716</v>
      </c>
      <c r="EN197" s="22">
        <f t="shared" si="3140"/>
        <v>218.32122589631112</v>
      </c>
      <c r="EO197" s="22">
        <f t="shared" si="3140"/>
        <v>216.64782381072283</v>
      </c>
      <c r="EP197" s="22">
        <f t="shared" si="3140"/>
        <v>214.96496006645106</v>
      </c>
      <c r="EQ197" s="22">
        <f t="shared" si="3140"/>
        <v>213.27258116590198</v>
      </c>
      <c r="ER197" s="22">
        <f t="shared" si="3140"/>
        <v>211.57063330899862</v>
      </c>
      <c r="ES197" s="22">
        <f t="shared" si="3140"/>
        <v>209.85906239147056</v>
      </c>
      <c r="ET197" s="22">
        <f t="shared" si="3140"/>
        <v>208.13781400313391</v>
      </c>
      <c r="EU197" s="22">
        <f t="shared" si="3140"/>
        <v>206.4068334261618</v>
      </c>
      <c r="EV197" s="22">
        <f t="shared" si="3140"/>
        <v>204.66606563334469</v>
      </c>
      <c r="EW197" s="22">
        <f t="shared" si="3140"/>
        <v>202.91545528634131</v>
      </c>
      <c r="EX197" s="22">
        <f t="shared" si="3140"/>
        <v>201.15494673391925</v>
      </c>
      <c r="EY197" s="22">
        <f t="shared" si="3140"/>
        <v>199.38448401018601</v>
      </c>
      <c r="EZ197" s="22">
        <f t="shared" si="3140"/>
        <v>197.60401083280985</v>
      </c>
      <c r="FA197" s="22">
        <f t="shared" si="3140"/>
        <v>195.81347060123039</v>
      </c>
      <c r="FB197" s="22">
        <f t="shared" si="3140"/>
        <v>194.01280639485961</v>
      </c>
      <c r="FC197" s="22">
        <f t="shared" si="3140"/>
        <v>192.20196097127211</v>
      </c>
      <c r="FD197" s="22">
        <f t="shared" si="3140"/>
        <v>190.3808767643855</v>
      </c>
      <c r="FE197" s="22">
        <f t="shared" si="3140"/>
        <v>188.54949588263048</v>
      </c>
      <c r="FF197" s="22">
        <f t="shared" si="3140"/>
        <v>186.70776010711026</v>
      </c>
      <c r="FG197" s="22">
        <f t="shared" si="3140"/>
        <v>184.85561088975012</v>
      </c>
      <c r="FH197" s="22">
        <f t="shared" si="3140"/>
        <v>182.99298935143582</v>
      </c>
      <c r="FI197" s="22">
        <f t="shared" si="3140"/>
        <v>181.11983628014221</v>
      </c>
      <c r="FJ197" s="22">
        <f t="shared" si="3140"/>
        <v>179.2360921290506</v>
      </c>
      <c r="FK197" s="22">
        <f t="shared" si="3140"/>
        <v>177.34169701465606</v>
      </c>
      <c r="FL197" s="22">
        <f t="shared" si="3140"/>
        <v>175.43659071486354</v>
      </c>
      <c r="FM197" s="22">
        <f t="shared" si="3140"/>
        <v>173.52071266707352</v>
      </c>
      <c r="FN197" s="22">
        <f t="shared" si="3140"/>
        <v>171.5940019662568</v>
      </c>
      <c r="FO197" s="22">
        <f t="shared" si="3140"/>
        <v>169.65639736301816</v>
      </c>
      <c r="FP197" s="22">
        <f t="shared" si="3140"/>
        <v>167.7078372616495</v>
      </c>
      <c r="FQ197" s="22">
        <f t="shared" si="3140"/>
        <v>165.74825971817162</v>
      </c>
      <c r="FR197" s="22">
        <f t="shared" si="3140"/>
        <v>163.77760243836502</v>
      </c>
      <c r="FS197" s="22">
        <f t="shared" si="3140"/>
        <v>161.79580277578964</v>
      </c>
      <c r="FT197" s="22">
        <f t="shared" si="3140"/>
        <v>159.80279772979335</v>
      </c>
      <c r="FU197" s="22">
        <f t="shared" si="3140"/>
        <v>157.79852394350917</v>
      </c>
      <c r="FV197" s="22">
        <f t="shared" si="3140"/>
        <v>155.78291770184117</v>
      </c>
      <c r="FW197" s="22">
        <f t="shared" si="3140"/>
        <v>153.755914929439</v>
      </c>
      <c r="FX197" s="22">
        <f t="shared" si="3140"/>
        <v>151.71745118866104</v>
      </c>
      <c r="FY197" s="22">
        <f t="shared" si="3140"/>
        <v>149.66746167752572</v>
      </c>
      <c r="FZ197" s="22">
        <f t="shared" si="3140"/>
        <v>147.60588122765179</v>
      </c>
      <c r="GA197" s="22">
        <f t="shared" si="3140"/>
        <v>145.53264430218647</v>
      </c>
      <c r="GB197" s="22">
        <f t="shared" si="3140"/>
        <v>143.44768499372199</v>
      </c>
      <c r="GC197" s="22">
        <f t="shared" si="3140"/>
        <v>141.35093702220067</v>
      </c>
      <c r="GD197" s="22">
        <f t="shared" si="3140"/>
        <v>139.24233373280759</v>
      </c>
      <c r="GE197" s="22">
        <f t="shared" si="3140"/>
        <v>137.12180809385194</v>
      </c>
      <c r="GF197" s="22">
        <f t="shared" si="3140"/>
        <v>134.98929269463588</v>
      </c>
      <c r="GG197" s="22">
        <f t="shared" si="3140"/>
        <v>132.8447197433118</v>
      </c>
      <c r="GH197" s="22">
        <f t="shared" si="3140"/>
        <v>130.68802106472702</v>
      </c>
      <c r="GI197" s="22">
        <f t="shared" si="3140"/>
        <v>128.51912809825672</v>
      </c>
      <c r="GJ197" s="22">
        <f t="shared" si="3140"/>
        <v>126.33797189562428</v>
      </c>
      <c r="GK197" s="22">
        <f t="shared" si="3140"/>
        <v>124.1444831187095</v>
      </c>
      <c r="GL197" s="22">
        <f t="shared" si="3140"/>
        <v>121.93859203734441</v>
      </c>
      <c r="GM197" s="22">
        <f t="shared" si="3140"/>
        <v>119.72022852709649</v>
      </c>
      <c r="GN197" s="22">
        <f t="shared" si="3140"/>
        <v>117.48932206703952</v>
      </c>
      <c r="GO197" s="22">
        <f t="shared" si="3140"/>
        <v>115.24580173751168</v>
      </c>
      <c r="GP197" s="22">
        <f t="shared" si="3140"/>
        <v>112.98959621786111</v>
      </c>
      <c r="GQ197" s="22">
        <f t="shared" si="3140"/>
        <v>110.72063378417856</v>
      </c>
      <c r="GR197" s="22">
        <f t="shared" ref="GR197:JC197" si="3141">+(GR189+GR190)*$C$18</f>
        <v>108.43884230701741</v>
      </c>
      <c r="GS197" s="22">
        <f t="shared" si="3141"/>
        <v>106.14414924910064</v>
      </c>
      <c r="GT197" s="22">
        <f t="shared" si="3141"/>
        <v>103.83648166301494</v>
      </c>
      <c r="GU197" s="22">
        <f t="shared" si="3141"/>
        <v>101.51576618889172</v>
      </c>
      <c r="GV197" s="22">
        <f t="shared" si="3141"/>
        <v>99.181929052074992</v>
      </c>
      <c r="GW197" s="22">
        <f t="shared" si="3141"/>
        <v>96.834896060776188</v>
      </c>
      <c r="GX197" s="22">
        <f t="shared" si="3141"/>
        <v>94.474592603715536</v>
      </c>
      <c r="GY197" s="22">
        <f t="shared" si="3141"/>
        <v>92.10094364775027</v>
      </c>
      <c r="GZ197" s="22">
        <f t="shared" si="3141"/>
        <v>89.713873735489315</v>
      </c>
      <c r="HA197" s="22">
        <f t="shared" si="3141"/>
        <v>87.313306982894531</v>
      </c>
      <c r="HB197" s="22">
        <f t="shared" si="3141"/>
        <v>84.899167076868409</v>
      </c>
      <c r="HC197" s="22">
        <f t="shared" si="3141"/>
        <v>82.471377272828079</v>
      </c>
      <c r="HD197" s="22">
        <f t="shared" si="3141"/>
        <v>80.029860392265647</v>
      </c>
      <c r="HE197" s="22">
        <f t="shared" si="3141"/>
        <v>77.574538820294691</v>
      </c>
      <c r="HF197" s="22">
        <f t="shared" si="3141"/>
        <v>75.105334503183002</v>
      </c>
      <c r="HG197" s="22">
        <f t="shared" si="3141"/>
        <v>72.622168945871152</v>
      </c>
      <c r="HH197" s="22">
        <f t="shared" si="3141"/>
        <v>70.124963209477272</v>
      </c>
      <c r="HI197" s="22">
        <f t="shared" si="3141"/>
        <v>67.613637908787553</v>
      </c>
      <c r="HJ197" s="22">
        <f t="shared" si="3141"/>
        <v>65.088113209732654</v>
      </c>
      <c r="HK197" s="22">
        <f t="shared" si="3141"/>
        <v>62.548308826849812</v>
      </c>
      <c r="HL197" s="22">
        <f t="shared" si="3141"/>
        <v>59.994144020730594</v>
      </c>
      <c r="HM197" s="22">
        <f t="shared" si="3141"/>
        <v>57.42553759545418</v>
      </c>
      <c r="HN197" s="22">
        <f t="shared" si="3141"/>
        <v>54.842407896006229</v>
      </c>
      <c r="HO197" s="22">
        <f t="shared" si="3141"/>
        <v>52.244672805683074</v>
      </c>
      <c r="HP197" s="22">
        <f t="shared" si="3141"/>
        <v>49.632249743481275</v>
      </c>
      <c r="HQ197" s="22">
        <f t="shared" si="3141"/>
        <v>47.005055661472362</v>
      </c>
      <c r="HR197" s="22">
        <f t="shared" si="3141"/>
        <v>44.363007042162849</v>
      </c>
      <c r="HS197" s="22">
        <f t="shared" si="3141"/>
        <v>41.706019895839162</v>
      </c>
      <c r="HT197" s="22">
        <f t="shared" si="3141"/>
        <v>39.034009757897699</v>
      </c>
      <c r="HU197" s="22">
        <f t="shared" si="3141"/>
        <v>36.346891686159694</v>
      </c>
      <c r="HV197" s="22">
        <f t="shared" si="3141"/>
        <v>33.644580258170961</v>
      </c>
      <c r="HW197" s="22">
        <f t="shared" si="3141"/>
        <v>30.926989568486327</v>
      </c>
      <c r="HX197" s="22">
        <f t="shared" si="3141"/>
        <v>28.194033225938757</v>
      </c>
      <c r="HY197" s="22">
        <f t="shared" si="3141"/>
        <v>25.445624350892992</v>
      </c>
      <c r="HZ197" s="22">
        <f t="shared" si="3141"/>
        <v>22.681675572483687</v>
      </c>
      <c r="IA197" s="22">
        <f t="shared" si="3141"/>
        <v>19.902099025837913</v>
      </c>
      <c r="IB197" s="22">
        <f t="shared" si="3141"/>
        <v>17.106806349281978</v>
      </c>
      <c r="IC197" s="22">
        <f t="shared" si="3141"/>
        <v>14.295708681532451</v>
      </c>
      <c r="ID197" s="22">
        <f t="shared" si="3141"/>
        <v>11.468716658871273</v>
      </c>
      <c r="IE197" s="22">
        <f t="shared" si="3141"/>
        <v>8.6257404123049319</v>
      </c>
      <c r="IF197" s="22">
        <f t="shared" si="3141"/>
        <v>5.7666895647075647</v>
      </c>
      <c r="IG197" s="22">
        <f t="shared" si="3141"/>
        <v>2.8914732279478987</v>
      </c>
      <c r="IH197" s="22">
        <f t="shared" si="3141"/>
        <v>-4.9495747001652272E-14</v>
      </c>
      <c r="II197" s="22">
        <f t="shared" si="3141"/>
        <v>-4.9495747001652272E-14</v>
      </c>
      <c r="IJ197" s="22">
        <f t="shared" si="3141"/>
        <v>-4.9495747001652272E-14</v>
      </c>
      <c r="IK197" s="22">
        <f t="shared" si="3141"/>
        <v>-4.9495747001652272E-14</v>
      </c>
      <c r="IL197" s="22">
        <f t="shared" si="3141"/>
        <v>-4.9495747001652272E-14</v>
      </c>
      <c r="IM197" s="22">
        <f t="shared" si="3141"/>
        <v>-4.9495747001652272E-14</v>
      </c>
      <c r="IN197" s="22">
        <f t="shared" si="3141"/>
        <v>-4.9495747001652272E-14</v>
      </c>
      <c r="IO197" s="22">
        <f t="shared" si="3141"/>
        <v>-4.9495747001652272E-14</v>
      </c>
      <c r="IP197" s="22">
        <f t="shared" si="3141"/>
        <v>-4.9495747001652272E-14</v>
      </c>
      <c r="IQ197" s="22">
        <f t="shared" si="3141"/>
        <v>-4.9495747001652272E-14</v>
      </c>
      <c r="IR197" s="22">
        <f t="shared" si="3141"/>
        <v>-4.9495747001652272E-14</v>
      </c>
      <c r="IS197" s="22">
        <f t="shared" si="3141"/>
        <v>-4.9495747001652272E-14</v>
      </c>
      <c r="IT197" s="22">
        <f t="shared" si="3141"/>
        <v>-4.9495747001652272E-14</v>
      </c>
      <c r="IU197" s="22">
        <f t="shared" si="3141"/>
        <v>-4.9495747001652272E-14</v>
      </c>
      <c r="IV197" s="22">
        <f t="shared" si="3141"/>
        <v>-4.9495747001652272E-14</v>
      </c>
      <c r="IW197" s="22">
        <f t="shared" si="3141"/>
        <v>-4.9495747001652272E-14</v>
      </c>
      <c r="IX197" s="22">
        <f t="shared" si="3141"/>
        <v>-4.9495747001652272E-14</v>
      </c>
      <c r="IY197" s="22">
        <f t="shared" si="3141"/>
        <v>-4.9495747001652272E-14</v>
      </c>
      <c r="IZ197" s="22">
        <f t="shared" si="3141"/>
        <v>-4.9495747001652272E-14</v>
      </c>
      <c r="JA197" s="22">
        <f t="shared" si="3141"/>
        <v>-4.9495747001652272E-14</v>
      </c>
      <c r="JB197" s="22">
        <f t="shared" si="3141"/>
        <v>-4.9495747001652272E-14</v>
      </c>
      <c r="JC197" s="22">
        <f t="shared" si="3141"/>
        <v>-4.9495747001652272E-14</v>
      </c>
      <c r="JD197" s="22">
        <f t="shared" ref="JD197:JN197" si="3142">+(JD189+JD190)*$C$18</f>
        <v>-4.9495747001652272E-14</v>
      </c>
      <c r="JE197" s="22">
        <f t="shared" si="3142"/>
        <v>-4.9495747001652272E-14</v>
      </c>
      <c r="JF197" s="22">
        <f t="shared" si="3142"/>
        <v>-4.9495747001652272E-14</v>
      </c>
      <c r="JG197" s="22">
        <f t="shared" si="3142"/>
        <v>-4.9495747001652272E-14</v>
      </c>
      <c r="JH197" s="22">
        <f t="shared" si="3142"/>
        <v>-4.9495747001652272E-14</v>
      </c>
      <c r="JI197" s="22">
        <f t="shared" si="3142"/>
        <v>-4.9495747001652272E-14</v>
      </c>
      <c r="JJ197" s="22">
        <f t="shared" si="3142"/>
        <v>-4.9495747001652272E-14</v>
      </c>
      <c r="JK197" s="22">
        <f t="shared" si="3142"/>
        <v>-4.9495747001652272E-14</v>
      </c>
      <c r="JL197" s="22">
        <f t="shared" si="3142"/>
        <v>-4.9495747001652272E-14</v>
      </c>
      <c r="JM197" s="22">
        <f t="shared" si="3142"/>
        <v>-4.9495747001652272E-14</v>
      </c>
      <c r="JN197" s="22">
        <f t="shared" si="3142"/>
        <v>-4.9495747001652272E-14</v>
      </c>
    </row>
  </sheetData>
  <conditionalFormatting sqref="C3">
    <cfRule type="containsText" dxfId="39" priority="13" operator="containsText" text="Error">
      <formula>NOT(ISERROR(SEARCH("Error",C3)))</formula>
    </cfRule>
  </conditionalFormatting>
  <conditionalFormatting sqref="C67">
    <cfRule type="containsText" dxfId="38" priority="6" operator="containsText" text="Error">
      <formula>NOT(ISERROR(SEARCH("Error",C67)))</formula>
    </cfRule>
  </conditionalFormatting>
  <conditionalFormatting sqref="C99">
    <cfRule type="containsText" dxfId="37" priority="5" operator="containsText" text="Error">
      <formula>NOT(ISERROR(SEARCH("Error",C99)))</formula>
    </cfRule>
  </conditionalFormatting>
  <conditionalFormatting sqref="C131">
    <cfRule type="containsText" dxfId="36" priority="4" operator="containsText" text="Error">
      <formula>NOT(ISERROR(SEARCH("Error",C131)))</formula>
    </cfRule>
  </conditionalFormatting>
  <conditionalFormatting sqref="C163">
    <cfRule type="containsText" dxfId="35" priority="3" operator="containsText" text="Error">
      <formula>NOT(ISERROR(SEARCH("Error",C163)))</formula>
    </cfRule>
  </conditionalFormatting>
  <conditionalFormatting sqref="C195">
    <cfRule type="containsText" dxfId="34" priority="2" operator="containsText" text="Error">
      <formula>NOT(ISERROR(SEARCH("Error",C195)))</formula>
    </cfRule>
  </conditionalFormatting>
  <conditionalFormatting sqref="C34">
    <cfRule type="containsText" dxfId="33" priority="1" operator="containsText" text="Error">
      <formula>NOT(ISERROR(SEARCH("Error",C34)))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4" tint="0.59999389629810485"/>
  </sheetPr>
  <dimension ref="A1:AW148"/>
  <sheetViews>
    <sheetView showGridLines="0" zoomScale="80" zoomScaleNormal="80" workbookViewId="0">
      <pane xSplit="6" ySplit="3" topLeftCell="G71" activePane="bottomRight" state="frozen"/>
      <selection activeCell="G69" sqref="G69"/>
      <selection pane="topRight" activeCell="G69" sqref="G69"/>
      <selection pane="bottomLeft" activeCell="G69" sqref="G69"/>
      <selection pane="bottomRight" activeCell="H101" sqref="H101"/>
    </sheetView>
  </sheetViews>
  <sheetFormatPr baseColWidth="10" defaultColWidth="0" defaultRowHeight="12.75" x14ac:dyDescent="0.2"/>
  <cols>
    <col min="1" max="1" width="9.140625" style="22" customWidth="1"/>
    <col min="2" max="2" width="33.42578125" style="22" customWidth="1"/>
    <col min="3" max="3" width="12.85546875" style="22" customWidth="1"/>
    <col min="4" max="4" width="9.5703125" style="22" bestFit="1" customWidth="1"/>
    <col min="5" max="5" width="14.7109375" style="22" bestFit="1" customWidth="1"/>
    <col min="6" max="6" width="3.5703125" style="22" customWidth="1"/>
    <col min="7" max="48" width="14.28515625" style="22" customWidth="1"/>
    <col min="49" max="49" width="13.5703125" style="22" customWidth="1"/>
    <col min="50" max="16384" width="13.5703125" style="22" hidden="1"/>
  </cols>
  <sheetData>
    <row r="1" spans="1:48" ht="15" x14ac:dyDescent="0.2">
      <c r="A1" s="1" t="str">
        <f>+Control!$A$1</f>
        <v>Ruta PY1 - Cuatro Mojones-Quiindy</v>
      </c>
      <c r="B1" s="2"/>
      <c r="C1" s="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48" x14ac:dyDescent="0.2">
      <c r="A2" s="3" t="str">
        <f ca="1" xml:space="preserve"> RIGHT( CELL("filename",A3), LEN( CELL("filename",A3)) - SEARCH("]", CELL("filename",A3)))</f>
        <v>Fin</v>
      </c>
      <c r="B2" s="2"/>
      <c r="C2" s="1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48" x14ac:dyDescent="0.2">
      <c r="A3" s="4" t="str">
        <f>+Hip!A3</f>
        <v>Cifras en miles de USD</v>
      </c>
      <c r="B3" s="2"/>
      <c r="C3" s="23" t="str">
        <f ca="1">+Control!O29</f>
        <v>Ok</v>
      </c>
      <c r="D3" s="2"/>
      <c r="E3" s="2"/>
      <c r="F3" s="2"/>
      <c r="G3" s="25">
        <f>+Flags!G3</f>
        <v>2023</v>
      </c>
      <c r="H3" s="25">
        <f>+Flags!H3</f>
        <v>2024</v>
      </c>
      <c r="I3" s="25">
        <f>+Flags!I3</f>
        <v>2025</v>
      </c>
      <c r="J3" s="25">
        <f>+Flags!J3</f>
        <v>2026</v>
      </c>
      <c r="K3" s="25">
        <f>+Flags!K3</f>
        <v>2027</v>
      </c>
      <c r="L3" s="25">
        <f>+Flags!L3</f>
        <v>2028</v>
      </c>
      <c r="M3" s="25">
        <f>+Flags!M3</f>
        <v>2029</v>
      </c>
      <c r="N3" s="25">
        <f>+Flags!N3</f>
        <v>2030</v>
      </c>
      <c r="O3" s="25">
        <f>+Flags!O3</f>
        <v>2031</v>
      </c>
      <c r="P3" s="25">
        <f>+Flags!P3</f>
        <v>2032</v>
      </c>
      <c r="Q3" s="25">
        <f>+Flags!Q3</f>
        <v>2033</v>
      </c>
      <c r="R3" s="25">
        <f>+Flags!R3</f>
        <v>2034</v>
      </c>
      <c r="S3" s="25">
        <f>+Flags!S3</f>
        <v>2035</v>
      </c>
      <c r="T3" s="25">
        <f>+Flags!T3</f>
        <v>2036</v>
      </c>
      <c r="U3" s="25">
        <f>+Flags!U3</f>
        <v>2037</v>
      </c>
      <c r="V3" s="25">
        <f>+Flags!V3</f>
        <v>2038</v>
      </c>
      <c r="W3" s="25">
        <f>+Flags!W3</f>
        <v>2039</v>
      </c>
      <c r="X3" s="25">
        <f>+Flags!X3</f>
        <v>2040</v>
      </c>
      <c r="Y3" s="25">
        <f>+Flags!Y3</f>
        <v>2041</v>
      </c>
      <c r="Z3" s="25">
        <f>+Flags!Z3</f>
        <v>2042</v>
      </c>
      <c r="AA3" s="25">
        <f>+Flags!AA3</f>
        <v>2043</v>
      </c>
      <c r="AB3" s="25">
        <f>+Flags!AB3</f>
        <v>2044</v>
      </c>
      <c r="AC3" s="25">
        <f>+Flags!AC3</f>
        <v>2045</v>
      </c>
      <c r="AD3" s="25">
        <f>+Flags!AD3</f>
        <v>2046</v>
      </c>
      <c r="AE3" s="25">
        <f>+Flags!AE3</f>
        <v>2047</v>
      </c>
      <c r="AF3" s="25">
        <f>+Flags!AF3</f>
        <v>2048</v>
      </c>
      <c r="AG3" s="25">
        <f>+Flags!AG3</f>
        <v>2049</v>
      </c>
      <c r="AH3" s="25">
        <f>+Flags!AH3</f>
        <v>2050</v>
      </c>
      <c r="AI3" s="25">
        <f>+Flags!AI3</f>
        <v>2051</v>
      </c>
      <c r="AJ3" s="25">
        <f>+Flags!AJ3</f>
        <v>2052</v>
      </c>
      <c r="AK3" s="25">
        <f>+Flags!AK3</f>
        <v>2053</v>
      </c>
      <c r="AL3" s="25">
        <f>+Flags!AL3</f>
        <v>2054</v>
      </c>
      <c r="AM3" s="25">
        <f>+Flags!AM3</f>
        <v>2055</v>
      </c>
      <c r="AN3" s="25">
        <f>+Flags!AN3</f>
        <v>2056</v>
      </c>
      <c r="AO3" s="25">
        <f>+Flags!AO3</f>
        <v>2057</v>
      </c>
      <c r="AP3" s="25">
        <f>+Flags!AP3</f>
        <v>2058</v>
      </c>
      <c r="AQ3" s="25">
        <f>+Flags!AQ3</f>
        <v>2059</v>
      </c>
      <c r="AR3" s="25">
        <f>+Flags!AR3</f>
        <v>2060</v>
      </c>
      <c r="AS3" s="25">
        <f>+Flags!AS3</f>
        <v>2061</v>
      </c>
      <c r="AT3" s="25">
        <f>+Flags!AT3</f>
        <v>2062</v>
      </c>
      <c r="AU3" s="25">
        <f>+Flags!AU3</f>
        <v>2063</v>
      </c>
      <c r="AV3" s="25">
        <f>+Flags!AV3</f>
        <v>2064</v>
      </c>
    </row>
    <row r="5" spans="1:48" x14ac:dyDescent="0.2">
      <c r="B5" s="2" t="str">
        <f>+Flags!B37</f>
        <v>Factor de Operación completa</v>
      </c>
      <c r="C5" s="2"/>
      <c r="D5" s="2"/>
      <c r="E5" s="2"/>
      <c r="F5" s="2"/>
      <c r="G5" s="216">
        <f>+Flags!G37</f>
        <v>0</v>
      </c>
      <c r="H5" s="216">
        <f>+Flags!H37</f>
        <v>0</v>
      </c>
      <c r="I5" s="216">
        <f>+Flags!I37</f>
        <v>0</v>
      </c>
      <c r="J5" s="216">
        <f>+Flags!J37</f>
        <v>0</v>
      </c>
      <c r="K5" s="216">
        <f>+Flags!K37</f>
        <v>0.33424657534246577</v>
      </c>
      <c r="L5" s="216">
        <f>+Flags!L37</f>
        <v>1</v>
      </c>
      <c r="M5" s="216">
        <f>+Flags!M37</f>
        <v>1</v>
      </c>
      <c r="N5" s="216">
        <f>+Flags!N37</f>
        <v>1</v>
      </c>
      <c r="O5" s="216">
        <f>+Flags!O37</f>
        <v>1</v>
      </c>
      <c r="P5" s="216">
        <f>+Flags!P37</f>
        <v>1</v>
      </c>
      <c r="Q5" s="216">
        <f>+Flags!Q37</f>
        <v>1</v>
      </c>
      <c r="R5" s="216">
        <f>+Flags!R37</f>
        <v>1</v>
      </c>
      <c r="S5" s="216">
        <f>+Flags!S37</f>
        <v>1</v>
      </c>
      <c r="T5" s="216">
        <f>+Flags!T37</f>
        <v>1</v>
      </c>
      <c r="U5" s="216">
        <f>+Flags!U37</f>
        <v>1</v>
      </c>
      <c r="V5" s="216">
        <f>+Flags!V37</f>
        <v>1</v>
      </c>
      <c r="W5" s="216">
        <f>+Flags!W37</f>
        <v>1</v>
      </c>
      <c r="X5" s="216">
        <f>+Flags!X37</f>
        <v>1</v>
      </c>
      <c r="Y5" s="216">
        <f>+Flags!Y37</f>
        <v>1</v>
      </c>
      <c r="Z5" s="216">
        <f>+Flags!Z37</f>
        <v>1</v>
      </c>
      <c r="AA5" s="216">
        <f>+Flags!AA37</f>
        <v>1</v>
      </c>
      <c r="AB5" s="216">
        <f>+Flags!AB37</f>
        <v>1</v>
      </c>
      <c r="AC5" s="216">
        <f>+Flags!AC37</f>
        <v>1</v>
      </c>
      <c r="AD5" s="216">
        <f>+Flags!AD37</f>
        <v>1</v>
      </c>
      <c r="AE5" s="216">
        <f>+Flags!AE37</f>
        <v>1</v>
      </c>
      <c r="AF5" s="216">
        <f>+Flags!AF37</f>
        <v>1</v>
      </c>
      <c r="AG5" s="216">
        <f>+Flags!AG37</f>
        <v>1</v>
      </c>
      <c r="AH5" s="216">
        <f>+Flags!AH37</f>
        <v>1</v>
      </c>
      <c r="AI5" s="216">
        <f>+Flags!AI37</f>
        <v>1</v>
      </c>
      <c r="AJ5" s="216">
        <f>+Flags!AJ37</f>
        <v>1</v>
      </c>
      <c r="AK5" s="216">
        <f>+Flags!AK37</f>
        <v>0</v>
      </c>
      <c r="AL5" s="216">
        <f>+Flags!AL37</f>
        <v>0</v>
      </c>
      <c r="AM5" s="216">
        <f>+Flags!AM37</f>
        <v>0</v>
      </c>
      <c r="AN5" s="216">
        <f>+Flags!AN37</f>
        <v>0</v>
      </c>
      <c r="AO5" s="216">
        <f>+Flags!AO37</f>
        <v>0</v>
      </c>
      <c r="AP5" s="216">
        <f>+Flags!AP37</f>
        <v>0</v>
      </c>
      <c r="AQ5" s="216">
        <f>+Flags!AQ37</f>
        <v>0</v>
      </c>
      <c r="AR5" s="216">
        <f>+Flags!AR37</f>
        <v>0</v>
      </c>
      <c r="AS5" s="216">
        <f>+Flags!AS37</f>
        <v>0</v>
      </c>
      <c r="AT5" s="216">
        <f>+Flags!AT37</f>
        <v>0</v>
      </c>
      <c r="AU5" s="216">
        <f>+Flags!AU37</f>
        <v>0</v>
      </c>
      <c r="AV5" s="216">
        <f>+Flags!AV37</f>
        <v>0</v>
      </c>
    </row>
    <row r="6" spans="1:48" x14ac:dyDescent="0.2">
      <c r="B6" s="2" t="str">
        <f>+Flags!B23</f>
        <v>Periodo de Construcción completa</v>
      </c>
      <c r="C6" s="2"/>
      <c r="D6" s="2"/>
      <c r="E6" s="2"/>
      <c r="F6" s="2"/>
      <c r="G6" s="160">
        <f>+Flags!G23</f>
        <v>0</v>
      </c>
      <c r="H6" s="160">
        <f>+Flags!H23</f>
        <v>1</v>
      </c>
      <c r="I6" s="160">
        <f>+Flags!I23</f>
        <v>1</v>
      </c>
      <c r="J6" s="160">
        <f>+Flags!J23</f>
        <v>1</v>
      </c>
      <c r="K6" s="160">
        <f>+Flags!K23</f>
        <v>1</v>
      </c>
      <c r="L6" s="160">
        <f>+Flags!L23</f>
        <v>0</v>
      </c>
      <c r="M6" s="160">
        <f>+Flags!M23</f>
        <v>0</v>
      </c>
      <c r="N6" s="160">
        <f>+Flags!N23</f>
        <v>0</v>
      </c>
      <c r="O6" s="160">
        <f>+Flags!O23</f>
        <v>0</v>
      </c>
      <c r="P6" s="160">
        <f>+Flags!P23</f>
        <v>0</v>
      </c>
      <c r="Q6" s="160">
        <f>+Flags!Q23</f>
        <v>0</v>
      </c>
      <c r="R6" s="160">
        <f>+Flags!R23</f>
        <v>0</v>
      </c>
      <c r="S6" s="160">
        <f>+Flags!S23</f>
        <v>0</v>
      </c>
      <c r="T6" s="160">
        <f>+Flags!T23</f>
        <v>0</v>
      </c>
      <c r="U6" s="160">
        <f>+Flags!U23</f>
        <v>0</v>
      </c>
      <c r="V6" s="160">
        <f>+Flags!V23</f>
        <v>0</v>
      </c>
      <c r="W6" s="160">
        <f>+Flags!W23</f>
        <v>0</v>
      </c>
      <c r="X6" s="160">
        <f>+Flags!X23</f>
        <v>0</v>
      </c>
      <c r="Y6" s="160">
        <f>+Flags!Y23</f>
        <v>0</v>
      </c>
      <c r="Z6" s="160">
        <f>+Flags!Z23</f>
        <v>0</v>
      </c>
      <c r="AA6" s="160">
        <f>+Flags!AA23</f>
        <v>0</v>
      </c>
      <c r="AB6" s="160">
        <f>+Flags!AB23</f>
        <v>0</v>
      </c>
      <c r="AC6" s="160">
        <f>+Flags!AC23</f>
        <v>0</v>
      </c>
      <c r="AD6" s="160">
        <f>+Flags!AD23</f>
        <v>0</v>
      </c>
      <c r="AE6" s="160">
        <f>+Flags!AE23</f>
        <v>0</v>
      </c>
      <c r="AF6" s="160">
        <f>+Flags!AF23</f>
        <v>0</v>
      </c>
      <c r="AG6" s="160">
        <f>+Flags!AG23</f>
        <v>0</v>
      </c>
      <c r="AH6" s="160">
        <f>+Flags!AH23</f>
        <v>0</v>
      </c>
      <c r="AI6" s="160">
        <f>+Flags!AI23</f>
        <v>0</v>
      </c>
      <c r="AJ6" s="160">
        <f>+Flags!AJ23</f>
        <v>0</v>
      </c>
      <c r="AK6" s="160">
        <f>+Flags!AK23</f>
        <v>0</v>
      </c>
      <c r="AL6" s="160">
        <f>+Flags!AL23</f>
        <v>0</v>
      </c>
      <c r="AM6" s="160">
        <f>+Flags!AM23</f>
        <v>0</v>
      </c>
      <c r="AN6" s="160">
        <f>+Flags!AN23</f>
        <v>0</v>
      </c>
      <c r="AO6" s="160">
        <f>+Flags!AO23</f>
        <v>0</v>
      </c>
      <c r="AP6" s="160">
        <f>+Flags!AP23</f>
        <v>0</v>
      </c>
      <c r="AQ6" s="160">
        <f>+Flags!AQ23</f>
        <v>0</v>
      </c>
      <c r="AR6" s="160">
        <f>+Flags!AR23</f>
        <v>0</v>
      </c>
      <c r="AS6" s="160">
        <f>+Flags!AS23</f>
        <v>0</v>
      </c>
      <c r="AT6" s="160">
        <f>+Flags!AT23</f>
        <v>0</v>
      </c>
      <c r="AU6" s="160">
        <f>+Flags!AU23</f>
        <v>0</v>
      </c>
      <c r="AV6" s="160">
        <f>+Flags!AV23</f>
        <v>0</v>
      </c>
    </row>
    <row r="7" spans="1:48" x14ac:dyDescent="0.2">
      <c r="B7" s="2" t="str">
        <f>+Flags!B15</f>
        <v>Ultimo Periodo de Concesión</v>
      </c>
      <c r="C7" s="2"/>
      <c r="D7" s="2"/>
      <c r="E7" s="2"/>
      <c r="F7" s="2"/>
      <c r="G7" s="160">
        <f>+Flags!G15</f>
        <v>0</v>
      </c>
      <c r="H7" s="160">
        <f>+Flags!H15</f>
        <v>0</v>
      </c>
      <c r="I7" s="160">
        <f>+Flags!I15</f>
        <v>0</v>
      </c>
      <c r="J7" s="160">
        <f>+Flags!J15</f>
        <v>0</v>
      </c>
      <c r="K7" s="160">
        <f>+Flags!K15</f>
        <v>0</v>
      </c>
      <c r="L7" s="160">
        <f>+Flags!L15</f>
        <v>0</v>
      </c>
      <c r="M7" s="160">
        <f>+Flags!M15</f>
        <v>0</v>
      </c>
      <c r="N7" s="160">
        <f>+Flags!N15</f>
        <v>0</v>
      </c>
      <c r="O7" s="160">
        <f>+Flags!O15</f>
        <v>0</v>
      </c>
      <c r="P7" s="160">
        <f>+Flags!P15</f>
        <v>0</v>
      </c>
      <c r="Q7" s="160">
        <f>+Flags!Q15</f>
        <v>0</v>
      </c>
      <c r="R7" s="160">
        <f>+Flags!R15</f>
        <v>0</v>
      </c>
      <c r="S7" s="160">
        <f>+Flags!S15</f>
        <v>0</v>
      </c>
      <c r="T7" s="160">
        <f>+Flags!T15</f>
        <v>0</v>
      </c>
      <c r="U7" s="160">
        <f>+Flags!U15</f>
        <v>0</v>
      </c>
      <c r="V7" s="160">
        <f>+Flags!V15</f>
        <v>0</v>
      </c>
      <c r="W7" s="160">
        <f>+Flags!W15</f>
        <v>0</v>
      </c>
      <c r="X7" s="160">
        <f>+Flags!X15</f>
        <v>0</v>
      </c>
      <c r="Y7" s="160">
        <f>+Flags!Y15</f>
        <v>0</v>
      </c>
      <c r="Z7" s="160">
        <f>+Flags!Z15</f>
        <v>0</v>
      </c>
      <c r="AA7" s="160">
        <f>+Flags!AA15</f>
        <v>0</v>
      </c>
      <c r="AB7" s="160">
        <f>+Flags!AB15</f>
        <v>0</v>
      </c>
      <c r="AC7" s="160">
        <f>+Flags!AC15</f>
        <v>0</v>
      </c>
      <c r="AD7" s="160">
        <f>+Flags!AD15</f>
        <v>0</v>
      </c>
      <c r="AE7" s="160">
        <f>+Flags!AE15</f>
        <v>0</v>
      </c>
      <c r="AF7" s="160">
        <f>+Flags!AF15</f>
        <v>0</v>
      </c>
      <c r="AG7" s="160">
        <f>+Flags!AG15</f>
        <v>0</v>
      </c>
      <c r="AH7" s="160">
        <f>+Flags!AH15</f>
        <v>0</v>
      </c>
      <c r="AI7" s="160">
        <f>+Flags!AI15</f>
        <v>0</v>
      </c>
      <c r="AJ7" s="160">
        <f>+Flags!AJ15</f>
        <v>1</v>
      </c>
      <c r="AK7" s="160">
        <f>+Flags!AK15</f>
        <v>0</v>
      </c>
      <c r="AL7" s="160">
        <f>+Flags!AL15</f>
        <v>0</v>
      </c>
      <c r="AM7" s="160">
        <f>+Flags!AM15</f>
        <v>0</v>
      </c>
      <c r="AN7" s="160">
        <f>+Flags!AN15</f>
        <v>0</v>
      </c>
      <c r="AO7" s="160">
        <f>+Flags!AO15</f>
        <v>0</v>
      </c>
      <c r="AP7" s="160">
        <f>+Flags!AP15</f>
        <v>0</v>
      </c>
      <c r="AQ7" s="160">
        <f>+Flags!AQ15</f>
        <v>0</v>
      </c>
      <c r="AR7" s="160">
        <f>+Flags!AR15</f>
        <v>0</v>
      </c>
      <c r="AS7" s="160">
        <f>+Flags!AS15</f>
        <v>0</v>
      </c>
      <c r="AT7" s="160">
        <f>+Flags!AT15</f>
        <v>0</v>
      </c>
      <c r="AU7" s="160">
        <f>+Flags!AU15</f>
        <v>0</v>
      </c>
      <c r="AV7" s="160">
        <f>+Flags!AV15</f>
        <v>0</v>
      </c>
    </row>
    <row r="8" spans="1:48" x14ac:dyDescent="0.2">
      <c r="B8" s="2" t="str">
        <f>+Flags!B40</f>
        <v>Inicio de Financiación</v>
      </c>
      <c r="C8" s="2"/>
      <c r="D8" s="2"/>
      <c r="E8" s="2"/>
      <c r="F8" s="2"/>
      <c r="G8" s="160">
        <f>+Flags!G40</f>
        <v>0</v>
      </c>
      <c r="H8" s="160">
        <f>+Flags!H40</f>
        <v>1</v>
      </c>
      <c r="I8" s="160">
        <f>+Flags!I40</f>
        <v>0</v>
      </c>
      <c r="J8" s="160">
        <f>+Flags!J40</f>
        <v>0</v>
      </c>
      <c r="K8" s="160">
        <f>+Flags!K40</f>
        <v>0</v>
      </c>
      <c r="L8" s="160">
        <f>+Flags!L40</f>
        <v>0</v>
      </c>
      <c r="M8" s="160">
        <f>+Flags!M40</f>
        <v>0</v>
      </c>
      <c r="N8" s="160">
        <f>+Flags!N40</f>
        <v>0</v>
      </c>
      <c r="O8" s="160">
        <f>+Flags!O40</f>
        <v>0</v>
      </c>
      <c r="P8" s="160">
        <f>+Flags!P40</f>
        <v>0</v>
      </c>
      <c r="Q8" s="160">
        <f>+Flags!Q40</f>
        <v>0</v>
      </c>
      <c r="R8" s="160">
        <f>+Flags!R40</f>
        <v>0</v>
      </c>
      <c r="S8" s="160">
        <f>+Flags!S40</f>
        <v>0</v>
      </c>
      <c r="T8" s="160">
        <f>+Flags!T40</f>
        <v>0</v>
      </c>
      <c r="U8" s="160">
        <f>+Flags!U40</f>
        <v>0</v>
      </c>
      <c r="V8" s="160">
        <f>+Flags!V40</f>
        <v>0</v>
      </c>
      <c r="W8" s="160">
        <f>+Flags!W40</f>
        <v>0</v>
      </c>
      <c r="X8" s="160">
        <f>+Flags!X40</f>
        <v>0</v>
      </c>
      <c r="Y8" s="160">
        <f>+Flags!Y40</f>
        <v>0</v>
      </c>
      <c r="Z8" s="160">
        <f>+Flags!Z40</f>
        <v>0</v>
      </c>
      <c r="AA8" s="160">
        <f>+Flags!AA40</f>
        <v>0</v>
      </c>
      <c r="AB8" s="160">
        <f>+Flags!AB40</f>
        <v>0</v>
      </c>
      <c r="AC8" s="160">
        <f>+Flags!AC40</f>
        <v>0</v>
      </c>
      <c r="AD8" s="160">
        <f>+Flags!AD40</f>
        <v>0</v>
      </c>
      <c r="AE8" s="160">
        <f>+Flags!AE40</f>
        <v>0</v>
      </c>
      <c r="AF8" s="160">
        <f>+Flags!AF40</f>
        <v>0</v>
      </c>
      <c r="AG8" s="160">
        <f>+Flags!AG40</f>
        <v>0</v>
      </c>
      <c r="AH8" s="160">
        <f>+Flags!AH40</f>
        <v>0</v>
      </c>
      <c r="AI8" s="160">
        <f>+Flags!AI40</f>
        <v>0</v>
      </c>
      <c r="AJ8" s="160">
        <f>+Flags!AJ40</f>
        <v>0</v>
      </c>
      <c r="AK8" s="160">
        <f>+Flags!AK40</f>
        <v>0</v>
      </c>
      <c r="AL8" s="160">
        <f>+Flags!AL40</f>
        <v>0</v>
      </c>
      <c r="AM8" s="160">
        <f>+Flags!AM40</f>
        <v>0</v>
      </c>
      <c r="AN8" s="160">
        <f>+Flags!AN40</f>
        <v>0</v>
      </c>
      <c r="AO8" s="160">
        <f>+Flags!AO40</f>
        <v>0</v>
      </c>
      <c r="AP8" s="160">
        <f>+Flags!AP40</f>
        <v>0</v>
      </c>
      <c r="AQ8" s="160">
        <f>+Flags!AQ40</f>
        <v>0</v>
      </c>
      <c r="AR8" s="160">
        <f>+Flags!AR40</f>
        <v>0</v>
      </c>
      <c r="AS8" s="160">
        <f>+Flags!AS40</f>
        <v>0</v>
      </c>
      <c r="AT8" s="160">
        <f>+Flags!AT40</f>
        <v>0</v>
      </c>
      <c r="AU8" s="160">
        <f>+Flags!AU40</f>
        <v>0</v>
      </c>
      <c r="AV8" s="160">
        <f>+Flags!AV40</f>
        <v>0</v>
      </c>
    </row>
    <row r="9" spans="1:48" x14ac:dyDescent="0.2">
      <c r="B9" s="2" t="str">
        <f>+Flags!B41</f>
        <v>Periodo de Financiación</v>
      </c>
      <c r="C9" s="2"/>
      <c r="D9" s="2"/>
      <c r="E9" s="2"/>
      <c r="F9" s="2"/>
      <c r="G9" s="160">
        <f>+Flags!G41</f>
        <v>0</v>
      </c>
      <c r="H9" s="160">
        <f>+Flags!H41</f>
        <v>1</v>
      </c>
      <c r="I9" s="160">
        <f>+Flags!I41</f>
        <v>1</v>
      </c>
      <c r="J9" s="160">
        <f>+Flags!J41</f>
        <v>1</v>
      </c>
      <c r="K9" s="160">
        <f>+Flags!K41</f>
        <v>1</v>
      </c>
      <c r="L9" s="160">
        <f>+Flags!L41</f>
        <v>1</v>
      </c>
      <c r="M9" s="160">
        <f>+Flags!M41</f>
        <v>1</v>
      </c>
      <c r="N9" s="160">
        <f>+Flags!N41</f>
        <v>1</v>
      </c>
      <c r="O9" s="160">
        <f>+Flags!O41</f>
        <v>1</v>
      </c>
      <c r="P9" s="160">
        <f>+Flags!P41</f>
        <v>1</v>
      </c>
      <c r="Q9" s="160">
        <f>+Flags!Q41</f>
        <v>1</v>
      </c>
      <c r="R9" s="160">
        <f>+Flags!R41</f>
        <v>1</v>
      </c>
      <c r="S9" s="160">
        <f>+Flags!S41</f>
        <v>1</v>
      </c>
      <c r="T9" s="160">
        <f>+Flags!T41</f>
        <v>1</v>
      </c>
      <c r="U9" s="160">
        <f>+Flags!U41</f>
        <v>1</v>
      </c>
      <c r="V9" s="160">
        <f>+Flags!V41</f>
        <v>1</v>
      </c>
      <c r="W9" s="160">
        <f>+Flags!W41</f>
        <v>0</v>
      </c>
      <c r="X9" s="160">
        <f>+Flags!X41</f>
        <v>0</v>
      </c>
      <c r="Y9" s="160">
        <f>+Flags!Y41</f>
        <v>0</v>
      </c>
      <c r="Z9" s="160">
        <f>+Flags!Z41</f>
        <v>0</v>
      </c>
      <c r="AA9" s="160">
        <f>+Flags!AA41</f>
        <v>0</v>
      </c>
      <c r="AB9" s="160">
        <f>+Flags!AB41</f>
        <v>0</v>
      </c>
      <c r="AC9" s="160">
        <f>+Flags!AC41</f>
        <v>0</v>
      </c>
      <c r="AD9" s="160">
        <f>+Flags!AD41</f>
        <v>0</v>
      </c>
      <c r="AE9" s="160">
        <f>+Flags!AE41</f>
        <v>0</v>
      </c>
      <c r="AF9" s="160">
        <f>+Flags!AF41</f>
        <v>0</v>
      </c>
      <c r="AG9" s="160">
        <f>+Flags!AG41</f>
        <v>0</v>
      </c>
      <c r="AH9" s="160">
        <f>+Flags!AH41</f>
        <v>0</v>
      </c>
      <c r="AI9" s="160">
        <f>+Flags!AI41</f>
        <v>0</v>
      </c>
      <c r="AJ9" s="160">
        <f>+Flags!AJ41</f>
        <v>0</v>
      </c>
      <c r="AK9" s="160">
        <f>+Flags!AK41</f>
        <v>0</v>
      </c>
      <c r="AL9" s="160">
        <f>+Flags!AL41</f>
        <v>0</v>
      </c>
      <c r="AM9" s="160">
        <f>+Flags!AM41</f>
        <v>0</v>
      </c>
      <c r="AN9" s="160">
        <f>+Flags!AN41</f>
        <v>0</v>
      </c>
      <c r="AO9" s="160">
        <f>+Flags!AO41</f>
        <v>0</v>
      </c>
      <c r="AP9" s="160">
        <f>+Flags!AP41</f>
        <v>0</v>
      </c>
      <c r="AQ9" s="160">
        <f>+Flags!AQ41</f>
        <v>0</v>
      </c>
      <c r="AR9" s="160">
        <f>+Flags!AR41</f>
        <v>0</v>
      </c>
      <c r="AS9" s="160">
        <f>+Flags!AS41</f>
        <v>0</v>
      </c>
      <c r="AT9" s="160">
        <f>+Flags!AT41</f>
        <v>0</v>
      </c>
      <c r="AU9" s="160">
        <f>+Flags!AU41</f>
        <v>0</v>
      </c>
      <c r="AV9" s="160">
        <f>+Flags!AV41</f>
        <v>0</v>
      </c>
    </row>
    <row r="10" spans="1:48" x14ac:dyDescent="0.2">
      <c r="B10" s="2" t="str">
        <f>+Flags!B14</f>
        <v>Periodo de Concesión</v>
      </c>
      <c r="C10" s="2"/>
      <c r="D10" s="2"/>
      <c r="E10" s="2"/>
      <c r="F10" s="2"/>
      <c r="G10" s="160">
        <f>+Flags!G14</f>
        <v>1</v>
      </c>
      <c r="H10" s="160">
        <f>+Flags!H14</f>
        <v>1</v>
      </c>
      <c r="I10" s="160">
        <f>+Flags!I14</f>
        <v>1</v>
      </c>
      <c r="J10" s="160">
        <f>+Flags!J14</f>
        <v>1</v>
      </c>
      <c r="K10" s="160">
        <f>+Flags!K14</f>
        <v>1</v>
      </c>
      <c r="L10" s="160">
        <f>+Flags!L14</f>
        <v>1</v>
      </c>
      <c r="M10" s="160">
        <f>+Flags!M14</f>
        <v>1</v>
      </c>
      <c r="N10" s="160">
        <f>+Flags!N14</f>
        <v>1</v>
      </c>
      <c r="O10" s="160">
        <f>+Flags!O14</f>
        <v>1</v>
      </c>
      <c r="P10" s="160">
        <f>+Flags!P14</f>
        <v>1</v>
      </c>
      <c r="Q10" s="160">
        <f>+Flags!Q14</f>
        <v>1</v>
      </c>
      <c r="R10" s="160">
        <f>+Flags!R14</f>
        <v>1</v>
      </c>
      <c r="S10" s="160">
        <f>+Flags!S14</f>
        <v>1</v>
      </c>
      <c r="T10" s="160">
        <f>+Flags!T14</f>
        <v>1</v>
      </c>
      <c r="U10" s="160">
        <f>+Flags!U14</f>
        <v>1</v>
      </c>
      <c r="V10" s="160">
        <f>+Flags!V14</f>
        <v>1</v>
      </c>
      <c r="W10" s="160">
        <f>+Flags!W14</f>
        <v>1</v>
      </c>
      <c r="X10" s="160">
        <f>+Flags!X14</f>
        <v>1</v>
      </c>
      <c r="Y10" s="160">
        <f>+Flags!Y14</f>
        <v>1</v>
      </c>
      <c r="Z10" s="160">
        <f>+Flags!Z14</f>
        <v>1</v>
      </c>
      <c r="AA10" s="160">
        <f>+Flags!AA14</f>
        <v>1</v>
      </c>
      <c r="AB10" s="160">
        <f>+Flags!AB14</f>
        <v>1</v>
      </c>
      <c r="AC10" s="160">
        <f>+Flags!AC14</f>
        <v>1</v>
      </c>
      <c r="AD10" s="160">
        <f>+Flags!AD14</f>
        <v>1</v>
      </c>
      <c r="AE10" s="160">
        <f>+Flags!AE14</f>
        <v>1</v>
      </c>
      <c r="AF10" s="160">
        <f>+Flags!AF14</f>
        <v>1</v>
      </c>
      <c r="AG10" s="160">
        <f>+Flags!AG14</f>
        <v>1</v>
      </c>
      <c r="AH10" s="160">
        <f>+Flags!AH14</f>
        <v>1</v>
      </c>
      <c r="AI10" s="160">
        <f>+Flags!AI14</f>
        <v>1</v>
      </c>
      <c r="AJ10" s="160">
        <f>+Flags!AJ14</f>
        <v>1</v>
      </c>
      <c r="AK10" s="160">
        <f>+Flags!AK14</f>
        <v>0</v>
      </c>
      <c r="AL10" s="160">
        <f>+Flags!AL14</f>
        <v>0</v>
      </c>
      <c r="AM10" s="160">
        <f>+Flags!AM14</f>
        <v>0</v>
      </c>
      <c r="AN10" s="160">
        <f>+Flags!AN14</f>
        <v>0</v>
      </c>
      <c r="AO10" s="160">
        <f>+Flags!AO14</f>
        <v>0</v>
      </c>
      <c r="AP10" s="160">
        <f>+Flags!AP14</f>
        <v>0</v>
      </c>
      <c r="AQ10" s="160">
        <f>+Flags!AQ14</f>
        <v>0</v>
      </c>
      <c r="AR10" s="160">
        <f>+Flags!AR14</f>
        <v>0</v>
      </c>
      <c r="AS10" s="160">
        <f>+Flags!AS14</f>
        <v>0</v>
      </c>
      <c r="AT10" s="160">
        <f>+Flags!AT14</f>
        <v>0</v>
      </c>
      <c r="AU10" s="160">
        <f>+Flags!AU14</f>
        <v>0</v>
      </c>
      <c r="AV10" s="160">
        <f>+Flags!AV14</f>
        <v>0</v>
      </c>
    </row>
    <row r="11" spans="1:48" x14ac:dyDescent="0.2">
      <c r="B11" s="2" t="str">
        <f>+Flags!B54</f>
        <v>Periodo de liquidación</v>
      </c>
      <c r="C11" s="2"/>
      <c r="D11" s="2"/>
      <c r="E11" s="2"/>
      <c r="F11" s="2"/>
      <c r="G11" s="160">
        <f>+Flags!G54</f>
        <v>0</v>
      </c>
      <c r="H11" s="160">
        <f>+Flags!H54</f>
        <v>0</v>
      </c>
      <c r="I11" s="160">
        <f>+Flags!I54</f>
        <v>0</v>
      </c>
      <c r="J11" s="160">
        <f>+Flags!J54</f>
        <v>0</v>
      </c>
      <c r="K11" s="160">
        <f>+Flags!K54</f>
        <v>0</v>
      </c>
      <c r="L11" s="160">
        <f>+Flags!L54</f>
        <v>0</v>
      </c>
      <c r="M11" s="160">
        <f>+Flags!M54</f>
        <v>0</v>
      </c>
      <c r="N11" s="160">
        <f>+Flags!N54</f>
        <v>0</v>
      </c>
      <c r="O11" s="160">
        <f>+Flags!O54</f>
        <v>0</v>
      </c>
      <c r="P11" s="160">
        <f>+Flags!P54</f>
        <v>0</v>
      </c>
      <c r="Q11" s="160">
        <f>+Flags!Q54</f>
        <v>0</v>
      </c>
      <c r="R11" s="160">
        <f>+Flags!R54</f>
        <v>0</v>
      </c>
      <c r="S11" s="160">
        <f>+Flags!S54</f>
        <v>0</v>
      </c>
      <c r="T11" s="160">
        <f>+Flags!T54</f>
        <v>0</v>
      </c>
      <c r="U11" s="160">
        <f>+Flags!U54</f>
        <v>0</v>
      </c>
      <c r="V11" s="160">
        <f>+Flags!V54</f>
        <v>0</v>
      </c>
      <c r="W11" s="160">
        <f>+Flags!W54</f>
        <v>0</v>
      </c>
      <c r="X11" s="160">
        <f>+Flags!X54</f>
        <v>0</v>
      </c>
      <c r="Y11" s="160">
        <f>+Flags!Y54</f>
        <v>0</v>
      </c>
      <c r="Z11" s="160">
        <f>+Flags!Z54</f>
        <v>0</v>
      </c>
      <c r="AA11" s="160">
        <f>+Flags!AA54</f>
        <v>0</v>
      </c>
      <c r="AB11" s="160">
        <f>+Flags!AB54</f>
        <v>0</v>
      </c>
      <c r="AC11" s="160">
        <f>+Flags!AC54</f>
        <v>0</v>
      </c>
      <c r="AD11" s="160">
        <f>+Flags!AD54</f>
        <v>0</v>
      </c>
      <c r="AE11" s="160">
        <f>+Flags!AE54</f>
        <v>0</v>
      </c>
      <c r="AF11" s="160">
        <f>+Flags!AF54</f>
        <v>0</v>
      </c>
      <c r="AG11" s="160">
        <f>+Flags!AG54</f>
        <v>0</v>
      </c>
      <c r="AH11" s="160">
        <f>+Flags!AH54</f>
        <v>0</v>
      </c>
      <c r="AI11" s="160">
        <f>+Flags!AI54</f>
        <v>0</v>
      </c>
      <c r="AJ11" s="160">
        <f>+Flags!AJ54</f>
        <v>0</v>
      </c>
      <c r="AK11" s="160">
        <f>+Flags!AK54</f>
        <v>1</v>
      </c>
      <c r="AL11" s="160">
        <f>+Flags!AL54</f>
        <v>0</v>
      </c>
      <c r="AM11" s="160">
        <f>+Flags!AM54</f>
        <v>0</v>
      </c>
      <c r="AN11" s="160">
        <f>+Flags!AN54</f>
        <v>0</v>
      </c>
      <c r="AO11" s="160">
        <f>+Flags!AO54</f>
        <v>0</v>
      </c>
      <c r="AP11" s="160">
        <f>+Flags!AP54</f>
        <v>0</v>
      </c>
      <c r="AQ11" s="160">
        <f>+Flags!AQ54</f>
        <v>0</v>
      </c>
      <c r="AR11" s="160">
        <f>+Flags!AR54</f>
        <v>0</v>
      </c>
      <c r="AS11" s="160">
        <f>+Flags!AS54</f>
        <v>0</v>
      </c>
      <c r="AT11" s="160">
        <f>+Flags!AT54</f>
        <v>0</v>
      </c>
      <c r="AU11" s="160">
        <f>+Flags!AU54</f>
        <v>0</v>
      </c>
      <c r="AV11" s="160">
        <f>+Flags!AV54</f>
        <v>0</v>
      </c>
    </row>
    <row r="12" spans="1:48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48" x14ac:dyDescent="0.2">
      <c r="B13" s="169" t="s">
        <v>62</v>
      </c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</row>
    <row r="14" spans="1:48" x14ac:dyDescent="0.2">
      <c r="B14" s="2"/>
      <c r="C14" s="2"/>
      <c r="D14" s="2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</row>
    <row r="15" spans="1:48" x14ac:dyDescent="0.2">
      <c r="B15" s="2" t="s">
        <v>297</v>
      </c>
      <c r="C15" s="2"/>
      <c r="D15" s="2"/>
      <c r="E15" s="160">
        <f>SUM(G15:AV15)</f>
        <v>409159.58455679036</v>
      </c>
      <c r="F15" s="160"/>
      <c r="G15" s="197">
        <f>+'Inv. Inicial'!G29</f>
        <v>0</v>
      </c>
      <c r="H15" s="197">
        <f>+'Inv. Inicial'!H29</f>
        <v>47874.193274443001</v>
      </c>
      <c r="I15" s="197">
        <f>+'Inv. Inicial'!I29</f>
        <v>193575.03554006052</v>
      </c>
      <c r="J15" s="197">
        <f>+'Inv. Inicial'!J29</f>
        <v>109745.07203836195</v>
      </c>
      <c r="K15" s="197">
        <f>+'Inv. Inicial'!K29</f>
        <v>57965.283703924928</v>
      </c>
      <c r="L15" s="197">
        <f>+'Inv. Inicial'!L29</f>
        <v>0</v>
      </c>
      <c r="M15" s="197">
        <f>+'Inv. Inicial'!M29</f>
        <v>0</v>
      </c>
      <c r="N15" s="197">
        <f>+'Inv. Inicial'!N29</f>
        <v>0</v>
      </c>
      <c r="O15" s="197">
        <f>+'Inv. Inicial'!O29</f>
        <v>0</v>
      </c>
      <c r="P15" s="197">
        <f>+'Inv. Inicial'!P29</f>
        <v>0</v>
      </c>
      <c r="Q15" s="197">
        <f>+'Inv. Inicial'!Q29</f>
        <v>0</v>
      </c>
      <c r="R15" s="197">
        <f>+'Inv. Inicial'!R29</f>
        <v>0</v>
      </c>
      <c r="S15" s="197">
        <f>+'Inv. Inicial'!S29</f>
        <v>0</v>
      </c>
      <c r="T15" s="197">
        <f>+'Inv. Inicial'!T29</f>
        <v>0</v>
      </c>
      <c r="U15" s="197">
        <f>+'Inv. Inicial'!U29</f>
        <v>0</v>
      </c>
      <c r="V15" s="197">
        <f>+'Inv. Inicial'!V29</f>
        <v>0</v>
      </c>
      <c r="W15" s="197">
        <f>+'Inv. Inicial'!W29</f>
        <v>0</v>
      </c>
      <c r="X15" s="197">
        <f>+'Inv. Inicial'!X29</f>
        <v>0</v>
      </c>
      <c r="Y15" s="197">
        <f>+'Inv. Inicial'!Y29</f>
        <v>0</v>
      </c>
      <c r="Z15" s="197">
        <f>+'Inv. Inicial'!Z29</f>
        <v>0</v>
      </c>
      <c r="AA15" s="197">
        <f>+'Inv. Inicial'!AA29</f>
        <v>0</v>
      </c>
      <c r="AB15" s="197">
        <f>+'Inv. Inicial'!AB29</f>
        <v>0</v>
      </c>
      <c r="AC15" s="197">
        <f>+'Inv. Inicial'!AC29</f>
        <v>0</v>
      </c>
      <c r="AD15" s="197">
        <f>+'Inv. Inicial'!AD29</f>
        <v>0</v>
      </c>
      <c r="AE15" s="197">
        <f>+'Inv. Inicial'!AE29</f>
        <v>0</v>
      </c>
      <c r="AF15" s="197">
        <f>+'Inv. Inicial'!AF29</f>
        <v>0</v>
      </c>
      <c r="AG15" s="197">
        <f>+'Inv. Inicial'!AG29</f>
        <v>0</v>
      </c>
      <c r="AH15" s="197">
        <f>+'Inv. Inicial'!AH29</f>
        <v>0</v>
      </c>
      <c r="AI15" s="197">
        <f>+'Inv. Inicial'!AI29</f>
        <v>0</v>
      </c>
      <c r="AJ15" s="197">
        <f>+'Inv. Inicial'!AJ29</f>
        <v>0</v>
      </c>
      <c r="AK15" s="197">
        <f>+'Inv. Inicial'!AK29</f>
        <v>0</v>
      </c>
      <c r="AL15" s="197">
        <f>+'Inv. Inicial'!AL29</f>
        <v>0</v>
      </c>
      <c r="AM15" s="197">
        <f>+'Inv. Inicial'!AM29</f>
        <v>0</v>
      </c>
      <c r="AN15" s="197">
        <f>+'Inv. Inicial'!AN29</f>
        <v>0</v>
      </c>
      <c r="AO15" s="197">
        <f>+'Inv. Inicial'!AO29</f>
        <v>0</v>
      </c>
      <c r="AP15" s="197">
        <f>+'Inv. Inicial'!AP29</f>
        <v>0</v>
      </c>
      <c r="AQ15" s="197">
        <f>+'Inv. Inicial'!AQ29</f>
        <v>0</v>
      </c>
      <c r="AR15" s="197">
        <f>+'Inv. Inicial'!AR29</f>
        <v>0</v>
      </c>
      <c r="AS15" s="197">
        <f>+'Inv. Inicial'!AS29</f>
        <v>0</v>
      </c>
      <c r="AT15" s="197">
        <f>+'Inv. Inicial'!AT29</f>
        <v>0</v>
      </c>
      <c r="AU15" s="197">
        <f>+'Inv. Inicial'!AU29</f>
        <v>0</v>
      </c>
      <c r="AV15" s="197">
        <f>+'Inv. Inicial'!AV29</f>
        <v>0</v>
      </c>
    </row>
    <row r="16" spans="1:48" ht="12" customHeight="1" x14ac:dyDescent="0.2">
      <c r="B16" s="2" t="s">
        <v>166</v>
      </c>
      <c r="C16" s="2"/>
      <c r="D16" s="2"/>
      <c r="E16" s="160">
        <f t="shared" ref="E16:E19" si="0">SUM(G16:AV16)</f>
        <v>7012.677919513374</v>
      </c>
      <c r="F16" s="160"/>
      <c r="G16" s="197">
        <f t="shared" ref="G16:AV16" si="1">+(+G103)*G6</f>
        <v>0</v>
      </c>
      <c r="H16" s="197">
        <f t="shared" si="1"/>
        <v>5512.677919513374</v>
      </c>
      <c r="I16" s="197">
        <f t="shared" si="1"/>
        <v>500</v>
      </c>
      <c r="J16" s="197">
        <f t="shared" si="1"/>
        <v>500</v>
      </c>
      <c r="K16" s="197">
        <f t="shared" si="1"/>
        <v>500</v>
      </c>
      <c r="L16" s="197">
        <f t="shared" si="1"/>
        <v>0</v>
      </c>
      <c r="M16" s="197">
        <f t="shared" si="1"/>
        <v>0</v>
      </c>
      <c r="N16" s="197">
        <f t="shared" si="1"/>
        <v>0</v>
      </c>
      <c r="O16" s="197">
        <f t="shared" si="1"/>
        <v>0</v>
      </c>
      <c r="P16" s="197">
        <f t="shared" si="1"/>
        <v>0</v>
      </c>
      <c r="Q16" s="197">
        <f t="shared" si="1"/>
        <v>0</v>
      </c>
      <c r="R16" s="197">
        <f t="shared" si="1"/>
        <v>0</v>
      </c>
      <c r="S16" s="197">
        <f t="shared" si="1"/>
        <v>0</v>
      </c>
      <c r="T16" s="197">
        <f t="shared" si="1"/>
        <v>0</v>
      </c>
      <c r="U16" s="197">
        <f t="shared" si="1"/>
        <v>0</v>
      </c>
      <c r="V16" s="197">
        <f t="shared" si="1"/>
        <v>0</v>
      </c>
      <c r="W16" s="197">
        <f t="shared" si="1"/>
        <v>0</v>
      </c>
      <c r="X16" s="197">
        <f t="shared" si="1"/>
        <v>0</v>
      </c>
      <c r="Y16" s="197">
        <f t="shared" si="1"/>
        <v>0</v>
      </c>
      <c r="Z16" s="197">
        <f t="shared" si="1"/>
        <v>0</v>
      </c>
      <c r="AA16" s="197">
        <f t="shared" si="1"/>
        <v>0</v>
      </c>
      <c r="AB16" s="197">
        <f t="shared" si="1"/>
        <v>0</v>
      </c>
      <c r="AC16" s="197">
        <f t="shared" si="1"/>
        <v>0</v>
      </c>
      <c r="AD16" s="197">
        <f t="shared" si="1"/>
        <v>0</v>
      </c>
      <c r="AE16" s="197">
        <f t="shared" si="1"/>
        <v>0</v>
      </c>
      <c r="AF16" s="197">
        <f t="shared" si="1"/>
        <v>0</v>
      </c>
      <c r="AG16" s="197">
        <f t="shared" si="1"/>
        <v>0</v>
      </c>
      <c r="AH16" s="197">
        <f t="shared" si="1"/>
        <v>0</v>
      </c>
      <c r="AI16" s="197">
        <f t="shared" si="1"/>
        <v>0</v>
      </c>
      <c r="AJ16" s="197">
        <f t="shared" si="1"/>
        <v>0</v>
      </c>
      <c r="AK16" s="197">
        <f t="shared" si="1"/>
        <v>0</v>
      </c>
      <c r="AL16" s="197">
        <f t="shared" si="1"/>
        <v>0</v>
      </c>
      <c r="AM16" s="197">
        <f t="shared" si="1"/>
        <v>0</v>
      </c>
      <c r="AN16" s="197">
        <f t="shared" si="1"/>
        <v>0</v>
      </c>
      <c r="AO16" s="197">
        <f t="shared" si="1"/>
        <v>0</v>
      </c>
      <c r="AP16" s="197">
        <f t="shared" si="1"/>
        <v>0</v>
      </c>
      <c r="AQ16" s="197">
        <f t="shared" si="1"/>
        <v>0</v>
      </c>
      <c r="AR16" s="197">
        <f t="shared" si="1"/>
        <v>0</v>
      </c>
      <c r="AS16" s="197">
        <f t="shared" si="1"/>
        <v>0</v>
      </c>
      <c r="AT16" s="197">
        <f t="shared" si="1"/>
        <v>0</v>
      </c>
      <c r="AU16" s="197">
        <f t="shared" si="1"/>
        <v>0</v>
      </c>
      <c r="AV16" s="197">
        <f t="shared" si="1"/>
        <v>0</v>
      </c>
    </row>
    <row r="17" spans="2:48" ht="12" customHeight="1" x14ac:dyDescent="0.2">
      <c r="B17" s="2" t="s">
        <v>232</v>
      </c>
      <c r="C17" s="2"/>
      <c r="D17" s="2"/>
      <c r="E17" s="160">
        <f t="shared" si="0"/>
        <v>1457.0324796624006</v>
      </c>
      <c r="F17" s="160"/>
      <c r="G17" s="197">
        <f>+Tax!G89</f>
        <v>0</v>
      </c>
      <c r="H17" s="197">
        <f>+Tax!H89</f>
        <v>875.19460973698915</v>
      </c>
      <c r="I17" s="197">
        <f>+Tax!I89</f>
        <v>2315.0799470859238</v>
      </c>
      <c r="J17" s="197">
        <f>+Tax!J89</f>
        <v>-1184.4442705149559</v>
      </c>
      <c r="K17" s="197">
        <f>+Tax!K89</f>
        <v>-548.79780664555642</v>
      </c>
      <c r="L17" s="197">
        <f>+Tax!L89</f>
        <v>0</v>
      </c>
      <c r="M17" s="197">
        <f>+Tax!M89</f>
        <v>0</v>
      </c>
      <c r="N17" s="197">
        <f>+Tax!N89</f>
        <v>0</v>
      </c>
      <c r="O17" s="197">
        <f>+Tax!O89</f>
        <v>0</v>
      </c>
      <c r="P17" s="197">
        <f>+Tax!P89</f>
        <v>0</v>
      </c>
      <c r="Q17" s="197">
        <f>+Tax!Q89</f>
        <v>0</v>
      </c>
      <c r="R17" s="197">
        <f>+Tax!R89</f>
        <v>0</v>
      </c>
      <c r="S17" s="197">
        <f>+Tax!S89</f>
        <v>0</v>
      </c>
      <c r="T17" s="197">
        <f>+Tax!T89</f>
        <v>0</v>
      </c>
      <c r="U17" s="197">
        <f>+Tax!U89</f>
        <v>0</v>
      </c>
      <c r="V17" s="197">
        <f>+Tax!V89</f>
        <v>0</v>
      </c>
      <c r="W17" s="197">
        <f>+Tax!W89</f>
        <v>0</v>
      </c>
      <c r="X17" s="197">
        <f>+Tax!X89</f>
        <v>0</v>
      </c>
      <c r="Y17" s="197">
        <f>+Tax!Y89</f>
        <v>0</v>
      </c>
      <c r="Z17" s="197">
        <f>+Tax!Z89</f>
        <v>0</v>
      </c>
      <c r="AA17" s="197">
        <f>+Tax!AA89</f>
        <v>0</v>
      </c>
      <c r="AB17" s="197">
        <f>+Tax!AB89</f>
        <v>0</v>
      </c>
      <c r="AC17" s="197">
        <f>+Tax!AC89</f>
        <v>0</v>
      </c>
      <c r="AD17" s="197">
        <f>+Tax!AD89</f>
        <v>0</v>
      </c>
      <c r="AE17" s="197">
        <f>+Tax!AE89</f>
        <v>0</v>
      </c>
      <c r="AF17" s="197">
        <f>+Tax!AF89</f>
        <v>0</v>
      </c>
      <c r="AG17" s="197">
        <f>+Tax!AG89</f>
        <v>0</v>
      </c>
      <c r="AH17" s="197">
        <f>+Tax!AH89</f>
        <v>0</v>
      </c>
      <c r="AI17" s="197">
        <f>+Tax!AI89</f>
        <v>0</v>
      </c>
      <c r="AJ17" s="197">
        <f>+Tax!AJ89</f>
        <v>0</v>
      </c>
      <c r="AK17" s="197">
        <f>+Tax!AK89</f>
        <v>0</v>
      </c>
      <c r="AL17" s="197">
        <f>+Tax!AL89</f>
        <v>0</v>
      </c>
      <c r="AM17" s="197">
        <f>+Tax!AM89</f>
        <v>0</v>
      </c>
      <c r="AN17" s="197">
        <f>+Tax!AN89</f>
        <v>0</v>
      </c>
      <c r="AO17" s="197">
        <f>+Tax!AO89</f>
        <v>0</v>
      </c>
      <c r="AP17" s="197">
        <f>+Tax!AP89</f>
        <v>0</v>
      </c>
      <c r="AQ17" s="197">
        <f>+Tax!AQ89</f>
        <v>0</v>
      </c>
      <c r="AR17" s="197">
        <f>+Tax!AR89</f>
        <v>0</v>
      </c>
      <c r="AS17" s="197">
        <f>+Tax!AS89</f>
        <v>0</v>
      </c>
      <c r="AT17" s="197">
        <f>+Tax!AT89</f>
        <v>0</v>
      </c>
      <c r="AU17" s="197">
        <f>+Tax!AU89</f>
        <v>0</v>
      </c>
      <c r="AV17" s="197">
        <f>+Tax!AV89</f>
        <v>0</v>
      </c>
    </row>
    <row r="18" spans="2:48" ht="12" customHeight="1" x14ac:dyDescent="0.2">
      <c r="B18" s="2" t="s">
        <v>397</v>
      </c>
      <c r="C18" s="2"/>
      <c r="D18" s="2"/>
      <c r="E18" s="160">
        <f t="shared" si="0"/>
        <v>0</v>
      </c>
      <c r="F18" s="160"/>
      <c r="G18" s="197">
        <f>+Tax!G31*G6</f>
        <v>0</v>
      </c>
      <c r="H18" s="197">
        <f>+Tax!H31*H6</f>
        <v>0</v>
      </c>
      <c r="I18" s="197">
        <f>+Tax!I31*I6</f>
        <v>0</v>
      </c>
      <c r="J18" s="197">
        <f>+Tax!J31*J6</f>
        <v>0</v>
      </c>
      <c r="K18" s="197">
        <f>+Tax!K31*K6</f>
        <v>0</v>
      </c>
      <c r="L18" s="197">
        <f>+Tax!L31*L6</f>
        <v>0</v>
      </c>
      <c r="M18" s="197">
        <f>+Tax!M31*M6</f>
        <v>0</v>
      </c>
      <c r="N18" s="197">
        <f>+Tax!N31*N6</f>
        <v>0</v>
      </c>
      <c r="O18" s="197">
        <f>+Tax!O31*O6</f>
        <v>0</v>
      </c>
      <c r="P18" s="197">
        <f>+Tax!P31*P6</f>
        <v>0</v>
      </c>
      <c r="Q18" s="197">
        <f>+Tax!Q31*Q6</f>
        <v>0</v>
      </c>
      <c r="R18" s="197">
        <f>+Tax!R31*R6</f>
        <v>0</v>
      </c>
      <c r="S18" s="197">
        <f>+Tax!S31*S6</f>
        <v>0</v>
      </c>
      <c r="T18" s="197">
        <f>+Tax!T31*T6</f>
        <v>0</v>
      </c>
      <c r="U18" s="197">
        <f>+Tax!U31*U6</f>
        <v>0</v>
      </c>
      <c r="V18" s="197">
        <f>+Tax!V31*V6</f>
        <v>0</v>
      </c>
      <c r="W18" s="197">
        <f>+Tax!W31*W6</f>
        <v>0</v>
      </c>
      <c r="X18" s="197">
        <f>+Tax!X31*X6</f>
        <v>0</v>
      </c>
      <c r="Y18" s="197">
        <f>+Tax!Y31*Y6</f>
        <v>0</v>
      </c>
      <c r="Z18" s="197">
        <f>+Tax!Z31*Z6</f>
        <v>0</v>
      </c>
      <c r="AA18" s="197">
        <f>+Tax!AA31*AA6</f>
        <v>0</v>
      </c>
      <c r="AB18" s="197">
        <f>+Tax!AB31*AB6</f>
        <v>0</v>
      </c>
      <c r="AC18" s="197">
        <f>+Tax!AC31*AC6</f>
        <v>0</v>
      </c>
      <c r="AD18" s="197">
        <f>+Tax!AD31*AD6</f>
        <v>0</v>
      </c>
      <c r="AE18" s="197">
        <f>+Tax!AE31*AE6</f>
        <v>0</v>
      </c>
      <c r="AF18" s="197">
        <f>+Tax!AF31*AF6</f>
        <v>0</v>
      </c>
      <c r="AG18" s="197">
        <f>+Tax!AG31*AG6</f>
        <v>0</v>
      </c>
      <c r="AH18" s="197">
        <f>+Tax!AH31*AH6</f>
        <v>0</v>
      </c>
      <c r="AI18" s="197">
        <f>+Tax!AI31*AI6</f>
        <v>0</v>
      </c>
      <c r="AJ18" s="197">
        <f>+Tax!AJ31*AJ6</f>
        <v>0</v>
      </c>
      <c r="AK18" s="197">
        <f>+Tax!AK31*AK6</f>
        <v>0</v>
      </c>
      <c r="AL18" s="197">
        <f>+Tax!AL31*AL6</f>
        <v>0</v>
      </c>
      <c r="AM18" s="197">
        <f>+Tax!AM31*AM6</f>
        <v>0</v>
      </c>
      <c r="AN18" s="197">
        <f>+Tax!AN31*AN6</f>
        <v>0</v>
      </c>
      <c r="AO18" s="197">
        <f>+Tax!AO31*AO6</f>
        <v>0</v>
      </c>
      <c r="AP18" s="197">
        <f>+Tax!AP31*AP6</f>
        <v>0</v>
      </c>
      <c r="AQ18" s="197">
        <f>+Tax!AQ31*AQ6</f>
        <v>0</v>
      </c>
      <c r="AR18" s="197">
        <f>+Tax!AR31*AR6</f>
        <v>0</v>
      </c>
      <c r="AS18" s="197">
        <f>+Tax!AS31*AS6</f>
        <v>0</v>
      </c>
      <c r="AT18" s="197">
        <f>+Tax!AT31*AT6</f>
        <v>0</v>
      </c>
      <c r="AU18" s="197">
        <f>+Tax!AU31*AU6</f>
        <v>0</v>
      </c>
      <c r="AV18" s="197">
        <f>+Tax!AV31*AV6</f>
        <v>0</v>
      </c>
    </row>
    <row r="19" spans="2:48" ht="12" customHeight="1" x14ac:dyDescent="0.2">
      <c r="B19" s="2" t="s">
        <v>342</v>
      </c>
      <c r="C19" s="2"/>
      <c r="D19" s="2"/>
      <c r="E19" s="160">
        <f t="shared" ca="1" si="0"/>
        <v>93.865003481683388</v>
      </c>
      <c r="F19" s="160"/>
      <c r="G19" s="197">
        <f ca="1">+MM!G41*G6</f>
        <v>0</v>
      </c>
      <c r="H19" s="197">
        <f ca="1">+MM!H41*H6</f>
        <v>0</v>
      </c>
      <c r="I19" s="197">
        <f ca="1">+MM!I41*I6</f>
        <v>0</v>
      </c>
      <c r="J19" s="197">
        <f ca="1">+MM!J41*J6</f>
        <v>0</v>
      </c>
      <c r="K19" s="197">
        <f ca="1">+MM!K41*K6</f>
        <v>93.865003481683388</v>
      </c>
      <c r="L19" s="197">
        <f ca="1">+MM!L41*L6</f>
        <v>0</v>
      </c>
      <c r="M19" s="197">
        <f ca="1">+MM!M41*M6</f>
        <v>0</v>
      </c>
      <c r="N19" s="197">
        <f ca="1">+MM!N41*N6</f>
        <v>0</v>
      </c>
      <c r="O19" s="197">
        <f ca="1">+MM!O41*O6</f>
        <v>0</v>
      </c>
      <c r="P19" s="197">
        <f ca="1">+MM!P41*P6</f>
        <v>0</v>
      </c>
      <c r="Q19" s="197">
        <f ca="1">+MM!Q41*Q6</f>
        <v>0</v>
      </c>
      <c r="R19" s="197">
        <f ca="1">+MM!R41*R6</f>
        <v>0</v>
      </c>
      <c r="S19" s="197">
        <f ca="1">+MM!S41*S6</f>
        <v>0</v>
      </c>
      <c r="T19" s="197">
        <f ca="1">+MM!T41*T6</f>
        <v>0</v>
      </c>
      <c r="U19" s="197">
        <f ca="1">+MM!U41*U6</f>
        <v>0</v>
      </c>
      <c r="V19" s="197">
        <f ca="1">+MM!V41*V6</f>
        <v>0</v>
      </c>
      <c r="W19" s="197">
        <f ca="1">+MM!W41*W6</f>
        <v>0</v>
      </c>
      <c r="X19" s="197">
        <f ca="1">+MM!X41*X6</f>
        <v>0</v>
      </c>
      <c r="Y19" s="197">
        <f ca="1">+MM!Y41*Y6</f>
        <v>0</v>
      </c>
      <c r="Z19" s="197">
        <f ca="1">+MM!Z41*Z6</f>
        <v>0</v>
      </c>
      <c r="AA19" s="197">
        <f ca="1">+MM!AA41*AA6</f>
        <v>0</v>
      </c>
      <c r="AB19" s="197">
        <f ca="1">+MM!AB41*AB6</f>
        <v>0</v>
      </c>
      <c r="AC19" s="197">
        <f ca="1">+MM!AC41*AC6</f>
        <v>0</v>
      </c>
      <c r="AD19" s="197">
        <f ca="1">+MM!AD41*AD6</f>
        <v>0</v>
      </c>
      <c r="AE19" s="197">
        <f ca="1">+MM!AE41*AE6</f>
        <v>0</v>
      </c>
      <c r="AF19" s="197">
        <f ca="1">+MM!AF41*AF6</f>
        <v>0</v>
      </c>
      <c r="AG19" s="197">
        <f ca="1">+MM!AG41*AG6</f>
        <v>0</v>
      </c>
      <c r="AH19" s="197">
        <f ca="1">+MM!AH41*AH6</f>
        <v>0</v>
      </c>
      <c r="AI19" s="197">
        <f ca="1">+MM!AI41*AI6</f>
        <v>0</v>
      </c>
      <c r="AJ19" s="197">
        <f ca="1">+MM!AJ41*AJ6</f>
        <v>0</v>
      </c>
      <c r="AK19" s="197">
        <f ca="1">+MM!AK41*AK6</f>
        <v>0</v>
      </c>
      <c r="AL19" s="197">
        <f ca="1">+MM!AL41*AL6</f>
        <v>0</v>
      </c>
      <c r="AM19" s="197">
        <f ca="1">+MM!AM41*AM6</f>
        <v>0</v>
      </c>
      <c r="AN19" s="197">
        <f ca="1">+MM!AN41*AN6</f>
        <v>0</v>
      </c>
      <c r="AO19" s="197">
        <f ca="1">+MM!AO41*AO6</f>
        <v>0</v>
      </c>
      <c r="AP19" s="197">
        <f ca="1">+MM!AP41*AP6</f>
        <v>0</v>
      </c>
      <c r="AQ19" s="197">
        <f ca="1">+MM!AQ41*AQ6</f>
        <v>0</v>
      </c>
      <c r="AR19" s="197">
        <f ca="1">+MM!AR41*AR6</f>
        <v>0</v>
      </c>
      <c r="AS19" s="197">
        <f ca="1">+MM!AS41*AS6</f>
        <v>0</v>
      </c>
      <c r="AT19" s="197">
        <f ca="1">+MM!AT41*AT6</f>
        <v>0</v>
      </c>
      <c r="AU19" s="197">
        <f ca="1">+MM!AU41*AU6</f>
        <v>0</v>
      </c>
      <c r="AV19" s="197">
        <f ca="1">+MM!AV41*AV6</f>
        <v>0</v>
      </c>
    </row>
    <row r="20" spans="2:48" x14ac:dyDescent="0.2">
      <c r="B20" s="2"/>
      <c r="C20" s="2"/>
      <c r="D20" s="2"/>
      <c r="E20" s="160"/>
      <c r="F20" s="160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</row>
    <row r="21" spans="2:48" x14ac:dyDescent="0.2">
      <c r="B21" s="209" t="s">
        <v>63</v>
      </c>
      <c r="C21" s="209"/>
      <c r="D21" s="209"/>
      <c r="E21" s="210">
        <f ca="1">SUM(G21:AV21)</f>
        <v>417723.1599594478</v>
      </c>
      <c r="F21" s="210"/>
      <c r="G21" s="211">
        <f t="shared" ref="G21:AV21" ca="1" si="2">+SUM(G15:G19)</f>
        <v>0</v>
      </c>
      <c r="H21" s="211">
        <f t="shared" ca="1" si="2"/>
        <v>54262.06580369336</v>
      </c>
      <c r="I21" s="211">
        <f t="shared" ca="1" si="2"/>
        <v>196390.11548714645</v>
      </c>
      <c r="J21" s="211">
        <f t="shared" ca="1" si="2"/>
        <v>109060.62776784699</v>
      </c>
      <c r="K21" s="211">
        <f t="shared" ca="1" si="2"/>
        <v>58010.350900761056</v>
      </c>
      <c r="L21" s="211">
        <f t="shared" ca="1" si="2"/>
        <v>0</v>
      </c>
      <c r="M21" s="211">
        <f t="shared" ca="1" si="2"/>
        <v>0</v>
      </c>
      <c r="N21" s="211">
        <f t="shared" ca="1" si="2"/>
        <v>0</v>
      </c>
      <c r="O21" s="211">
        <f t="shared" ca="1" si="2"/>
        <v>0</v>
      </c>
      <c r="P21" s="211">
        <f t="shared" ca="1" si="2"/>
        <v>0</v>
      </c>
      <c r="Q21" s="211">
        <f t="shared" ca="1" si="2"/>
        <v>0</v>
      </c>
      <c r="R21" s="211">
        <f t="shared" ca="1" si="2"/>
        <v>0</v>
      </c>
      <c r="S21" s="211">
        <f t="shared" ca="1" si="2"/>
        <v>0</v>
      </c>
      <c r="T21" s="211">
        <f t="shared" ca="1" si="2"/>
        <v>0</v>
      </c>
      <c r="U21" s="211">
        <f t="shared" ca="1" si="2"/>
        <v>0</v>
      </c>
      <c r="V21" s="211">
        <f t="shared" ca="1" si="2"/>
        <v>0</v>
      </c>
      <c r="W21" s="211">
        <f t="shared" ca="1" si="2"/>
        <v>0</v>
      </c>
      <c r="X21" s="211">
        <f t="shared" ca="1" si="2"/>
        <v>0</v>
      </c>
      <c r="Y21" s="211">
        <f t="shared" ca="1" si="2"/>
        <v>0</v>
      </c>
      <c r="Z21" s="211">
        <f t="shared" ca="1" si="2"/>
        <v>0</v>
      </c>
      <c r="AA21" s="211">
        <f t="shared" ca="1" si="2"/>
        <v>0</v>
      </c>
      <c r="AB21" s="211">
        <f t="shared" ca="1" si="2"/>
        <v>0</v>
      </c>
      <c r="AC21" s="211">
        <f t="shared" ca="1" si="2"/>
        <v>0</v>
      </c>
      <c r="AD21" s="211">
        <f t="shared" ca="1" si="2"/>
        <v>0</v>
      </c>
      <c r="AE21" s="211">
        <f t="shared" ca="1" si="2"/>
        <v>0</v>
      </c>
      <c r="AF21" s="211">
        <f t="shared" ca="1" si="2"/>
        <v>0</v>
      </c>
      <c r="AG21" s="211">
        <f t="shared" ca="1" si="2"/>
        <v>0</v>
      </c>
      <c r="AH21" s="211">
        <f t="shared" ca="1" si="2"/>
        <v>0</v>
      </c>
      <c r="AI21" s="211">
        <f t="shared" ca="1" si="2"/>
        <v>0</v>
      </c>
      <c r="AJ21" s="211">
        <f t="shared" ca="1" si="2"/>
        <v>0</v>
      </c>
      <c r="AK21" s="211">
        <f t="shared" ca="1" si="2"/>
        <v>0</v>
      </c>
      <c r="AL21" s="211">
        <f t="shared" ca="1" si="2"/>
        <v>0</v>
      </c>
      <c r="AM21" s="211">
        <f t="shared" ca="1" si="2"/>
        <v>0</v>
      </c>
      <c r="AN21" s="211">
        <f t="shared" ca="1" si="2"/>
        <v>0</v>
      </c>
      <c r="AO21" s="211">
        <f t="shared" ca="1" si="2"/>
        <v>0</v>
      </c>
      <c r="AP21" s="211">
        <f t="shared" ca="1" si="2"/>
        <v>0</v>
      </c>
      <c r="AQ21" s="211">
        <f t="shared" ca="1" si="2"/>
        <v>0</v>
      </c>
      <c r="AR21" s="211">
        <f t="shared" ca="1" si="2"/>
        <v>0</v>
      </c>
      <c r="AS21" s="211">
        <f t="shared" ca="1" si="2"/>
        <v>0</v>
      </c>
      <c r="AT21" s="211">
        <f t="shared" ca="1" si="2"/>
        <v>0</v>
      </c>
      <c r="AU21" s="211">
        <f t="shared" ca="1" si="2"/>
        <v>0</v>
      </c>
      <c r="AV21" s="211">
        <f t="shared" ca="1" si="2"/>
        <v>0</v>
      </c>
    </row>
    <row r="22" spans="2:48" x14ac:dyDescent="0.2">
      <c r="B22" s="213" t="s">
        <v>64</v>
      </c>
      <c r="C22" s="213"/>
      <c r="D22" s="213"/>
      <c r="E22" s="217">
        <f>SUM(G22:AV22)</f>
        <v>417723.1599594478</v>
      </c>
      <c r="F22" s="217"/>
      <c r="G22" s="217">
        <f>+Macro!G13</f>
        <v>0</v>
      </c>
      <c r="H22" s="217">
        <f>+Macro!H13</f>
        <v>54262.06580369336</v>
      </c>
      <c r="I22" s="217">
        <f>+Macro!I13</f>
        <v>196390.11548714645</v>
      </c>
      <c r="J22" s="217">
        <f>+Macro!J13</f>
        <v>109060.62776784699</v>
      </c>
      <c r="K22" s="217">
        <f>+Macro!K13</f>
        <v>58010.350900761056</v>
      </c>
      <c r="L22" s="217">
        <f>+Macro!L13</f>
        <v>0</v>
      </c>
      <c r="M22" s="217">
        <f>+Macro!M13</f>
        <v>0</v>
      </c>
      <c r="N22" s="217">
        <f>+Macro!N13</f>
        <v>0</v>
      </c>
      <c r="O22" s="217">
        <f>+Macro!O13</f>
        <v>0</v>
      </c>
      <c r="P22" s="217">
        <f>+Macro!P13</f>
        <v>0</v>
      </c>
      <c r="Q22" s="217">
        <f>+Macro!Q13</f>
        <v>0</v>
      </c>
      <c r="R22" s="217">
        <f>+Macro!R13</f>
        <v>0</v>
      </c>
      <c r="S22" s="217">
        <f>+Macro!S13</f>
        <v>0</v>
      </c>
      <c r="T22" s="217">
        <f>+Macro!T13</f>
        <v>0</v>
      </c>
      <c r="U22" s="217">
        <f>+Macro!U13</f>
        <v>0</v>
      </c>
      <c r="V22" s="217">
        <f>+Macro!V13</f>
        <v>0</v>
      </c>
      <c r="W22" s="217">
        <f>+Macro!W13</f>
        <v>0</v>
      </c>
      <c r="X22" s="217">
        <f>+Macro!X13</f>
        <v>0</v>
      </c>
      <c r="Y22" s="217">
        <f>+Macro!Y13</f>
        <v>0</v>
      </c>
      <c r="Z22" s="217">
        <f>+Macro!Z13</f>
        <v>0</v>
      </c>
      <c r="AA22" s="217">
        <f>+Macro!AA13</f>
        <v>0</v>
      </c>
      <c r="AB22" s="217">
        <f>+Macro!AB13</f>
        <v>0</v>
      </c>
      <c r="AC22" s="217">
        <f>+Macro!AC13</f>
        <v>0</v>
      </c>
      <c r="AD22" s="217">
        <f>+Macro!AD13</f>
        <v>0</v>
      </c>
      <c r="AE22" s="217">
        <f>+Macro!AE13</f>
        <v>0</v>
      </c>
      <c r="AF22" s="217">
        <f>+Macro!AF13</f>
        <v>0</v>
      </c>
      <c r="AG22" s="217">
        <f>+Macro!AG13</f>
        <v>0</v>
      </c>
      <c r="AH22" s="217">
        <f>+Macro!AH13</f>
        <v>0</v>
      </c>
      <c r="AI22" s="217">
        <f>+Macro!AI13</f>
        <v>0</v>
      </c>
      <c r="AJ22" s="217">
        <f>+Macro!AJ13</f>
        <v>0</v>
      </c>
      <c r="AK22" s="217">
        <f>+Macro!AK13</f>
        <v>0</v>
      </c>
      <c r="AL22" s="217">
        <f>+Macro!AL13</f>
        <v>0</v>
      </c>
      <c r="AM22" s="217">
        <f>+Macro!AM13</f>
        <v>0</v>
      </c>
      <c r="AN22" s="217">
        <f>+Macro!AN13</f>
        <v>0</v>
      </c>
      <c r="AO22" s="217">
        <f>+Macro!AV13</f>
        <v>0</v>
      </c>
      <c r="AP22" s="217">
        <f>+Macro!AW13</f>
        <v>0</v>
      </c>
      <c r="AQ22" s="217">
        <f>+Macro!AX13</f>
        <v>0</v>
      </c>
      <c r="AR22" s="217">
        <f>+Macro!AY13</f>
        <v>0</v>
      </c>
      <c r="AS22" s="217">
        <f>+Macro!AZ13</f>
        <v>0</v>
      </c>
      <c r="AT22" s="217">
        <f>+Macro!BA13</f>
        <v>0</v>
      </c>
      <c r="AU22" s="217">
        <f>+Macro!BB13</f>
        <v>0</v>
      </c>
      <c r="AV22" s="217">
        <f>+Macro!BC13</f>
        <v>0</v>
      </c>
    </row>
    <row r="23" spans="2:48" x14ac:dyDescent="0.2">
      <c r="B23" s="2"/>
      <c r="C23" s="2"/>
      <c r="D23" s="2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/>
      <c r="AR23" s="160"/>
      <c r="AS23" s="160"/>
      <c r="AT23" s="160"/>
      <c r="AU23" s="160"/>
      <c r="AV23" s="160"/>
    </row>
    <row r="24" spans="2:48" x14ac:dyDescent="0.2">
      <c r="B24" s="235" t="s">
        <v>585</v>
      </c>
      <c r="C24" s="234"/>
      <c r="D24" s="234"/>
      <c r="E24" s="424"/>
      <c r="F24" s="424"/>
      <c r="G24" s="424"/>
      <c r="H24" s="424"/>
      <c r="I24" s="424"/>
      <c r="J24" s="424"/>
      <c r="K24" s="424"/>
      <c r="L24" s="424"/>
      <c r="M24" s="424"/>
      <c r="N24" s="424"/>
      <c r="O24" s="424"/>
      <c r="P24" s="424"/>
      <c r="Q24" s="424"/>
      <c r="R24" s="424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</row>
    <row r="25" spans="2:48" x14ac:dyDescent="0.2">
      <c r="B25" s="2" t="s">
        <v>583</v>
      </c>
      <c r="C25" s="404">
        <f>100%-C26</f>
        <v>0.19999999999999996</v>
      </c>
      <c r="D25" s="75"/>
      <c r="E25" s="160">
        <f>+SUM(G25:AV25)</f>
        <v>83544.631991889546</v>
      </c>
      <c r="F25" s="160"/>
      <c r="G25" s="197">
        <f t="shared" ref="G25:AV25" si="3">+IF(G9=0,G22,G22*$C$25)</f>
        <v>0</v>
      </c>
      <c r="H25" s="197">
        <f t="shared" si="3"/>
        <v>10852.41316073867</v>
      </c>
      <c r="I25" s="197">
        <f t="shared" si="3"/>
        <v>39278.023097429279</v>
      </c>
      <c r="J25" s="197">
        <f t="shared" si="3"/>
        <v>21812.125553569393</v>
      </c>
      <c r="K25" s="197">
        <f t="shared" si="3"/>
        <v>11602.070180152208</v>
      </c>
      <c r="L25" s="197">
        <f t="shared" si="3"/>
        <v>0</v>
      </c>
      <c r="M25" s="197">
        <f t="shared" si="3"/>
        <v>0</v>
      </c>
      <c r="N25" s="197">
        <f t="shared" si="3"/>
        <v>0</v>
      </c>
      <c r="O25" s="197">
        <f t="shared" si="3"/>
        <v>0</v>
      </c>
      <c r="P25" s="197">
        <f t="shared" si="3"/>
        <v>0</v>
      </c>
      <c r="Q25" s="197">
        <f t="shared" si="3"/>
        <v>0</v>
      </c>
      <c r="R25" s="197">
        <f t="shared" si="3"/>
        <v>0</v>
      </c>
      <c r="S25" s="197">
        <f t="shared" si="3"/>
        <v>0</v>
      </c>
      <c r="T25" s="197">
        <f t="shared" si="3"/>
        <v>0</v>
      </c>
      <c r="U25" s="197">
        <f t="shared" si="3"/>
        <v>0</v>
      </c>
      <c r="V25" s="197">
        <f t="shared" si="3"/>
        <v>0</v>
      </c>
      <c r="W25" s="197">
        <f t="shared" si="3"/>
        <v>0</v>
      </c>
      <c r="X25" s="197">
        <f t="shared" si="3"/>
        <v>0</v>
      </c>
      <c r="Y25" s="197">
        <f t="shared" si="3"/>
        <v>0</v>
      </c>
      <c r="Z25" s="197">
        <f t="shared" si="3"/>
        <v>0</v>
      </c>
      <c r="AA25" s="197">
        <f t="shared" si="3"/>
        <v>0</v>
      </c>
      <c r="AB25" s="197">
        <f t="shared" si="3"/>
        <v>0</v>
      </c>
      <c r="AC25" s="197">
        <f t="shared" si="3"/>
        <v>0</v>
      </c>
      <c r="AD25" s="197">
        <f t="shared" si="3"/>
        <v>0</v>
      </c>
      <c r="AE25" s="197">
        <f t="shared" si="3"/>
        <v>0</v>
      </c>
      <c r="AF25" s="197">
        <f t="shared" si="3"/>
        <v>0</v>
      </c>
      <c r="AG25" s="197">
        <f t="shared" si="3"/>
        <v>0</v>
      </c>
      <c r="AH25" s="197">
        <f t="shared" si="3"/>
        <v>0</v>
      </c>
      <c r="AI25" s="197">
        <f t="shared" si="3"/>
        <v>0</v>
      </c>
      <c r="AJ25" s="197">
        <f t="shared" si="3"/>
        <v>0</v>
      </c>
      <c r="AK25" s="197">
        <f t="shared" si="3"/>
        <v>0</v>
      </c>
      <c r="AL25" s="197">
        <f t="shared" si="3"/>
        <v>0</v>
      </c>
      <c r="AM25" s="197">
        <f t="shared" si="3"/>
        <v>0</v>
      </c>
      <c r="AN25" s="197">
        <f t="shared" si="3"/>
        <v>0</v>
      </c>
      <c r="AO25" s="197">
        <f t="shared" si="3"/>
        <v>0</v>
      </c>
      <c r="AP25" s="197">
        <f t="shared" si="3"/>
        <v>0</v>
      </c>
      <c r="AQ25" s="197">
        <f t="shared" si="3"/>
        <v>0</v>
      </c>
      <c r="AR25" s="197">
        <f t="shared" si="3"/>
        <v>0</v>
      </c>
      <c r="AS25" s="197">
        <f t="shared" si="3"/>
        <v>0</v>
      </c>
      <c r="AT25" s="197">
        <f t="shared" si="3"/>
        <v>0</v>
      </c>
      <c r="AU25" s="197">
        <f t="shared" si="3"/>
        <v>0</v>
      </c>
      <c r="AV25" s="197">
        <f t="shared" si="3"/>
        <v>0</v>
      </c>
    </row>
    <row r="26" spans="2:48" x14ac:dyDescent="0.2">
      <c r="B26" s="2" t="s">
        <v>584</v>
      </c>
      <c r="C26" s="404">
        <f>+Control!J21</f>
        <v>0.8</v>
      </c>
      <c r="D26" s="75"/>
      <c r="E26" s="160">
        <f>+SUM(G26:AV26)</f>
        <v>334178.5279675583</v>
      </c>
      <c r="F26" s="160"/>
      <c r="G26" s="197">
        <f t="shared" ref="G26:AV26" si="4">+$C$26*G22*G$9</f>
        <v>0</v>
      </c>
      <c r="H26" s="197">
        <f t="shared" si="4"/>
        <v>43409.652642954694</v>
      </c>
      <c r="I26" s="197">
        <f t="shared" si="4"/>
        <v>157112.09238971717</v>
      </c>
      <c r="J26" s="197">
        <f t="shared" si="4"/>
        <v>87248.5022142776</v>
      </c>
      <c r="K26" s="197">
        <f t="shared" si="4"/>
        <v>46408.280720608847</v>
      </c>
      <c r="L26" s="197">
        <f t="shared" si="4"/>
        <v>0</v>
      </c>
      <c r="M26" s="197">
        <f t="shared" si="4"/>
        <v>0</v>
      </c>
      <c r="N26" s="197">
        <f t="shared" si="4"/>
        <v>0</v>
      </c>
      <c r="O26" s="197">
        <f t="shared" si="4"/>
        <v>0</v>
      </c>
      <c r="P26" s="197">
        <f t="shared" si="4"/>
        <v>0</v>
      </c>
      <c r="Q26" s="197">
        <f t="shared" si="4"/>
        <v>0</v>
      </c>
      <c r="R26" s="197">
        <f t="shared" si="4"/>
        <v>0</v>
      </c>
      <c r="S26" s="197">
        <f t="shared" si="4"/>
        <v>0</v>
      </c>
      <c r="T26" s="197">
        <f t="shared" si="4"/>
        <v>0</v>
      </c>
      <c r="U26" s="197">
        <f t="shared" si="4"/>
        <v>0</v>
      </c>
      <c r="V26" s="197">
        <f t="shared" si="4"/>
        <v>0</v>
      </c>
      <c r="W26" s="197">
        <f t="shared" si="4"/>
        <v>0</v>
      </c>
      <c r="X26" s="197">
        <f t="shared" si="4"/>
        <v>0</v>
      </c>
      <c r="Y26" s="197">
        <f t="shared" si="4"/>
        <v>0</v>
      </c>
      <c r="Z26" s="197">
        <f t="shared" si="4"/>
        <v>0</v>
      </c>
      <c r="AA26" s="197">
        <f t="shared" si="4"/>
        <v>0</v>
      </c>
      <c r="AB26" s="197">
        <f t="shared" si="4"/>
        <v>0</v>
      </c>
      <c r="AC26" s="197">
        <f t="shared" si="4"/>
        <v>0</v>
      </c>
      <c r="AD26" s="197">
        <f t="shared" si="4"/>
        <v>0</v>
      </c>
      <c r="AE26" s="197">
        <f t="shared" si="4"/>
        <v>0</v>
      </c>
      <c r="AF26" s="197">
        <f t="shared" si="4"/>
        <v>0</v>
      </c>
      <c r="AG26" s="197">
        <f t="shared" si="4"/>
        <v>0</v>
      </c>
      <c r="AH26" s="197">
        <f t="shared" si="4"/>
        <v>0</v>
      </c>
      <c r="AI26" s="197">
        <f t="shared" si="4"/>
        <v>0</v>
      </c>
      <c r="AJ26" s="197">
        <f t="shared" si="4"/>
        <v>0</v>
      </c>
      <c r="AK26" s="197">
        <f t="shared" si="4"/>
        <v>0</v>
      </c>
      <c r="AL26" s="197">
        <f t="shared" si="4"/>
        <v>0</v>
      </c>
      <c r="AM26" s="197">
        <f t="shared" si="4"/>
        <v>0</v>
      </c>
      <c r="AN26" s="197">
        <f t="shared" si="4"/>
        <v>0</v>
      </c>
      <c r="AO26" s="197">
        <f t="shared" si="4"/>
        <v>0</v>
      </c>
      <c r="AP26" s="197">
        <f t="shared" si="4"/>
        <v>0</v>
      </c>
      <c r="AQ26" s="197">
        <f t="shared" si="4"/>
        <v>0</v>
      </c>
      <c r="AR26" s="197">
        <f t="shared" si="4"/>
        <v>0</v>
      </c>
      <c r="AS26" s="197">
        <f t="shared" si="4"/>
        <v>0</v>
      </c>
      <c r="AT26" s="197">
        <f t="shared" si="4"/>
        <v>0</v>
      </c>
      <c r="AU26" s="197">
        <f t="shared" si="4"/>
        <v>0</v>
      </c>
      <c r="AV26" s="197">
        <f t="shared" si="4"/>
        <v>0</v>
      </c>
    </row>
    <row r="27" spans="2:48" x14ac:dyDescent="0.2">
      <c r="B27" s="252" t="s">
        <v>587</v>
      </c>
      <c r="C27" s="419"/>
      <c r="D27" s="420"/>
      <c r="E27" s="253">
        <f>+E25+E26</f>
        <v>417723.15995944786</v>
      </c>
      <c r="F27" s="253"/>
      <c r="G27" s="421">
        <f t="shared" ref="G27" si="5">+IFERROR(G25+G26,"")</f>
        <v>0</v>
      </c>
      <c r="H27" s="421">
        <f t="shared" ref="H27" si="6">+IFERROR(H25+H26,"")</f>
        <v>54262.06580369336</v>
      </c>
      <c r="I27" s="421">
        <f t="shared" ref="I27" si="7">+IFERROR(I25+I26,"")</f>
        <v>196390.11548714645</v>
      </c>
      <c r="J27" s="421">
        <f t="shared" ref="J27" si="8">+IFERROR(J25+J26,"")</f>
        <v>109060.62776784699</v>
      </c>
      <c r="K27" s="421">
        <f t="shared" ref="K27" si="9">+IFERROR(K25+K26,"")</f>
        <v>58010.350900761056</v>
      </c>
      <c r="L27" s="421">
        <f t="shared" ref="L27" si="10">+IFERROR(L25+L26,"")</f>
        <v>0</v>
      </c>
      <c r="M27" s="421">
        <f t="shared" ref="M27" si="11">+IFERROR(M25+M26,"")</f>
        <v>0</v>
      </c>
      <c r="N27" s="421">
        <f t="shared" ref="N27" si="12">+IFERROR(N25+N26,"")</f>
        <v>0</v>
      </c>
      <c r="O27" s="421">
        <f t="shared" ref="O27" si="13">+IFERROR(O25+O26,"")</f>
        <v>0</v>
      </c>
      <c r="P27" s="421">
        <f t="shared" ref="P27" si="14">+IFERROR(P25+P26,"")</f>
        <v>0</v>
      </c>
      <c r="Q27" s="421">
        <f t="shared" ref="Q27" si="15">+IFERROR(Q25+Q26,"")</f>
        <v>0</v>
      </c>
      <c r="R27" s="421">
        <f t="shared" ref="R27" si="16">+IFERROR(R25+R26,"")</f>
        <v>0</v>
      </c>
      <c r="S27" s="421">
        <f t="shared" ref="S27" si="17">+IFERROR(S25+S26,"")</f>
        <v>0</v>
      </c>
      <c r="T27" s="421">
        <f t="shared" ref="T27" si="18">+IFERROR(T25+T26,"")</f>
        <v>0</v>
      </c>
      <c r="U27" s="421">
        <f t="shared" ref="U27" si="19">+IFERROR(U25+U26,"")</f>
        <v>0</v>
      </c>
      <c r="V27" s="421">
        <f t="shared" ref="V27" si="20">+IFERROR(V25+V26,"")</f>
        <v>0</v>
      </c>
      <c r="W27" s="421">
        <f t="shared" ref="W27" si="21">+IFERROR(W25+W26,"")</f>
        <v>0</v>
      </c>
      <c r="X27" s="421">
        <f t="shared" ref="X27" si="22">+IFERROR(X25+X26,"")</f>
        <v>0</v>
      </c>
      <c r="Y27" s="421">
        <f t="shared" ref="Y27" si="23">+IFERROR(Y25+Y26,"")</f>
        <v>0</v>
      </c>
      <c r="Z27" s="421">
        <f t="shared" ref="Z27" si="24">+IFERROR(Z25+Z26,"")</f>
        <v>0</v>
      </c>
      <c r="AA27" s="421">
        <f t="shared" ref="AA27" si="25">+IFERROR(AA25+AA26,"")</f>
        <v>0</v>
      </c>
      <c r="AB27" s="421">
        <f t="shared" ref="AB27" si="26">+IFERROR(AB25+AB26,"")</f>
        <v>0</v>
      </c>
      <c r="AC27" s="421">
        <f t="shared" ref="AC27" si="27">+IFERROR(AC25+AC26,"")</f>
        <v>0</v>
      </c>
      <c r="AD27" s="421">
        <f t="shared" ref="AD27" si="28">+IFERROR(AD25+AD26,"")</f>
        <v>0</v>
      </c>
      <c r="AE27" s="421">
        <f t="shared" ref="AE27" si="29">+IFERROR(AE25+AE26,"")</f>
        <v>0</v>
      </c>
      <c r="AF27" s="421">
        <f t="shared" ref="AF27" si="30">+IFERROR(AF25+AF26,"")</f>
        <v>0</v>
      </c>
      <c r="AG27" s="421">
        <f t="shared" ref="AG27" si="31">+IFERROR(AG25+AG26,"")</f>
        <v>0</v>
      </c>
      <c r="AH27" s="421">
        <f t="shared" ref="AH27" si="32">+IFERROR(AH25+AH26,"")</f>
        <v>0</v>
      </c>
      <c r="AI27" s="421">
        <f t="shared" ref="AI27" si="33">+IFERROR(AI25+AI26,"")</f>
        <v>0</v>
      </c>
      <c r="AJ27" s="421">
        <f t="shared" ref="AJ27" si="34">+IFERROR(AJ25+AJ26,"")</f>
        <v>0</v>
      </c>
      <c r="AK27" s="421">
        <f t="shared" ref="AK27" si="35">+IFERROR(AK25+AK26,"")</f>
        <v>0</v>
      </c>
      <c r="AL27" s="421">
        <f t="shared" ref="AL27" si="36">+IFERROR(AL25+AL26,"")</f>
        <v>0</v>
      </c>
      <c r="AM27" s="421">
        <f t="shared" ref="AM27" si="37">+IFERROR(AM25+AM26,"")</f>
        <v>0</v>
      </c>
      <c r="AN27" s="421">
        <f t="shared" ref="AN27" si="38">+IFERROR(AN25+AN26,"")</f>
        <v>0</v>
      </c>
      <c r="AO27" s="421">
        <f t="shared" ref="AO27" si="39">+IFERROR(AO25+AO26,"")</f>
        <v>0</v>
      </c>
      <c r="AP27" s="421">
        <f t="shared" ref="AP27" si="40">+IFERROR(AP25+AP26,"")</f>
        <v>0</v>
      </c>
      <c r="AQ27" s="421">
        <f t="shared" ref="AQ27" si="41">+IFERROR(AQ25+AQ26,"")</f>
        <v>0</v>
      </c>
      <c r="AR27" s="421">
        <f t="shared" ref="AR27" si="42">+IFERROR(AR25+AR26,"")</f>
        <v>0</v>
      </c>
      <c r="AS27" s="421">
        <f t="shared" ref="AS27" si="43">+IFERROR(AS25+AS26,"")</f>
        <v>0</v>
      </c>
      <c r="AT27" s="421">
        <f t="shared" ref="AT27" si="44">+IFERROR(AT25+AT26,"")</f>
        <v>0</v>
      </c>
      <c r="AU27" s="421">
        <f t="shared" ref="AU27" si="45">+IFERROR(AU25+AU26,"")</f>
        <v>0</v>
      </c>
      <c r="AV27" s="421">
        <f t="shared" ref="AV27" si="46">+IFERROR(AV25+AV26,"")</f>
        <v>0</v>
      </c>
    </row>
    <row r="28" spans="2:48" x14ac:dyDescent="0.2">
      <c r="B28" s="2"/>
      <c r="C28" s="404"/>
      <c r="D28" s="75"/>
      <c r="E28" s="160"/>
      <c r="F28" s="160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</row>
    <row r="29" spans="2:48" x14ac:dyDescent="0.2">
      <c r="B29" s="2" t="s">
        <v>580</v>
      </c>
      <c r="C29" s="404"/>
      <c r="D29" s="75"/>
      <c r="E29" s="160"/>
      <c r="F29" s="160"/>
      <c r="G29" s="197">
        <f t="shared" ref="G29:AV29" si="47">+(G25+F29)*(G22&lt;&gt;0)</f>
        <v>0</v>
      </c>
      <c r="H29" s="197">
        <f t="shared" si="47"/>
        <v>10852.41316073867</v>
      </c>
      <c r="I29" s="197">
        <f t="shared" si="47"/>
        <v>50130.436258167945</v>
      </c>
      <c r="J29" s="197">
        <f t="shared" si="47"/>
        <v>71942.561811737338</v>
      </c>
      <c r="K29" s="197">
        <f t="shared" si="47"/>
        <v>83544.631991889546</v>
      </c>
      <c r="L29" s="197">
        <f t="shared" si="47"/>
        <v>0</v>
      </c>
      <c r="M29" s="197">
        <f t="shared" si="47"/>
        <v>0</v>
      </c>
      <c r="N29" s="197">
        <f t="shared" si="47"/>
        <v>0</v>
      </c>
      <c r="O29" s="197">
        <f t="shared" si="47"/>
        <v>0</v>
      </c>
      <c r="P29" s="197">
        <f t="shared" si="47"/>
        <v>0</v>
      </c>
      <c r="Q29" s="197">
        <f t="shared" si="47"/>
        <v>0</v>
      </c>
      <c r="R29" s="197">
        <f t="shared" si="47"/>
        <v>0</v>
      </c>
      <c r="S29" s="197">
        <f t="shared" si="47"/>
        <v>0</v>
      </c>
      <c r="T29" s="197">
        <f t="shared" si="47"/>
        <v>0</v>
      </c>
      <c r="U29" s="197">
        <f t="shared" si="47"/>
        <v>0</v>
      </c>
      <c r="V29" s="197">
        <f t="shared" si="47"/>
        <v>0</v>
      </c>
      <c r="W29" s="197">
        <f t="shared" si="47"/>
        <v>0</v>
      </c>
      <c r="X29" s="197">
        <f t="shared" si="47"/>
        <v>0</v>
      </c>
      <c r="Y29" s="197">
        <f t="shared" si="47"/>
        <v>0</v>
      </c>
      <c r="Z29" s="197">
        <f t="shared" si="47"/>
        <v>0</v>
      </c>
      <c r="AA29" s="197">
        <f t="shared" si="47"/>
        <v>0</v>
      </c>
      <c r="AB29" s="197">
        <f t="shared" si="47"/>
        <v>0</v>
      </c>
      <c r="AC29" s="197">
        <f t="shared" si="47"/>
        <v>0</v>
      </c>
      <c r="AD29" s="197">
        <f t="shared" si="47"/>
        <v>0</v>
      </c>
      <c r="AE29" s="197">
        <f t="shared" si="47"/>
        <v>0</v>
      </c>
      <c r="AF29" s="197">
        <f t="shared" si="47"/>
        <v>0</v>
      </c>
      <c r="AG29" s="197">
        <f t="shared" si="47"/>
        <v>0</v>
      </c>
      <c r="AH29" s="197">
        <f t="shared" si="47"/>
        <v>0</v>
      </c>
      <c r="AI29" s="197">
        <f t="shared" si="47"/>
        <v>0</v>
      </c>
      <c r="AJ29" s="197">
        <f t="shared" si="47"/>
        <v>0</v>
      </c>
      <c r="AK29" s="197">
        <f t="shared" si="47"/>
        <v>0</v>
      </c>
      <c r="AL29" s="197">
        <f t="shared" si="47"/>
        <v>0</v>
      </c>
      <c r="AM29" s="197">
        <f t="shared" si="47"/>
        <v>0</v>
      </c>
      <c r="AN29" s="197">
        <f t="shared" si="47"/>
        <v>0</v>
      </c>
      <c r="AO29" s="197">
        <f t="shared" si="47"/>
        <v>0</v>
      </c>
      <c r="AP29" s="197">
        <f t="shared" si="47"/>
        <v>0</v>
      </c>
      <c r="AQ29" s="197">
        <f t="shared" si="47"/>
        <v>0</v>
      </c>
      <c r="AR29" s="197">
        <f t="shared" si="47"/>
        <v>0</v>
      </c>
      <c r="AS29" s="197">
        <f t="shared" si="47"/>
        <v>0</v>
      </c>
      <c r="AT29" s="197">
        <f t="shared" si="47"/>
        <v>0</v>
      </c>
      <c r="AU29" s="197">
        <f t="shared" si="47"/>
        <v>0</v>
      </c>
      <c r="AV29" s="197">
        <f t="shared" si="47"/>
        <v>0</v>
      </c>
    </row>
    <row r="30" spans="2:48" x14ac:dyDescent="0.2">
      <c r="B30" s="2" t="s">
        <v>581</v>
      </c>
      <c r="C30" s="404"/>
      <c r="D30" s="75"/>
      <c r="E30" s="160"/>
      <c r="F30" s="160"/>
      <c r="G30" s="197">
        <f t="shared" ref="G30:AV30" si="48">+(G26+F30)*(G22&lt;&gt;0)</f>
        <v>0</v>
      </c>
      <c r="H30" s="197">
        <f t="shared" si="48"/>
        <v>43409.652642954694</v>
      </c>
      <c r="I30" s="197">
        <f t="shared" si="48"/>
        <v>200521.74503267187</v>
      </c>
      <c r="J30" s="197">
        <f t="shared" si="48"/>
        <v>287770.24724694947</v>
      </c>
      <c r="K30" s="197">
        <f t="shared" si="48"/>
        <v>334178.5279675583</v>
      </c>
      <c r="L30" s="197">
        <f t="shared" si="48"/>
        <v>0</v>
      </c>
      <c r="M30" s="197">
        <f t="shared" si="48"/>
        <v>0</v>
      </c>
      <c r="N30" s="197">
        <f t="shared" si="48"/>
        <v>0</v>
      </c>
      <c r="O30" s="197">
        <f t="shared" si="48"/>
        <v>0</v>
      </c>
      <c r="P30" s="197">
        <f t="shared" si="48"/>
        <v>0</v>
      </c>
      <c r="Q30" s="197">
        <f t="shared" si="48"/>
        <v>0</v>
      </c>
      <c r="R30" s="197">
        <f t="shared" si="48"/>
        <v>0</v>
      </c>
      <c r="S30" s="197">
        <f t="shared" si="48"/>
        <v>0</v>
      </c>
      <c r="T30" s="197">
        <f t="shared" si="48"/>
        <v>0</v>
      </c>
      <c r="U30" s="197">
        <f t="shared" si="48"/>
        <v>0</v>
      </c>
      <c r="V30" s="197">
        <f t="shared" si="48"/>
        <v>0</v>
      </c>
      <c r="W30" s="197">
        <f t="shared" si="48"/>
        <v>0</v>
      </c>
      <c r="X30" s="197">
        <f t="shared" si="48"/>
        <v>0</v>
      </c>
      <c r="Y30" s="197">
        <f t="shared" si="48"/>
        <v>0</v>
      </c>
      <c r="Z30" s="197">
        <f t="shared" si="48"/>
        <v>0</v>
      </c>
      <c r="AA30" s="197">
        <f t="shared" si="48"/>
        <v>0</v>
      </c>
      <c r="AB30" s="197">
        <f t="shared" si="48"/>
        <v>0</v>
      </c>
      <c r="AC30" s="197">
        <f t="shared" si="48"/>
        <v>0</v>
      </c>
      <c r="AD30" s="197">
        <f t="shared" si="48"/>
        <v>0</v>
      </c>
      <c r="AE30" s="197">
        <f t="shared" si="48"/>
        <v>0</v>
      </c>
      <c r="AF30" s="197">
        <f t="shared" si="48"/>
        <v>0</v>
      </c>
      <c r="AG30" s="197">
        <f t="shared" si="48"/>
        <v>0</v>
      </c>
      <c r="AH30" s="197">
        <f t="shared" si="48"/>
        <v>0</v>
      </c>
      <c r="AI30" s="197">
        <f t="shared" si="48"/>
        <v>0</v>
      </c>
      <c r="AJ30" s="197">
        <f t="shared" si="48"/>
        <v>0</v>
      </c>
      <c r="AK30" s="197">
        <f t="shared" si="48"/>
        <v>0</v>
      </c>
      <c r="AL30" s="197">
        <f t="shared" si="48"/>
        <v>0</v>
      </c>
      <c r="AM30" s="197">
        <f t="shared" si="48"/>
        <v>0</v>
      </c>
      <c r="AN30" s="197">
        <f t="shared" si="48"/>
        <v>0</v>
      </c>
      <c r="AO30" s="197">
        <f t="shared" si="48"/>
        <v>0</v>
      </c>
      <c r="AP30" s="197">
        <f t="shared" si="48"/>
        <v>0</v>
      </c>
      <c r="AQ30" s="197">
        <f t="shared" si="48"/>
        <v>0</v>
      </c>
      <c r="AR30" s="197">
        <f t="shared" si="48"/>
        <v>0</v>
      </c>
      <c r="AS30" s="197">
        <f t="shared" si="48"/>
        <v>0</v>
      </c>
      <c r="AT30" s="197">
        <f t="shared" si="48"/>
        <v>0</v>
      </c>
      <c r="AU30" s="197">
        <f t="shared" si="48"/>
        <v>0</v>
      </c>
      <c r="AV30" s="197">
        <f t="shared" si="48"/>
        <v>0</v>
      </c>
    </row>
    <row r="31" spans="2:48" x14ac:dyDescent="0.2">
      <c r="B31" s="252" t="s">
        <v>579</v>
      </c>
      <c r="C31" s="419"/>
      <c r="D31" s="420"/>
      <c r="E31" s="253"/>
      <c r="F31" s="253"/>
      <c r="G31" s="421">
        <f t="shared" ref="G31:AV31" si="49">+(G22+F31)*(G22&lt;&gt;0)</f>
        <v>0</v>
      </c>
      <c r="H31" s="421">
        <f t="shared" si="49"/>
        <v>54262.06580369336</v>
      </c>
      <c r="I31" s="421">
        <f t="shared" si="49"/>
        <v>250652.1812908398</v>
      </c>
      <c r="J31" s="421">
        <f t="shared" si="49"/>
        <v>359712.80905868678</v>
      </c>
      <c r="K31" s="421">
        <f t="shared" si="49"/>
        <v>417723.1599594478</v>
      </c>
      <c r="L31" s="421">
        <f t="shared" si="49"/>
        <v>0</v>
      </c>
      <c r="M31" s="421">
        <f t="shared" si="49"/>
        <v>0</v>
      </c>
      <c r="N31" s="421">
        <f t="shared" si="49"/>
        <v>0</v>
      </c>
      <c r="O31" s="421">
        <f t="shared" si="49"/>
        <v>0</v>
      </c>
      <c r="P31" s="421">
        <f t="shared" si="49"/>
        <v>0</v>
      </c>
      <c r="Q31" s="421">
        <f t="shared" si="49"/>
        <v>0</v>
      </c>
      <c r="R31" s="421">
        <f t="shared" si="49"/>
        <v>0</v>
      </c>
      <c r="S31" s="421">
        <f t="shared" si="49"/>
        <v>0</v>
      </c>
      <c r="T31" s="421">
        <f t="shared" si="49"/>
        <v>0</v>
      </c>
      <c r="U31" s="421">
        <f t="shared" si="49"/>
        <v>0</v>
      </c>
      <c r="V31" s="421">
        <f t="shared" si="49"/>
        <v>0</v>
      </c>
      <c r="W31" s="421">
        <f t="shared" si="49"/>
        <v>0</v>
      </c>
      <c r="X31" s="421">
        <f t="shared" si="49"/>
        <v>0</v>
      </c>
      <c r="Y31" s="421">
        <f t="shared" si="49"/>
        <v>0</v>
      </c>
      <c r="Z31" s="421">
        <f t="shared" si="49"/>
        <v>0</v>
      </c>
      <c r="AA31" s="421">
        <f t="shared" si="49"/>
        <v>0</v>
      </c>
      <c r="AB31" s="421">
        <f t="shared" si="49"/>
        <v>0</v>
      </c>
      <c r="AC31" s="421">
        <f t="shared" si="49"/>
        <v>0</v>
      </c>
      <c r="AD31" s="421">
        <f t="shared" si="49"/>
        <v>0</v>
      </c>
      <c r="AE31" s="421">
        <f t="shared" si="49"/>
        <v>0</v>
      </c>
      <c r="AF31" s="421">
        <f t="shared" si="49"/>
        <v>0</v>
      </c>
      <c r="AG31" s="421">
        <f t="shared" si="49"/>
        <v>0</v>
      </c>
      <c r="AH31" s="421">
        <f t="shared" si="49"/>
        <v>0</v>
      </c>
      <c r="AI31" s="421">
        <f t="shared" si="49"/>
        <v>0</v>
      </c>
      <c r="AJ31" s="421">
        <f t="shared" si="49"/>
        <v>0</v>
      </c>
      <c r="AK31" s="421">
        <f t="shared" si="49"/>
        <v>0</v>
      </c>
      <c r="AL31" s="421">
        <f t="shared" si="49"/>
        <v>0</v>
      </c>
      <c r="AM31" s="421">
        <f t="shared" si="49"/>
        <v>0</v>
      </c>
      <c r="AN31" s="421">
        <f t="shared" si="49"/>
        <v>0</v>
      </c>
      <c r="AO31" s="421">
        <f t="shared" si="49"/>
        <v>0</v>
      </c>
      <c r="AP31" s="421">
        <f t="shared" si="49"/>
        <v>0</v>
      </c>
      <c r="AQ31" s="421">
        <f t="shared" si="49"/>
        <v>0</v>
      </c>
      <c r="AR31" s="421">
        <f t="shared" si="49"/>
        <v>0</v>
      </c>
      <c r="AS31" s="421">
        <f t="shared" si="49"/>
        <v>0</v>
      </c>
      <c r="AT31" s="421">
        <f t="shared" si="49"/>
        <v>0</v>
      </c>
      <c r="AU31" s="421">
        <f t="shared" si="49"/>
        <v>0</v>
      </c>
      <c r="AV31" s="421">
        <f t="shared" si="49"/>
        <v>0</v>
      </c>
    </row>
    <row r="32" spans="2:48" x14ac:dyDescent="0.2">
      <c r="B32" s="2"/>
      <c r="C32" s="404"/>
      <c r="D32" s="75"/>
      <c r="E32" s="160"/>
      <c r="F32" s="160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</row>
    <row r="33" spans="2:48" x14ac:dyDescent="0.2">
      <c r="B33" s="5" t="s">
        <v>582</v>
      </c>
      <c r="C33" s="404"/>
      <c r="D33" s="75"/>
      <c r="E33" s="160"/>
      <c r="F33" s="160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</row>
    <row r="34" spans="2:48" x14ac:dyDescent="0.2">
      <c r="B34" s="2" t="s">
        <v>7</v>
      </c>
      <c r="C34" s="404"/>
      <c r="D34" s="75"/>
      <c r="E34" s="160"/>
      <c r="F34" s="160"/>
      <c r="G34" s="422" t="str">
        <f>+IFERROR(G29/G$31,"")</f>
        <v/>
      </c>
      <c r="H34" s="422">
        <f t="shared" ref="H34:AV34" si="50">+IFERROR(H29/H$31,"")</f>
        <v>0.19999999999999996</v>
      </c>
      <c r="I34" s="422">
        <f t="shared" si="50"/>
        <v>0.19999999999999996</v>
      </c>
      <c r="J34" s="422">
        <f t="shared" si="50"/>
        <v>0.19999999999999996</v>
      </c>
      <c r="K34" s="422">
        <f t="shared" si="50"/>
        <v>0.19999999999999996</v>
      </c>
      <c r="L34" s="422" t="str">
        <f t="shared" si="50"/>
        <v/>
      </c>
      <c r="M34" s="422" t="str">
        <f t="shared" si="50"/>
        <v/>
      </c>
      <c r="N34" s="422" t="str">
        <f t="shared" si="50"/>
        <v/>
      </c>
      <c r="O34" s="422" t="str">
        <f t="shared" si="50"/>
        <v/>
      </c>
      <c r="P34" s="422" t="str">
        <f t="shared" si="50"/>
        <v/>
      </c>
      <c r="Q34" s="422" t="str">
        <f t="shared" si="50"/>
        <v/>
      </c>
      <c r="R34" s="422" t="str">
        <f t="shared" si="50"/>
        <v/>
      </c>
      <c r="S34" s="422" t="str">
        <f t="shared" si="50"/>
        <v/>
      </c>
      <c r="T34" s="422" t="str">
        <f t="shared" si="50"/>
        <v/>
      </c>
      <c r="U34" s="422" t="str">
        <f t="shared" si="50"/>
        <v/>
      </c>
      <c r="V34" s="422" t="str">
        <f t="shared" si="50"/>
        <v/>
      </c>
      <c r="W34" s="422" t="str">
        <f t="shared" si="50"/>
        <v/>
      </c>
      <c r="X34" s="422" t="str">
        <f t="shared" si="50"/>
        <v/>
      </c>
      <c r="Y34" s="422" t="str">
        <f t="shared" si="50"/>
        <v/>
      </c>
      <c r="Z34" s="422" t="str">
        <f t="shared" si="50"/>
        <v/>
      </c>
      <c r="AA34" s="422" t="str">
        <f t="shared" si="50"/>
        <v/>
      </c>
      <c r="AB34" s="422" t="str">
        <f t="shared" si="50"/>
        <v/>
      </c>
      <c r="AC34" s="422" t="str">
        <f t="shared" si="50"/>
        <v/>
      </c>
      <c r="AD34" s="422" t="str">
        <f t="shared" si="50"/>
        <v/>
      </c>
      <c r="AE34" s="422" t="str">
        <f t="shared" si="50"/>
        <v/>
      </c>
      <c r="AF34" s="422" t="str">
        <f t="shared" si="50"/>
        <v/>
      </c>
      <c r="AG34" s="422" t="str">
        <f t="shared" si="50"/>
        <v/>
      </c>
      <c r="AH34" s="422" t="str">
        <f t="shared" si="50"/>
        <v/>
      </c>
      <c r="AI34" s="422" t="str">
        <f t="shared" si="50"/>
        <v/>
      </c>
      <c r="AJ34" s="422" t="str">
        <f t="shared" si="50"/>
        <v/>
      </c>
      <c r="AK34" s="422" t="str">
        <f t="shared" si="50"/>
        <v/>
      </c>
      <c r="AL34" s="422" t="str">
        <f t="shared" si="50"/>
        <v/>
      </c>
      <c r="AM34" s="422" t="str">
        <f t="shared" si="50"/>
        <v/>
      </c>
      <c r="AN34" s="422" t="str">
        <f t="shared" si="50"/>
        <v/>
      </c>
      <c r="AO34" s="422" t="str">
        <f t="shared" si="50"/>
        <v/>
      </c>
      <c r="AP34" s="422" t="str">
        <f t="shared" si="50"/>
        <v/>
      </c>
      <c r="AQ34" s="422" t="str">
        <f t="shared" si="50"/>
        <v/>
      </c>
      <c r="AR34" s="422" t="str">
        <f t="shared" si="50"/>
        <v/>
      </c>
      <c r="AS34" s="422" t="str">
        <f t="shared" si="50"/>
        <v/>
      </c>
      <c r="AT34" s="422" t="str">
        <f t="shared" si="50"/>
        <v/>
      </c>
      <c r="AU34" s="422" t="str">
        <f t="shared" si="50"/>
        <v/>
      </c>
      <c r="AV34" s="422" t="str">
        <f t="shared" si="50"/>
        <v/>
      </c>
    </row>
    <row r="35" spans="2:48" x14ac:dyDescent="0.2">
      <c r="B35" s="2" t="s">
        <v>65</v>
      </c>
      <c r="C35" s="404"/>
      <c r="D35" s="75"/>
      <c r="E35" s="160"/>
      <c r="F35" s="160"/>
      <c r="G35" s="422" t="str">
        <f>+IFERROR(G30/G$31,"")</f>
        <v/>
      </c>
      <c r="H35" s="422">
        <f t="shared" ref="H35:AV35" si="51">+IFERROR(H30/H$31,"")</f>
        <v>0.80000000000000016</v>
      </c>
      <c r="I35" s="422">
        <f t="shared" si="51"/>
        <v>0.80000000000000016</v>
      </c>
      <c r="J35" s="422">
        <f t="shared" si="51"/>
        <v>0.80000000000000016</v>
      </c>
      <c r="K35" s="422">
        <f t="shared" si="51"/>
        <v>0.80000000000000016</v>
      </c>
      <c r="L35" s="422" t="str">
        <f t="shared" si="51"/>
        <v/>
      </c>
      <c r="M35" s="422" t="str">
        <f t="shared" si="51"/>
        <v/>
      </c>
      <c r="N35" s="422" t="str">
        <f t="shared" si="51"/>
        <v/>
      </c>
      <c r="O35" s="422" t="str">
        <f t="shared" si="51"/>
        <v/>
      </c>
      <c r="P35" s="422" t="str">
        <f t="shared" si="51"/>
        <v/>
      </c>
      <c r="Q35" s="422" t="str">
        <f t="shared" si="51"/>
        <v/>
      </c>
      <c r="R35" s="422" t="str">
        <f t="shared" si="51"/>
        <v/>
      </c>
      <c r="S35" s="422" t="str">
        <f t="shared" si="51"/>
        <v/>
      </c>
      <c r="T35" s="422" t="str">
        <f t="shared" si="51"/>
        <v/>
      </c>
      <c r="U35" s="422" t="str">
        <f t="shared" si="51"/>
        <v/>
      </c>
      <c r="V35" s="422" t="str">
        <f t="shared" si="51"/>
        <v/>
      </c>
      <c r="W35" s="422" t="str">
        <f t="shared" si="51"/>
        <v/>
      </c>
      <c r="X35" s="422" t="str">
        <f t="shared" si="51"/>
        <v/>
      </c>
      <c r="Y35" s="422" t="str">
        <f t="shared" si="51"/>
        <v/>
      </c>
      <c r="Z35" s="422" t="str">
        <f t="shared" si="51"/>
        <v/>
      </c>
      <c r="AA35" s="422" t="str">
        <f t="shared" si="51"/>
        <v/>
      </c>
      <c r="AB35" s="422" t="str">
        <f t="shared" si="51"/>
        <v/>
      </c>
      <c r="AC35" s="422" t="str">
        <f t="shared" si="51"/>
        <v/>
      </c>
      <c r="AD35" s="422" t="str">
        <f t="shared" si="51"/>
        <v/>
      </c>
      <c r="AE35" s="422" t="str">
        <f t="shared" si="51"/>
        <v/>
      </c>
      <c r="AF35" s="422" t="str">
        <f t="shared" si="51"/>
        <v/>
      </c>
      <c r="AG35" s="422" t="str">
        <f t="shared" si="51"/>
        <v/>
      </c>
      <c r="AH35" s="422" t="str">
        <f t="shared" si="51"/>
        <v/>
      </c>
      <c r="AI35" s="422" t="str">
        <f t="shared" si="51"/>
        <v/>
      </c>
      <c r="AJ35" s="422" t="str">
        <f t="shared" si="51"/>
        <v/>
      </c>
      <c r="AK35" s="422" t="str">
        <f t="shared" si="51"/>
        <v/>
      </c>
      <c r="AL35" s="422" t="str">
        <f t="shared" si="51"/>
        <v/>
      </c>
      <c r="AM35" s="422" t="str">
        <f t="shared" si="51"/>
        <v/>
      </c>
      <c r="AN35" s="422" t="str">
        <f t="shared" si="51"/>
        <v/>
      </c>
      <c r="AO35" s="422" t="str">
        <f t="shared" si="51"/>
        <v/>
      </c>
      <c r="AP35" s="422" t="str">
        <f t="shared" si="51"/>
        <v/>
      </c>
      <c r="AQ35" s="422" t="str">
        <f t="shared" si="51"/>
        <v/>
      </c>
      <c r="AR35" s="422" t="str">
        <f t="shared" si="51"/>
        <v/>
      </c>
      <c r="AS35" s="422" t="str">
        <f t="shared" si="51"/>
        <v/>
      </c>
      <c r="AT35" s="422" t="str">
        <f t="shared" si="51"/>
        <v/>
      </c>
      <c r="AU35" s="422" t="str">
        <f t="shared" si="51"/>
        <v/>
      </c>
      <c r="AV35" s="422" t="str">
        <f t="shared" si="51"/>
        <v/>
      </c>
    </row>
    <row r="36" spans="2:48" x14ac:dyDescent="0.2">
      <c r="B36" s="2"/>
      <c r="C36" s="404"/>
      <c r="D36" s="75"/>
      <c r="E36" s="160"/>
      <c r="F36" s="160"/>
      <c r="G36" s="422"/>
      <c r="H36" s="422"/>
      <c r="I36" s="422"/>
      <c r="J36" s="422"/>
      <c r="K36" s="422"/>
      <c r="L36" s="422"/>
      <c r="M36" s="422"/>
      <c r="N36" s="422"/>
      <c r="O36" s="422"/>
      <c r="P36" s="422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22"/>
      <c r="AD36" s="422"/>
      <c r="AE36" s="422"/>
      <c r="AF36" s="422"/>
      <c r="AG36" s="422"/>
      <c r="AH36" s="422"/>
      <c r="AI36" s="422"/>
      <c r="AJ36" s="422"/>
      <c r="AK36" s="422"/>
      <c r="AL36" s="422"/>
      <c r="AM36" s="422"/>
      <c r="AN36" s="422"/>
      <c r="AO36" s="422"/>
      <c r="AP36" s="422"/>
      <c r="AQ36" s="422"/>
      <c r="AR36" s="422"/>
      <c r="AS36" s="422"/>
      <c r="AT36" s="422"/>
      <c r="AU36" s="422"/>
      <c r="AV36" s="422"/>
    </row>
    <row r="37" spans="2:48" x14ac:dyDescent="0.2">
      <c r="B37" s="235" t="s">
        <v>586</v>
      </c>
      <c r="C37" s="234"/>
      <c r="D37" s="234"/>
      <c r="E37" s="424"/>
      <c r="F37" s="424"/>
      <c r="G37" s="424"/>
      <c r="H37" s="424"/>
      <c r="I37" s="424"/>
      <c r="J37" s="424"/>
      <c r="K37" s="424"/>
      <c r="L37" s="424"/>
      <c r="M37" s="424"/>
      <c r="N37" s="424"/>
      <c r="O37" s="424"/>
      <c r="P37" s="424"/>
      <c r="Q37" s="424"/>
      <c r="R37" s="424"/>
      <c r="S37" s="424"/>
      <c r="T37" s="424"/>
      <c r="U37" s="424"/>
      <c r="V37" s="424"/>
      <c r="W37" s="424"/>
      <c r="X37" s="424"/>
      <c r="Y37" s="424"/>
      <c r="Z37" s="424"/>
      <c r="AA37" s="424"/>
      <c r="AB37" s="424"/>
      <c r="AC37" s="424"/>
      <c r="AD37" s="424"/>
      <c r="AE37" s="424"/>
      <c r="AF37" s="424"/>
      <c r="AG37" s="424"/>
      <c r="AH37" s="424"/>
      <c r="AI37" s="424"/>
      <c r="AJ37" s="424"/>
      <c r="AK37" s="424"/>
      <c r="AL37" s="424"/>
      <c r="AM37" s="424"/>
      <c r="AN37" s="424"/>
      <c r="AO37" s="424"/>
      <c r="AP37" s="424"/>
      <c r="AQ37" s="424"/>
      <c r="AR37" s="424"/>
      <c r="AS37" s="424"/>
      <c r="AT37" s="424"/>
      <c r="AU37" s="424"/>
      <c r="AV37" s="424"/>
    </row>
    <row r="38" spans="2:48" x14ac:dyDescent="0.2">
      <c r="B38" s="2" t="s">
        <v>583</v>
      </c>
      <c r="C38" s="404"/>
      <c r="D38" s="75"/>
      <c r="E38" s="160">
        <f>+SUM(G38:AV38)</f>
        <v>83544.631991889546</v>
      </c>
      <c r="F38" s="160"/>
      <c r="G38" s="423">
        <f t="shared" ref="G38:I38" si="52">+IFERROR(G42-F42,0)*(G22&lt;&gt;0)</f>
        <v>0</v>
      </c>
      <c r="H38" s="423">
        <f t="shared" si="52"/>
        <v>10852.41316073867</v>
      </c>
      <c r="I38" s="423">
        <f t="shared" si="52"/>
        <v>39278.023097429279</v>
      </c>
      <c r="J38" s="423">
        <f>+IFERROR(J42-I42,0)*(J22&lt;&gt;0)</f>
        <v>21812.125553569393</v>
      </c>
      <c r="K38" s="423">
        <f t="shared" ref="K38:AV38" si="53">+IFERROR(K42-J42,0)*(K22&lt;&gt;0)</f>
        <v>11602.070180152208</v>
      </c>
      <c r="L38" s="423">
        <f t="shared" si="53"/>
        <v>0</v>
      </c>
      <c r="M38" s="423">
        <f t="shared" si="53"/>
        <v>0</v>
      </c>
      <c r="N38" s="423">
        <f t="shared" si="53"/>
        <v>0</v>
      </c>
      <c r="O38" s="423">
        <f t="shared" si="53"/>
        <v>0</v>
      </c>
      <c r="P38" s="423">
        <f t="shared" si="53"/>
        <v>0</v>
      </c>
      <c r="Q38" s="423">
        <f t="shared" si="53"/>
        <v>0</v>
      </c>
      <c r="R38" s="423">
        <f t="shared" si="53"/>
        <v>0</v>
      </c>
      <c r="S38" s="423">
        <f t="shared" si="53"/>
        <v>0</v>
      </c>
      <c r="T38" s="423">
        <f t="shared" si="53"/>
        <v>0</v>
      </c>
      <c r="U38" s="423">
        <f t="shared" si="53"/>
        <v>0</v>
      </c>
      <c r="V38" s="423">
        <f t="shared" si="53"/>
        <v>0</v>
      </c>
      <c r="W38" s="423">
        <f t="shared" si="53"/>
        <v>0</v>
      </c>
      <c r="X38" s="423">
        <f t="shared" si="53"/>
        <v>0</v>
      </c>
      <c r="Y38" s="423">
        <f t="shared" si="53"/>
        <v>0</v>
      </c>
      <c r="Z38" s="423">
        <f t="shared" si="53"/>
        <v>0</v>
      </c>
      <c r="AA38" s="423">
        <f t="shared" si="53"/>
        <v>0</v>
      </c>
      <c r="AB38" s="423">
        <f t="shared" si="53"/>
        <v>0</v>
      </c>
      <c r="AC38" s="423">
        <f t="shared" si="53"/>
        <v>0</v>
      </c>
      <c r="AD38" s="423">
        <f t="shared" si="53"/>
        <v>0</v>
      </c>
      <c r="AE38" s="423">
        <f t="shared" si="53"/>
        <v>0</v>
      </c>
      <c r="AF38" s="423">
        <f t="shared" si="53"/>
        <v>0</v>
      </c>
      <c r="AG38" s="423">
        <f t="shared" si="53"/>
        <v>0</v>
      </c>
      <c r="AH38" s="423">
        <f t="shared" si="53"/>
        <v>0</v>
      </c>
      <c r="AI38" s="423">
        <f t="shared" si="53"/>
        <v>0</v>
      </c>
      <c r="AJ38" s="423">
        <f t="shared" si="53"/>
        <v>0</v>
      </c>
      <c r="AK38" s="423">
        <f t="shared" si="53"/>
        <v>0</v>
      </c>
      <c r="AL38" s="423">
        <f t="shared" si="53"/>
        <v>0</v>
      </c>
      <c r="AM38" s="423">
        <f t="shared" si="53"/>
        <v>0</v>
      </c>
      <c r="AN38" s="423">
        <f t="shared" si="53"/>
        <v>0</v>
      </c>
      <c r="AO38" s="423">
        <f t="shared" si="53"/>
        <v>0</v>
      </c>
      <c r="AP38" s="423">
        <f t="shared" si="53"/>
        <v>0</v>
      </c>
      <c r="AQ38" s="423">
        <f t="shared" si="53"/>
        <v>0</v>
      </c>
      <c r="AR38" s="423">
        <f t="shared" si="53"/>
        <v>0</v>
      </c>
      <c r="AS38" s="423">
        <f t="shared" si="53"/>
        <v>0</v>
      </c>
      <c r="AT38" s="423">
        <f t="shared" si="53"/>
        <v>0</v>
      </c>
      <c r="AU38" s="423">
        <f t="shared" si="53"/>
        <v>0</v>
      </c>
      <c r="AV38" s="423">
        <f t="shared" si="53"/>
        <v>0</v>
      </c>
    </row>
    <row r="39" spans="2:48" x14ac:dyDescent="0.2">
      <c r="B39" s="2" t="s">
        <v>584</v>
      </c>
      <c r="C39" s="404"/>
      <c r="D39" s="75"/>
      <c r="E39" s="160">
        <f>+SUM(G39:AV39)</f>
        <v>334178.52796755824</v>
      </c>
      <c r="F39" s="160"/>
      <c r="G39" s="423">
        <f t="shared" ref="G39:I39" si="54">++IFERROR(G43-F43,0)*(G22&lt;&gt;0)</f>
        <v>0</v>
      </c>
      <c r="H39" s="423">
        <f t="shared" si="54"/>
        <v>43409.652642954694</v>
      </c>
      <c r="I39" s="423">
        <f t="shared" si="54"/>
        <v>157112.09238971715</v>
      </c>
      <c r="J39" s="423">
        <f>++IFERROR(J43-I43,0)*(J22&lt;&gt;0)</f>
        <v>87248.502214277571</v>
      </c>
      <c r="K39" s="423">
        <f t="shared" ref="K39:AV39" si="55">++IFERROR(K43-J43,0)*(K22&lt;&gt;0)</f>
        <v>46408.280720608833</v>
      </c>
      <c r="L39" s="423">
        <f t="shared" si="55"/>
        <v>0</v>
      </c>
      <c r="M39" s="423">
        <f t="shared" si="55"/>
        <v>0</v>
      </c>
      <c r="N39" s="423">
        <f t="shared" si="55"/>
        <v>0</v>
      </c>
      <c r="O39" s="423">
        <f t="shared" si="55"/>
        <v>0</v>
      </c>
      <c r="P39" s="423">
        <f t="shared" si="55"/>
        <v>0</v>
      </c>
      <c r="Q39" s="423">
        <f t="shared" si="55"/>
        <v>0</v>
      </c>
      <c r="R39" s="423">
        <f t="shared" si="55"/>
        <v>0</v>
      </c>
      <c r="S39" s="423">
        <f t="shared" si="55"/>
        <v>0</v>
      </c>
      <c r="T39" s="423">
        <f t="shared" si="55"/>
        <v>0</v>
      </c>
      <c r="U39" s="423">
        <f t="shared" si="55"/>
        <v>0</v>
      </c>
      <c r="V39" s="423">
        <f t="shared" si="55"/>
        <v>0</v>
      </c>
      <c r="W39" s="423">
        <f t="shared" si="55"/>
        <v>0</v>
      </c>
      <c r="X39" s="423">
        <f t="shared" si="55"/>
        <v>0</v>
      </c>
      <c r="Y39" s="423">
        <f t="shared" si="55"/>
        <v>0</v>
      </c>
      <c r="Z39" s="423">
        <f t="shared" si="55"/>
        <v>0</v>
      </c>
      <c r="AA39" s="423">
        <f t="shared" si="55"/>
        <v>0</v>
      </c>
      <c r="AB39" s="423">
        <f t="shared" si="55"/>
        <v>0</v>
      </c>
      <c r="AC39" s="423">
        <f t="shared" si="55"/>
        <v>0</v>
      </c>
      <c r="AD39" s="423">
        <f t="shared" si="55"/>
        <v>0</v>
      </c>
      <c r="AE39" s="423">
        <f t="shared" si="55"/>
        <v>0</v>
      </c>
      <c r="AF39" s="423">
        <f t="shared" si="55"/>
        <v>0</v>
      </c>
      <c r="AG39" s="423">
        <f t="shared" si="55"/>
        <v>0</v>
      </c>
      <c r="AH39" s="423">
        <f t="shared" si="55"/>
        <v>0</v>
      </c>
      <c r="AI39" s="423">
        <f t="shared" si="55"/>
        <v>0</v>
      </c>
      <c r="AJ39" s="423">
        <f t="shared" si="55"/>
        <v>0</v>
      </c>
      <c r="AK39" s="423">
        <f t="shared" si="55"/>
        <v>0</v>
      </c>
      <c r="AL39" s="423">
        <f t="shared" si="55"/>
        <v>0</v>
      </c>
      <c r="AM39" s="423">
        <f t="shared" si="55"/>
        <v>0</v>
      </c>
      <c r="AN39" s="423">
        <f t="shared" si="55"/>
        <v>0</v>
      </c>
      <c r="AO39" s="423">
        <f t="shared" si="55"/>
        <v>0</v>
      </c>
      <c r="AP39" s="423">
        <f t="shared" si="55"/>
        <v>0</v>
      </c>
      <c r="AQ39" s="423">
        <f t="shared" si="55"/>
        <v>0</v>
      </c>
      <c r="AR39" s="423">
        <f t="shared" si="55"/>
        <v>0</v>
      </c>
      <c r="AS39" s="423">
        <f t="shared" si="55"/>
        <v>0</v>
      </c>
      <c r="AT39" s="423">
        <f t="shared" si="55"/>
        <v>0</v>
      </c>
      <c r="AU39" s="423">
        <f t="shared" si="55"/>
        <v>0</v>
      </c>
      <c r="AV39" s="423">
        <f t="shared" si="55"/>
        <v>0</v>
      </c>
    </row>
    <row r="40" spans="2:48" x14ac:dyDescent="0.2">
      <c r="B40" s="252" t="s">
        <v>587</v>
      </c>
      <c r="C40" s="419"/>
      <c r="D40" s="420"/>
      <c r="E40" s="253">
        <f>+E38+E39</f>
        <v>417723.1599594478</v>
      </c>
      <c r="F40" s="253"/>
      <c r="G40" s="421">
        <f t="shared" ref="G40" si="56">+IFERROR(G38+G39,"")</f>
        <v>0</v>
      </c>
      <c r="H40" s="421">
        <f t="shared" ref="H40" si="57">+IFERROR(H38+H39,"")</f>
        <v>54262.06580369336</v>
      </c>
      <c r="I40" s="421">
        <f t="shared" ref="I40" si="58">+IFERROR(I38+I39,"")</f>
        <v>196390.11548714642</v>
      </c>
      <c r="J40" s="421">
        <f t="shared" ref="J40" si="59">+IFERROR(J38+J39,"")</f>
        <v>109060.62776784696</v>
      </c>
      <c r="K40" s="421">
        <f t="shared" ref="K40" si="60">+IFERROR(K38+K39,"")</f>
        <v>58010.350900761041</v>
      </c>
      <c r="L40" s="421">
        <f t="shared" ref="L40" si="61">+IFERROR(L38+L39,"")</f>
        <v>0</v>
      </c>
      <c r="M40" s="421">
        <f t="shared" ref="M40" si="62">+IFERROR(M38+M39,"")</f>
        <v>0</v>
      </c>
      <c r="N40" s="421">
        <f t="shared" ref="N40" si="63">+IFERROR(N38+N39,"")</f>
        <v>0</v>
      </c>
      <c r="O40" s="421">
        <f t="shared" ref="O40" si="64">+IFERROR(O38+O39,"")</f>
        <v>0</v>
      </c>
      <c r="P40" s="421">
        <f t="shared" ref="P40" si="65">+IFERROR(P38+P39,"")</f>
        <v>0</v>
      </c>
      <c r="Q40" s="421">
        <f t="shared" ref="Q40" si="66">+IFERROR(Q38+Q39,"")</f>
        <v>0</v>
      </c>
      <c r="R40" s="421">
        <f t="shared" ref="R40" si="67">+IFERROR(R38+R39,"")</f>
        <v>0</v>
      </c>
      <c r="S40" s="421">
        <f t="shared" ref="S40" si="68">+IFERROR(S38+S39,"")</f>
        <v>0</v>
      </c>
      <c r="T40" s="421">
        <f t="shared" ref="T40" si="69">+IFERROR(T38+T39,"")</f>
        <v>0</v>
      </c>
      <c r="U40" s="421">
        <f t="shared" ref="U40" si="70">+IFERROR(U38+U39,"")</f>
        <v>0</v>
      </c>
      <c r="V40" s="421">
        <f t="shared" ref="V40" si="71">+IFERROR(V38+V39,"")</f>
        <v>0</v>
      </c>
      <c r="W40" s="421">
        <f t="shared" ref="W40" si="72">+IFERROR(W38+W39,"")</f>
        <v>0</v>
      </c>
      <c r="X40" s="421">
        <f t="shared" ref="X40" si="73">+IFERROR(X38+X39,"")</f>
        <v>0</v>
      </c>
      <c r="Y40" s="421">
        <f t="shared" ref="Y40" si="74">+IFERROR(Y38+Y39,"")</f>
        <v>0</v>
      </c>
      <c r="Z40" s="421">
        <f t="shared" ref="Z40" si="75">+IFERROR(Z38+Z39,"")</f>
        <v>0</v>
      </c>
      <c r="AA40" s="421">
        <f t="shared" ref="AA40" si="76">+IFERROR(AA38+AA39,"")</f>
        <v>0</v>
      </c>
      <c r="AB40" s="421">
        <f t="shared" ref="AB40" si="77">+IFERROR(AB38+AB39,"")</f>
        <v>0</v>
      </c>
      <c r="AC40" s="421">
        <f t="shared" ref="AC40" si="78">+IFERROR(AC38+AC39,"")</f>
        <v>0</v>
      </c>
      <c r="AD40" s="421">
        <f t="shared" ref="AD40" si="79">+IFERROR(AD38+AD39,"")</f>
        <v>0</v>
      </c>
      <c r="AE40" s="421">
        <f t="shared" ref="AE40" si="80">+IFERROR(AE38+AE39,"")</f>
        <v>0</v>
      </c>
      <c r="AF40" s="421">
        <f t="shared" ref="AF40" si="81">+IFERROR(AF38+AF39,"")</f>
        <v>0</v>
      </c>
      <c r="AG40" s="421">
        <f t="shared" ref="AG40" si="82">+IFERROR(AG38+AG39,"")</f>
        <v>0</v>
      </c>
      <c r="AH40" s="421">
        <f t="shared" ref="AH40" si="83">+IFERROR(AH38+AH39,"")</f>
        <v>0</v>
      </c>
      <c r="AI40" s="421">
        <f t="shared" ref="AI40" si="84">+IFERROR(AI38+AI39,"")</f>
        <v>0</v>
      </c>
      <c r="AJ40" s="421">
        <f t="shared" ref="AJ40" si="85">+IFERROR(AJ38+AJ39,"")</f>
        <v>0</v>
      </c>
      <c r="AK40" s="421">
        <f t="shared" ref="AK40" si="86">+IFERROR(AK38+AK39,"")</f>
        <v>0</v>
      </c>
      <c r="AL40" s="421">
        <f t="shared" ref="AL40" si="87">+IFERROR(AL38+AL39,"")</f>
        <v>0</v>
      </c>
      <c r="AM40" s="421">
        <f t="shared" ref="AM40" si="88">+IFERROR(AM38+AM39,"")</f>
        <v>0</v>
      </c>
      <c r="AN40" s="421">
        <f t="shared" ref="AN40" si="89">+IFERROR(AN38+AN39,"")</f>
        <v>0</v>
      </c>
      <c r="AO40" s="421">
        <f t="shared" ref="AO40" si="90">+IFERROR(AO38+AO39,"")</f>
        <v>0</v>
      </c>
      <c r="AP40" s="421">
        <f t="shared" ref="AP40" si="91">+IFERROR(AP38+AP39,"")</f>
        <v>0</v>
      </c>
      <c r="AQ40" s="421">
        <f t="shared" ref="AQ40" si="92">+IFERROR(AQ38+AQ39,"")</f>
        <v>0</v>
      </c>
      <c r="AR40" s="421">
        <f t="shared" ref="AR40" si="93">+IFERROR(AR38+AR39,"")</f>
        <v>0</v>
      </c>
      <c r="AS40" s="421">
        <f t="shared" ref="AS40" si="94">+IFERROR(AS38+AS39,"")</f>
        <v>0</v>
      </c>
      <c r="AT40" s="421">
        <f t="shared" ref="AT40" si="95">+IFERROR(AT38+AT39,"")</f>
        <v>0</v>
      </c>
      <c r="AU40" s="421">
        <f t="shared" ref="AU40" si="96">+IFERROR(AU38+AU39,"")</f>
        <v>0</v>
      </c>
      <c r="AV40" s="421">
        <f t="shared" ref="AV40" si="97">+IFERROR(AV38+AV39,"")</f>
        <v>0</v>
      </c>
    </row>
    <row r="41" spans="2:48" x14ac:dyDescent="0.2">
      <c r="B41" s="399"/>
      <c r="C41" s="140"/>
      <c r="D41" s="140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7"/>
      <c r="AT41" s="197"/>
      <c r="AU41" s="197"/>
      <c r="AV41" s="197"/>
    </row>
    <row r="42" spans="2:48" x14ac:dyDescent="0.2">
      <c r="B42" s="2" t="s">
        <v>580</v>
      </c>
      <c r="C42" s="404"/>
      <c r="D42" s="75"/>
      <c r="E42" s="160"/>
      <c r="F42" s="160"/>
      <c r="G42" s="423">
        <f t="shared" ref="G42:AV42" si="98">+IF(G9=0,G22,IFERROR(G29/G34*$C$25,0))</f>
        <v>0</v>
      </c>
      <c r="H42" s="423">
        <f t="shared" si="98"/>
        <v>10852.41316073867</v>
      </c>
      <c r="I42" s="423">
        <f t="shared" si="98"/>
        <v>50130.436258167945</v>
      </c>
      <c r="J42" s="423">
        <f t="shared" si="98"/>
        <v>71942.561811737338</v>
      </c>
      <c r="K42" s="423">
        <f t="shared" si="98"/>
        <v>83544.631991889546</v>
      </c>
      <c r="L42" s="423">
        <f t="shared" si="98"/>
        <v>0</v>
      </c>
      <c r="M42" s="423">
        <f t="shared" si="98"/>
        <v>0</v>
      </c>
      <c r="N42" s="423">
        <f t="shared" si="98"/>
        <v>0</v>
      </c>
      <c r="O42" s="423">
        <f t="shared" si="98"/>
        <v>0</v>
      </c>
      <c r="P42" s="423">
        <f t="shared" si="98"/>
        <v>0</v>
      </c>
      <c r="Q42" s="423">
        <f t="shared" si="98"/>
        <v>0</v>
      </c>
      <c r="R42" s="423">
        <f t="shared" si="98"/>
        <v>0</v>
      </c>
      <c r="S42" s="423">
        <f t="shared" si="98"/>
        <v>0</v>
      </c>
      <c r="T42" s="423">
        <f t="shared" si="98"/>
        <v>0</v>
      </c>
      <c r="U42" s="423">
        <f t="shared" si="98"/>
        <v>0</v>
      </c>
      <c r="V42" s="423">
        <f t="shared" si="98"/>
        <v>0</v>
      </c>
      <c r="W42" s="423">
        <f t="shared" si="98"/>
        <v>0</v>
      </c>
      <c r="X42" s="423">
        <f t="shared" si="98"/>
        <v>0</v>
      </c>
      <c r="Y42" s="423">
        <f t="shared" si="98"/>
        <v>0</v>
      </c>
      <c r="Z42" s="423">
        <f t="shared" si="98"/>
        <v>0</v>
      </c>
      <c r="AA42" s="423">
        <f t="shared" si="98"/>
        <v>0</v>
      </c>
      <c r="AB42" s="423">
        <f t="shared" si="98"/>
        <v>0</v>
      </c>
      <c r="AC42" s="423">
        <f t="shared" si="98"/>
        <v>0</v>
      </c>
      <c r="AD42" s="423">
        <f t="shared" si="98"/>
        <v>0</v>
      </c>
      <c r="AE42" s="423">
        <f t="shared" si="98"/>
        <v>0</v>
      </c>
      <c r="AF42" s="423">
        <f t="shared" si="98"/>
        <v>0</v>
      </c>
      <c r="AG42" s="423">
        <f t="shared" si="98"/>
        <v>0</v>
      </c>
      <c r="AH42" s="423">
        <f t="shared" si="98"/>
        <v>0</v>
      </c>
      <c r="AI42" s="423">
        <f t="shared" si="98"/>
        <v>0</v>
      </c>
      <c r="AJ42" s="423">
        <f t="shared" si="98"/>
        <v>0</v>
      </c>
      <c r="AK42" s="423">
        <f t="shared" si="98"/>
        <v>0</v>
      </c>
      <c r="AL42" s="423">
        <f t="shared" si="98"/>
        <v>0</v>
      </c>
      <c r="AM42" s="423">
        <f t="shared" si="98"/>
        <v>0</v>
      </c>
      <c r="AN42" s="423">
        <f t="shared" si="98"/>
        <v>0</v>
      </c>
      <c r="AO42" s="423">
        <f t="shared" si="98"/>
        <v>0</v>
      </c>
      <c r="AP42" s="423">
        <f t="shared" si="98"/>
        <v>0</v>
      </c>
      <c r="AQ42" s="423">
        <f t="shared" si="98"/>
        <v>0</v>
      </c>
      <c r="AR42" s="423">
        <f t="shared" si="98"/>
        <v>0</v>
      </c>
      <c r="AS42" s="423">
        <f t="shared" si="98"/>
        <v>0</v>
      </c>
      <c r="AT42" s="423">
        <f t="shared" si="98"/>
        <v>0</v>
      </c>
      <c r="AU42" s="423">
        <f t="shared" si="98"/>
        <v>0</v>
      </c>
      <c r="AV42" s="423">
        <f t="shared" si="98"/>
        <v>0</v>
      </c>
    </row>
    <row r="43" spans="2:48" x14ac:dyDescent="0.2">
      <c r="B43" s="2" t="s">
        <v>581</v>
      </c>
      <c r="C43" s="404"/>
      <c r="D43" s="75"/>
      <c r="E43" s="160"/>
      <c r="F43" s="160"/>
      <c r="G43" s="423">
        <f t="shared" ref="G43:J43" si="99">+IFERROR(G30/G35*$C$26,0)</f>
        <v>0</v>
      </c>
      <c r="H43" s="423">
        <f t="shared" si="99"/>
        <v>43409.652642954694</v>
      </c>
      <c r="I43" s="423">
        <f t="shared" si="99"/>
        <v>200521.74503267184</v>
      </c>
      <c r="J43" s="423">
        <f t="shared" si="99"/>
        <v>287770.24724694941</v>
      </c>
      <c r="K43" s="423">
        <f>+IFERROR(K30/K35*$C$26,0)</f>
        <v>334178.52796755824</v>
      </c>
      <c r="L43" s="423">
        <f t="shared" ref="L43:AV43" si="100">+IFERROR(L30/L35*$C$26,0)</f>
        <v>0</v>
      </c>
      <c r="M43" s="423">
        <f t="shared" si="100"/>
        <v>0</v>
      </c>
      <c r="N43" s="423">
        <f t="shared" si="100"/>
        <v>0</v>
      </c>
      <c r="O43" s="423">
        <f t="shared" si="100"/>
        <v>0</v>
      </c>
      <c r="P43" s="423">
        <f t="shared" si="100"/>
        <v>0</v>
      </c>
      <c r="Q43" s="423">
        <f t="shared" si="100"/>
        <v>0</v>
      </c>
      <c r="R43" s="423">
        <f t="shared" si="100"/>
        <v>0</v>
      </c>
      <c r="S43" s="423">
        <f t="shared" si="100"/>
        <v>0</v>
      </c>
      <c r="T43" s="423">
        <f t="shared" si="100"/>
        <v>0</v>
      </c>
      <c r="U43" s="423">
        <f t="shared" si="100"/>
        <v>0</v>
      </c>
      <c r="V43" s="423">
        <f t="shared" si="100"/>
        <v>0</v>
      </c>
      <c r="W43" s="423">
        <f t="shared" si="100"/>
        <v>0</v>
      </c>
      <c r="X43" s="423">
        <f t="shared" si="100"/>
        <v>0</v>
      </c>
      <c r="Y43" s="423">
        <f t="shared" si="100"/>
        <v>0</v>
      </c>
      <c r="Z43" s="423">
        <f t="shared" si="100"/>
        <v>0</v>
      </c>
      <c r="AA43" s="423">
        <f t="shared" si="100"/>
        <v>0</v>
      </c>
      <c r="AB43" s="423">
        <f t="shared" si="100"/>
        <v>0</v>
      </c>
      <c r="AC43" s="423">
        <f t="shared" si="100"/>
        <v>0</v>
      </c>
      <c r="AD43" s="423">
        <f t="shared" si="100"/>
        <v>0</v>
      </c>
      <c r="AE43" s="423">
        <f t="shared" si="100"/>
        <v>0</v>
      </c>
      <c r="AF43" s="423">
        <f t="shared" si="100"/>
        <v>0</v>
      </c>
      <c r="AG43" s="423">
        <f t="shared" si="100"/>
        <v>0</v>
      </c>
      <c r="AH43" s="423">
        <f t="shared" si="100"/>
        <v>0</v>
      </c>
      <c r="AI43" s="423">
        <f t="shared" si="100"/>
        <v>0</v>
      </c>
      <c r="AJ43" s="423">
        <f t="shared" si="100"/>
        <v>0</v>
      </c>
      <c r="AK43" s="423">
        <f t="shared" si="100"/>
        <v>0</v>
      </c>
      <c r="AL43" s="423">
        <f t="shared" si="100"/>
        <v>0</v>
      </c>
      <c r="AM43" s="423">
        <f t="shared" si="100"/>
        <v>0</v>
      </c>
      <c r="AN43" s="423">
        <f t="shared" si="100"/>
        <v>0</v>
      </c>
      <c r="AO43" s="423">
        <f t="shared" si="100"/>
        <v>0</v>
      </c>
      <c r="AP43" s="423">
        <f t="shared" si="100"/>
        <v>0</v>
      </c>
      <c r="AQ43" s="423">
        <f t="shared" si="100"/>
        <v>0</v>
      </c>
      <c r="AR43" s="423">
        <f t="shared" si="100"/>
        <v>0</v>
      </c>
      <c r="AS43" s="423">
        <f t="shared" si="100"/>
        <v>0</v>
      </c>
      <c r="AT43" s="423">
        <f t="shared" si="100"/>
        <v>0</v>
      </c>
      <c r="AU43" s="423">
        <f t="shared" si="100"/>
        <v>0</v>
      </c>
      <c r="AV43" s="423">
        <f t="shared" si="100"/>
        <v>0</v>
      </c>
    </row>
    <row r="44" spans="2:48" x14ac:dyDescent="0.2">
      <c r="B44" s="252" t="s">
        <v>579</v>
      </c>
      <c r="C44" s="419"/>
      <c r="D44" s="420"/>
      <c r="E44" s="253"/>
      <c r="F44" s="253"/>
      <c r="G44" s="421">
        <f t="shared" ref="G44:AV44" si="101">+IFERROR(G42+G43,"")</f>
        <v>0</v>
      </c>
      <c r="H44" s="421">
        <f t="shared" si="101"/>
        <v>54262.06580369336</v>
      </c>
      <c r="I44" s="421">
        <f t="shared" si="101"/>
        <v>250652.1812908398</v>
      </c>
      <c r="J44" s="421">
        <f t="shared" si="101"/>
        <v>359712.80905868672</v>
      </c>
      <c r="K44" s="421">
        <f t="shared" si="101"/>
        <v>417723.1599594478</v>
      </c>
      <c r="L44" s="421">
        <f t="shared" si="101"/>
        <v>0</v>
      </c>
      <c r="M44" s="421">
        <f t="shared" si="101"/>
        <v>0</v>
      </c>
      <c r="N44" s="421">
        <f t="shared" si="101"/>
        <v>0</v>
      </c>
      <c r="O44" s="421">
        <f t="shared" si="101"/>
        <v>0</v>
      </c>
      <c r="P44" s="421">
        <f t="shared" si="101"/>
        <v>0</v>
      </c>
      <c r="Q44" s="421">
        <f t="shared" si="101"/>
        <v>0</v>
      </c>
      <c r="R44" s="421">
        <f t="shared" si="101"/>
        <v>0</v>
      </c>
      <c r="S44" s="421">
        <f t="shared" si="101"/>
        <v>0</v>
      </c>
      <c r="T44" s="421">
        <f t="shared" si="101"/>
        <v>0</v>
      </c>
      <c r="U44" s="421">
        <f t="shared" si="101"/>
        <v>0</v>
      </c>
      <c r="V44" s="421">
        <f t="shared" si="101"/>
        <v>0</v>
      </c>
      <c r="W44" s="421">
        <f t="shared" si="101"/>
        <v>0</v>
      </c>
      <c r="X44" s="421">
        <f t="shared" si="101"/>
        <v>0</v>
      </c>
      <c r="Y44" s="421">
        <f t="shared" si="101"/>
        <v>0</v>
      </c>
      <c r="Z44" s="421">
        <f t="shared" si="101"/>
        <v>0</v>
      </c>
      <c r="AA44" s="421">
        <f t="shared" si="101"/>
        <v>0</v>
      </c>
      <c r="AB44" s="421">
        <f t="shared" si="101"/>
        <v>0</v>
      </c>
      <c r="AC44" s="421">
        <f t="shared" si="101"/>
        <v>0</v>
      </c>
      <c r="AD44" s="421">
        <f t="shared" si="101"/>
        <v>0</v>
      </c>
      <c r="AE44" s="421">
        <f t="shared" si="101"/>
        <v>0</v>
      </c>
      <c r="AF44" s="421">
        <f t="shared" si="101"/>
        <v>0</v>
      </c>
      <c r="AG44" s="421">
        <f t="shared" si="101"/>
        <v>0</v>
      </c>
      <c r="AH44" s="421">
        <f t="shared" si="101"/>
        <v>0</v>
      </c>
      <c r="AI44" s="421">
        <f t="shared" si="101"/>
        <v>0</v>
      </c>
      <c r="AJ44" s="421">
        <f t="shared" si="101"/>
        <v>0</v>
      </c>
      <c r="AK44" s="421">
        <f t="shared" si="101"/>
        <v>0</v>
      </c>
      <c r="AL44" s="421">
        <f t="shared" si="101"/>
        <v>0</v>
      </c>
      <c r="AM44" s="421">
        <f t="shared" si="101"/>
        <v>0</v>
      </c>
      <c r="AN44" s="421">
        <f t="shared" si="101"/>
        <v>0</v>
      </c>
      <c r="AO44" s="421">
        <f t="shared" si="101"/>
        <v>0</v>
      </c>
      <c r="AP44" s="421">
        <f t="shared" si="101"/>
        <v>0</v>
      </c>
      <c r="AQ44" s="421">
        <f t="shared" si="101"/>
        <v>0</v>
      </c>
      <c r="AR44" s="421">
        <f t="shared" si="101"/>
        <v>0</v>
      </c>
      <c r="AS44" s="421">
        <f t="shared" si="101"/>
        <v>0</v>
      </c>
      <c r="AT44" s="421">
        <f t="shared" si="101"/>
        <v>0</v>
      </c>
      <c r="AU44" s="421">
        <f t="shared" si="101"/>
        <v>0</v>
      </c>
      <c r="AV44" s="421">
        <f t="shared" si="101"/>
        <v>0</v>
      </c>
    </row>
    <row r="45" spans="2:48" x14ac:dyDescent="0.2">
      <c r="B45" s="2"/>
      <c r="C45" s="404"/>
      <c r="D45" s="75"/>
      <c r="E45" s="160"/>
      <c r="F45" s="160"/>
      <c r="G45" s="422"/>
      <c r="H45" s="423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2"/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</row>
    <row r="46" spans="2:48" x14ac:dyDescent="0.2">
      <c r="B46" s="5" t="s">
        <v>588</v>
      </c>
      <c r="C46" s="404"/>
      <c r="D46" s="75"/>
      <c r="E46" s="160"/>
      <c r="F46" s="160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</row>
    <row r="47" spans="2:48" x14ac:dyDescent="0.2">
      <c r="B47" s="2" t="s">
        <v>7</v>
      </c>
      <c r="C47" s="404"/>
      <c r="D47" s="75"/>
      <c r="E47" s="160"/>
      <c r="F47" s="160"/>
      <c r="G47" s="422" t="str">
        <f t="shared" ref="G47:AV47" si="102">+IFERROR(G42/G$31,"")</f>
        <v/>
      </c>
      <c r="H47" s="422">
        <f t="shared" si="102"/>
        <v>0.19999999999999996</v>
      </c>
      <c r="I47" s="422">
        <f t="shared" si="102"/>
        <v>0.19999999999999996</v>
      </c>
      <c r="J47" s="422">
        <f t="shared" si="102"/>
        <v>0.19999999999999996</v>
      </c>
      <c r="K47" s="422">
        <f t="shared" si="102"/>
        <v>0.19999999999999996</v>
      </c>
      <c r="L47" s="422" t="str">
        <f t="shared" si="102"/>
        <v/>
      </c>
      <c r="M47" s="422" t="str">
        <f t="shared" si="102"/>
        <v/>
      </c>
      <c r="N47" s="422" t="str">
        <f t="shared" si="102"/>
        <v/>
      </c>
      <c r="O47" s="422" t="str">
        <f t="shared" si="102"/>
        <v/>
      </c>
      <c r="P47" s="422" t="str">
        <f t="shared" si="102"/>
        <v/>
      </c>
      <c r="Q47" s="422" t="str">
        <f t="shared" si="102"/>
        <v/>
      </c>
      <c r="R47" s="422" t="str">
        <f t="shared" si="102"/>
        <v/>
      </c>
      <c r="S47" s="422" t="str">
        <f t="shared" si="102"/>
        <v/>
      </c>
      <c r="T47" s="422" t="str">
        <f t="shared" si="102"/>
        <v/>
      </c>
      <c r="U47" s="422" t="str">
        <f t="shared" si="102"/>
        <v/>
      </c>
      <c r="V47" s="422" t="str">
        <f t="shared" si="102"/>
        <v/>
      </c>
      <c r="W47" s="422" t="str">
        <f t="shared" si="102"/>
        <v/>
      </c>
      <c r="X47" s="422" t="str">
        <f t="shared" si="102"/>
        <v/>
      </c>
      <c r="Y47" s="422" t="str">
        <f t="shared" si="102"/>
        <v/>
      </c>
      <c r="Z47" s="422" t="str">
        <f t="shared" si="102"/>
        <v/>
      </c>
      <c r="AA47" s="422" t="str">
        <f t="shared" si="102"/>
        <v/>
      </c>
      <c r="AB47" s="422" t="str">
        <f t="shared" si="102"/>
        <v/>
      </c>
      <c r="AC47" s="422" t="str">
        <f t="shared" si="102"/>
        <v/>
      </c>
      <c r="AD47" s="422" t="str">
        <f t="shared" si="102"/>
        <v/>
      </c>
      <c r="AE47" s="422" t="str">
        <f t="shared" si="102"/>
        <v/>
      </c>
      <c r="AF47" s="422" t="str">
        <f t="shared" si="102"/>
        <v/>
      </c>
      <c r="AG47" s="422" t="str">
        <f t="shared" si="102"/>
        <v/>
      </c>
      <c r="AH47" s="422" t="str">
        <f t="shared" si="102"/>
        <v/>
      </c>
      <c r="AI47" s="422" t="str">
        <f t="shared" si="102"/>
        <v/>
      </c>
      <c r="AJ47" s="422" t="str">
        <f t="shared" si="102"/>
        <v/>
      </c>
      <c r="AK47" s="422" t="str">
        <f t="shared" si="102"/>
        <v/>
      </c>
      <c r="AL47" s="422" t="str">
        <f t="shared" si="102"/>
        <v/>
      </c>
      <c r="AM47" s="422" t="str">
        <f t="shared" si="102"/>
        <v/>
      </c>
      <c r="AN47" s="422" t="str">
        <f t="shared" si="102"/>
        <v/>
      </c>
      <c r="AO47" s="422" t="str">
        <f t="shared" si="102"/>
        <v/>
      </c>
      <c r="AP47" s="422" t="str">
        <f t="shared" si="102"/>
        <v/>
      </c>
      <c r="AQ47" s="422" t="str">
        <f t="shared" si="102"/>
        <v/>
      </c>
      <c r="AR47" s="422" t="str">
        <f t="shared" si="102"/>
        <v/>
      </c>
      <c r="AS47" s="422" t="str">
        <f t="shared" si="102"/>
        <v/>
      </c>
      <c r="AT47" s="422" t="str">
        <f t="shared" si="102"/>
        <v/>
      </c>
      <c r="AU47" s="422" t="str">
        <f t="shared" si="102"/>
        <v/>
      </c>
      <c r="AV47" s="422" t="str">
        <f t="shared" si="102"/>
        <v/>
      </c>
    </row>
    <row r="48" spans="2:48" x14ac:dyDescent="0.2">
      <c r="B48" s="2" t="s">
        <v>65</v>
      </c>
      <c r="C48" s="404"/>
      <c r="D48" s="75"/>
      <c r="E48" s="160"/>
      <c r="F48" s="160"/>
      <c r="G48" s="422" t="str">
        <f t="shared" ref="G48:AV48" si="103">+IFERROR(G43/G$31,"")</f>
        <v/>
      </c>
      <c r="H48" s="422">
        <f t="shared" si="103"/>
        <v>0.80000000000000016</v>
      </c>
      <c r="I48" s="422">
        <f t="shared" si="103"/>
        <v>0.8</v>
      </c>
      <c r="J48" s="422">
        <f t="shared" si="103"/>
        <v>0.79999999999999993</v>
      </c>
      <c r="K48" s="422">
        <f t="shared" si="103"/>
        <v>0.8</v>
      </c>
      <c r="L48" s="422" t="str">
        <f t="shared" si="103"/>
        <v/>
      </c>
      <c r="M48" s="422" t="str">
        <f t="shared" si="103"/>
        <v/>
      </c>
      <c r="N48" s="422" t="str">
        <f t="shared" si="103"/>
        <v/>
      </c>
      <c r="O48" s="422" t="str">
        <f t="shared" si="103"/>
        <v/>
      </c>
      <c r="P48" s="422" t="str">
        <f t="shared" si="103"/>
        <v/>
      </c>
      <c r="Q48" s="422" t="str">
        <f t="shared" si="103"/>
        <v/>
      </c>
      <c r="R48" s="422" t="str">
        <f t="shared" si="103"/>
        <v/>
      </c>
      <c r="S48" s="422" t="str">
        <f t="shared" si="103"/>
        <v/>
      </c>
      <c r="T48" s="422" t="str">
        <f t="shared" si="103"/>
        <v/>
      </c>
      <c r="U48" s="422" t="str">
        <f t="shared" si="103"/>
        <v/>
      </c>
      <c r="V48" s="422" t="str">
        <f t="shared" si="103"/>
        <v/>
      </c>
      <c r="W48" s="422" t="str">
        <f t="shared" si="103"/>
        <v/>
      </c>
      <c r="X48" s="422" t="str">
        <f t="shared" si="103"/>
        <v/>
      </c>
      <c r="Y48" s="422" t="str">
        <f t="shared" si="103"/>
        <v/>
      </c>
      <c r="Z48" s="422" t="str">
        <f t="shared" si="103"/>
        <v/>
      </c>
      <c r="AA48" s="422" t="str">
        <f t="shared" si="103"/>
        <v/>
      </c>
      <c r="AB48" s="422" t="str">
        <f t="shared" si="103"/>
        <v/>
      </c>
      <c r="AC48" s="422" t="str">
        <f t="shared" si="103"/>
        <v/>
      </c>
      <c r="AD48" s="422" t="str">
        <f t="shared" si="103"/>
        <v/>
      </c>
      <c r="AE48" s="422" t="str">
        <f t="shared" si="103"/>
        <v/>
      </c>
      <c r="AF48" s="422" t="str">
        <f t="shared" si="103"/>
        <v/>
      </c>
      <c r="AG48" s="422" t="str">
        <f t="shared" si="103"/>
        <v/>
      </c>
      <c r="AH48" s="422" t="str">
        <f t="shared" si="103"/>
        <v/>
      </c>
      <c r="AI48" s="422" t="str">
        <f t="shared" si="103"/>
        <v/>
      </c>
      <c r="AJ48" s="422" t="str">
        <f t="shared" si="103"/>
        <v/>
      </c>
      <c r="AK48" s="422" t="str">
        <f t="shared" si="103"/>
        <v/>
      </c>
      <c r="AL48" s="422" t="str">
        <f t="shared" si="103"/>
        <v/>
      </c>
      <c r="AM48" s="422" t="str">
        <f t="shared" si="103"/>
        <v/>
      </c>
      <c r="AN48" s="422" t="str">
        <f t="shared" si="103"/>
        <v/>
      </c>
      <c r="AO48" s="422" t="str">
        <f t="shared" si="103"/>
        <v/>
      </c>
      <c r="AP48" s="422" t="str">
        <f t="shared" si="103"/>
        <v/>
      </c>
      <c r="AQ48" s="422" t="str">
        <f t="shared" si="103"/>
        <v/>
      </c>
      <c r="AR48" s="422" t="str">
        <f t="shared" si="103"/>
        <v/>
      </c>
      <c r="AS48" s="422" t="str">
        <f t="shared" si="103"/>
        <v/>
      </c>
      <c r="AT48" s="422" t="str">
        <f t="shared" si="103"/>
        <v/>
      </c>
      <c r="AU48" s="422" t="str">
        <f t="shared" si="103"/>
        <v/>
      </c>
      <c r="AV48" s="422" t="str">
        <f t="shared" si="103"/>
        <v/>
      </c>
    </row>
    <row r="49" spans="2:48" x14ac:dyDescent="0.2">
      <c r="B49" s="2"/>
      <c r="C49" s="2"/>
      <c r="D49" s="2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</row>
    <row r="50" spans="2:48" x14ac:dyDescent="0.2">
      <c r="B50" s="169" t="s">
        <v>66</v>
      </c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</row>
    <row r="51" spans="2:48" x14ac:dyDescent="0.2">
      <c r="B51" s="2"/>
      <c r="C51" s="2"/>
      <c r="D51" s="2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</row>
    <row r="52" spans="2:48" x14ac:dyDescent="0.2">
      <c r="B52" s="2" t="s">
        <v>67</v>
      </c>
      <c r="C52" s="2"/>
      <c r="D52" s="2"/>
      <c r="E52" s="160"/>
      <c r="F52" s="160"/>
      <c r="G52" s="197">
        <f>+F57</f>
        <v>0</v>
      </c>
      <c r="H52" s="197">
        <f ca="1">+G57</f>
        <v>0</v>
      </c>
      <c r="I52" s="197">
        <f t="shared" ref="I52:AO52" ca="1" si="104">+H57</f>
        <v>10852.41316073867</v>
      </c>
      <c r="J52" s="197">
        <f t="shared" ca="1" si="104"/>
        <v>50130.436258167945</v>
      </c>
      <c r="K52" s="197">
        <f t="shared" ca="1" si="104"/>
        <v>71942.561811737338</v>
      </c>
      <c r="L52" s="197">
        <f t="shared" ca="1" si="104"/>
        <v>76872.010179886362</v>
      </c>
      <c r="M52" s="197">
        <f t="shared" ca="1" si="104"/>
        <v>49802.96130781262</v>
      </c>
      <c r="N52" s="197">
        <f t="shared" ca="1" si="104"/>
        <v>37659.579398329552</v>
      </c>
      <c r="O52" s="197">
        <f t="shared" ca="1" si="104"/>
        <v>37659.579398329552</v>
      </c>
      <c r="P52" s="197">
        <f t="shared" ca="1" si="104"/>
        <v>37659.579398329552</v>
      </c>
      <c r="Q52" s="197">
        <f t="shared" ca="1" si="104"/>
        <v>37659.579398329552</v>
      </c>
      <c r="R52" s="197">
        <f t="shared" ca="1" si="104"/>
        <v>37659.579398329552</v>
      </c>
      <c r="S52" s="197">
        <f t="shared" ca="1" si="104"/>
        <v>37659.579398329552</v>
      </c>
      <c r="T52" s="197">
        <f t="shared" ca="1" si="104"/>
        <v>37659.579398329552</v>
      </c>
      <c r="U52" s="197">
        <f t="shared" ca="1" si="104"/>
        <v>37659.579398329552</v>
      </c>
      <c r="V52" s="197">
        <f t="shared" ca="1" si="104"/>
        <v>37659.579398329552</v>
      </c>
      <c r="W52" s="197">
        <f t="shared" ca="1" si="104"/>
        <v>37659.579398329552</v>
      </c>
      <c r="X52" s="197">
        <f t="shared" ca="1" si="104"/>
        <v>37659.579398329552</v>
      </c>
      <c r="Y52" s="197">
        <f t="shared" ca="1" si="104"/>
        <v>37659.579398329552</v>
      </c>
      <c r="Z52" s="197">
        <f t="shared" ca="1" si="104"/>
        <v>37659.579398329552</v>
      </c>
      <c r="AA52" s="197">
        <f t="shared" ca="1" si="104"/>
        <v>37659.579398329552</v>
      </c>
      <c r="AB52" s="197">
        <f t="shared" ca="1" si="104"/>
        <v>37659.579398329552</v>
      </c>
      <c r="AC52" s="197">
        <f t="shared" ca="1" si="104"/>
        <v>37659.579398329552</v>
      </c>
      <c r="AD52" s="197">
        <f t="shared" ca="1" si="104"/>
        <v>37659.579398329552</v>
      </c>
      <c r="AE52" s="197">
        <f t="shared" ca="1" si="104"/>
        <v>37659.579398329552</v>
      </c>
      <c r="AF52" s="197">
        <f t="shared" ca="1" si="104"/>
        <v>37276.61809087389</v>
      </c>
      <c r="AG52" s="197">
        <f t="shared" ca="1" si="104"/>
        <v>33767.319229205095</v>
      </c>
      <c r="AH52" s="197">
        <f t="shared" ca="1" si="104"/>
        <v>33767.319229205095</v>
      </c>
      <c r="AI52" s="197">
        <f t="shared" ca="1" si="104"/>
        <v>33767.319229205095</v>
      </c>
      <c r="AJ52" s="197">
        <f t="shared" ca="1" si="104"/>
        <v>33767.319229205095</v>
      </c>
      <c r="AK52" s="197">
        <f t="shared" ca="1" si="104"/>
        <v>0</v>
      </c>
      <c r="AL52" s="197">
        <f t="shared" ca="1" si="104"/>
        <v>0</v>
      </c>
      <c r="AM52" s="197">
        <f t="shared" ca="1" si="104"/>
        <v>1.4507825847831143E-12</v>
      </c>
      <c r="AN52" s="197">
        <f t="shared" ca="1" si="104"/>
        <v>3.0300229991509195E-12</v>
      </c>
      <c r="AO52" s="197">
        <f t="shared" ca="1" si="104"/>
        <v>4.7490953898258039E-12</v>
      </c>
      <c r="AP52" s="197">
        <f t="shared" ref="AP52" ca="1" si="105">+AO57</f>
        <v>6.6203810139108998E-12</v>
      </c>
      <c r="AQ52" s="197">
        <f t="shared" ref="AQ52" ca="1" si="106">+AP57</f>
        <v>8.6573574122886456E-12</v>
      </c>
      <c r="AR52" s="197">
        <f t="shared" ref="AR52" ca="1" si="107">+AQ57</f>
        <v>1.0874695478772549E-11</v>
      </c>
      <c r="AS52" s="197">
        <f t="shared" ref="AS52" ca="1" si="108">+AR57</f>
        <v>1.3288365124132288E-11</v>
      </c>
      <c r="AT52" s="197">
        <f t="shared" ref="AT52" ca="1" si="109">+AS57</f>
        <v>1.5915750296015055E-11</v>
      </c>
      <c r="AU52" s="197">
        <f t="shared" ref="AU52" ca="1" si="110">+AT57</f>
        <v>1.8775774183169907E-11</v>
      </c>
      <c r="AV52" s="197">
        <f t="shared" ref="AV52" ca="1" si="111">+AU57</f>
        <v>2.1889035505732223E-11</v>
      </c>
    </row>
    <row r="53" spans="2:48" x14ac:dyDescent="0.2">
      <c r="B53" s="227" t="s">
        <v>68</v>
      </c>
      <c r="C53" s="172"/>
      <c r="D53" s="172"/>
      <c r="E53" s="162">
        <f>+SUM(G53:AV53)</f>
        <v>83544.631991889546</v>
      </c>
      <c r="F53" s="162"/>
      <c r="G53" s="218">
        <f>+G38*(G38&gt;0)</f>
        <v>0</v>
      </c>
      <c r="H53" s="218">
        <f t="shared" ref="H53:AV53" si="112">+H38*(H38&gt;0)</f>
        <v>10852.41316073867</v>
      </c>
      <c r="I53" s="218">
        <f t="shared" si="112"/>
        <v>39278.023097429279</v>
      </c>
      <c r="J53" s="218">
        <f t="shared" si="112"/>
        <v>21812.125553569393</v>
      </c>
      <c r="K53" s="218">
        <f t="shared" si="112"/>
        <v>11602.070180152208</v>
      </c>
      <c r="L53" s="218">
        <f t="shared" si="112"/>
        <v>0</v>
      </c>
      <c r="M53" s="218">
        <f t="shared" si="112"/>
        <v>0</v>
      </c>
      <c r="N53" s="218">
        <f t="shared" si="112"/>
        <v>0</v>
      </c>
      <c r="O53" s="218">
        <f t="shared" si="112"/>
        <v>0</v>
      </c>
      <c r="P53" s="218">
        <f t="shared" si="112"/>
        <v>0</v>
      </c>
      <c r="Q53" s="218">
        <f t="shared" si="112"/>
        <v>0</v>
      </c>
      <c r="R53" s="218">
        <f t="shared" si="112"/>
        <v>0</v>
      </c>
      <c r="S53" s="218">
        <f t="shared" si="112"/>
        <v>0</v>
      </c>
      <c r="T53" s="218">
        <f t="shared" si="112"/>
        <v>0</v>
      </c>
      <c r="U53" s="218">
        <f t="shared" si="112"/>
        <v>0</v>
      </c>
      <c r="V53" s="218">
        <f t="shared" si="112"/>
        <v>0</v>
      </c>
      <c r="W53" s="218">
        <f t="shared" si="112"/>
        <v>0</v>
      </c>
      <c r="X53" s="218">
        <f t="shared" si="112"/>
        <v>0</v>
      </c>
      <c r="Y53" s="218">
        <f t="shared" si="112"/>
        <v>0</v>
      </c>
      <c r="Z53" s="218">
        <f t="shared" si="112"/>
        <v>0</v>
      </c>
      <c r="AA53" s="218">
        <f t="shared" si="112"/>
        <v>0</v>
      </c>
      <c r="AB53" s="218">
        <f t="shared" si="112"/>
        <v>0</v>
      </c>
      <c r="AC53" s="218">
        <f t="shared" si="112"/>
        <v>0</v>
      </c>
      <c r="AD53" s="218">
        <f t="shared" si="112"/>
        <v>0</v>
      </c>
      <c r="AE53" s="218">
        <f t="shared" si="112"/>
        <v>0</v>
      </c>
      <c r="AF53" s="218">
        <f t="shared" si="112"/>
        <v>0</v>
      </c>
      <c r="AG53" s="218">
        <f t="shared" si="112"/>
        <v>0</v>
      </c>
      <c r="AH53" s="218">
        <f t="shared" si="112"/>
        <v>0</v>
      </c>
      <c r="AI53" s="218">
        <f t="shared" si="112"/>
        <v>0</v>
      </c>
      <c r="AJ53" s="218">
        <f t="shared" si="112"/>
        <v>0</v>
      </c>
      <c r="AK53" s="218">
        <f t="shared" si="112"/>
        <v>0</v>
      </c>
      <c r="AL53" s="218">
        <f t="shared" si="112"/>
        <v>0</v>
      </c>
      <c r="AM53" s="218">
        <f t="shared" si="112"/>
        <v>0</v>
      </c>
      <c r="AN53" s="218">
        <f t="shared" si="112"/>
        <v>0</v>
      </c>
      <c r="AO53" s="218">
        <f t="shared" si="112"/>
        <v>0</v>
      </c>
      <c r="AP53" s="218">
        <f t="shared" si="112"/>
        <v>0</v>
      </c>
      <c r="AQ53" s="218">
        <f t="shared" si="112"/>
        <v>0</v>
      </c>
      <c r="AR53" s="218">
        <f t="shared" si="112"/>
        <v>0</v>
      </c>
      <c r="AS53" s="218">
        <f t="shared" si="112"/>
        <v>0</v>
      </c>
      <c r="AT53" s="218">
        <f t="shared" si="112"/>
        <v>0</v>
      </c>
      <c r="AU53" s="218">
        <f t="shared" si="112"/>
        <v>0</v>
      </c>
      <c r="AV53" s="218">
        <f t="shared" si="112"/>
        <v>0</v>
      </c>
    </row>
    <row r="54" spans="2:48" x14ac:dyDescent="0.2">
      <c r="B54" s="296" t="s">
        <v>352</v>
      </c>
      <c r="C54" s="215"/>
      <c r="D54" s="215"/>
      <c r="E54" s="160">
        <f t="shared" ref="E54:E56" ca="1" si="113">+SUM(G54:AV54)</f>
        <v>2.5277956873170321E-11</v>
      </c>
      <c r="F54" s="297"/>
      <c r="G54" s="349">
        <f ca="1">+CF!G46</f>
        <v>0</v>
      </c>
      <c r="H54" s="349">
        <f ca="1">+CF!H46</f>
        <v>0</v>
      </c>
      <c r="I54" s="349">
        <f ca="1">+CF!I46</f>
        <v>0</v>
      </c>
      <c r="J54" s="349">
        <f ca="1">+CF!J46</f>
        <v>0</v>
      </c>
      <c r="K54" s="349">
        <f ca="1">+CF!K46</f>
        <v>0</v>
      </c>
      <c r="L54" s="349">
        <f ca="1">+CF!L46</f>
        <v>0</v>
      </c>
      <c r="M54" s="349">
        <f ca="1">+CF!M46</f>
        <v>0</v>
      </c>
      <c r="N54" s="349">
        <f ca="1">+CF!N46</f>
        <v>0</v>
      </c>
      <c r="O54" s="349">
        <f ca="1">+CF!O46</f>
        <v>0</v>
      </c>
      <c r="P54" s="349">
        <f ca="1">+CF!P46</f>
        <v>0</v>
      </c>
      <c r="Q54" s="349">
        <f ca="1">+CF!Q46</f>
        <v>0</v>
      </c>
      <c r="R54" s="349">
        <f ca="1">+CF!R46</f>
        <v>0</v>
      </c>
      <c r="S54" s="349">
        <f ca="1">+CF!S46</f>
        <v>0</v>
      </c>
      <c r="T54" s="349">
        <f ca="1">+CF!T46</f>
        <v>0</v>
      </c>
      <c r="U54" s="349">
        <f ca="1">+CF!U46</f>
        <v>0</v>
      </c>
      <c r="V54" s="349">
        <f ca="1">+CF!V46</f>
        <v>0</v>
      </c>
      <c r="W54" s="349">
        <f ca="1">+CF!W46</f>
        <v>0</v>
      </c>
      <c r="X54" s="349">
        <f ca="1">+CF!X46</f>
        <v>0</v>
      </c>
      <c r="Y54" s="349">
        <f ca="1">+CF!Y46</f>
        <v>0</v>
      </c>
      <c r="Z54" s="349">
        <f ca="1">+CF!Z46</f>
        <v>0</v>
      </c>
      <c r="AA54" s="349">
        <f ca="1">+CF!AA46</f>
        <v>0</v>
      </c>
      <c r="AB54" s="349">
        <f ca="1">+CF!AB46</f>
        <v>0</v>
      </c>
      <c r="AC54" s="349">
        <f ca="1">+CF!AC46</f>
        <v>0</v>
      </c>
      <c r="AD54" s="349">
        <f ca="1">+CF!AD46</f>
        <v>0</v>
      </c>
      <c r="AE54" s="349">
        <f ca="1">+CF!AE46</f>
        <v>0</v>
      </c>
      <c r="AF54" s="349">
        <f ca="1">+CF!AF46</f>
        <v>0</v>
      </c>
      <c r="AG54" s="349">
        <f ca="1">+CF!AG46</f>
        <v>0</v>
      </c>
      <c r="AH54" s="349">
        <f ca="1">+CF!AH46</f>
        <v>0</v>
      </c>
      <c r="AI54" s="349">
        <f ca="1">+CF!AI46</f>
        <v>0</v>
      </c>
      <c r="AJ54" s="349">
        <f ca="1">+CF!AJ46</f>
        <v>0</v>
      </c>
      <c r="AK54" s="349">
        <f ca="1">+CF!AK46</f>
        <v>0</v>
      </c>
      <c r="AL54" s="349">
        <f ca="1">+CF!AL46</f>
        <v>1.4507825847831143E-12</v>
      </c>
      <c r="AM54" s="349">
        <f ca="1">+CF!AM46</f>
        <v>1.5792404143678052E-12</v>
      </c>
      <c r="AN54" s="349">
        <f ca="1">+CF!AN46</f>
        <v>1.7190723906748846E-12</v>
      </c>
      <c r="AO54" s="349">
        <f ca="1">+CF!AO46</f>
        <v>1.8712856240850959E-12</v>
      </c>
      <c r="AP54" s="349">
        <f ca="1">+CF!AP46</f>
        <v>2.0369763983777449E-12</v>
      </c>
      <c r="AQ54" s="349">
        <f ca="1">+CF!AQ46</f>
        <v>2.2173380664839026E-12</v>
      </c>
      <c r="AR54" s="349">
        <f ca="1">+CF!AR46</f>
        <v>2.4136696453597397E-12</v>
      </c>
      <c r="AS54" s="349">
        <f ca="1">+CF!AS46</f>
        <v>2.6273851718827681E-12</v>
      </c>
      <c r="AT54" s="349">
        <f ca="1">+CF!AT46</f>
        <v>2.860023887154854E-12</v>
      </c>
      <c r="AU54" s="349">
        <f ca="1">+CF!AU46</f>
        <v>3.1132613225623157E-12</v>
      </c>
      <c r="AV54" s="349">
        <f ca="1">+CF!AV46</f>
        <v>3.3889213674380999E-12</v>
      </c>
    </row>
    <row r="55" spans="2:48" x14ac:dyDescent="0.2">
      <c r="B55" s="228" t="s">
        <v>69</v>
      </c>
      <c r="C55" s="2"/>
      <c r="D55" s="2"/>
      <c r="E55" s="160">
        <f t="shared" ca="1" si="113"/>
        <v>-83544.631991889546</v>
      </c>
      <c r="F55" s="160"/>
      <c r="G55" s="197">
        <f t="shared" ref="G55" ca="1" si="114">-G70</f>
        <v>0</v>
      </c>
      <c r="H55" s="197">
        <f ca="1">-H70</f>
        <v>0</v>
      </c>
      <c r="I55" s="197">
        <f t="shared" ref="I55:AO55" ca="1" si="115">-I70</f>
        <v>0</v>
      </c>
      <c r="J55" s="197">
        <f t="shared" ca="1" si="115"/>
        <v>0</v>
      </c>
      <c r="K55" s="197">
        <f t="shared" ca="1" si="115"/>
        <v>-6672.6218120031826</v>
      </c>
      <c r="L55" s="197">
        <f t="shared" ca="1" si="115"/>
        <v>-27069.048872073741</v>
      </c>
      <c r="M55" s="197">
        <f t="shared" ca="1" si="115"/>
        <v>-12143.381909483069</v>
      </c>
      <c r="N55" s="197">
        <f t="shared" ca="1" si="115"/>
        <v>0</v>
      </c>
      <c r="O55" s="197">
        <f t="shared" ca="1" si="115"/>
        <v>0</v>
      </c>
      <c r="P55" s="197">
        <f t="shared" ca="1" si="115"/>
        <v>0</v>
      </c>
      <c r="Q55" s="197">
        <f t="shared" ca="1" si="115"/>
        <v>0</v>
      </c>
      <c r="R55" s="197">
        <f t="shared" ca="1" si="115"/>
        <v>0</v>
      </c>
      <c r="S55" s="197">
        <f t="shared" ca="1" si="115"/>
        <v>0</v>
      </c>
      <c r="T55" s="197">
        <f t="shared" ca="1" si="115"/>
        <v>0</v>
      </c>
      <c r="U55" s="197">
        <f t="shared" ca="1" si="115"/>
        <v>0</v>
      </c>
      <c r="V55" s="197">
        <f t="shared" ca="1" si="115"/>
        <v>0</v>
      </c>
      <c r="W55" s="197">
        <f t="shared" ca="1" si="115"/>
        <v>0</v>
      </c>
      <c r="X55" s="197">
        <f t="shared" ca="1" si="115"/>
        <v>0</v>
      </c>
      <c r="Y55" s="197">
        <f t="shared" ca="1" si="115"/>
        <v>0</v>
      </c>
      <c r="Z55" s="197">
        <f t="shared" ca="1" si="115"/>
        <v>0</v>
      </c>
      <c r="AA55" s="197">
        <f t="shared" ca="1" si="115"/>
        <v>0</v>
      </c>
      <c r="AB55" s="197">
        <f t="shared" ca="1" si="115"/>
        <v>0</v>
      </c>
      <c r="AC55" s="197">
        <f t="shared" ca="1" si="115"/>
        <v>0</v>
      </c>
      <c r="AD55" s="197">
        <f t="shared" ca="1" si="115"/>
        <v>0</v>
      </c>
      <c r="AE55" s="197">
        <f t="shared" ca="1" si="115"/>
        <v>-382.96130745566188</v>
      </c>
      <c r="AF55" s="197">
        <f t="shared" ca="1" si="115"/>
        <v>-3509.2988616687944</v>
      </c>
      <c r="AG55" s="197">
        <f t="shared" ca="1" si="115"/>
        <v>0</v>
      </c>
      <c r="AH55" s="197">
        <f t="shared" ca="1" si="115"/>
        <v>0</v>
      </c>
      <c r="AI55" s="197">
        <f t="shared" ca="1" si="115"/>
        <v>0</v>
      </c>
      <c r="AJ55" s="197">
        <f t="shared" ca="1" si="115"/>
        <v>-33767.319229205095</v>
      </c>
      <c r="AK55" s="197">
        <f t="shared" ca="1" si="115"/>
        <v>0</v>
      </c>
      <c r="AL55" s="197">
        <f t="shared" ca="1" si="115"/>
        <v>0</v>
      </c>
      <c r="AM55" s="197">
        <f t="shared" ca="1" si="115"/>
        <v>0</v>
      </c>
      <c r="AN55" s="197">
        <f t="shared" ca="1" si="115"/>
        <v>0</v>
      </c>
      <c r="AO55" s="197">
        <f t="shared" ca="1" si="115"/>
        <v>0</v>
      </c>
      <c r="AP55" s="197">
        <f t="shared" ref="AP55:AV55" ca="1" si="116">-AP70</f>
        <v>0</v>
      </c>
      <c r="AQ55" s="197">
        <f t="shared" ca="1" si="116"/>
        <v>0</v>
      </c>
      <c r="AR55" s="197">
        <f t="shared" ca="1" si="116"/>
        <v>0</v>
      </c>
      <c r="AS55" s="197">
        <f t="shared" ca="1" si="116"/>
        <v>0</v>
      </c>
      <c r="AT55" s="197">
        <f t="shared" ca="1" si="116"/>
        <v>0</v>
      </c>
      <c r="AU55" s="197">
        <f t="shared" ca="1" si="116"/>
        <v>0</v>
      </c>
      <c r="AV55" s="197">
        <f t="shared" ca="1" si="116"/>
        <v>0</v>
      </c>
    </row>
    <row r="56" spans="2:48" x14ac:dyDescent="0.2">
      <c r="B56" s="229" t="s">
        <v>70</v>
      </c>
      <c r="C56" s="191"/>
      <c r="D56" s="191"/>
      <c r="E56" s="219">
        <f t="shared" ca="1" si="113"/>
        <v>0</v>
      </c>
      <c r="F56" s="219"/>
      <c r="G56" s="220">
        <f t="shared" ref="G56:AV56" ca="1" si="117">+-SUM(G52:G55)*G11</f>
        <v>0</v>
      </c>
      <c r="H56" s="220">
        <f t="shared" ca="1" si="117"/>
        <v>0</v>
      </c>
      <c r="I56" s="220">
        <f t="shared" ca="1" si="117"/>
        <v>0</v>
      </c>
      <c r="J56" s="220">
        <f t="shared" ca="1" si="117"/>
        <v>0</v>
      </c>
      <c r="K56" s="220">
        <f t="shared" ca="1" si="117"/>
        <v>0</v>
      </c>
      <c r="L56" s="220">
        <f t="shared" ca="1" si="117"/>
        <v>0</v>
      </c>
      <c r="M56" s="220">
        <f t="shared" ca="1" si="117"/>
        <v>0</v>
      </c>
      <c r="N56" s="220">
        <f t="shared" ca="1" si="117"/>
        <v>0</v>
      </c>
      <c r="O56" s="220">
        <f t="shared" ca="1" si="117"/>
        <v>0</v>
      </c>
      <c r="P56" s="220">
        <f t="shared" ca="1" si="117"/>
        <v>0</v>
      </c>
      <c r="Q56" s="220">
        <f t="shared" ca="1" si="117"/>
        <v>0</v>
      </c>
      <c r="R56" s="220">
        <f t="shared" ca="1" si="117"/>
        <v>0</v>
      </c>
      <c r="S56" s="220">
        <f t="shared" ca="1" si="117"/>
        <v>0</v>
      </c>
      <c r="T56" s="220">
        <f t="shared" ca="1" si="117"/>
        <v>0</v>
      </c>
      <c r="U56" s="220">
        <f t="shared" ca="1" si="117"/>
        <v>0</v>
      </c>
      <c r="V56" s="220">
        <f t="shared" ca="1" si="117"/>
        <v>0</v>
      </c>
      <c r="W56" s="220">
        <f t="shared" ca="1" si="117"/>
        <v>0</v>
      </c>
      <c r="X56" s="220">
        <f t="shared" ca="1" si="117"/>
        <v>0</v>
      </c>
      <c r="Y56" s="220">
        <f t="shared" ca="1" si="117"/>
        <v>0</v>
      </c>
      <c r="Z56" s="220">
        <f t="shared" ca="1" si="117"/>
        <v>0</v>
      </c>
      <c r="AA56" s="220">
        <f t="shared" ca="1" si="117"/>
        <v>0</v>
      </c>
      <c r="AB56" s="220">
        <f t="shared" ca="1" si="117"/>
        <v>0</v>
      </c>
      <c r="AC56" s="220">
        <f t="shared" ca="1" si="117"/>
        <v>0</v>
      </c>
      <c r="AD56" s="220">
        <f t="shared" ca="1" si="117"/>
        <v>0</v>
      </c>
      <c r="AE56" s="220">
        <f t="shared" ca="1" si="117"/>
        <v>0</v>
      </c>
      <c r="AF56" s="220">
        <f t="shared" ca="1" si="117"/>
        <v>0</v>
      </c>
      <c r="AG56" s="220">
        <f t="shared" ca="1" si="117"/>
        <v>0</v>
      </c>
      <c r="AH56" s="220">
        <f t="shared" ca="1" si="117"/>
        <v>0</v>
      </c>
      <c r="AI56" s="220">
        <f t="shared" ca="1" si="117"/>
        <v>0</v>
      </c>
      <c r="AJ56" s="220">
        <f t="shared" ca="1" si="117"/>
        <v>0</v>
      </c>
      <c r="AK56" s="220">
        <f t="shared" ca="1" si="117"/>
        <v>0</v>
      </c>
      <c r="AL56" s="220">
        <f t="shared" ca="1" si="117"/>
        <v>0</v>
      </c>
      <c r="AM56" s="220">
        <f t="shared" ca="1" si="117"/>
        <v>0</v>
      </c>
      <c r="AN56" s="220">
        <f t="shared" ca="1" si="117"/>
        <v>0</v>
      </c>
      <c r="AO56" s="220">
        <f t="shared" ca="1" si="117"/>
        <v>0</v>
      </c>
      <c r="AP56" s="220">
        <f t="shared" ca="1" si="117"/>
        <v>0</v>
      </c>
      <c r="AQ56" s="220">
        <f t="shared" ca="1" si="117"/>
        <v>0</v>
      </c>
      <c r="AR56" s="220">
        <f t="shared" ca="1" si="117"/>
        <v>0</v>
      </c>
      <c r="AS56" s="220">
        <f t="shared" ca="1" si="117"/>
        <v>0</v>
      </c>
      <c r="AT56" s="220">
        <f t="shared" ca="1" si="117"/>
        <v>0</v>
      </c>
      <c r="AU56" s="220">
        <f t="shared" ca="1" si="117"/>
        <v>0</v>
      </c>
      <c r="AV56" s="220">
        <f t="shared" ca="1" si="117"/>
        <v>0</v>
      </c>
    </row>
    <row r="57" spans="2:48" x14ac:dyDescent="0.2">
      <c r="B57" s="2" t="s">
        <v>61</v>
      </c>
      <c r="C57" s="2"/>
      <c r="D57" s="2"/>
      <c r="E57" s="160"/>
      <c r="F57" s="160"/>
      <c r="G57" s="197">
        <f ca="1">+SUM(G52:G56)</f>
        <v>0</v>
      </c>
      <c r="H57" s="197">
        <f ca="1">+SUM(H52:H56)</f>
        <v>10852.41316073867</v>
      </c>
      <c r="I57" s="197">
        <f ca="1">+SUM(I52:I56)</f>
        <v>50130.436258167945</v>
      </c>
      <c r="J57" s="197">
        <f t="shared" ref="J57:AO57" ca="1" si="118">+SUM(J52:J56)</f>
        <v>71942.561811737338</v>
      </c>
      <c r="K57" s="197">
        <f t="shared" ca="1" si="118"/>
        <v>76872.010179886362</v>
      </c>
      <c r="L57" s="197">
        <f t="shared" ca="1" si="118"/>
        <v>49802.96130781262</v>
      </c>
      <c r="M57" s="197">
        <f t="shared" ca="1" si="118"/>
        <v>37659.579398329552</v>
      </c>
      <c r="N57" s="197">
        <f t="shared" ca="1" si="118"/>
        <v>37659.579398329552</v>
      </c>
      <c r="O57" s="197">
        <f t="shared" ca="1" si="118"/>
        <v>37659.579398329552</v>
      </c>
      <c r="P57" s="197">
        <f t="shared" ca="1" si="118"/>
        <v>37659.579398329552</v>
      </c>
      <c r="Q57" s="197">
        <f t="shared" ca="1" si="118"/>
        <v>37659.579398329552</v>
      </c>
      <c r="R57" s="197">
        <f t="shared" ca="1" si="118"/>
        <v>37659.579398329552</v>
      </c>
      <c r="S57" s="197">
        <f t="shared" ca="1" si="118"/>
        <v>37659.579398329552</v>
      </c>
      <c r="T57" s="197">
        <f t="shared" ca="1" si="118"/>
        <v>37659.579398329552</v>
      </c>
      <c r="U57" s="197">
        <f t="shared" ca="1" si="118"/>
        <v>37659.579398329552</v>
      </c>
      <c r="V57" s="197">
        <f t="shared" ca="1" si="118"/>
        <v>37659.579398329552</v>
      </c>
      <c r="W57" s="197">
        <f t="shared" ca="1" si="118"/>
        <v>37659.579398329552</v>
      </c>
      <c r="X57" s="197">
        <f t="shared" ca="1" si="118"/>
        <v>37659.579398329552</v>
      </c>
      <c r="Y57" s="197">
        <f t="shared" ca="1" si="118"/>
        <v>37659.579398329552</v>
      </c>
      <c r="Z57" s="197">
        <f t="shared" ca="1" si="118"/>
        <v>37659.579398329552</v>
      </c>
      <c r="AA57" s="197">
        <f t="shared" ca="1" si="118"/>
        <v>37659.579398329552</v>
      </c>
      <c r="AB57" s="197">
        <f t="shared" ca="1" si="118"/>
        <v>37659.579398329552</v>
      </c>
      <c r="AC57" s="197">
        <f t="shared" ca="1" si="118"/>
        <v>37659.579398329552</v>
      </c>
      <c r="AD57" s="197">
        <f t="shared" ca="1" si="118"/>
        <v>37659.579398329552</v>
      </c>
      <c r="AE57" s="197">
        <f t="shared" ca="1" si="118"/>
        <v>37276.61809087389</v>
      </c>
      <c r="AF57" s="197">
        <f t="shared" ca="1" si="118"/>
        <v>33767.319229205095</v>
      </c>
      <c r="AG57" s="197">
        <f t="shared" ca="1" si="118"/>
        <v>33767.319229205095</v>
      </c>
      <c r="AH57" s="197">
        <f t="shared" ca="1" si="118"/>
        <v>33767.319229205095</v>
      </c>
      <c r="AI57" s="197">
        <f t="shared" ca="1" si="118"/>
        <v>33767.319229205095</v>
      </c>
      <c r="AJ57" s="197">
        <f t="shared" ca="1" si="118"/>
        <v>0</v>
      </c>
      <c r="AK57" s="197">
        <f t="shared" ca="1" si="118"/>
        <v>0</v>
      </c>
      <c r="AL57" s="197">
        <f t="shared" ca="1" si="118"/>
        <v>1.4507825847831143E-12</v>
      </c>
      <c r="AM57" s="197">
        <f t="shared" ca="1" si="118"/>
        <v>3.0300229991509195E-12</v>
      </c>
      <c r="AN57" s="197">
        <f t="shared" ca="1" si="118"/>
        <v>4.7490953898258039E-12</v>
      </c>
      <c r="AO57" s="197">
        <f t="shared" ca="1" si="118"/>
        <v>6.6203810139108998E-12</v>
      </c>
      <c r="AP57" s="197">
        <f t="shared" ref="AP57:AV57" ca="1" si="119">+SUM(AP52:AP56)</f>
        <v>8.6573574122886456E-12</v>
      </c>
      <c r="AQ57" s="197">
        <f t="shared" ca="1" si="119"/>
        <v>1.0874695478772549E-11</v>
      </c>
      <c r="AR57" s="197">
        <f t="shared" ca="1" si="119"/>
        <v>1.3288365124132288E-11</v>
      </c>
      <c r="AS57" s="197">
        <f t="shared" ca="1" si="119"/>
        <v>1.5915750296015055E-11</v>
      </c>
      <c r="AT57" s="197">
        <f t="shared" ca="1" si="119"/>
        <v>1.8775774183169907E-11</v>
      </c>
      <c r="AU57" s="197">
        <f t="shared" ca="1" si="119"/>
        <v>2.1889035505732223E-11</v>
      </c>
      <c r="AV57" s="197">
        <f t="shared" ca="1" si="119"/>
        <v>2.5277956873170321E-11</v>
      </c>
    </row>
    <row r="58" spans="2:48" x14ac:dyDescent="0.2">
      <c r="B58" s="2"/>
      <c r="C58" s="2"/>
      <c r="D58" s="2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0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</row>
    <row r="59" spans="2:48" x14ac:dyDescent="0.2">
      <c r="B59" s="294" t="s">
        <v>311</v>
      </c>
      <c r="C59" s="295" t="str">
        <f ca="1">+IF(ROUND(SUM(E53:E56),0)=0,"Ok","Error")</f>
        <v>Ok</v>
      </c>
      <c r="D59" s="2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</row>
    <row r="60" spans="2:48" x14ac:dyDescent="0.2">
      <c r="B60" s="2"/>
      <c r="C60" s="2"/>
      <c r="D60" s="2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</row>
    <row r="61" spans="2:48" x14ac:dyDescent="0.2">
      <c r="B61" s="2" t="s">
        <v>69</v>
      </c>
      <c r="C61" s="325" t="str">
        <f>+Hip!D167</f>
        <v>SI</v>
      </c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</row>
    <row r="62" spans="2:48" x14ac:dyDescent="0.2">
      <c r="B62" s="2"/>
      <c r="C62" s="2"/>
      <c r="D62" s="2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</row>
    <row r="63" spans="2:48" x14ac:dyDescent="0.2">
      <c r="B63" s="2" t="s">
        <v>383</v>
      </c>
      <c r="C63" s="418">
        <f>+Control!B6*Hip!D166</f>
        <v>33767.319229205095</v>
      </c>
      <c r="D63" s="2"/>
      <c r="E63" s="160"/>
      <c r="F63" s="160"/>
      <c r="G63" s="160">
        <f t="shared" ref="G63:AV63" si="120">+$C$63*G$10*(G7=0)</f>
        <v>33767.319229205095</v>
      </c>
      <c r="H63" s="160">
        <f t="shared" si="120"/>
        <v>33767.319229205095</v>
      </c>
      <c r="I63" s="160">
        <f t="shared" si="120"/>
        <v>33767.319229205095</v>
      </c>
      <c r="J63" s="160">
        <f t="shared" si="120"/>
        <v>33767.319229205095</v>
      </c>
      <c r="K63" s="160">
        <f t="shared" si="120"/>
        <v>33767.319229205095</v>
      </c>
      <c r="L63" s="160">
        <f t="shared" si="120"/>
        <v>33767.319229205095</v>
      </c>
      <c r="M63" s="160">
        <f t="shared" si="120"/>
        <v>33767.319229205095</v>
      </c>
      <c r="N63" s="160">
        <f t="shared" si="120"/>
        <v>33767.319229205095</v>
      </c>
      <c r="O63" s="160">
        <f t="shared" si="120"/>
        <v>33767.319229205095</v>
      </c>
      <c r="P63" s="160">
        <f t="shared" si="120"/>
        <v>33767.319229205095</v>
      </c>
      <c r="Q63" s="160">
        <f t="shared" si="120"/>
        <v>33767.319229205095</v>
      </c>
      <c r="R63" s="160">
        <f t="shared" si="120"/>
        <v>33767.319229205095</v>
      </c>
      <c r="S63" s="160">
        <f t="shared" si="120"/>
        <v>33767.319229205095</v>
      </c>
      <c r="T63" s="160">
        <f t="shared" si="120"/>
        <v>33767.319229205095</v>
      </c>
      <c r="U63" s="160">
        <f t="shared" si="120"/>
        <v>33767.319229205095</v>
      </c>
      <c r="V63" s="160">
        <f t="shared" si="120"/>
        <v>33767.319229205095</v>
      </c>
      <c r="W63" s="160">
        <f t="shared" si="120"/>
        <v>33767.319229205095</v>
      </c>
      <c r="X63" s="160">
        <f t="shared" si="120"/>
        <v>33767.319229205095</v>
      </c>
      <c r="Y63" s="160">
        <f t="shared" si="120"/>
        <v>33767.319229205095</v>
      </c>
      <c r="Z63" s="160">
        <f t="shared" si="120"/>
        <v>33767.319229205095</v>
      </c>
      <c r="AA63" s="160">
        <f t="shared" si="120"/>
        <v>33767.319229205095</v>
      </c>
      <c r="AB63" s="160">
        <f t="shared" si="120"/>
        <v>33767.319229205095</v>
      </c>
      <c r="AC63" s="160">
        <f t="shared" si="120"/>
        <v>33767.319229205095</v>
      </c>
      <c r="AD63" s="160">
        <f t="shared" si="120"/>
        <v>33767.319229205095</v>
      </c>
      <c r="AE63" s="160">
        <f t="shared" si="120"/>
        <v>33767.319229205095</v>
      </c>
      <c r="AF63" s="160">
        <f t="shared" si="120"/>
        <v>33767.319229205095</v>
      </c>
      <c r="AG63" s="160">
        <f t="shared" si="120"/>
        <v>33767.319229205095</v>
      </c>
      <c r="AH63" s="160">
        <f t="shared" si="120"/>
        <v>33767.319229205095</v>
      </c>
      <c r="AI63" s="160">
        <f t="shared" si="120"/>
        <v>33767.319229205095</v>
      </c>
      <c r="AJ63" s="160">
        <f t="shared" si="120"/>
        <v>0</v>
      </c>
      <c r="AK63" s="160">
        <f t="shared" si="120"/>
        <v>0</v>
      </c>
      <c r="AL63" s="160">
        <f t="shared" si="120"/>
        <v>0</v>
      </c>
      <c r="AM63" s="160">
        <f t="shared" si="120"/>
        <v>0</v>
      </c>
      <c r="AN63" s="160">
        <f t="shared" si="120"/>
        <v>0</v>
      </c>
      <c r="AO63" s="160">
        <f t="shared" si="120"/>
        <v>0</v>
      </c>
      <c r="AP63" s="160">
        <f t="shared" si="120"/>
        <v>0</v>
      </c>
      <c r="AQ63" s="160">
        <f t="shared" si="120"/>
        <v>0</v>
      </c>
      <c r="AR63" s="160">
        <f t="shared" si="120"/>
        <v>0</v>
      </c>
      <c r="AS63" s="160">
        <f t="shared" si="120"/>
        <v>0</v>
      </c>
      <c r="AT63" s="160">
        <f t="shared" si="120"/>
        <v>0</v>
      </c>
      <c r="AU63" s="160">
        <f t="shared" si="120"/>
        <v>0</v>
      </c>
      <c r="AV63" s="160">
        <f t="shared" si="120"/>
        <v>0</v>
      </c>
    </row>
    <row r="64" spans="2:48" x14ac:dyDescent="0.2">
      <c r="B64" s="2"/>
      <c r="C64" s="2"/>
      <c r="D64" s="2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0"/>
      <c r="AK64" s="160"/>
      <c r="AL64" s="160"/>
      <c r="AM64" s="160"/>
      <c r="AN64" s="160"/>
      <c r="AO64" s="160"/>
      <c r="AP64" s="160"/>
      <c r="AQ64" s="160"/>
      <c r="AR64" s="160"/>
      <c r="AS64" s="160"/>
      <c r="AT64" s="160"/>
      <c r="AU64" s="160"/>
      <c r="AV64" s="160"/>
    </row>
    <row r="65" spans="2:48" x14ac:dyDescent="0.2">
      <c r="B65" s="11" t="s">
        <v>307</v>
      </c>
      <c r="C65" s="2"/>
      <c r="D65" s="2"/>
      <c r="E65" s="160">
        <f ca="1">+SUM(G65:AV65)</f>
        <v>637224.28749861708</v>
      </c>
      <c r="F65" s="160"/>
      <c r="G65" s="197">
        <f ca="1">+CF!G58</f>
        <v>0</v>
      </c>
      <c r="H65" s="197">
        <f ca="1">+CF!H58</f>
        <v>290768.87532460358</v>
      </c>
      <c r="I65" s="197">
        <f ca="1">+CF!I58</f>
        <v>133656.78293488643</v>
      </c>
      <c r="J65" s="197">
        <f ca="1">+CF!J58</f>
        <v>53893.498083607759</v>
      </c>
      <c r="K65" s="197">
        <f ca="1">+CF!K58</f>
        <v>19963.171814599686</v>
      </c>
      <c r="L65" s="197">
        <f ca="1">+CF!L58</f>
        <v>27069.048872073741</v>
      </c>
      <c r="M65" s="197">
        <f ca="1">+CF!M58</f>
        <v>12143.381909483069</v>
      </c>
      <c r="N65" s="197">
        <f ca="1">+CF!N58</f>
        <v>0</v>
      </c>
      <c r="O65" s="197">
        <f ca="1">+CF!O58</f>
        <v>0</v>
      </c>
      <c r="P65" s="197">
        <f ca="1">+CF!P58</f>
        <v>0</v>
      </c>
      <c r="Q65" s="197">
        <f ca="1">+CF!Q58</f>
        <v>0</v>
      </c>
      <c r="R65" s="197">
        <f ca="1">+CF!R58</f>
        <v>0</v>
      </c>
      <c r="S65" s="197">
        <f ca="1">+CF!S58</f>
        <v>0</v>
      </c>
      <c r="T65" s="197">
        <f ca="1">+CF!T58</f>
        <v>0</v>
      </c>
      <c r="U65" s="197">
        <f ca="1">+CF!U58</f>
        <v>0</v>
      </c>
      <c r="V65" s="197">
        <f ca="1">+CF!V58</f>
        <v>0</v>
      </c>
      <c r="W65" s="197">
        <f ca="1">+CF!W58</f>
        <v>0</v>
      </c>
      <c r="X65" s="197">
        <f ca="1">+CF!X58</f>
        <v>0</v>
      </c>
      <c r="Y65" s="197">
        <f ca="1">+CF!Y58</f>
        <v>0</v>
      </c>
      <c r="Z65" s="197">
        <f ca="1">+CF!Z58</f>
        <v>0</v>
      </c>
      <c r="AA65" s="197">
        <f ca="1">+CF!AA58</f>
        <v>0</v>
      </c>
      <c r="AB65" s="197">
        <f ca="1">+CF!AB58</f>
        <v>0</v>
      </c>
      <c r="AC65" s="197">
        <f ca="1">+CF!AC58</f>
        <v>0</v>
      </c>
      <c r="AD65" s="197">
        <f ca="1">+CF!AD58</f>
        <v>0</v>
      </c>
      <c r="AE65" s="197">
        <f ca="1">+CF!AE58</f>
        <v>382.96226825728445</v>
      </c>
      <c r="AF65" s="197">
        <f ca="1">+CF!AF58</f>
        <v>6064.3432814790522</v>
      </c>
      <c r="AG65" s="197">
        <f ca="1">+CF!AG58</f>
        <v>11223.125029424793</v>
      </c>
      <c r="AH65" s="197">
        <f ca="1">+CF!AH58</f>
        <v>21076.088080689147</v>
      </c>
      <c r="AI65" s="197">
        <f ca="1">+CF!AI58</f>
        <v>25577.665406851938</v>
      </c>
      <c r="AJ65" s="197">
        <f ca="1">+CF!AJ58</f>
        <v>35405.344492660457</v>
      </c>
      <c r="AK65" s="197">
        <f ca="1">+CF!AK58</f>
        <v>0</v>
      </c>
      <c r="AL65" s="197">
        <f ca="1">+CF!AL58</f>
        <v>-1.4507825847831143E-12</v>
      </c>
      <c r="AM65" s="197">
        <f ca="1">+CF!AM58</f>
        <v>-1.5792404143678052E-12</v>
      </c>
      <c r="AN65" s="197">
        <f ca="1">+CF!AN58</f>
        <v>-1.7190723906748846E-12</v>
      </c>
      <c r="AO65" s="197">
        <f>+CF!AW58</f>
        <v>0</v>
      </c>
      <c r="AP65" s="197">
        <f>+CF!AX58</f>
        <v>0</v>
      </c>
      <c r="AQ65" s="197">
        <f>+CF!AY58</f>
        <v>0</v>
      </c>
      <c r="AR65" s="197">
        <f>+CF!AZ58</f>
        <v>0</v>
      </c>
      <c r="AS65" s="197">
        <f>+CF!BA58</f>
        <v>0</v>
      </c>
      <c r="AT65" s="197">
        <f>+CF!BB58</f>
        <v>0</v>
      </c>
      <c r="AU65" s="197">
        <f>+CF!BC58</f>
        <v>0</v>
      </c>
      <c r="AV65" s="197">
        <f>+CF!BD58</f>
        <v>0</v>
      </c>
    </row>
    <row r="66" spans="2:48" x14ac:dyDescent="0.2">
      <c r="B66" s="214" t="s">
        <v>308</v>
      </c>
      <c r="C66" s="214"/>
      <c r="D66" s="214"/>
      <c r="E66" s="221">
        <f>+SUM(G66:AV66)</f>
        <v>637224.28173380729</v>
      </c>
      <c r="F66" s="221"/>
      <c r="G66" s="221">
        <f>+Macro!G14</f>
        <v>0</v>
      </c>
      <c r="H66" s="221">
        <f>+Macro!H14</f>
        <v>290768.87532460358</v>
      </c>
      <c r="I66" s="221">
        <f>+Macro!I14</f>
        <v>133656.78293488643</v>
      </c>
      <c r="J66" s="221">
        <f>+Macro!J14</f>
        <v>53893.498083607759</v>
      </c>
      <c r="K66" s="221">
        <f>+Macro!K14</f>
        <v>19963.171814599686</v>
      </c>
      <c r="L66" s="221">
        <f>+Macro!L14</f>
        <v>27069.048872073741</v>
      </c>
      <c r="M66" s="221">
        <f>+Macro!M14</f>
        <v>12143.381909483069</v>
      </c>
      <c r="N66" s="221">
        <f>+Macro!N14</f>
        <v>0</v>
      </c>
      <c r="O66" s="221">
        <f>+Macro!O14</f>
        <v>0</v>
      </c>
      <c r="P66" s="221">
        <f>+Macro!P14</f>
        <v>0</v>
      </c>
      <c r="Q66" s="221">
        <f>+Macro!Q14</f>
        <v>0</v>
      </c>
      <c r="R66" s="221">
        <f>+Macro!R14</f>
        <v>0</v>
      </c>
      <c r="S66" s="221">
        <f>+Macro!S14</f>
        <v>0</v>
      </c>
      <c r="T66" s="221">
        <f>+Macro!T14</f>
        <v>0</v>
      </c>
      <c r="U66" s="221">
        <f>+Macro!U14</f>
        <v>0</v>
      </c>
      <c r="V66" s="221">
        <f>+Macro!V14</f>
        <v>0</v>
      </c>
      <c r="W66" s="221">
        <f>+Macro!W14</f>
        <v>0</v>
      </c>
      <c r="X66" s="221">
        <f>+Macro!X14</f>
        <v>0</v>
      </c>
      <c r="Y66" s="221">
        <f>+Macro!Y14</f>
        <v>0</v>
      </c>
      <c r="Z66" s="221">
        <f>+Macro!Z14</f>
        <v>0</v>
      </c>
      <c r="AA66" s="221">
        <f>+Macro!AA14</f>
        <v>0</v>
      </c>
      <c r="AB66" s="221">
        <f>+Macro!AB14</f>
        <v>0</v>
      </c>
      <c r="AC66" s="221">
        <f>+Macro!AC14</f>
        <v>0</v>
      </c>
      <c r="AD66" s="221">
        <f>+Macro!AD14</f>
        <v>0</v>
      </c>
      <c r="AE66" s="221">
        <f>+Macro!AE14</f>
        <v>382.96130745566188</v>
      </c>
      <c r="AF66" s="221">
        <f>+Macro!AF14</f>
        <v>6064.3384774709393</v>
      </c>
      <c r="AG66" s="221">
        <f>+Macro!AG14</f>
        <v>11223.125029424797</v>
      </c>
      <c r="AH66" s="221">
        <f>+Macro!AH14</f>
        <v>21076.088080689147</v>
      </c>
      <c r="AI66" s="221">
        <f>+Macro!AI14</f>
        <v>25577.665406851946</v>
      </c>
      <c r="AJ66" s="221">
        <f>+Macro!AJ14</f>
        <v>35405.344492660472</v>
      </c>
      <c r="AK66" s="221">
        <f>+Macro!AK14</f>
        <v>0</v>
      </c>
      <c r="AL66" s="221">
        <f>+Macro!AL14</f>
        <v>-1.4507825847831143E-12</v>
      </c>
      <c r="AM66" s="221">
        <f>+Macro!AM14</f>
        <v>-1.5792404143678052E-12</v>
      </c>
      <c r="AN66" s="221">
        <f>+Macro!AN14</f>
        <v>-1.7190723906748846E-12</v>
      </c>
      <c r="AO66" s="221">
        <f>+Macro!AV14</f>
        <v>0</v>
      </c>
      <c r="AP66" s="221">
        <f>+Macro!AW14</f>
        <v>0</v>
      </c>
      <c r="AQ66" s="221">
        <f>+Macro!AX14</f>
        <v>0</v>
      </c>
      <c r="AR66" s="221">
        <f>+Macro!AY14</f>
        <v>0</v>
      </c>
      <c r="AS66" s="221">
        <f>+Macro!AZ14</f>
        <v>0</v>
      </c>
      <c r="AT66" s="221">
        <f>+Macro!BA14</f>
        <v>0</v>
      </c>
      <c r="AU66" s="221">
        <f>+Macro!BB14</f>
        <v>0</v>
      </c>
      <c r="AV66" s="221">
        <f>+Macro!BC14</f>
        <v>0</v>
      </c>
    </row>
    <row r="67" spans="2:48" x14ac:dyDescent="0.2">
      <c r="B67" s="2"/>
      <c r="C67" s="2"/>
      <c r="D67" s="2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</row>
    <row r="68" spans="2:48" x14ac:dyDescent="0.2">
      <c r="B68" s="2" t="s">
        <v>305</v>
      </c>
      <c r="C68" s="2"/>
      <c r="D68" s="2"/>
      <c r="E68" s="160"/>
      <c r="F68" s="160"/>
      <c r="G68" s="160">
        <f t="shared" ref="G68:AV68" ca="1" si="121">MAX(0,MIN(SUM(G52:G54)-G63,G66))*(G$10+G$11)*G5</f>
        <v>0</v>
      </c>
      <c r="H68" s="160">
        <f t="shared" ca="1" si="121"/>
        <v>0</v>
      </c>
      <c r="I68" s="160">
        <f t="shared" ca="1" si="121"/>
        <v>0</v>
      </c>
      <c r="J68" s="160">
        <f t="shared" ca="1" si="121"/>
        <v>0</v>
      </c>
      <c r="K68" s="160">
        <f t="shared" ca="1" si="121"/>
        <v>6672.6218120031826</v>
      </c>
      <c r="L68" s="160">
        <f t="shared" ca="1" si="121"/>
        <v>27069.048872073741</v>
      </c>
      <c r="M68" s="160">
        <f t="shared" ca="1" si="121"/>
        <v>12143.381909483069</v>
      </c>
      <c r="N68" s="160">
        <f t="shared" ca="1" si="121"/>
        <v>0</v>
      </c>
      <c r="O68" s="160">
        <f t="shared" ca="1" si="121"/>
        <v>0</v>
      </c>
      <c r="P68" s="160">
        <f t="shared" ca="1" si="121"/>
        <v>0</v>
      </c>
      <c r="Q68" s="160">
        <f t="shared" ca="1" si="121"/>
        <v>0</v>
      </c>
      <c r="R68" s="160">
        <f t="shared" ca="1" si="121"/>
        <v>0</v>
      </c>
      <c r="S68" s="160">
        <f t="shared" ca="1" si="121"/>
        <v>0</v>
      </c>
      <c r="T68" s="160">
        <f t="shared" ca="1" si="121"/>
        <v>0</v>
      </c>
      <c r="U68" s="160">
        <f t="shared" ca="1" si="121"/>
        <v>0</v>
      </c>
      <c r="V68" s="160">
        <f t="shared" ca="1" si="121"/>
        <v>0</v>
      </c>
      <c r="W68" s="160">
        <f t="shared" ca="1" si="121"/>
        <v>0</v>
      </c>
      <c r="X68" s="160">
        <f t="shared" ca="1" si="121"/>
        <v>0</v>
      </c>
      <c r="Y68" s="160">
        <f t="shared" ca="1" si="121"/>
        <v>0</v>
      </c>
      <c r="Z68" s="160">
        <f t="shared" ca="1" si="121"/>
        <v>0</v>
      </c>
      <c r="AA68" s="160">
        <f t="shared" ca="1" si="121"/>
        <v>0</v>
      </c>
      <c r="AB68" s="160">
        <f t="shared" ca="1" si="121"/>
        <v>0</v>
      </c>
      <c r="AC68" s="160">
        <f t="shared" ca="1" si="121"/>
        <v>0</v>
      </c>
      <c r="AD68" s="160">
        <f t="shared" ca="1" si="121"/>
        <v>0</v>
      </c>
      <c r="AE68" s="160">
        <f t="shared" ca="1" si="121"/>
        <v>382.96130745566188</v>
      </c>
      <c r="AF68" s="160">
        <f t="shared" ca="1" si="121"/>
        <v>3509.2988616687944</v>
      </c>
      <c r="AG68" s="160">
        <f t="shared" ca="1" si="121"/>
        <v>0</v>
      </c>
      <c r="AH68" s="160">
        <f t="shared" ca="1" si="121"/>
        <v>0</v>
      </c>
      <c r="AI68" s="160">
        <f t="shared" ca="1" si="121"/>
        <v>0</v>
      </c>
      <c r="AJ68" s="160">
        <f t="shared" ca="1" si="121"/>
        <v>33767.319229205095</v>
      </c>
      <c r="AK68" s="160">
        <f t="shared" ca="1" si="121"/>
        <v>0</v>
      </c>
      <c r="AL68" s="160">
        <f t="shared" ca="1" si="121"/>
        <v>0</v>
      </c>
      <c r="AM68" s="160">
        <f t="shared" ca="1" si="121"/>
        <v>0</v>
      </c>
      <c r="AN68" s="160">
        <f t="shared" ca="1" si="121"/>
        <v>0</v>
      </c>
      <c r="AO68" s="160">
        <f t="shared" ca="1" si="121"/>
        <v>0</v>
      </c>
      <c r="AP68" s="160">
        <f t="shared" ca="1" si="121"/>
        <v>0</v>
      </c>
      <c r="AQ68" s="160">
        <f t="shared" ca="1" si="121"/>
        <v>0</v>
      </c>
      <c r="AR68" s="160">
        <f t="shared" ca="1" si="121"/>
        <v>0</v>
      </c>
      <c r="AS68" s="160">
        <f t="shared" ca="1" si="121"/>
        <v>0</v>
      </c>
      <c r="AT68" s="160">
        <f t="shared" ca="1" si="121"/>
        <v>0</v>
      </c>
      <c r="AU68" s="160">
        <f t="shared" ca="1" si="121"/>
        <v>0</v>
      </c>
      <c r="AV68" s="160">
        <f t="shared" ca="1" si="121"/>
        <v>0</v>
      </c>
    </row>
    <row r="69" spans="2:48" x14ac:dyDescent="0.2">
      <c r="B69" s="2"/>
      <c r="C69" s="2"/>
      <c r="D69" s="2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</row>
    <row r="70" spans="2:48" x14ac:dyDescent="0.2">
      <c r="B70" s="2" t="s">
        <v>306</v>
      </c>
      <c r="C70" s="2"/>
      <c r="D70" s="2"/>
      <c r="E70" s="160"/>
      <c r="F70" s="160"/>
      <c r="G70" s="160">
        <f t="shared" ref="G70" ca="1" si="122">G68*($C$61="SI")</f>
        <v>0</v>
      </c>
      <c r="H70" s="160">
        <f ca="1">H68*($C$61="SI")</f>
        <v>0</v>
      </c>
      <c r="I70" s="160">
        <f t="shared" ref="I70:AO70" ca="1" si="123">I68*($C$61="SI")</f>
        <v>0</v>
      </c>
      <c r="J70" s="160">
        <f t="shared" ca="1" si="123"/>
        <v>0</v>
      </c>
      <c r="K70" s="160">
        <f t="shared" ca="1" si="123"/>
        <v>6672.6218120031826</v>
      </c>
      <c r="L70" s="160">
        <f t="shared" ca="1" si="123"/>
        <v>27069.048872073741</v>
      </c>
      <c r="M70" s="160">
        <f t="shared" ca="1" si="123"/>
        <v>12143.381909483069</v>
      </c>
      <c r="N70" s="160">
        <f t="shared" ca="1" si="123"/>
        <v>0</v>
      </c>
      <c r="O70" s="160">
        <f t="shared" ca="1" si="123"/>
        <v>0</v>
      </c>
      <c r="P70" s="160">
        <f t="shared" ca="1" si="123"/>
        <v>0</v>
      </c>
      <c r="Q70" s="160">
        <f t="shared" ca="1" si="123"/>
        <v>0</v>
      </c>
      <c r="R70" s="160">
        <f t="shared" ca="1" si="123"/>
        <v>0</v>
      </c>
      <c r="S70" s="160">
        <f t="shared" ca="1" si="123"/>
        <v>0</v>
      </c>
      <c r="T70" s="160">
        <f t="shared" ca="1" si="123"/>
        <v>0</v>
      </c>
      <c r="U70" s="160">
        <f t="shared" ca="1" si="123"/>
        <v>0</v>
      </c>
      <c r="V70" s="160">
        <f t="shared" ca="1" si="123"/>
        <v>0</v>
      </c>
      <c r="W70" s="160">
        <f t="shared" ca="1" si="123"/>
        <v>0</v>
      </c>
      <c r="X70" s="160">
        <f t="shared" ca="1" si="123"/>
        <v>0</v>
      </c>
      <c r="Y70" s="160">
        <f t="shared" ca="1" si="123"/>
        <v>0</v>
      </c>
      <c r="Z70" s="160">
        <f t="shared" ca="1" si="123"/>
        <v>0</v>
      </c>
      <c r="AA70" s="160">
        <f t="shared" ca="1" si="123"/>
        <v>0</v>
      </c>
      <c r="AB70" s="160">
        <f t="shared" ca="1" si="123"/>
        <v>0</v>
      </c>
      <c r="AC70" s="160">
        <f t="shared" ca="1" si="123"/>
        <v>0</v>
      </c>
      <c r="AD70" s="160">
        <f t="shared" ca="1" si="123"/>
        <v>0</v>
      </c>
      <c r="AE70" s="160">
        <f t="shared" ca="1" si="123"/>
        <v>382.96130745566188</v>
      </c>
      <c r="AF70" s="160">
        <f t="shared" ca="1" si="123"/>
        <v>3509.2988616687944</v>
      </c>
      <c r="AG70" s="160">
        <f t="shared" ca="1" si="123"/>
        <v>0</v>
      </c>
      <c r="AH70" s="160">
        <f t="shared" ca="1" si="123"/>
        <v>0</v>
      </c>
      <c r="AI70" s="160">
        <f t="shared" ca="1" si="123"/>
        <v>0</v>
      </c>
      <c r="AJ70" s="160">
        <f t="shared" ca="1" si="123"/>
        <v>33767.319229205095</v>
      </c>
      <c r="AK70" s="160">
        <f t="shared" ca="1" si="123"/>
        <v>0</v>
      </c>
      <c r="AL70" s="160">
        <f t="shared" ca="1" si="123"/>
        <v>0</v>
      </c>
      <c r="AM70" s="160">
        <f t="shared" ca="1" si="123"/>
        <v>0</v>
      </c>
      <c r="AN70" s="160">
        <f t="shared" ca="1" si="123"/>
        <v>0</v>
      </c>
      <c r="AO70" s="160">
        <f t="shared" ca="1" si="123"/>
        <v>0</v>
      </c>
      <c r="AP70" s="160">
        <f t="shared" ref="AP70:AV70" ca="1" si="124">AP68*($C$61="SI")</f>
        <v>0</v>
      </c>
      <c r="AQ70" s="160">
        <f t="shared" ca="1" si="124"/>
        <v>0</v>
      </c>
      <c r="AR70" s="160">
        <f t="shared" ca="1" si="124"/>
        <v>0</v>
      </c>
      <c r="AS70" s="160">
        <f t="shared" ca="1" si="124"/>
        <v>0</v>
      </c>
      <c r="AT70" s="160">
        <f t="shared" ca="1" si="124"/>
        <v>0</v>
      </c>
      <c r="AU70" s="160">
        <f t="shared" ca="1" si="124"/>
        <v>0</v>
      </c>
      <c r="AV70" s="160">
        <f t="shared" ca="1" si="124"/>
        <v>0</v>
      </c>
    </row>
    <row r="71" spans="2:48" x14ac:dyDescent="0.2">
      <c r="B71" s="2"/>
      <c r="C71" s="2"/>
      <c r="D71" s="2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  <c r="AA71" s="204"/>
      <c r="AB71" s="204"/>
      <c r="AC71" s="204"/>
      <c r="AD71" s="204"/>
      <c r="AE71" s="204"/>
      <c r="AF71" s="204"/>
      <c r="AG71" s="204"/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</row>
    <row r="72" spans="2:48" x14ac:dyDescent="0.2">
      <c r="B72" s="169" t="s">
        <v>335</v>
      </c>
      <c r="C72" s="169"/>
      <c r="D72" s="169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2"/>
      <c r="AQ72" s="222"/>
      <c r="AR72" s="222"/>
      <c r="AS72" s="222"/>
      <c r="AT72" s="222"/>
      <c r="AU72" s="222"/>
      <c r="AV72" s="222"/>
    </row>
    <row r="73" spans="2:48" x14ac:dyDescent="0.2">
      <c r="B73" s="2"/>
      <c r="C73" s="2"/>
      <c r="D73" s="2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  <c r="AA73" s="204"/>
      <c r="AB73" s="204"/>
      <c r="AC73" s="204"/>
      <c r="AD73" s="204"/>
      <c r="AE73" s="204"/>
      <c r="AF73" s="204"/>
      <c r="AG73" s="204"/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</row>
    <row r="74" spans="2:48" s="178" customFormat="1" x14ac:dyDescent="0.25">
      <c r="B74" s="178" t="s">
        <v>337</v>
      </c>
      <c r="C74" s="405">
        <f>+Control!B21</f>
        <v>15</v>
      </c>
      <c r="E74" s="347"/>
      <c r="F74" s="347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  <c r="R74" s="307"/>
      <c r="S74" s="307"/>
      <c r="T74" s="307"/>
      <c r="U74" s="307"/>
      <c r="V74" s="307"/>
      <c r="W74" s="307"/>
      <c r="X74" s="307"/>
      <c r="Y74" s="307"/>
      <c r="Z74" s="307"/>
      <c r="AA74" s="307"/>
      <c r="AB74" s="307"/>
      <c r="AC74" s="307"/>
      <c r="AD74" s="307"/>
      <c r="AE74" s="307"/>
      <c r="AF74" s="307"/>
      <c r="AG74" s="307"/>
      <c r="AH74" s="307"/>
      <c r="AI74" s="307"/>
      <c r="AJ74" s="307"/>
      <c r="AK74" s="307"/>
      <c r="AL74" s="307"/>
      <c r="AM74" s="307"/>
      <c r="AN74" s="307"/>
      <c r="AO74" s="307"/>
      <c r="AP74" s="307"/>
      <c r="AQ74" s="307"/>
      <c r="AR74" s="307"/>
      <c r="AS74" s="307"/>
      <c r="AT74" s="307"/>
      <c r="AU74" s="307"/>
      <c r="AV74" s="307"/>
    </row>
    <row r="75" spans="2:48" s="178" customFormat="1" x14ac:dyDescent="0.25">
      <c r="B75" s="178" t="s">
        <v>143</v>
      </c>
      <c r="C75" s="348">
        <f>+Control!F21</f>
        <v>7.0000000000000007E-2</v>
      </c>
      <c r="E75" s="347"/>
      <c r="F75" s="347"/>
      <c r="G75" s="307"/>
      <c r="H75" s="307"/>
      <c r="I75" s="307"/>
      <c r="J75" s="307"/>
      <c r="K75" s="307"/>
      <c r="L75" s="307"/>
      <c r="M75" s="307"/>
      <c r="N75" s="307"/>
      <c r="O75" s="307"/>
      <c r="P75" s="307"/>
      <c r="Q75" s="307"/>
      <c r="R75" s="307"/>
      <c r="S75" s="307"/>
      <c r="T75" s="307"/>
      <c r="U75" s="307"/>
      <c r="V75" s="307"/>
      <c r="W75" s="307"/>
      <c r="X75" s="307"/>
      <c r="Y75" s="307"/>
      <c r="Z75" s="307"/>
      <c r="AA75" s="307"/>
      <c r="AB75" s="307"/>
      <c r="AC75" s="307"/>
      <c r="AD75" s="307"/>
      <c r="AE75" s="307"/>
      <c r="AF75" s="307"/>
      <c r="AG75" s="307"/>
      <c r="AH75" s="307"/>
      <c r="AI75" s="307"/>
      <c r="AJ75" s="307"/>
      <c r="AK75" s="307"/>
      <c r="AL75" s="307"/>
      <c r="AM75" s="307"/>
      <c r="AN75" s="307"/>
      <c r="AO75" s="307"/>
      <c r="AP75" s="307"/>
      <c r="AQ75" s="307"/>
      <c r="AR75" s="307"/>
      <c r="AS75" s="307"/>
      <c r="AT75" s="307"/>
      <c r="AU75" s="307"/>
      <c r="AV75" s="307"/>
    </row>
    <row r="76" spans="2:48" s="178" customFormat="1" x14ac:dyDescent="0.25">
      <c r="E76" s="347"/>
      <c r="F76" s="347"/>
      <c r="G76" s="307"/>
      <c r="H76" s="307"/>
      <c r="I76" s="307"/>
      <c r="J76" s="307"/>
      <c r="K76" s="307"/>
      <c r="L76" s="307"/>
      <c r="M76" s="307"/>
      <c r="N76" s="307"/>
      <c r="O76" s="307"/>
      <c r="P76" s="307"/>
      <c r="Q76" s="307"/>
      <c r="R76" s="307"/>
      <c r="S76" s="307"/>
      <c r="T76" s="307"/>
      <c r="U76" s="307"/>
      <c r="V76" s="307"/>
      <c r="W76" s="307"/>
      <c r="X76" s="307"/>
      <c r="Y76" s="307"/>
      <c r="Z76" s="307"/>
      <c r="AA76" s="307"/>
      <c r="AB76" s="307"/>
      <c r="AC76" s="307"/>
      <c r="AD76" s="307"/>
      <c r="AE76" s="307"/>
      <c r="AF76" s="307"/>
      <c r="AG76" s="307"/>
      <c r="AH76" s="307"/>
      <c r="AI76" s="307"/>
      <c r="AJ76" s="307"/>
      <c r="AK76" s="307"/>
      <c r="AL76" s="307"/>
      <c r="AM76" s="307"/>
      <c r="AN76" s="307"/>
      <c r="AO76" s="307"/>
      <c r="AP76" s="307"/>
      <c r="AQ76" s="307"/>
      <c r="AR76" s="307"/>
      <c r="AS76" s="307"/>
      <c r="AT76" s="307"/>
      <c r="AU76" s="307"/>
      <c r="AV76" s="307"/>
    </row>
    <row r="77" spans="2:48" s="178" customFormat="1" x14ac:dyDescent="0.25">
      <c r="B77" s="178" t="s">
        <v>333</v>
      </c>
      <c r="E77" s="347">
        <f>+SUM(G77:AV77)</f>
        <v>334178.52796755824</v>
      </c>
      <c r="F77" s="347"/>
      <c r="G77" s="307">
        <f t="shared" ref="G77" si="125">+G39</f>
        <v>0</v>
      </c>
      <c r="H77" s="307">
        <f>+H39</f>
        <v>43409.652642954694</v>
      </c>
      <c r="I77" s="307">
        <f t="shared" ref="I77:AV77" si="126">+I39</f>
        <v>157112.09238971715</v>
      </c>
      <c r="J77" s="307">
        <f t="shared" si="126"/>
        <v>87248.502214277571</v>
      </c>
      <c r="K77" s="307">
        <f t="shared" si="126"/>
        <v>46408.280720608833</v>
      </c>
      <c r="L77" s="307">
        <f t="shared" si="126"/>
        <v>0</v>
      </c>
      <c r="M77" s="307">
        <f t="shared" si="126"/>
        <v>0</v>
      </c>
      <c r="N77" s="307">
        <f t="shared" si="126"/>
        <v>0</v>
      </c>
      <c r="O77" s="307">
        <f t="shared" si="126"/>
        <v>0</v>
      </c>
      <c r="P77" s="307">
        <f t="shared" si="126"/>
        <v>0</v>
      </c>
      <c r="Q77" s="307">
        <f t="shared" si="126"/>
        <v>0</v>
      </c>
      <c r="R77" s="307">
        <f t="shared" si="126"/>
        <v>0</v>
      </c>
      <c r="S77" s="307">
        <f t="shared" si="126"/>
        <v>0</v>
      </c>
      <c r="T77" s="307">
        <f t="shared" si="126"/>
        <v>0</v>
      </c>
      <c r="U77" s="307">
        <f t="shared" si="126"/>
        <v>0</v>
      </c>
      <c r="V77" s="307">
        <f t="shared" si="126"/>
        <v>0</v>
      </c>
      <c r="W77" s="307">
        <f t="shared" si="126"/>
        <v>0</v>
      </c>
      <c r="X77" s="307">
        <f t="shared" si="126"/>
        <v>0</v>
      </c>
      <c r="Y77" s="307">
        <f t="shared" si="126"/>
        <v>0</v>
      </c>
      <c r="Z77" s="307">
        <f t="shared" si="126"/>
        <v>0</v>
      </c>
      <c r="AA77" s="307">
        <f t="shared" si="126"/>
        <v>0</v>
      </c>
      <c r="AB77" s="307">
        <f t="shared" si="126"/>
        <v>0</v>
      </c>
      <c r="AC77" s="307">
        <f t="shared" si="126"/>
        <v>0</v>
      </c>
      <c r="AD77" s="307">
        <f t="shared" si="126"/>
        <v>0</v>
      </c>
      <c r="AE77" s="307">
        <f t="shared" si="126"/>
        <v>0</v>
      </c>
      <c r="AF77" s="307">
        <f t="shared" si="126"/>
        <v>0</v>
      </c>
      <c r="AG77" s="307">
        <f t="shared" si="126"/>
        <v>0</v>
      </c>
      <c r="AH77" s="307">
        <f t="shared" si="126"/>
        <v>0</v>
      </c>
      <c r="AI77" s="307">
        <f t="shared" si="126"/>
        <v>0</v>
      </c>
      <c r="AJ77" s="307">
        <f t="shared" si="126"/>
        <v>0</v>
      </c>
      <c r="AK77" s="307">
        <f t="shared" si="126"/>
        <v>0</v>
      </c>
      <c r="AL77" s="307">
        <f t="shared" si="126"/>
        <v>0</v>
      </c>
      <c r="AM77" s="307">
        <f t="shared" si="126"/>
        <v>0</v>
      </c>
      <c r="AN77" s="307">
        <f t="shared" si="126"/>
        <v>0</v>
      </c>
      <c r="AO77" s="307">
        <f t="shared" si="126"/>
        <v>0</v>
      </c>
      <c r="AP77" s="307">
        <f t="shared" si="126"/>
        <v>0</v>
      </c>
      <c r="AQ77" s="307">
        <f t="shared" si="126"/>
        <v>0</v>
      </c>
      <c r="AR77" s="307">
        <f t="shared" si="126"/>
        <v>0</v>
      </c>
      <c r="AS77" s="307">
        <f t="shared" si="126"/>
        <v>0</v>
      </c>
      <c r="AT77" s="307">
        <f t="shared" si="126"/>
        <v>0</v>
      </c>
      <c r="AU77" s="307">
        <f t="shared" si="126"/>
        <v>0</v>
      </c>
      <c r="AV77" s="307">
        <f t="shared" si="126"/>
        <v>0</v>
      </c>
    </row>
    <row r="78" spans="2:48" s="178" customFormat="1" x14ac:dyDescent="0.25">
      <c r="B78" s="178" t="s">
        <v>496</v>
      </c>
      <c r="E78" s="347"/>
      <c r="F78" s="34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307"/>
      <c r="AH78" s="307"/>
      <c r="AI78" s="307"/>
      <c r="AJ78" s="307"/>
      <c r="AK78" s="307"/>
      <c r="AL78" s="307"/>
      <c r="AM78" s="307"/>
      <c r="AN78" s="307"/>
      <c r="AO78" s="307"/>
      <c r="AP78" s="307"/>
      <c r="AQ78" s="307"/>
      <c r="AR78" s="307"/>
      <c r="AS78" s="307"/>
      <c r="AT78" s="307"/>
      <c r="AU78" s="307"/>
      <c r="AV78" s="307"/>
    </row>
    <row r="79" spans="2:48" s="178" customFormat="1" x14ac:dyDescent="0.25">
      <c r="B79" s="377" t="s">
        <v>245</v>
      </c>
      <c r="C79" s="262">
        <f>+'Inv. Inicial'!D22</f>
        <v>0.13919268336024704</v>
      </c>
      <c r="E79" s="347">
        <f t="shared" ref="E79:E83" si="127">+SUM(G79:AV79)</f>
        <v>46515.206029181791</v>
      </c>
      <c r="F79" s="347"/>
      <c r="G79" s="307">
        <f>+G$77*$C79</f>
        <v>0</v>
      </c>
      <c r="H79" s="307">
        <f t="shared" ref="H79:AV83" si="128">+H$77*$C79</f>
        <v>6042.3060351091035</v>
      </c>
      <c r="I79" s="307">
        <f t="shared" si="128"/>
        <v>21868.853728067777</v>
      </c>
      <c r="J79" s="307">
        <f t="shared" si="128"/>
        <v>12144.35314236775</v>
      </c>
      <c r="K79" s="307">
        <f t="shared" si="128"/>
        <v>6459.6931236371629</v>
      </c>
      <c r="L79" s="307">
        <f t="shared" si="128"/>
        <v>0</v>
      </c>
      <c r="M79" s="307">
        <f t="shared" si="128"/>
        <v>0</v>
      </c>
      <c r="N79" s="307">
        <f t="shared" si="128"/>
        <v>0</v>
      </c>
      <c r="O79" s="307">
        <f t="shared" si="128"/>
        <v>0</v>
      </c>
      <c r="P79" s="307">
        <f t="shared" si="128"/>
        <v>0</v>
      </c>
      <c r="Q79" s="307">
        <f t="shared" si="128"/>
        <v>0</v>
      </c>
      <c r="R79" s="307">
        <f t="shared" si="128"/>
        <v>0</v>
      </c>
      <c r="S79" s="307">
        <f t="shared" si="128"/>
        <v>0</v>
      </c>
      <c r="T79" s="307">
        <f t="shared" si="128"/>
        <v>0</v>
      </c>
      <c r="U79" s="307">
        <f t="shared" si="128"/>
        <v>0</v>
      </c>
      <c r="V79" s="307">
        <f t="shared" si="128"/>
        <v>0</v>
      </c>
      <c r="W79" s="307">
        <f t="shared" si="128"/>
        <v>0</v>
      </c>
      <c r="X79" s="307">
        <f t="shared" si="128"/>
        <v>0</v>
      </c>
      <c r="Y79" s="307">
        <f t="shared" si="128"/>
        <v>0</v>
      </c>
      <c r="Z79" s="307">
        <f t="shared" si="128"/>
        <v>0</v>
      </c>
      <c r="AA79" s="307">
        <f t="shared" si="128"/>
        <v>0</v>
      </c>
      <c r="AB79" s="307">
        <f t="shared" si="128"/>
        <v>0</v>
      </c>
      <c r="AC79" s="307">
        <f t="shared" si="128"/>
        <v>0</v>
      </c>
      <c r="AD79" s="307">
        <f t="shared" si="128"/>
        <v>0</v>
      </c>
      <c r="AE79" s="307">
        <f t="shared" si="128"/>
        <v>0</v>
      </c>
      <c r="AF79" s="307">
        <f t="shared" si="128"/>
        <v>0</v>
      </c>
      <c r="AG79" s="307">
        <f t="shared" si="128"/>
        <v>0</v>
      </c>
      <c r="AH79" s="307">
        <f t="shared" si="128"/>
        <v>0</v>
      </c>
      <c r="AI79" s="307">
        <f t="shared" si="128"/>
        <v>0</v>
      </c>
      <c r="AJ79" s="307">
        <f t="shared" si="128"/>
        <v>0</v>
      </c>
      <c r="AK79" s="307">
        <f t="shared" si="128"/>
        <v>0</v>
      </c>
      <c r="AL79" s="307">
        <f t="shared" si="128"/>
        <v>0</v>
      </c>
      <c r="AM79" s="307">
        <f t="shared" si="128"/>
        <v>0</v>
      </c>
      <c r="AN79" s="307">
        <f t="shared" si="128"/>
        <v>0</v>
      </c>
      <c r="AO79" s="307">
        <f t="shared" si="128"/>
        <v>0</v>
      </c>
      <c r="AP79" s="307">
        <f t="shared" si="128"/>
        <v>0</v>
      </c>
      <c r="AQ79" s="307">
        <f t="shared" si="128"/>
        <v>0</v>
      </c>
      <c r="AR79" s="307">
        <f t="shared" si="128"/>
        <v>0</v>
      </c>
      <c r="AS79" s="307">
        <f t="shared" si="128"/>
        <v>0</v>
      </c>
      <c r="AT79" s="307">
        <f t="shared" si="128"/>
        <v>0</v>
      </c>
      <c r="AU79" s="307">
        <f t="shared" si="128"/>
        <v>0</v>
      </c>
      <c r="AV79" s="307">
        <f t="shared" si="128"/>
        <v>0</v>
      </c>
    </row>
    <row r="80" spans="2:48" s="178" customFormat="1" x14ac:dyDescent="0.25">
      <c r="B80" s="377" t="s">
        <v>400</v>
      </c>
      <c r="C80" s="262">
        <f>+'Inv. Inicial'!D23</f>
        <v>0.30893038936812151</v>
      </c>
      <c r="E80" s="347">
        <f t="shared" si="127"/>
        <v>103237.90276348345</v>
      </c>
      <c r="F80" s="347"/>
      <c r="G80" s="307">
        <f t="shared" ref="G80:V83" si="129">+G$77*$C80</f>
        <v>0</v>
      </c>
      <c r="H80" s="307">
        <f t="shared" si="129"/>
        <v>13410.560893322898</v>
      </c>
      <c r="I80" s="307">
        <f t="shared" si="129"/>
        <v>48536.6998763956</v>
      </c>
      <c r="J80" s="307">
        <f t="shared" si="129"/>
        <v>26953.71376084218</v>
      </c>
      <c r="K80" s="307">
        <f t="shared" si="129"/>
        <v>14336.928232922774</v>
      </c>
      <c r="L80" s="307">
        <f t="shared" si="129"/>
        <v>0</v>
      </c>
      <c r="M80" s="307">
        <f t="shared" si="129"/>
        <v>0</v>
      </c>
      <c r="N80" s="307">
        <f t="shared" si="129"/>
        <v>0</v>
      </c>
      <c r="O80" s="307">
        <f t="shared" si="129"/>
        <v>0</v>
      </c>
      <c r="P80" s="307">
        <f t="shared" si="129"/>
        <v>0</v>
      </c>
      <c r="Q80" s="307">
        <f t="shared" si="129"/>
        <v>0</v>
      </c>
      <c r="R80" s="307">
        <f t="shared" si="129"/>
        <v>0</v>
      </c>
      <c r="S80" s="307">
        <f t="shared" si="129"/>
        <v>0</v>
      </c>
      <c r="T80" s="307">
        <f t="shared" si="129"/>
        <v>0</v>
      </c>
      <c r="U80" s="307">
        <f t="shared" si="129"/>
        <v>0</v>
      </c>
      <c r="V80" s="307">
        <f t="shared" si="129"/>
        <v>0</v>
      </c>
      <c r="W80" s="307">
        <f t="shared" si="128"/>
        <v>0</v>
      </c>
      <c r="X80" s="307">
        <f t="shared" si="128"/>
        <v>0</v>
      </c>
      <c r="Y80" s="307">
        <f t="shared" si="128"/>
        <v>0</v>
      </c>
      <c r="Z80" s="307">
        <f t="shared" si="128"/>
        <v>0</v>
      </c>
      <c r="AA80" s="307">
        <f t="shared" si="128"/>
        <v>0</v>
      </c>
      <c r="AB80" s="307">
        <f t="shared" si="128"/>
        <v>0</v>
      </c>
      <c r="AC80" s="307">
        <f t="shared" si="128"/>
        <v>0</v>
      </c>
      <c r="AD80" s="307">
        <f t="shared" si="128"/>
        <v>0</v>
      </c>
      <c r="AE80" s="307">
        <f t="shared" si="128"/>
        <v>0</v>
      </c>
      <c r="AF80" s="307">
        <f t="shared" si="128"/>
        <v>0</v>
      </c>
      <c r="AG80" s="307">
        <f t="shared" si="128"/>
        <v>0</v>
      </c>
      <c r="AH80" s="307">
        <f t="shared" si="128"/>
        <v>0</v>
      </c>
      <c r="AI80" s="307">
        <f t="shared" si="128"/>
        <v>0</v>
      </c>
      <c r="AJ80" s="307">
        <f t="shared" si="128"/>
        <v>0</v>
      </c>
      <c r="AK80" s="307">
        <f t="shared" si="128"/>
        <v>0</v>
      </c>
      <c r="AL80" s="307">
        <f t="shared" si="128"/>
        <v>0</v>
      </c>
      <c r="AM80" s="307">
        <f t="shared" si="128"/>
        <v>0</v>
      </c>
      <c r="AN80" s="307">
        <f t="shared" si="128"/>
        <v>0</v>
      </c>
      <c r="AO80" s="307">
        <f t="shared" si="128"/>
        <v>0</v>
      </c>
      <c r="AP80" s="307">
        <f t="shared" si="128"/>
        <v>0</v>
      </c>
      <c r="AQ80" s="307">
        <f t="shared" si="128"/>
        <v>0</v>
      </c>
      <c r="AR80" s="307">
        <f t="shared" si="128"/>
        <v>0</v>
      </c>
      <c r="AS80" s="307">
        <f t="shared" si="128"/>
        <v>0</v>
      </c>
      <c r="AT80" s="307">
        <f t="shared" si="128"/>
        <v>0</v>
      </c>
      <c r="AU80" s="307">
        <f t="shared" si="128"/>
        <v>0</v>
      </c>
      <c r="AV80" s="307">
        <f t="shared" si="128"/>
        <v>0</v>
      </c>
    </row>
    <row r="81" spans="2:48" s="178" customFormat="1" x14ac:dyDescent="0.25">
      <c r="B81" s="377" t="s">
        <v>401</v>
      </c>
      <c r="C81" s="262">
        <f>+'Inv. Inicial'!D24</f>
        <v>0.29363145143895319</v>
      </c>
      <c r="E81" s="347">
        <f t="shared" si="127"/>
        <v>98125.326206846934</v>
      </c>
      <c r="F81" s="347"/>
      <c r="G81" s="307">
        <f t="shared" si="129"/>
        <v>0</v>
      </c>
      <c r="H81" s="307">
        <f t="shared" si="128"/>
        <v>12746.439312011578</v>
      </c>
      <c r="I81" s="307">
        <f t="shared" si="128"/>
        <v>46133.051727003556</v>
      </c>
      <c r="J81" s="307">
        <f t="shared" si="128"/>
        <v>25618.904341053043</v>
      </c>
      <c r="K81" s="307">
        <f t="shared" si="128"/>
        <v>13626.93082677876</v>
      </c>
      <c r="L81" s="307">
        <f t="shared" si="128"/>
        <v>0</v>
      </c>
      <c r="M81" s="307">
        <f t="shared" si="128"/>
        <v>0</v>
      </c>
      <c r="N81" s="307">
        <f t="shared" si="128"/>
        <v>0</v>
      </c>
      <c r="O81" s="307">
        <f t="shared" si="128"/>
        <v>0</v>
      </c>
      <c r="P81" s="307">
        <f t="shared" si="128"/>
        <v>0</v>
      </c>
      <c r="Q81" s="307">
        <f t="shared" si="128"/>
        <v>0</v>
      </c>
      <c r="R81" s="307">
        <f t="shared" si="128"/>
        <v>0</v>
      </c>
      <c r="S81" s="307">
        <f t="shared" si="128"/>
        <v>0</v>
      </c>
      <c r="T81" s="307">
        <f t="shared" si="128"/>
        <v>0</v>
      </c>
      <c r="U81" s="307">
        <f t="shared" si="128"/>
        <v>0</v>
      </c>
      <c r="V81" s="307">
        <f t="shared" si="128"/>
        <v>0</v>
      </c>
      <c r="W81" s="307">
        <f t="shared" si="128"/>
        <v>0</v>
      </c>
      <c r="X81" s="307">
        <f t="shared" si="128"/>
        <v>0</v>
      </c>
      <c r="Y81" s="307">
        <f t="shared" si="128"/>
        <v>0</v>
      </c>
      <c r="Z81" s="307">
        <f t="shared" si="128"/>
        <v>0</v>
      </c>
      <c r="AA81" s="307">
        <f t="shared" si="128"/>
        <v>0</v>
      </c>
      <c r="AB81" s="307">
        <f t="shared" si="128"/>
        <v>0</v>
      </c>
      <c r="AC81" s="307">
        <f t="shared" si="128"/>
        <v>0</v>
      </c>
      <c r="AD81" s="307">
        <f t="shared" si="128"/>
        <v>0</v>
      </c>
      <c r="AE81" s="307">
        <f t="shared" si="128"/>
        <v>0</v>
      </c>
      <c r="AF81" s="307">
        <f t="shared" si="128"/>
        <v>0</v>
      </c>
      <c r="AG81" s="307">
        <f t="shared" si="128"/>
        <v>0</v>
      </c>
      <c r="AH81" s="307">
        <f t="shared" si="128"/>
        <v>0</v>
      </c>
      <c r="AI81" s="307">
        <f t="shared" si="128"/>
        <v>0</v>
      </c>
      <c r="AJ81" s="307">
        <f t="shared" si="128"/>
        <v>0</v>
      </c>
      <c r="AK81" s="307">
        <f t="shared" si="128"/>
        <v>0</v>
      </c>
      <c r="AL81" s="307">
        <f t="shared" si="128"/>
        <v>0</v>
      </c>
      <c r="AM81" s="307">
        <f t="shared" si="128"/>
        <v>0</v>
      </c>
      <c r="AN81" s="307">
        <f t="shared" si="128"/>
        <v>0</v>
      </c>
      <c r="AO81" s="307">
        <f t="shared" si="128"/>
        <v>0</v>
      </c>
      <c r="AP81" s="307">
        <f t="shared" si="128"/>
        <v>0</v>
      </c>
      <c r="AQ81" s="307">
        <f t="shared" si="128"/>
        <v>0</v>
      </c>
      <c r="AR81" s="307">
        <f t="shared" si="128"/>
        <v>0</v>
      </c>
      <c r="AS81" s="307">
        <f t="shared" si="128"/>
        <v>0</v>
      </c>
      <c r="AT81" s="307">
        <f t="shared" si="128"/>
        <v>0</v>
      </c>
      <c r="AU81" s="307">
        <f t="shared" si="128"/>
        <v>0</v>
      </c>
      <c r="AV81" s="307">
        <f t="shared" si="128"/>
        <v>0</v>
      </c>
    </row>
    <row r="82" spans="2:48" s="178" customFormat="1" x14ac:dyDescent="0.25">
      <c r="B82" s="377" t="s">
        <v>402</v>
      </c>
      <c r="C82" s="262">
        <f>+'Inv. Inicial'!D25</f>
        <v>0.12207579156818101</v>
      </c>
      <c r="E82" s="347">
        <f t="shared" si="127"/>
        <v>40795.108326729191</v>
      </c>
      <c r="F82" s="347"/>
      <c r="G82" s="307">
        <f t="shared" si="129"/>
        <v>0</v>
      </c>
      <c r="H82" s="307">
        <f t="shared" si="128"/>
        <v>5299.267708088475</v>
      </c>
      <c r="I82" s="307">
        <f t="shared" si="128"/>
        <v>19179.583043407907</v>
      </c>
      <c r="J82" s="307">
        <f t="shared" si="128"/>
        <v>10650.929970946128</v>
      </c>
      <c r="K82" s="307">
        <f t="shared" si="128"/>
        <v>5665.3276042866764</v>
      </c>
      <c r="L82" s="307">
        <f t="shared" si="128"/>
        <v>0</v>
      </c>
      <c r="M82" s="307">
        <f t="shared" si="128"/>
        <v>0</v>
      </c>
      <c r="N82" s="307">
        <f t="shared" si="128"/>
        <v>0</v>
      </c>
      <c r="O82" s="307">
        <f t="shared" si="128"/>
        <v>0</v>
      </c>
      <c r="P82" s="307">
        <f t="shared" si="128"/>
        <v>0</v>
      </c>
      <c r="Q82" s="307">
        <f t="shared" si="128"/>
        <v>0</v>
      </c>
      <c r="R82" s="307">
        <f t="shared" si="128"/>
        <v>0</v>
      </c>
      <c r="S82" s="307">
        <f t="shared" si="128"/>
        <v>0</v>
      </c>
      <c r="T82" s="307">
        <f t="shared" si="128"/>
        <v>0</v>
      </c>
      <c r="U82" s="307">
        <f t="shared" si="128"/>
        <v>0</v>
      </c>
      <c r="V82" s="307">
        <f t="shared" si="128"/>
        <v>0</v>
      </c>
      <c r="W82" s="307">
        <f t="shared" si="128"/>
        <v>0</v>
      </c>
      <c r="X82" s="307">
        <f t="shared" si="128"/>
        <v>0</v>
      </c>
      <c r="Y82" s="307">
        <f t="shared" si="128"/>
        <v>0</v>
      </c>
      <c r="Z82" s="307">
        <f t="shared" si="128"/>
        <v>0</v>
      </c>
      <c r="AA82" s="307">
        <f t="shared" si="128"/>
        <v>0</v>
      </c>
      <c r="AB82" s="307">
        <f t="shared" si="128"/>
        <v>0</v>
      </c>
      <c r="AC82" s="307">
        <f t="shared" si="128"/>
        <v>0</v>
      </c>
      <c r="AD82" s="307">
        <f t="shared" si="128"/>
        <v>0</v>
      </c>
      <c r="AE82" s="307">
        <f t="shared" si="128"/>
        <v>0</v>
      </c>
      <c r="AF82" s="307">
        <f t="shared" si="128"/>
        <v>0</v>
      </c>
      <c r="AG82" s="307">
        <f t="shared" si="128"/>
        <v>0</v>
      </c>
      <c r="AH82" s="307">
        <f t="shared" si="128"/>
        <v>0</v>
      </c>
      <c r="AI82" s="307">
        <f t="shared" si="128"/>
        <v>0</v>
      </c>
      <c r="AJ82" s="307">
        <f t="shared" si="128"/>
        <v>0</v>
      </c>
      <c r="AK82" s="307">
        <f t="shared" si="128"/>
        <v>0</v>
      </c>
      <c r="AL82" s="307">
        <f t="shared" si="128"/>
        <v>0</v>
      </c>
      <c r="AM82" s="307">
        <f t="shared" si="128"/>
        <v>0</v>
      </c>
      <c r="AN82" s="307">
        <f t="shared" si="128"/>
        <v>0</v>
      </c>
      <c r="AO82" s="307">
        <f t="shared" si="128"/>
        <v>0</v>
      </c>
      <c r="AP82" s="307">
        <f t="shared" si="128"/>
        <v>0</v>
      </c>
      <c r="AQ82" s="307">
        <f t="shared" si="128"/>
        <v>0</v>
      </c>
      <c r="AR82" s="307">
        <f t="shared" si="128"/>
        <v>0</v>
      </c>
      <c r="AS82" s="307">
        <f t="shared" si="128"/>
        <v>0</v>
      </c>
      <c r="AT82" s="307">
        <f t="shared" si="128"/>
        <v>0</v>
      </c>
      <c r="AU82" s="307">
        <f t="shared" si="128"/>
        <v>0</v>
      </c>
      <c r="AV82" s="307">
        <f t="shared" si="128"/>
        <v>0</v>
      </c>
    </row>
    <row r="83" spans="2:48" s="178" customFormat="1" x14ac:dyDescent="0.25">
      <c r="B83" s="377" t="s">
        <v>249</v>
      </c>
      <c r="C83" s="262">
        <f>+'Inv. Inicial'!D26</f>
        <v>0.13616968426449733</v>
      </c>
      <c r="E83" s="347">
        <f t="shared" si="127"/>
        <v>45504.9846413169</v>
      </c>
      <c r="F83" s="347"/>
      <c r="G83" s="307">
        <f t="shared" si="129"/>
        <v>0</v>
      </c>
      <c r="H83" s="307">
        <f t="shared" si="128"/>
        <v>5911.0786944226429</v>
      </c>
      <c r="I83" s="307">
        <f t="shared" si="128"/>
        <v>21393.904014842316</v>
      </c>
      <c r="J83" s="307">
        <f t="shared" si="128"/>
        <v>11880.600999068472</v>
      </c>
      <c r="K83" s="307">
        <f t="shared" si="128"/>
        <v>6319.4009329834635</v>
      </c>
      <c r="L83" s="307">
        <f t="shared" si="128"/>
        <v>0</v>
      </c>
      <c r="M83" s="307">
        <f t="shared" si="128"/>
        <v>0</v>
      </c>
      <c r="N83" s="307">
        <f t="shared" si="128"/>
        <v>0</v>
      </c>
      <c r="O83" s="307">
        <f t="shared" si="128"/>
        <v>0</v>
      </c>
      <c r="P83" s="307">
        <f t="shared" si="128"/>
        <v>0</v>
      </c>
      <c r="Q83" s="307">
        <f t="shared" si="128"/>
        <v>0</v>
      </c>
      <c r="R83" s="307">
        <f t="shared" si="128"/>
        <v>0</v>
      </c>
      <c r="S83" s="307">
        <f t="shared" si="128"/>
        <v>0</v>
      </c>
      <c r="T83" s="307">
        <f t="shared" si="128"/>
        <v>0</v>
      </c>
      <c r="U83" s="307">
        <f t="shared" si="128"/>
        <v>0</v>
      </c>
      <c r="V83" s="307">
        <f t="shared" si="128"/>
        <v>0</v>
      </c>
      <c r="W83" s="307">
        <f t="shared" si="128"/>
        <v>0</v>
      </c>
      <c r="X83" s="307">
        <f t="shared" si="128"/>
        <v>0</v>
      </c>
      <c r="Y83" s="307">
        <f t="shared" si="128"/>
        <v>0</v>
      </c>
      <c r="Z83" s="307">
        <f t="shared" si="128"/>
        <v>0</v>
      </c>
      <c r="AA83" s="307">
        <f t="shared" si="128"/>
        <v>0</v>
      </c>
      <c r="AB83" s="307">
        <f t="shared" si="128"/>
        <v>0</v>
      </c>
      <c r="AC83" s="307">
        <f t="shared" si="128"/>
        <v>0</v>
      </c>
      <c r="AD83" s="307">
        <f t="shared" si="128"/>
        <v>0</v>
      </c>
      <c r="AE83" s="307">
        <f t="shared" si="128"/>
        <v>0</v>
      </c>
      <c r="AF83" s="307">
        <f t="shared" si="128"/>
        <v>0</v>
      </c>
      <c r="AG83" s="307">
        <f t="shared" si="128"/>
        <v>0</v>
      </c>
      <c r="AH83" s="307">
        <f t="shared" si="128"/>
        <v>0</v>
      </c>
      <c r="AI83" s="307">
        <f t="shared" si="128"/>
        <v>0</v>
      </c>
      <c r="AJ83" s="307">
        <f t="shared" si="128"/>
        <v>0</v>
      </c>
      <c r="AK83" s="307">
        <f t="shared" si="128"/>
        <v>0</v>
      </c>
      <c r="AL83" s="307">
        <f t="shared" si="128"/>
        <v>0</v>
      </c>
      <c r="AM83" s="307">
        <f t="shared" si="128"/>
        <v>0</v>
      </c>
      <c r="AN83" s="307">
        <f t="shared" si="128"/>
        <v>0</v>
      </c>
      <c r="AO83" s="307">
        <f t="shared" si="128"/>
        <v>0</v>
      </c>
      <c r="AP83" s="307">
        <f t="shared" si="128"/>
        <v>0</v>
      </c>
      <c r="AQ83" s="307">
        <f t="shared" si="128"/>
        <v>0</v>
      </c>
      <c r="AR83" s="307">
        <f t="shared" si="128"/>
        <v>0</v>
      </c>
      <c r="AS83" s="307">
        <f t="shared" si="128"/>
        <v>0</v>
      </c>
      <c r="AT83" s="307">
        <f t="shared" si="128"/>
        <v>0</v>
      </c>
      <c r="AU83" s="307">
        <f t="shared" si="128"/>
        <v>0</v>
      </c>
      <c r="AV83" s="307">
        <f t="shared" si="128"/>
        <v>0</v>
      </c>
    </row>
    <row r="84" spans="2:48" s="178" customFormat="1" x14ac:dyDescent="0.25">
      <c r="B84" s="377"/>
      <c r="E84" s="347"/>
      <c r="F84" s="347"/>
      <c r="G84" s="307"/>
      <c r="H84" s="307"/>
      <c r="I84" s="307"/>
      <c r="J84" s="307"/>
      <c r="K84" s="307"/>
      <c r="L84" s="307"/>
      <c r="M84" s="307"/>
      <c r="N84" s="307"/>
      <c r="O84" s="307"/>
      <c r="P84" s="307"/>
      <c r="Q84" s="307"/>
      <c r="R84" s="307"/>
      <c r="S84" s="307"/>
      <c r="T84" s="307"/>
      <c r="U84" s="307"/>
      <c r="V84" s="307"/>
      <c r="W84" s="307"/>
      <c r="X84" s="307"/>
      <c r="Y84" s="307"/>
      <c r="Z84" s="307"/>
      <c r="AA84" s="307"/>
      <c r="AB84" s="307"/>
      <c r="AC84" s="307"/>
      <c r="AD84" s="307"/>
      <c r="AE84" s="307"/>
      <c r="AF84" s="307"/>
      <c r="AG84" s="307"/>
      <c r="AH84" s="307"/>
      <c r="AI84" s="307"/>
      <c r="AJ84" s="307"/>
      <c r="AK84" s="307"/>
      <c r="AL84" s="307"/>
      <c r="AM84" s="307"/>
      <c r="AN84" s="307"/>
      <c r="AO84" s="307"/>
      <c r="AP84" s="307"/>
      <c r="AQ84" s="307"/>
      <c r="AR84" s="307"/>
      <c r="AS84" s="307"/>
      <c r="AT84" s="307"/>
      <c r="AU84" s="307"/>
      <c r="AV84" s="307"/>
    </row>
    <row r="85" spans="2:48" s="178" customFormat="1" x14ac:dyDescent="0.25">
      <c r="B85" s="178" t="s">
        <v>514</v>
      </c>
      <c r="C85" s="178">
        <f>+E77</f>
        <v>334178.52796755824</v>
      </c>
      <c r="E85" s="347"/>
      <c r="F85" s="347"/>
      <c r="G85" s="307"/>
      <c r="H85" s="307"/>
      <c r="I85" s="307"/>
      <c r="J85" s="307"/>
      <c r="K85" s="307"/>
      <c r="L85" s="307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307"/>
      <c r="AB85" s="307"/>
      <c r="AC85" s="307"/>
      <c r="AD85" s="307"/>
      <c r="AE85" s="307"/>
      <c r="AF85" s="307"/>
      <c r="AG85" s="307"/>
      <c r="AH85" s="307"/>
      <c r="AI85" s="307"/>
      <c r="AJ85" s="307"/>
      <c r="AK85" s="307"/>
      <c r="AL85" s="307"/>
      <c r="AM85" s="307"/>
      <c r="AN85" s="307"/>
      <c r="AO85" s="307"/>
      <c r="AP85" s="307"/>
      <c r="AQ85" s="307"/>
      <c r="AR85" s="307"/>
      <c r="AS85" s="307"/>
      <c r="AT85" s="307"/>
      <c r="AU85" s="307"/>
      <c r="AV85" s="307"/>
    </row>
    <row r="86" spans="2:48" s="178" customFormat="1" x14ac:dyDescent="0.25">
      <c r="B86" s="377"/>
      <c r="E86" s="347"/>
      <c r="F86" s="347"/>
      <c r="G86" s="307"/>
      <c r="H86" s="307"/>
      <c r="I86" s="307"/>
      <c r="J86" s="307"/>
      <c r="K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307"/>
      <c r="AB86" s="307"/>
      <c r="AC86" s="307"/>
      <c r="AD86" s="307"/>
      <c r="AE86" s="307"/>
      <c r="AF86" s="307"/>
      <c r="AG86" s="307"/>
      <c r="AH86" s="307"/>
      <c r="AI86" s="307"/>
      <c r="AJ86" s="307"/>
      <c r="AK86" s="307"/>
      <c r="AL86" s="307"/>
      <c r="AM86" s="307"/>
      <c r="AN86" s="307"/>
      <c r="AO86" s="307"/>
      <c r="AP86" s="307"/>
      <c r="AQ86" s="307"/>
      <c r="AR86" s="307"/>
      <c r="AS86" s="307"/>
      <c r="AT86" s="307"/>
      <c r="AU86" s="307"/>
      <c r="AV86" s="307"/>
    </row>
    <row r="87" spans="2:48" s="178" customFormat="1" x14ac:dyDescent="0.25">
      <c r="B87" s="178" t="s">
        <v>515</v>
      </c>
      <c r="C87" s="178">
        <f>+'Fin (m)'!C23</f>
        <v>403191.0522051088</v>
      </c>
      <c r="E87" s="347"/>
      <c r="F87" s="347"/>
      <c r="G87" s="307"/>
      <c r="H87" s="307"/>
      <c r="I87" s="307"/>
      <c r="J87" s="307"/>
      <c r="K87" s="307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307"/>
      <c r="AB87" s="307"/>
      <c r="AC87" s="307"/>
      <c r="AD87" s="307"/>
      <c r="AE87" s="307"/>
      <c r="AF87" s="307"/>
      <c r="AG87" s="307"/>
      <c r="AH87" s="307"/>
      <c r="AI87" s="307"/>
      <c r="AJ87" s="307"/>
      <c r="AK87" s="307"/>
      <c r="AL87" s="307"/>
      <c r="AM87" s="307"/>
      <c r="AN87" s="307"/>
      <c r="AO87" s="307"/>
      <c r="AP87" s="307"/>
      <c r="AQ87" s="307"/>
      <c r="AR87" s="307"/>
      <c r="AS87" s="307"/>
      <c r="AT87" s="307"/>
      <c r="AU87" s="307"/>
      <c r="AV87" s="307"/>
    </row>
    <row r="88" spans="2:48" s="178" customFormat="1" x14ac:dyDescent="0.25">
      <c r="B88" s="377"/>
      <c r="E88" s="347"/>
      <c r="F88" s="347"/>
      <c r="G88" s="307"/>
      <c r="H88" s="307"/>
      <c r="I88" s="307"/>
      <c r="J88" s="307"/>
      <c r="K88" s="307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307"/>
      <c r="AB88" s="307"/>
      <c r="AC88" s="307"/>
      <c r="AD88" s="307"/>
      <c r="AE88" s="307"/>
      <c r="AF88" s="307"/>
      <c r="AG88" s="307"/>
      <c r="AH88" s="307"/>
      <c r="AI88" s="307"/>
      <c r="AJ88" s="307"/>
      <c r="AK88" s="307"/>
      <c r="AL88" s="307"/>
      <c r="AM88" s="307"/>
      <c r="AN88" s="307"/>
      <c r="AO88" s="307"/>
      <c r="AP88" s="307"/>
      <c r="AQ88" s="307"/>
      <c r="AR88" s="307"/>
      <c r="AS88" s="307"/>
      <c r="AT88" s="307"/>
      <c r="AU88" s="307"/>
      <c r="AV88" s="307"/>
    </row>
    <row r="89" spans="2:48" s="178" customFormat="1" x14ac:dyDescent="0.25">
      <c r="B89" s="178" t="s">
        <v>336</v>
      </c>
      <c r="C89" s="398">
        <f>+'Fin (m)'!C26</f>
        <v>42908.382316862619</v>
      </c>
      <c r="E89" s="347">
        <f t="shared" ref="E89" si="130">+SUM(G89:AV89)</f>
        <v>643625.73475293885</v>
      </c>
      <c r="F89" s="347"/>
      <c r="G89" s="307">
        <f>+SUMIF('Fin (m)'!$G$3:$JN$3,G3,'Fin (m)'!$G$25:$JN$25)</f>
        <v>0</v>
      </c>
      <c r="H89" s="307">
        <f>+SUMIF('Fin (m)'!$G$3:$JN$3,H3,'Fin (m)'!$G$25:$JN$25)</f>
        <v>0</v>
      </c>
      <c r="I89" s="307">
        <f>+SUMIF('Fin (m)'!$G$3:$JN$3,I3,'Fin (m)'!$G$25:$JN$25)</f>
        <v>0</v>
      </c>
      <c r="J89" s="307">
        <f>+SUMIF('Fin (m)'!$G$3:$JN$3,J3,'Fin (m)'!$G$25:$JN$25)</f>
        <v>18714.842907962837</v>
      </c>
      <c r="K89" s="307">
        <f>+SUMIF('Fin (m)'!$G$3:$JN$3,K3,'Fin (m)'!$G$25:$JN$25)</f>
        <v>33265.767900238308</v>
      </c>
      <c r="L89" s="307">
        <f>+SUMIF('Fin (m)'!$G$3:$JN$3,L3,'Fin (m)'!$G$25:$JN$25)</f>
        <v>42908.382316862611</v>
      </c>
      <c r="M89" s="307">
        <f>+SUMIF('Fin (m)'!$G$3:$JN$3,M3,'Fin (m)'!$G$25:$JN$25)</f>
        <v>42908.382316862611</v>
      </c>
      <c r="N89" s="307">
        <f>+SUMIF('Fin (m)'!$G$3:$JN$3,N3,'Fin (m)'!$G$25:$JN$25)</f>
        <v>42908.382316862611</v>
      </c>
      <c r="O89" s="307">
        <f>+SUMIF('Fin (m)'!$G$3:$JN$3,O3,'Fin (m)'!$G$25:$JN$25)</f>
        <v>42908.382316862611</v>
      </c>
      <c r="P89" s="307">
        <f>+SUMIF('Fin (m)'!$G$3:$JN$3,P3,'Fin (m)'!$G$25:$JN$25)</f>
        <v>42908.382316862611</v>
      </c>
      <c r="Q89" s="307">
        <f>+SUMIF('Fin (m)'!$G$3:$JN$3,Q3,'Fin (m)'!$G$25:$JN$25)</f>
        <v>42908.382316862611</v>
      </c>
      <c r="R89" s="307">
        <f>+SUMIF('Fin (m)'!$G$3:$JN$3,R3,'Fin (m)'!$G$25:$JN$25)</f>
        <v>42908.382316862611</v>
      </c>
      <c r="S89" s="307">
        <f>+SUMIF('Fin (m)'!$G$3:$JN$3,S3,'Fin (m)'!$G$25:$JN$25)</f>
        <v>42908.382316862611</v>
      </c>
      <c r="T89" s="307">
        <f>+SUMIF('Fin (m)'!$G$3:$JN$3,T3,'Fin (m)'!$G$25:$JN$25)</f>
        <v>42908.382316862611</v>
      </c>
      <c r="U89" s="307">
        <f>+SUMIF('Fin (m)'!$G$3:$JN$3,U3,'Fin (m)'!$G$25:$JN$25)</f>
        <v>42908.382316862611</v>
      </c>
      <c r="V89" s="307">
        <f>+SUMIF('Fin (m)'!$G$3:$JN$3,V3,'Fin (m)'!$G$25:$JN$25)</f>
        <v>42908.382316862611</v>
      </c>
      <c r="W89" s="307">
        <f>+SUMIF('Fin (m)'!$G$3:$JN$3,W3,'Fin (m)'!$G$25:$JN$25)</f>
        <v>42908.382316862611</v>
      </c>
      <c r="X89" s="307">
        <f>+SUMIF('Fin (m)'!$G$3:$JN$3,X3,'Fin (m)'!$G$25:$JN$25)</f>
        <v>42908.382316862611</v>
      </c>
      <c r="Y89" s="307">
        <f>+SUMIF('Fin (m)'!$G$3:$JN$3,Y3,'Fin (m)'!$G$25:$JN$25)</f>
        <v>24193.539408899771</v>
      </c>
      <c r="Z89" s="307">
        <f>+SUMIF('Fin (m)'!$G$3:$JN$3,Z3,'Fin (m)'!$G$25:$JN$25)</f>
        <v>9642.6144166243066</v>
      </c>
      <c r="AA89" s="307">
        <f>+SUMIF('Fin (m)'!$G$3:$JN$3,AA3,'Fin (m)'!$G$25:$JN$25)</f>
        <v>0</v>
      </c>
      <c r="AB89" s="307">
        <f>+SUMIF('Fin (m)'!$G$3:$JN$3,AB3,'Fin (m)'!$G$25:$JN$25)</f>
        <v>0</v>
      </c>
      <c r="AC89" s="307">
        <f>+SUMIF('Fin (m)'!$G$3:$JN$3,AC3,'Fin (m)'!$G$25:$JN$25)</f>
        <v>0</v>
      </c>
      <c r="AD89" s="307">
        <f>+SUMIF('Fin (m)'!$G$3:$JN$3,AD3,'Fin (m)'!$G$25:$JN$25)</f>
        <v>0</v>
      </c>
      <c r="AE89" s="307">
        <f>+SUMIF('Fin (m)'!$G$3:$JN$3,AE3,'Fin (m)'!$G$25:$JN$25)</f>
        <v>0</v>
      </c>
      <c r="AF89" s="307">
        <f>+SUMIF('Fin (m)'!$G$3:$JN$3,AF3,'Fin (m)'!$G$25:$JN$25)</f>
        <v>0</v>
      </c>
      <c r="AG89" s="307">
        <f>+SUMIF('Fin (m)'!$G$3:$JN$3,AG3,'Fin (m)'!$G$25:$JN$25)</f>
        <v>0</v>
      </c>
      <c r="AH89" s="307">
        <f>+SUMIF('Fin (m)'!$G$3:$JN$3,AH3,'Fin (m)'!$G$25:$JN$25)</f>
        <v>0</v>
      </c>
      <c r="AI89" s="307">
        <f>+SUMIF('Fin (m)'!$G$3:$JN$3,AI3,'Fin (m)'!$G$25:$JN$25)</f>
        <v>0</v>
      </c>
      <c r="AJ89" s="307">
        <f>+SUMIF('Fin (m)'!$G$3:$JN$3,AJ3,'Fin (m)'!$G$25:$JN$25)</f>
        <v>0</v>
      </c>
      <c r="AK89" s="307">
        <f>+SUMIF('Fin (m)'!$G$3:$JN$3,AK3,'Fin (m)'!$G$25:$JN$25)</f>
        <v>0</v>
      </c>
      <c r="AL89" s="307">
        <f>+SUMIF('Fin (m)'!$G$3:$JN$3,AL3,'Fin (m)'!$G$25:$JN$25)</f>
        <v>0</v>
      </c>
      <c r="AM89" s="307">
        <f>+SUMIF('Fin (m)'!$G$3:$JN$3,AM3,'Fin (m)'!$G$25:$JN$25)</f>
        <v>0</v>
      </c>
      <c r="AN89" s="307">
        <f>+SUMIF('Fin (m)'!$G$3:$JN$3,AN3,'Fin (m)'!$G$25:$JN$25)</f>
        <v>0</v>
      </c>
      <c r="AO89" s="307">
        <f>+SUMIF('Fin (m)'!$G$3:$JN$3,AO3,'Fin (m)'!$G$25:$JN$25)</f>
        <v>0</v>
      </c>
      <c r="AP89" s="307">
        <f>+SUMIF('Fin (m)'!$G$3:$JN$3,AP3,'Fin (m)'!$G$25:$JN$25)</f>
        <v>0</v>
      </c>
      <c r="AQ89" s="307">
        <f>+SUMIF('Fin (m)'!$G$3:$JN$3,AQ3,'Fin (m)'!$G$25:$JN$25)</f>
        <v>0</v>
      </c>
      <c r="AR89" s="307">
        <f>+SUMIF('Fin (m)'!$G$3:$JN$3,AR3,'Fin (m)'!$G$25:$JN$25)</f>
        <v>0</v>
      </c>
      <c r="AS89" s="307">
        <f>+SUMIF('Fin (m)'!$G$3:$JN$3,AS3,'Fin (m)'!$G$25:$JN$25)</f>
        <v>0</v>
      </c>
      <c r="AT89" s="307">
        <f>+SUMIF('Fin (m)'!$G$3:$JN$3,AT3,'Fin (m)'!$G$25:$JN$25)</f>
        <v>0</v>
      </c>
      <c r="AU89" s="307">
        <f>+SUMIF('Fin (m)'!$G$3:$JN$3,AU3,'Fin (m)'!$G$25:$JN$25)</f>
        <v>0</v>
      </c>
      <c r="AV89" s="307">
        <f>+SUMIF('Fin (m)'!$G$3:$JN$3,AV3,'Fin (m)'!$G$25:$JN$25)</f>
        <v>0</v>
      </c>
    </row>
    <row r="90" spans="2:48" s="178" customFormat="1" x14ac:dyDescent="0.25">
      <c r="B90" s="377"/>
      <c r="E90" s="347"/>
      <c r="F90" s="347"/>
      <c r="G90" s="307"/>
      <c r="H90" s="307"/>
      <c r="I90" s="307"/>
      <c r="J90" s="307"/>
      <c r="K90" s="307"/>
      <c r="L90" s="307"/>
      <c r="M90" s="307"/>
      <c r="N90" s="307"/>
      <c r="O90" s="307"/>
      <c r="P90" s="307"/>
      <c r="Q90" s="307"/>
      <c r="R90" s="307"/>
      <c r="S90" s="307"/>
      <c r="T90" s="307"/>
      <c r="U90" s="307"/>
      <c r="V90" s="307"/>
      <c r="W90" s="307"/>
      <c r="X90" s="307"/>
      <c r="Y90" s="307"/>
      <c r="Z90" s="307"/>
      <c r="AA90" s="307"/>
      <c r="AB90" s="307"/>
      <c r="AC90" s="307"/>
      <c r="AD90" s="307"/>
      <c r="AE90" s="307"/>
      <c r="AF90" s="307"/>
      <c r="AG90" s="307"/>
      <c r="AH90" s="307"/>
      <c r="AI90" s="307"/>
      <c r="AJ90" s="307"/>
      <c r="AK90" s="307"/>
      <c r="AL90" s="307"/>
      <c r="AM90" s="307"/>
      <c r="AN90" s="307"/>
      <c r="AO90" s="307"/>
      <c r="AP90" s="307"/>
      <c r="AQ90" s="307"/>
      <c r="AR90" s="307"/>
      <c r="AS90" s="307"/>
      <c r="AT90" s="307"/>
      <c r="AU90" s="307"/>
      <c r="AV90" s="307"/>
    </row>
    <row r="91" spans="2:48" s="178" customFormat="1" x14ac:dyDescent="0.25">
      <c r="B91" s="2" t="s">
        <v>67</v>
      </c>
      <c r="C91" s="2"/>
      <c r="D91" s="2"/>
      <c r="E91" s="160"/>
      <c r="F91" s="160"/>
      <c r="G91" s="197">
        <f>+F95</f>
        <v>0</v>
      </c>
      <c r="H91" s="197">
        <f>+G95</f>
        <v>0</v>
      </c>
      <c r="I91" s="197">
        <f t="shared" ref="I91" si="131">+H95</f>
        <v>357571.02492528729</v>
      </c>
      <c r="J91" s="197">
        <f t="shared" ref="J91" si="132">+I95</f>
        <v>382600.99667005742</v>
      </c>
      <c r="K91" s="197">
        <f t="shared" ref="K91" si="133">+J95</f>
        <v>390239.32598119928</v>
      </c>
      <c r="L91" s="197">
        <f t="shared" ref="L91" si="134">+K95</f>
        <v>383379.67982444749</v>
      </c>
      <c r="M91" s="197">
        <f t="shared" ref="M91" si="135">+L95</f>
        <v>365948.04715249495</v>
      </c>
      <c r="N91" s="197">
        <f t="shared" ref="N91" si="136">+M95</f>
        <v>347296.20019350573</v>
      </c>
      <c r="O91" s="197">
        <f t="shared" ref="O91" si="137">+N95</f>
        <v>327338.72394738731</v>
      </c>
      <c r="P91" s="197">
        <f t="shared" ref="P91" si="138">+O95</f>
        <v>305984.22436404054</v>
      </c>
      <c r="Q91" s="197">
        <f t="shared" ref="Q91" si="139">+P95</f>
        <v>283134.90980985953</v>
      </c>
      <c r="R91" s="197">
        <f t="shared" ref="R91" si="140">+Q95</f>
        <v>258686.14323688584</v>
      </c>
      <c r="S91" s="197">
        <f t="shared" ref="S91" si="141">+R95</f>
        <v>232525.963003804</v>
      </c>
      <c r="T91" s="197">
        <f t="shared" ref="T91" si="142">+S95</f>
        <v>204534.57015440642</v>
      </c>
      <c r="U91" s="197">
        <f t="shared" ref="U91" si="143">+T95</f>
        <v>174583.77980555102</v>
      </c>
      <c r="V91" s="197">
        <f t="shared" ref="V91" si="144">+U95</f>
        <v>142536.43413227575</v>
      </c>
      <c r="W91" s="197">
        <f t="shared" ref="W91" si="145">+V95</f>
        <v>108245.77426187121</v>
      </c>
      <c r="X91" s="197">
        <f t="shared" ref="X91" si="146">+W95</f>
        <v>71554.768200538354</v>
      </c>
      <c r="Y91" s="197">
        <f t="shared" ref="Y91" si="147">+X95</f>
        <v>32295.391714912192</v>
      </c>
      <c r="Z91" s="197">
        <f t="shared" ref="Z91" si="148">+Y95</f>
        <v>9431.5993310543381</v>
      </c>
      <c r="AA91" s="197">
        <f t="shared" ref="AA91" si="149">+Z95</f>
        <v>1.8189894035458565E-11</v>
      </c>
      <c r="AB91" s="197">
        <f t="shared" ref="AB91" si="150">+AA95</f>
        <v>1.8189894035458565E-11</v>
      </c>
      <c r="AC91" s="197">
        <f t="shared" ref="AC91" si="151">+AB95</f>
        <v>1.8189894035458565E-11</v>
      </c>
      <c r="AD91" s="197">
        <f t="shared" ref="AD91" si="152">+AC95</f>
        <v>1.8189894035458565E-11</v>
      </c>
      <c r="AE91" s="197">
        <f t="shared" ref="AE91" si="153">+AD95</f>
        <v>1.8189894035458565E-11</v>
      </c>
      <c r="AF91" s="197">
        <f t="shared" ref="AF91" si="154">+AE95</f>
        <v>1.8189894035458565E-11</v>
      </c>
      <c r="AG91" s="197">
        <f t="shared" ref="AG91" si="155">+AF95</f>
        <v>1.8189894035458565E-11</v>
      </c>
      <c r="AH91" s="197">
        <f t="shared" ref="AH91" si="156">+AG95</f>
        <v>1.8189894035458565E-11</v>
      </c>
      <c r="AI91" s="197">
        <f t="shared" ref="AI91" si="157">+AH95</f>
        <v>1.8189894035458565E-11</v>
      </c>
      <c r="AJ91" s="197">
        <f t="shared" ref="AJ91" si="158">+AI95</f>
        <v>1.8189894035458565E-11</v>
      </c>
      <c r="AK91" s="197">
        <f t="shared" ref="AK91" si="159">+AJ95</f>
        <v>1.8189894035458565E-11</v>
      </c>
      <c r="AL91" s="197">
        <f t="shared" ref="AL91" si="160">+AK95</f>
        <v>1.8189894035458565E-11</v>
      </c>
      <c r="AM91" s="197">
        <f t="shared" ref="AM91" si="161">+AL95</f>
        <v>1.8189894035458565E-11</v>
      </c>
      <c r="AN91" s="197">
        <f t="shared" ref="AN91" si="162">+AM95</f>
        <v>1.8189894035458565E-11</v>
      </c>
      <c r="AO91" s="197">
        <f t="shared" ref="AO91" si="163">+AN95</f>
        <v>1.8189894035458565E-11</v>
      </c>
      <c r="AP91" s="197">
        <f t="shared" ref="AP91" si="164">+AO95</f>
        <v>1.8189894035458565E-11</v>
      </c>
      <c r="AQ91" s="197">
        <f t="shared" ref="AQ91" si="165">+AP95</f>
        <v>1.8189894035458565E-11</v>
      </c>
      <c r="AR91" s="197">
        <f t="shared" ref="AR91" si="166">+AQ95</f>
        <v>1.8189894035458565E-11</v>
      </c>
      <c r="AS91" s="197">
        <f t="shared" ref="AS91" si="167">+AR95</f>
        <v>1.8189894035458565E-11</v>
      </c>
      <c r="AT91" s="197">
        <f t="shared" ref="AT91" si="168">+AS95</f>
        <v>1.8189894035458565E-11</v>
      </c>
      <c r="AU91" s="197">
        <f t="shared" ref="AU91" si="169">+AT95</f>
        <v>1.8189894035458565E-11</v>
      </c>
      <c r="AV91" s="197">
        <f t="shared" ref="AV91" si="170">+AU95</f>
        <v>1.8189894035458565E-11</v>
      </c>
    </row>
    <row r="92" spans="2:48" s="178" customFormat="1" x14ac:dyDescent="0.25">
      <c r="B92" s="227" t="s">
        <v>504</v>
      </c>
      <c r="C92" s="172"/>
      <c r="D92" s="172"/>
      <c r="E92" s="162">
        <f>+SUM(G92:AV92)</f>
        <v>334178.52796755824</v>
      </c>
      <c r="F92" s="162"/>
      <c r="G92" s="218">
        <f>+SUMIF('Fin (m)'!$G$3:$JN$3,G3,'Fin (m)'!$G$29:$JN$29)</f>
        <v>0</v>
      </c>
      <c r="H92" s="218">
        <f>+SUMIF('Fin (m)'!$G$3:$JN$3,H3,'Fin (m)'!$G$29:$JN$29)</f>
        <v>334178.52796755824</v>
      </c>
      <c r="I92" s="218">
        <f>+SUMIF('Fin (m)'!$G$3:$JN$3,I3,'Fin (m)'!$G$29:$JN$29)</f>
        <v>0</v>
      </c>
      <c r="J92" s="218">
        <f>+SUMIF('Fin (m)'!$G$3:$JN$3,J3,'Fin (m)'!$G$29:$JN$29)</f>
        <v>0</v>
      </c>
      <c r="K92" s="218">
        <f>+SUMIF('Fin (m)'!$G$3:$JN$3,K3,'Fin (m)'!$G$29:$JN$29)</f>
        <v>0</v>
      </c>
      <c r="L92" s="218">
        <f>+SUMIF('Fin (m)'!$G$3:$JN$3,L3,'Fin (m)'!$G$29:$JN$29)</f>
        <v>0</v>
      </c>
      <c r="M92" s="218">
        <f>+SUMIF('Fin (m)'!$G$3:$JN$3,M3,'Fin (m)'!$G$29:$JN$29)</f>
        <v>0</v>
      </c>
      <c r="N92" s="218">
        <f>+SUMIF('Fin (m)'!$G$3:$JN$3,N3,'Fin (m)'!$G$29:$JN$29)</f>
        <v>0</v>
      </c>
      <c r="O92" s="218">
        <f>+SUMIF('Fin (m)'!$G$3:$JN$3,O3,'Fin (m)'!$G$29:$JN$29)</f>
        <v>0</v>
      </c>
      <c r="P92" s="218">
        <f>+SUMIF('Fin (m)'!$G$3:$JN$3,P3,'Fin (m)'!$G$29:$JN$29)</f>
        <v>0</v>
      </c>
      <c r="Q92" s="218">
        <f>+SUMIF('Fin (m)'!$G$3:$JN$3,Q3,'Fin (m)'!$G$29:$JN$29)</f>
        <v>0</v>
      </c>
      <c r="R92" s="218">
        <f>+SUMIF('Fin (m)'!$G$3:$JN$3,R3,'Fin (m)'!$G$29:$JN$29)</f>
        <v>0</v>
      </c>
      <c r="S92" s="218">
        <f>+SUMIF('Fin (m)'!$G$3:$JN$3,S3,'Fin (m)'!$G$29:$JN$29)</f>
        <v>0</v>
      </c>
      <c r="T92" s="218">
        <f>+SUMIF('Fin (m)'!$G$3:$JN$3,T3,'Fin (m)'!$G$29:$JN$29)</f>
        <v>0</v>
      </c>
      <c r="U92" s="218">
        <f>+SUMIF('Fin (m)'!$G$3:$JN$3,U3,'Fin (m)'!$G$29:$JN$29)</f>
        <v>0</v>
      </c>
      <c r="V92" s="218">
        <f>+SUMIF('Fin (m)'!$G$3:$JN$3,V3,'Fin (m)'!$G$29:$JN$29)</f>
        <v>0</v>
      </c>
      <c r="W92" s="218">
        <f>+SUMIF('Fin (m)'!$G$3:$JN$3,W3,'Fin (m)'!$G$29:$JN$29)</f>
        <v>0</v>
      </c>
      <c r="X92" s="218">
        <f>+SUMIF('Fin (m)'!$G$3:$JN$3,X3,'Fin (m)'!$G$29:$JN$29)</f>
        <v>0</v>
      </c>
      <c r="Y92" s="218">
        <f>+SUMIF('Fin (m)'!$G$3:$JN$3,Y3,'Fin (m)'!$G$29:$JN$29)</f>
        <v>0</v>
      </c>
      <c r="Z92" s="218">
        <f>+SUMIF('Fin (m)'!$G$3:$JN$3,Z3,'Fin (m)'!$G$29:$JN$29)</f>
        <v>0</v>
      </c>
      <c r="AA92" s="218">
        <f>+SUMIF('Fin (m)'!$G$3:$JN$3,AA3,'Fin (m)'!$G$29:$JN$29)</f>
        <v>0</v>
      </c>
      <c r="AB92" s="218">
        <f>+SUMIF('Fin (m)'!$G$3:$JN$3,AB3,'Fin (m)'!$G$29:$JN$29)</f>
        <v>0</v>
      </c>
      <c r="AC92" s="218">
        <f>+SUMIF('Fin (m)'!$G$3:$JN$3,AC3,'Fin (m)'!$G$29:$JN$29)</f>
        <v>0</v>
      </c>
      <c r="AD92" s="218">
        <f>+SUMIF('Fin (m)'!$G$3:$JN$3,AD3,'Fin (m)'!$G$29:$JN$29)</f>
        <v>0</v>
      </c>
      <c r="AE92" s="218">
        <f>+SUMIF('Fin (m)'!$G$3:$JN$3,AE3,'Fin (m)'!$G$29:$JN$29)</f>
        <v>0</v>
      </c>
      <c r="AF92" s="218">
        <f>+SUMIF('Fin (m)'!$G$3:$JN$3,AF3,'Fin (m)'!$G$29:$JN$29)</f>
        <v>0</v>
      </c>
      <c r="AG92" s="218">
        <f>+SUMIF('Fin (m)'!$G$3:$JN$3,AG3,'Fin (m)'!$G$29:$JN$29)</f>
        <v>0</v>
      </c>
      <c r="AH92" s="218">
        <f>+SUMIF('Fin (m)'!$G$3:$JN$3,AH3,'Fin (m)'!$G$29:$JN$29)</f>
        <v>0</v>
      </c>
      <c r="AI92" s="218">
        <f>+SUMIF('Fin (m)'!$G$3:$JN$3,AI3,'Fin (m)'!$G$29:$JN$29)</f>
        <v>0</v>
      </c>
      <c r="AJ92" s="218">
        <f>+SUMIF('Fin (m)'!$G$3:$JN$3,AJ3,'Fin (m)'!$G$29:$JN$29)</f>
        <v>0</v>
      </c>
      <c r="AK92" s="218">
        <f>+SUMIF('Fin (m)'!$G$3:$JN$3,AK3,'Fin (m)'!$G$29:$JN$29)</f>
        <v>0</v>
      </c>
      <c r="AL92" s="218">
        <f>+SUMIF('Fin (m)'!$G$3:$JN$3,AL3,'Fin (m)'!$G$29:$JN$29)</f>
        <v>0</v>
      </c>
      <c r="AM92" s="218">
        <f>+SUMIF('Fin (m)'!$G$3:$JN$3,AM3,'Fin (m)'!$G$29:$JN$29)</f>
        <v>0</v>
      </c>
      <c r="AN92" s="218">
        <f>+SUMIF('Fin (m)'!$G$3:$JN$3,AN3,'Fin (m)'!$G$29:$JN$29)</f>
        <v>0</v>
      </c>
      <c r="AO92" s="218">
        <f>+SUMIF('Fin (m)'!$G$3:$JN$3,AO3,'Fin (m)'!$G$29:$JN$29)</f>
        <v>0</v>
      </c>
      <c r="AP92" s="218">
        <f>+SUMIF('Fin (m)'!$G$3:$JN$3,AP3,'Fin (m)'!$G$29:$JN$29)</f>
        <v>0</v>
      </c>
      <c r="AQ92" s="218">
        <f>+SUMIF('Fin (m)'!$G$3:$JN$3,AQ3,'Fin (m)'!$G$29:$JN$29)</f>
        <v>0</v>
      </c>
      <c r="AR92" s="218">
        <f>+SUMIF('Fin (m)'!$G$3:$JN$3,AR3,'Fin (m)'!$G$29:$JN$29)</f>
        <v>0</v>
      </c>
      <c r="AS92" s="218">
        <f>+SUMIF('Fin (m)'!$G$3:$JN$3,AS3,'Fin (m)'!$G$29:$JN$29)</f>
        <v>0</v>
      </c>
      <c r="AT92" s="218">
        <f>+SUMIF('Fin (m)'!$G$3:$JN$3,AT3,'Fin (m)'!$G$29:$JN$29)</f>
        <v>0</v>
      </c>
      <c r="AU92" s="218">
        <f>+SUMIF('Fin (m)'!$G$3:$JN$3,AU3,'Fin (m)'!$G$29:$JN$29)</f>
        <v>0</v>
      </c>
      <c r="AV92" s="218">
        <f>+SUMIF('Fin (m)'!$G$3:$JN$3,AV3,'Fin (m)'!$G$29:$JN$29)</f>
        <v>0</v>
      </c>
    </row>
    <row r="93" spans="2:48" s="178" customFormat="1" x14ac:dyDescent="0.25">
      <c r="B93" s="296" t="s">
        <v>72</v>
      </c>
      <c r="C93" s="215"/>
      <c r="D93" s="215"/>
      <c r="E93" s="297">
        <f>+SUM(G93:AV93)</f>
        <v>-403191.05220510875</v>
      </c>
      <c r="F93" s="297"/>
      <c r="G93" s="349">
        <f>+SUMIF('Fin (m)'!$G$3:$JN$3,G3,'Fin (m)'!$G$30:$JN$30)</f>
        <v>0</v>
      </c>
      <c r="H93" s="349">
        <f>+SUMIF('Fin (m)'!$G$3:$JN$3,H3,'Fin (m)'!$G$30:$JN$30)</f>
        <v>0</v>
      </c>
      <c r="I93" s="349">
        <f>+SUMIF('Fin (m)'!$G$3:$JN$3,I3,'Fin (m)'!$G$30:$JN$30)</f>
        <v>0</v>
      </c>
      <c r="J93" s="349">
        <f>+SUMIF('Fin (m)'!$G$3:$JN$3,J3,'Fin (m)'!$G$30:$JN$30)</f>
        <v>-6938.5725292574034</v>
      </c>
      <c r="K93" s="349">
        <f>+SUMIF('Fin (m)'!$G$3:$JN$3,K3,'Fin (m)'!$G$30:$JN$30)</f>
        <v>-12872.799851403923</v>
      </c>
      <c r="L93" s="349">
        <f>+SUMIF('Fin (m)'!$G$3:$JN$3,L3,'Fin (m)'!$G$30:$JN$30)</f>
        <v>-17431.632671952528</v>
      </c>
      <c r="M93" s="349">
        <f>+SUMIF('Fin (m)'!$G$3:$JN$3,M3,'Fin (m)'!$G$30:$JN$30)</f>
        <v>-18651.846958989205</v>
      </c>
      <c r="N93" s="349">
        <f>+SUMIF('Fin (m)'!$G$3:$JN$3,N3,'Fin (m)'!$G$30:$JN$30)</f>
        <v>-19957.476246118455</v>
      </c>
      <c r="O93" s="349">
        <f>+SUMIF('Fin (m)'!$G$3:$JN$3,O3,'Fin (m)'!$G$30:$JN$30)</f>
        <v>-21354.49958334674</v>
      </c>
      <c r="P93" s="349">
        <f>+SUMIF('Fin (m)'!$G$3:$JN$3,P3,'Fin (m)'!$G$30:$JN$30)</f>
        <v>-22849.314554181015</v>
      </c>
      <c r="Q93" s="349">
        <f>+SUMIF('Fin (m)'!$G$3:$JN$3,Q3,'Fin (m)'!$G$30:$JN$30)</f>
        <v>-24448.766572973687</v>
      </c>
      <c r="R93" s="349">
        <f>+SUMIF('Fin (m)'!$G$3:$JN$3,R3,'Fin (m)'!$G$30:$JN$30)</f>
        <v>-26160.180233081839</v>
      </c>
      <c r="S93" s="349">
        <f>+SUMIF('Fin (m)'!$G$3:$JN$3,S3,'Fin (m)'!$G$30:$JN$30)</f>
        <v>-27991.392849397573</v>
      </c>
      <c r="T93" s="349">
        <f>+SUMIF('Fin (m)'!$G$3:$JN$3,T3,'Fin (m)'!$G$30:$JN$30)</f>
        <v>-29950.7903488554</v>
      </c>
      <c r="U93" s="349">
        <f>+SUMIF('Fin (m)'!$G$3:$JN$3,U3,'Fin (m)'!$G$30:$JN$30)</f>
        <v>-32047.345673275278</v>
      </c>
      <c r="V93" s="349">
        <f>+SUMIF('Fin (m)'!$G$3:$JN$3,V3,'Fin (m)'!$G$30:$JN$30)</f>
        <v>-34290.659870404546</v>
      </c>
      <c r="W93" s="349">
        <f>+SUMIF('Fin (m)'!$G$3:$JN$3,W3,'Fin (m)'!$G$30:$JN$30)</f>
        <v>-36691.006061332853</v>
      </c>
      <c r="X93" s="349">
        <f>+SUMIF('Fin (m)'!$G$3:$JN$3,X3,'Fin (m)'!$G$30:$JN$30)</f>
        <v>-39259.376485626162</v>
      </c>
      <c r="Y93" s="349">
        <f>+SUMIF('Fin (m)'!$G$3:$JN$3,Y3,'Fin (m)'!$G$30:$JN$30)</f>
        <v>-22863.792383857854</v>
      </c>
      <c r="Z93" s="349">
        <f>+SUMIF('Fin (m)'!$G$3:$JN$3,Z3,'Fin (m)'!$G$30:$JN$30)</f>
        <v>-9431.5993310543199</v>
      </c>
      <c r="AA93" s="349">
        <f>+SUMIF('Fin (m)'!$G$3:$JN$3,AA3,'Fin (m)'!$G$30:$JN$30)</f>
        <v>0</v>
      </c>
      <c r="AB93" s="349">
        <f>+SUMIF('Fin (m)'!$G$3:$JN$3,AB3,'Fin (m)'!$G$30:$JN$30)</f>
        <v>0</v>
      </c>
      <c r="AC93" s="349">
        <f>+SUMIF('Fin (m)'!$G$3:$JN$3,AC3,'Fin (m)'!$G$30:$JN$30)</f>
        <v>0</v>
      </c>
      <c r="AD93" s="349">
        <f>+SUMIF('Fin (m)'!$G$3:$JN$3,AD3,'Fin (m)'!$G$30:$JN$30)</f>
        <v>0</v>
      </c>
      <c r="AE93" s="349">
        <f>+SUMIF('Fin (m)'!$G$3:$JN$3,AE3,'Fin (m)'!$G$30:$JN$30)</f>
        <v>0</v>
      </c>
      <c r="AF93" s="349">
        <f>+SUMIF('Fin (m)'!$G$3:$JN$3,AF3,'Fin (m)'!$G$30:$JN$30)</f>
        <v>0</v>
      </c>
      <c r="AG93" s="349">
        <f>+SUMIF('Fin (m)'!$G$3:$JN$3,AG3,'Fin (m)'!$G$30:$JN$30)</f>
        <v>0</v>
      </c>
      <c r="AH93" s="349">
        <f>+SUMIF('Fin (m)'!$G$3:$JN$3,AH3,'Fin (m)'!$G$30:$JN$30)</f>
        <v>0</v>
      </c>
      <c r="AI93" s="349">
        <f>+SUMIF('Fin (m)'!$G$3:$JN$3,AI3,'Fin (m)'!$G$30:$JN$30)</f>
        <v>0</v>
      </c>
      <c r="AJ93" s="349">
        <f>+SUMIF('Fin (m)'!$G$3:$JN$3,AJ3,'Fin (m)'!$G$30:$JN$30)</f>
        <v>0</v>
      </c>
      <c r="AK93" s="349">
        <f>+SUMIF('Fin (m)'!$G$3:$JN$3,AK3,'Fin (m)'!$G$30:$JN$30)</f>
        <v>0</v>
      </c>
      <c r="AL93" s="349">
        <f>+SUMIF('Fin (m)'!$G$3:$JN$3,AL3,'Fin (m)'!$G$30:$JN$30)</f>
        <v>0</v>
      </c>
      <c r="AM93" s="349">
        <f>+SUMIF('Fin (m)'!$G$3:$JN$3,AM3,'Fin (m)'!$G$30:$JN$30)</f>
        <v>0</v>
      </c>
      <c r="AN93" s="349">
        <f>+SUMIF('Fin (m)'!$G$3:$JN$3,AN3,'Fin (m)'!$G$30:$JN$30)</f>
        <v>0</v>
      </c>
      <c r="AO93" s="349">
        <f>+SUMIF('Fin (m)'!$G$3:$JN$3,AO3,'Fin (m)'!$G$30:$JN$30)</f>
        <v>0</v>
      </c>
      <c r="AP93" s="349">
        <f>+SUMIF('Fin (m)'!$G$3:$JN$3,AP3,'Fin (m)'!$G$30:$JN$30)</f>
        <v>0</v>
      </c>
      <c r="AQ93" s="349">
        <f>+SUMIF('Fin (m)'!$G$3:$JN$3,AQ3,'Fin (m)'!$G$30:$JN$30)</f>
        <v>0</v>
      </c>
      <c r="AR93" s="349">
        <f>+SUMIF('Fin (m)'!$G$3:$JN$3,AR3,'Fin (m)'!$G$30:$JN$30)</f>
        <v>0</v>
      </c>
      <c r="AS93" s="349">
        <f>+SUMIF('Fin (m)'!$G$3:$JN$3,AS3,'Fin (m)'!$G$30:$JN$30)</f>
        <v>0</v>
      </c>
      <c r="AT93" s="349">
        <f>+SUMIF('Fin (m)'!$G$3:$JN$3,AT3,'Fin (m)'!$G$30:$JN$30)</f>
        <v>0</v>
      </c>
      <c r="AU93" s="349">
        <f>+SUMIF('Fin (m)'!$G$3:$JN$3,AU3,'Fin (m)'!$G$30:$JN$30)</f>
        <v>0</v>
      </c>
      <c r="AV93" s="349">
        <f>+SUMIF('Fin (m)'!$G$3:$JN$3,AV3,'Fin (m)'!$G$30:$JN$30)</f>
        <v>0</v>
      </c>
    </row>
    <row r="94" spans="2:48" s="178" customFormat="1" x14ac:dyDescent="0.25">
      <c r="B94" s="229" t="s">
        <v>505</v>
      </c>
      <c r="C94" s="191"/>
      <c r="D94" s="191"/>
      <c r="E94" s="219">
        <f>+SUM(G94:AV94)</f>
        <v>69012.524237550577</v>
      </c>
      <c r="F94" s="219"/>
      <c r="G94" s="220">
        <f>+SUMIF('Fin (m)'!$G$3:$JN$3,G3,'Fin (m)'!$G$31:$JN$31)</f>
        <v>0</v>
      </c>
      <c r="H94" s="220">
        <f>+SUMIF('Fin (m)'!$G$3:$JN$3,H3,'Fin (m)'!$G$31:$JN$31)</f>
        <v>23392.496957729069</v>
      </c>
      <c r="I94" s="220">
        <f>+SUMIF('Fin (m)'!$G$3:$JN$3,I3,'Fin (m)'!$G$31:$JN$31)</f>
        <v>25029.971744770097</v>
      </c>
      <c r="J94" s="220">
        <f>+SUMIF('Fin (m)'!$G$3:$JN$3,J3,'Fin (m)'!$G$31:$JN$31)</f>
        <v>14576.901840399278</v>
      </c>
      <c r="K94" s="220">
        <f>+SUMIF('Fin (m)'!$G$3:$JN$3,K3,'Fin (m)'!$G$31:$JN$31)</f>
        <v>6013.1536946521401</v>
      </c>
      <c r="L94" s="220">
        <f>+SUMIF('Fin (m)'!$G$3:$JN$3,L3,'Fin (m)'!$G$31:$JN$31)</f>
        <v>0</v>
      </c>
      <c r="M94" s="220">
        <f>+SUMIF('Fin (m)'!$G$3:$JN$3,M3,'Fin (m)'!$G$31:$JN$31)</f>
        <v>0</v>
      </c>
      <c r="N94" s="220">
        <f>+SUMIF('Fin (m)'!$G$3:$JN$3,N3,'Fin (m)'!$G$31:$JN$31)</f>
        <v>0</v>
      </c>
      <c r="O94" s="220">
        <f>+SUMIF('Fin (m)'!$G$3:$JN$3,O3,'Fin (m)'!$G$31:$JN$31)</f>
        <v>0</v>
      </c>
      <c r="P94" s="220">
        <f>+SUMIF('Fin (m)'!$G$3:$JN$3,P3,'Fin (m)'!$G$31:$JN$31)</f>
        <v>0</v>
      </c>
      <c r="Q94" s="220">
        <f>+SUMIF('Fin (m)'!$G$3:$JN$3,Q3,'Fin (m)'!$G$31:$JN$31)</f>
        <v>0</v>
      </c>
      <c r="R94" s="220">
        <f>+SUMIF('Fin (m)'!$G$3:$JN$3,R3,'Fin (m)'!$G$31:$JN$31)</f>
        <v>0</v>
      </c>
      <c r="S94" s="220">
        <f>+SUMIF('Fin (m)'!$G$3:$JN$3,S3,'Fin (m)'!$G$31:$JN$31)</f>
        <v>0</v>
      </c>
      <c r="T94" s="220">
        <f>+SUMIF('Fin (m)'!$G$3:$JN$3,T3,'Fin (m)'!$G$31:$JN$31)</f>
        <v>0</v>
      </c>
      <c r="U94" s="220">
        <f>+SUMIF('Fin (m)'!$G$3:$JN$3,U3,'Fin (m)'!$G$31:$JN$31)</f>
        <v>0</v>
      </c>
      <c r="V94" s="220">
        <f>+SUMIF('Fin (m)'!$G$3:$JN$3,V3,'Fin (m)'!$G$31:$JN$31)</f>
        <v>0</v>
      </c>
      <c r="W94" s="220">
        <f>+SUMIF('Fin (m)'!$G$3:$JN$3,W3,'Fin (m)'!$G$31:$JN$31)</f>
        <v>0</v>
      </c>
      <c r="X94" s="220">
        <f>+SUMIF('Fin (m)'!$G$3:$JN$3,X3,'Fin (m)'!$G$31:$JN$31)</f>
        <v>0</v>
      </c>
      <c r="Y94" s="220">
        <f>+SUMIF('Fin (m)'!$G$3:$JN$3,Y3,'Fin (m)'!$G$31:$JN$31)</f>
        <v>0</v>
      </c>
      <c r="Z94" s="220">
        <f>+SUMIF('Fin (m)'!$G$3:$JN$3,Z3,'Fin (m)'!$G$31:$JN$31)</f>
        <v>0</v>
      </c>
      <c r="AA94" s="220">
        <f>+SUMIF('Fin (m)'!$G$3:$JN$3,AA3,'Fin (m)'!$G$31:$JN$31)</f>
        <v>0</v>
      </c>
      <c r="AB94" s="220">
        <f>+SUMIF('Fin (m)'!$G$3:$JN$3,AB3,'Fin (m)'!$G$31:$JN$31)</f>
        <v>0</v>
      </c>
      <c r="AC94" s="220">
        <f>+SUMIF('Fin (m)'!$G$3:$JN$3,AC3,'Fin (m)'!$G$31:$JN$31)</f>
        <v>0</v>
      </c>
      <c r="AD94" s="220">
        <f>+SUMIF('Fin (m)'!$G$3:$JN$3,AD3,'Fin (m)'!$G$31:$JN$31)</f>
        <v>0</v>
      </c>
      <c r="AE94" s="220">
        <f>+SUMIF('Fin (m)'!$G$3:$JN$3,AE3,'Fin (m)'!$G$31:$JN$31)</f>
        <v>0</v>
      </c>
      <c r="AF94" s="220">
        <f>+SUMIF('Fin (m)'!$G$3:$JN$3,AF3,'Fin (m)'!$G$31:$JN$31)</f>
        <v>0</v>
      </c>
      <c r="AG94" s="220">
        <f>+SUMIF('Fin (m)'!$G$3:$JN$3,AG3,'Fin (m)'!$G$31:$JN$31)</f>
        <v>0</v>
      </c>
      <c r="AH94" s="220">
        <f>+SUMIF('Fin (m)'!$G$3:$JN$3,AH3,'Fin (m)'!$G$31:$JN$31)</f>
        <v>0</v>
      </c>
      <c r="AI94" s="220">
        <f>+SUMIF('Fin (m)'!$G$3:$JN$3,AI3,'Fin (m)'!$G$31:$JN$31)</f>
        <v>0</v>
      </c>
      <c r="AJ94" s="220">
        <f>+SUMIF('Fin (m)'!$G$3:$JN$3,AJ3,'Fin (m)'!$G$31:$JN$31)</f>
        <v>0</v>
      </c>
      <c r="AK94" s="220">
        <f>+SUMIF('Fin (m)'!$G$3:$JN$3,AK3,'Fin (m)'!$G$31:$JN$31)</f>
        <v>0</v>
      </c>
      <c r="AL94" s="220">
        <f>+SUMIF('Fin (m)'!$G$3:$JN$3,AL3,'Fin (m)'!$G$31:$JN$31)</f>
        <v>0</v>
      </c>
      <c r="AM94" s="220">
        <f>+SUMIF('Fin (m)'!$G$3:$JN$3,AM3,'Fin (m)'!$G$31:$JN$31)</f>
        <v>0</v>
      </c>
      <c r="AN94" s="220">
        <f>+SUMIF('Fin (m)'!$G$3:$JN$3,AN3,'Fin (m)'!$G$31:$JN$31)</f>
        <v>0</v>
      </c>
      <c r="AO94" s="220">
        <f>+SUMIF('Fin (m)'!$G$3:$JN$3,AO3,'Fin (m)'!$G$31:$JN$31)</f>
        <v>0</v>
      </c>
      <c r="AP94" s="220">
        <f>+SUMIF('Fin (m)'!$G$3:$JN$3,AP3,'Fin (m)'!$G$31:$JN$31)</f>
        <v>0</v>
      </c>
      <c r="AQ94" s="220">
        <f>+SUMIF('Fin (m)'!$G$3:$JN$3,AQ3,'Fin (m)'!$G$31:$JN$31)</f>
        <v>0</v>
      </c>
      <c r="AR94" s="220">
        <f>+SUMIF('Fin (m)'!$G$3:$JN$3,AR3,'Fin (m)'!$G$31:$JN$31)</f>
        <v>0</v>
      </c>
      <c r="AS94" s="220">
        <f>+SUMIF('Fin (m)'!$G$3:$JN$3,AS3,'Fin (m)'!$G$31:$JN$31)</f>
        <v>0</v>
      </c>
      <c r="AT94" s="220">
        <f>+SUMIF('Fin (m)'!$G$3:$JN$3,AT3,'Fin (m)'!$G$31:$JN$31)</f>
        <v>0</v>
      </c>
      <c r="AU94" s="220">
        <f>+SUMIF('Fin (m)'!$G$3:$JN$3,AU3,'Fin (m)'!$G$31:$JN$31)</f>
        <v>0</v>
      </c>
      <c r="AV94" s="220">
        <f>+SUMIF('Fin (m)'!$G$3:$JN$3,AV3,'Fin (m)'!$G$31:$JN$31)</f>
        <v>0</v>
      </c>
    </row>
    <row r="95" spans="2:48" s="178" customFormat="1" x14ac:dyDescent="0.25">
      <c r="B95" s="2" t="s">
        <v>61</v>
      </c>
      <c r="C95" s="140"/>
      <c r="D95" s="2"/>
      <c r="E95" s="160"/>
      <c r="F95" s="160"/>
      <c r="G95" s="197">
        <f>+SUM(G91:G94)</f>
        <v>0</v>
      </c>
      <c r="H95" s="197">
        <f t="shared" ref="H95:AV95" si="171">+SUM(H91:H94)</f>
        <v>357571.02492528729</v>
      </c>
      <c r="I95" s="197">
        <f t="shared" si="171"/>
        <v>382600.99667005742</v>
      </c>
      <c r="J95" s="197">
        <f t="shared" si="171"/>
        <v>390239.32598119928</v>
      </c>
      <c r="K95" s="197">
        <f t="shared" si="171"/>
        <v>383379.67982444749</v>
      </c>
      <c r="L95" s="197">
        <f t="shared" si="171"/>
        <v>365948.04715249495</v>
      </c>
      <c r="M95" s="197">
        <f t="shared" si="171"/>
        <v>347296.20019350573</v>
      </c>
      <c r="N95" s="197">
        <f t="shared" si="171"/>
        <v>327338.72394738731</v>
      </c>
      <c r="O95" s="197">
        <f t="shared" si="171"/>
        <v>305984.22436404054</v>
      </c>
      <c r="P95" s="197">
        <f t="shared" si="171"/>
        <v>283134.90980985953</v>
      </c>
      <c r="Q95" s="197">
        <f t="shared" si="171"/>
        <v>258686.14323688584</v>
      </c>
      <c r="R95" s="197">
        <f t="shared" si="171"/>
        <v>232525.963003804</v>
      </c>
      <c r="S95" s="197">
        <f t="shared" si="171"/>
        <v>204534.57015440642</v>
      </c>
      <c r="T95" s="197">
        <f t="shared" si="171"/>
        <v>174583.77980555102</v>
      </c>
      <c r="U95" s="197">
        <f t="shared" si="171"/>
        <v>142536.43413227575</v>
      </c>
      <c r="V95" s="197">
        <f t="shared" si="171"/>
        <v>108245.77426187121</v>
      </c>
      <c r="W95" s="197">
        <f t="shared" si="171"/>
        <v>71554.768200538354</v>
      </c>
      <c r="X95" s="197">
        <f t="shared" si="171"/>
        <v>32295.391714912192</v>
      </c>
      <c r="Y95" s="197">
        <f t="shared" si="171"/>
        <v>9431.5993310543381</v>
      </c>
      <c r="Z95" s="197">
        <f t="shared" si="171"/>
        <v>1.8189894035458565E-11</v>
      </c>
      <c r="AA95" s="197">
        <f t="shared" si="171"/>
        <v>1.8189894035458565E-11</v>
      </c>
      <c r="AB95" s="197">
        <f t="shared" si="171"/>
        <v>1.8189894035458565E-11</v>
      </c>
      <c r="AC95" s="197">
        <f t="shared" si="171"/>
        <v>1.8189894035458565E-11</v>
      </c>
      <c r="AD95" s="197">
        <f t="shared" si="171"/>
        <v>1.8189894035458565E-11</v>
      </c>
      <c r="AE95" s="197">
        <f t="shared" si="171"/>
        <v>1.8189894035458565E-11</v>
      </c>
      <c r="AF95" s="197">
        <f t="shared" si="171"/>
        <v>1.8189894035458565E-11</v>
      </c>
      <c r="AG95" s="197">
        <f t="shared" si="171"/>
        <v>1.8189894035458565E-11</v>
      </c>
      <c r="AH95" s="197">
        <f t="shared" si="171"/>
        <v>1.8189894035458565E-11</v>
      </c>
      <c r="AI95" s="197">
        <f t="shared" si="171"/>
        <v>1.8189894035458565E-11</v>
      </c>
      <c r="AJ95" s="197">
        <f t="shared" si="171"/>
        <v>1.8189894035458565E-11</v>
      </c>
      <c r="AK95" s="197">
        <f t="shared" si="171"/>
        <v>1.8189894035458565E-11</v>
      </c>
      <c r="AL95" s="197">
        <f t="shared" si="171"/>
        <v>1.8189894035458565E-11</v>
      </c>
      <c r="AM95" s="197">
        <f t="shared" si="171"/>
        <v>1.8189894035458565E-11</v>
      </c>
      <c r="AN95" s="197">
        <f t="shared" si="171"/>
        <v>1.8189894035458565E-11</v>
      </c>
      <c r="AO95" s="197">
        <f t="shared" si="171"/>
        <v>1.8189894035458565E-11</v>
      </c>
      <c r="AP95" s="197">
        <f t="shared" si="171"/>
        <v>1.8189894035458565E-11</v>
      </c>
      <c r="AQ95" s="197">
        <f t="shared" si="171"/>
        <v>1.8189894035458565E-11</v>
      </c>
      <c r="AR95" s="197">
        <f t="shared" si="171"/>
        <v>1.8189894035458565E-11</v>
      </c>
      <c r="AS95" s="197">
        <f t="shared" si="171"/>
        <v>1.8189894035458565E-11</v>
      </c>
      <c r="AT95" s="197">
        <f t="shared" si="171"/>
        <v>1.8189894035458565E-11</v>
      </c>
      <c r="AU95" s="197">
        <f t="shared" si="171"/>
        <v>1.8189894035458565E-11</v>
      </c>
      <c r="AV95" s="197">
        <f t="shared" si="171"/>
        <v>1.8189894035458565E-11</v>
      </c>
    </row>
    <row r="96" spans="2:48" s="178" customFormat="1" x14ac:dyDescent="0.25">
      <c r="B96" s="377"/>
      <c r="E96" s="347"/>
      <c r="F96" s="347"/>
      <c r="G96" s="307"/>
      <c r="H96" s="307"/>
      <c r="I96" s="307"/>
      <c r="J96" s="307"/>
      <c r="K96" s="307"/>
      <c r="L96" s="307"/>
      <c r="M96" s="307"/>
      <c r="N96" s="307"/>
      <c r="O96" s="307"/>
      <c r="P96" s="307"/>
      <c r="Q96" s="307"/>
      <c r="R96" s="307"/>
      <c r="S96" s="307"/>
      <c r="T96" s="307"/>
      <c r="U96" s="307"/>
      <c r="V96" s="307"/>
      <c r="W96" s="307"/>
      <c r="X96" s="307"/>
      <c r="Y96" s="307"/>
      <c r="Z96" s="307"/>
      <c r="AA96" s="307"/>
      <c r="AB96" s="307"/>
      <c r="AC96" s="307"/>
      <c r="AD96" s="307"/>
      <c r="AE96" s="307"/>
      <c r="AF96" s="307"/>
      <c r="AG96" s="307"/>
      <c r="AH96" s="307"/>
      <c r="AI96" s="307"/>
      <c r="AJ96" s="307"/>
      <c r="AK96" s="307"/>
      <c r="AL96" s="307"/>
      <c r="AM96" s="307"/>
      <c r="AN96" s="307"/>
      <c r="AO96" s="307"/>
      <c r="AP96" s="307"/>
      <c r="AQ96" s="307"/>
      <c r="AR96" s="307"/>
      <c r="AS96" s="307"/>
      <c r="AT96" s="307"/>
      <c r="AU96" s="307"/>
      <c r="AV96" s="307"/>
    </row>
    <row r="97" spans="2:48" s="178" customFormat="1" x14ac:dyDescent="0.25">
      <c r="B97" s="294" t="s">
        <v>520</v>
      </c>
      <c r="C97" s="295" t="str">
        <f>+IF(ROUND(SUM(E92:E94),0)=0,"Ok","Error")</f>
        <v>Ok</v>
      </c>
      <c r="E97" s="347"/>
      <c r="F97" s="347"/>
      <c r="G97" s="307"/>
      <c r="H97" s="307"/>
      <c r="I97" s="307"/>
      <c r="J97" s="307"/>
      <c r="K97" s="307"/>
      <c r="L97" s="307"/>
      <c r="M97" s="307"/>
      <c r="N97" s="307"/>
      <c r="O97" s="307"/>
      <c r="P97" s="307"/>
      <c r="Q97" s="307"/>
      <c r="R97" s="307"/>
      <c r="S97" s="307"/>
      <c r="T97" s="307"/>
      <c r="U97" s="307"/>
      <c r="V97" s="307"/>
      <c r="W97" s="307"/>
      <c r="X97" s="307"/>
      <c r="Y97" s="307"/>
      <c r="Z97" s="307"/>
      <c r="AA97" s="307"/>
      <c r="AB97" s="307"/>
      <c r="AC97" s="307"/>
      <c r="AD97" s="307"/>
      <c r="AE97" s="307"/>
      <c r="AF97" s="307"/>
      <c r="AG97" s="307"/>
      <c r="AH97" s="307"/>
      <c r="AI97" s="307"/>
      <c r="AJ97" s="307"/>
      <c r="AK97" s="307"/>
      <c r="AL97" s="307"/>
      <c r="AM97" s="307"/>
      <c r="AN97" s="307"/>
      <c r="AO97" s="307"/>
      <c r="AP97" s="307"/>
      <c r="AQ97" s="307"/>
      <c r="AR97" s="307"/>
      <c r="AS97" s="307"/>
      <c r="AT97" s="307"/>
      <c r="AU97" s="307"/>
      <c r="AV97" s="307"/>
    </row>
    <row r="98" spans="2:48" s="178" customFormat="1" x14ac:dyDescent="0.25">
      <c r="B98" s="377"/>
      <c r="E98" s="347"/>
      <c r="F98" s="347"/>
      <c r="G98" s="307"/>
      <c r="H98" s="307"/>
      <c r="I98" s="307"/>
      <c r="J98" s="307"/>
      <c r="K98" s="307"/>
      <c r="L98" s="307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  <c r="AA98" s="307"/>
      <c r="AB98" s="307"/>
      <c r="AC98" s="307"/>
      <c r="AD98" s="307"/>
      <c r="AE98" s="307"/>
      <c r="AF98" s="307"/>
      <c r="AG98" s="307"/>
      <c r="AH98" s="307"/>
      <c r="AI98" s="307"/>
      <c r="AJ98" s="307"/>
      <c r="AK98" s="307"/>
      <c r="AL98" s="307"/>
      <c r="AM98" s="307"/>
      <c r="AN98" s="307"/>
      <c r="AO98" s="307"/>
      <c r="AP98" s="307"/>
      <c r="AQ98" s="307"/>
      <c r="AR98" s="307"/>
      <c r="AS98" s="307"/>
      <c r="AT98" s="307"/>
      <c r="AU98" s="307"/>
      <c r="AV98" s="307"/>
    </row>
    <row r="99" spans="2:48" s="178" customFormat="1" x14ac:dyDescent="0.25">
      <c r="B99" s="178" t="s">
        <v>332</v>
      </c>
      <c r="E99" s="347">
        <f t="shared" ref="E99:E101" si="172">+SUM(G99:AV99)</f>
        <v>309447.20678538101</v>
      </c>
      <c r="F99" s="347"/>
      <c r="G99" s="307">
        <f>+SUMIF('Fin (m)'!$G$3:$JN$3,G3,'Fin (m)'!$G$37:$JN$37)</f>
        <v>0</v>
      </c>
      <c r="H99" s="307">
        <f>+SUMIF('Fin (m)'!$G$3:$JN$3,H3,'Fin (m)'!$G$37:$JN$37)</f>
        <v>23392.496957729069</v>
      </c>
      <c r="I99" s="307">
        <f>+SUMIF('Fin (m)'!$G$3:$JN$3,I3,'Fin (m)'!$G$37:$JN$37)</f>
        <v>25029.971744770097</v>
      </c>
      <c r="J99" s="307">
        <f>+SUMIF('Fin (m)'!$G$3:$JN$3,J3,'Fin (m)'!$G$37:$JN$37)</f>
        <v>26353.172219104712</v>
      </c>
      <c r="K99" s="307">
        <f>+SUMIF('Fin (m)'!$G$3:$JN$3,K3,'Fin (m)'!$G$37:$JN$37)</f>
        <v>26406.121743486528</v>
      </c>
      <c r="L99" s="307">
        <f>+SUMIF('Fin (m)'!$G$3:$JN$3,L3,'Fin (m)'!$G$37:$JN$37)</f>
        <v>25476.749644910091</v>
      </c>
      <c r="M99" s="307">
        <f>+SUMIF('Fin (m)'!$G$3:$JN$3,M3,'Fin (m)'!$G$37:$JN$37)</f>
        <v>24256.535357873414</v>
      </c>
      <c r="N99" s="307">
        <f>+SUMIF('Fin (m)'!$G$3:$JN$3,N3,'Fin (m)'!$G$37:$JN$37)</f>
        <v>22950.906070744168</v>
      </c>
      <c r="O99" s="307">
        <f>+SUMIF('Fin (m)'!$G$3:$JN$3,O3,'Fin (m)'!$G$37:$JN$37)</f>
        <v>21553.882733515871</v>
      </c>
      <c r="P99" s="307">
        <f>+SUMIF('Fin (m)'!$G$3:$JN$3,P3,'Fin (m)'!$G$37:$JN$37)</f>
        <v>20059.067762681607</v>
      </c>
      <c r="Q99" s="307">
        <f>+SUMIF('Fin (m)'!$G$3:$JN$3,Q3,'Fin (m)'!$G$37:$JN$37)</f>
        <v>18459.615743888935</v>
      </c>
      <c r="R99" s="307">
        <f>+SUMIF('Fin (m)'!$G$3:$JN$3,R3,'Fin (m)'!$G$37:$JN$37)</f>
        <v>16748.202083780776</v>
      </c>
      <c r="S99" s="307">
        <f>+SUMIF('Fin (m)'!$G$3:$JN$3,S3,'Fin (m)'!$G$37:$JN$37)</f>
        <v>14916.989467465046</v>
      </c>
      <c r="T99" s="307">
        <f>+SUMIF('Fin (m)'!$G$3:$JN$3,T3,'Fin (m)'!$G$37:$JN$37)</f>
        <v>12957.591968007218</v>
      </c>
      <c r="U99" s="307">
        <f>+SUMIF('Fin (m)'!$G$3:$JN$3,U3,'Fin (m)'!$G$37:$JN$37)</f>
        <v>10861.036643587342</v>
      </c>
      <c r="V99" s="307">
        <f>+SUMIF('Fin (m)'!$G$3:$JN$3,V3,'Fin (m)'!$G$37:$JN$37)</f>
        <v>8617.7224464580722</v>
      </c>
      <c r="W99" s="307">
        <f>+SUMIF('Fin (m)'!$G$3:$JN$3,W3,'Fin (m)'!$G$37:$JN$37)</f>
        <v>6217.3762555297562</v>
      </c>
      <c r="X99" s="307">
        <f>+SUMIF('Fin (m)'!$G$3:$JN$3,X3,'Fin (m)'!$G$37:$JN$37)</f>
        <v>3649.0058312364581</v>
      </c>
      <c r="Y99" s="307">
        <f>+SUMIF('Fin (m)'!$G$3:$JN$3,Y3,'Fin (m)'!$G$37:$JN$37)</f>
        <v>1329.7470250419224</v>
      </c>
      <c r="Z99" s="307">
        <f>+SUMIF('Fin (m)'!$G$3:$JN$3,Z3,'Fin (m)'!$G$37:$JN$37)</f>
        <v>211.01508556998533</v>
      </c>
      <c r="AA99" s="307">
        <f>+SUMIF('Fin (m)'!$G$3:$JN$3,AA3,'Fin (m)'!$G$37:$JN$37)</f>
        <v>1.0413390927620318E-13</v>
      </c>
      <c r="AB99" s="307">
        <f>+SUMIF('Fin (m)'!$G$3:$JN$3,AB3,'Fin (m)'!$G$37:$JN$37)</f>
        <v>1.0413390927620318E-13</v>
      </c>
      <c r="AC99" s="307">
        <f>+SUMIF('Fin (m)'!$G$3:$JN$3,AC3,'Fin (m)'!$G$37:$JN$37)</f>
        <v>3.4711303092067726E-14</v>
      </c>
      <c r="AD99" s="307">
        <f>+SUMIF('Fin (m)'!$G$3:$JN$3,AD3,'Fin (m)'!$G$37:$JN$37)</f>
        <v>0</v>
      </c>
      <c r="AE99" s="307">
        <f>+SUMIF('Fin (m)'!$G$3:$JN$3,AE3,'Fin (m)'!$G$37:$JN$37)</f>
        <v>0</v>
      </c>
      <c r="AF99" s="307">
        <f>+SUMIF('Fin (m)'!$G$3:$JN$3,AF3,'Fin (m)'!$G$37:$JN$37)</f>
        <v>0</v>
      </c>
      <c r="AG99" s="307">
        <f>+SUMIF('Fin (m)'!$G$3:$JN$3,AG3,'Fin (m)'!$G$37:$JN$37)</f>
        <v>0</v>
      </c>
      <c r="AH99" s="307">
        <f>+SUMIF('Fin (m)'!$G$3:$JN$3,AH3,'Fin (m)'!$G$37:$JN$37)</f>
        <v>0</v>
      </c>
      <c r="AI99" s="307">
        <f>+SUMIF('Fin (m)'!$G$3:$JN$3,AI3,'Fin (m)'!$G$37:$JN$37)</f>
        <v>0</v>
      </c>
      <c r="AJ99" s="307">
        <f>+SUMIF('Fin (m)'!$G$3:$JN$3,AJ3,'Fin (m)'!$G$37:$JN$37)</f>
        <v>0</v>
      </c>
      <c r="AK99" s="307">
        <f>+SUMIF('Fin (m)'!$G$3:$JN$3,AK3,'Fin (m)'!$G$37:$JN$37)</f>
        <v>0</v>
      </c>
      <c r="AL99" s="307">
        <f>+SUMIF('Fin (m)'!$G$3:$JN$3,AL3,'Fin (m)'!$G$37:$JN$37)</f>
        <v>0</v>
      </c>
      <c r="AM99" s="307">
        <f>+SUMIF('Fin (m)'!$G$3:$JN$3,AM3,'Fin (m)'!$G$37:$JN$37)</f>
        <v>0</v>
      </c>
      <c r="AN99" s="307">
        <f>+SUMIF('Fin (m)'!$G$3:$JN$3,AN3,'Fin (m)'!$G$37:$JN$37)</f>
        <v>0</v>
      </c>
      <c r="AO99" s="307">
        <f>+SUMIF('Fin (m)'!$G$3:$JN$3,AO3,'Fin (m)'!$G$37:$JN$37)</f>
        <v>0</v>
      </c>
      <c r="AP99" s="307">
        <f>+SUMIF('Fin (m)'!$G$3:$JN$3,AP3,'Fin (m)'!$G$37:$JN$37)</f>
        <v>0</v>
      </c>
      <c r="AQ99" s="307">
        <f>+SUMIF('Fin (m)'!$G$3:$JN$3,AQ3,'Fin (m)'!$G$37:$JN$37)</f>
        <v>0</v>
      </c>
      <c r="AR99" s="307">
        <f>+SUMIF('Fin (m)'!$G$3:$JN$3,AR3,'Fin (m)'!$G$37:$JN$37)</f>
        <v>0</v>
      </c>
      <c r="AS99" s="307">
        <f>+SUMIF('Fin (m)'!$G$3:$JN$3,AS3,'Fin (m)'!$G$37:$JN$37)</f>
        <v>0</v>
      </c>
      <c r="AT99" s="307">
        <f>+SUMIF('Fin (m)'!$G$3:$JN$3,AT3,'Fin (m)'!$G$37:$JN$37)</f>
        <v>0</v>
      </c>
      <c r="AU99" s="307">
        <f>+SUMIF('Fin (m)'!$G$3:$JN$3,AU3,'Fin (m)'!$G$37:$JN$37)</f>
        <v>0</v>
      </c>
      <c r="AV99" s="307">
        <f>+SUMIF('Fin (m)'!$G$3:$JN$3,AV3,'Fin (m)'!$G$37:$JN$37)</f>
        <v>0</v>
      </c>
    </row>
    <row r="100" spans="2:48" s="178" customFormat="1" x14ac:dyDescent="0.25">
      <c r="B100" s="350" t="s">
        <v>526</v>
      </c>
      <c r="E100" s="347">
        <f t="shared" si="172"/>
        <v>69012.524237550577</v>
      </c>
      <c r="F100" s="347"/>
      <c r="G100" s="307">
        <f>+G94</f>
        <v>0</v>
      </c>
      <c r="H100" s="307">
        <f t="shared" ref="H100:AV100" si="173">+H94</f>
        <v>23392.496957729069</v>
      </c>
      <c r="I100" s="307">
        <f t="shared" si="173"/>
        <v>25029.971744770097</v>
      </c>
      <c r="J100" s="307">
        <f t="shared" si="173"/>
        <v>14576.901840399278</v>
      </c>
      <c r="K100" s="307">
        <f t="shared" si="173"/>
        <v>6013.1536946521401</v>
      </c>
      <c r="L100" s="307">
        <f t="shared" si="173"/>
        <v>0</v>
      </c>
      <c r="M100" s="307">
        <f t="shared" si="173"/>
        <v>0</v>
      </c>
      <c r="N100" s="307">
        <f t="shared" si="173"/>
        <v>0</v>
      </c>
      <c r="O100" s="307">
        <f t="shared" si="173"/>
        <v>0</v>
      </c>
      <c r="P100" s="307">
        <f t="shared" si="173"/>
        <v>0</v>
      </c>
      <c r="Q100" s="307">
        <f t="shared" si="173"/>
        <v>0</v>
      </c>
      <c r="R100" s="307">
        <f t="shared" si="173"/>
        <v>0</v>
      </c>
      <c r="S100" s="307">
        <f t="shared" si="173"/>
        <v>0</v>
      </c>
      <c r="T100" s="307">
        <f t="shared" si="173"/>
        <v>0</v>
      </c>
      <c r="U100" s="307">
        <f t="shared" si="173"/>
        <v>0</v>
      </c>
      <c r="V100" s="307">
        <f t="shared" si="173"/>
        <v>0</v>
      </c>
      <c r="W100" s="307">
        <f t="shared" si="173"/>
        <v>0</v>
      </c>
      <c r="X100" s="307">
        <f t="shared" si="173"/>
        <v>0</v>
      </c>
      <c r="Y100" s="307">
        <f t="shared" si="173"/>
        <v>0</v>
      </c>
      <c r="Z100" s="307">
        <f t="shared" si="173"/>
        <v>0</v>
      </c>
      <c r="AA100" s="307">
        <f t="shared" si="173"/>
        <v>0</v>
      </c>
      <c r="AB100" s="307">
        <f t="shared" si="173"/>
        <v>0</v>
      </c>
      <c r="AC100" s="307">
        <f t="shared" si="173"/>
        <v>0</v>
      </c>
      <c r="AD100" s="307">
        <f t="shared" si="173"/>
        <v>0</v>
      </c>
      <c r="AE100" s="307">
        <f t="shared" si="173"/>
        <v>0</v>
      </c>
      <c r="AF100" s="307">
        <f t="shared" si="173"/>
        <v>0</v>
      </c>
      <c r="AG100" s="307">
        <f t="shared" si="173"/>
        <v>0</v>
      </c>
      <c r="AH100" s="307">
        <f t="shared" si="173"/>
        <v>0</v>
      </c>
      <c r="AI100" s="307">
        <f t="shared" si="173"/>
        <v>0</v>
      </c>
      <c r="AJ100" s="307">
        <f t="shared" si="173"/>
        <v>0</v>
      </c>
      <c r="AK100" s="307">
        <f t="shared" si="173"/>
        <v>0</v>
      </c>
      <c r="AL100" s="307">
        <f t="shared" si="173"/>
        <v>0</v>
      </c>
      <c r="AM100" s="307">
        <f t="shared" si="173"/>
        <v>0</v>
      </c>
      <c r="AN100" s="307">
        <f t="shared" si="173"/>
        <v>0</v>
      </c>
      <c r="AO100" s="307">
        <f t="shared" si="173"/>
        <v>0</v>
      </c>
      <c r="AP100" s="307">
        <f t="shared" si="173"/>
        <v>0</v>
      </c>
      <c r="AQ100" s="307">
        <f t="shared" si="173"/>
        <v>0</v>
      </c>
      <c r="AR100" s="307">
        <f t="shared" si="173"/>
        <v>0</v>
      </c>
      <c r="AS100" s="307">
        <f t="shared" si="173"/>
        <v>0</v>
      </c>
      <c r="AT100" s="307">
        <f t="shared" si="173"/>
        <v>0</v>
      </c>
      <c r="AU100" s="307">
        <f t="shared" si="173"/>
        <v>0</v>
      </c>
      <c r="AV100" s="307">
        <f t="shared" si="173"/>
        <v>0</v>
      </c>
    </row>
    <row r="101" spans="2:48" s="178" customFormat="1" x14ac:dyDescent="0.25">
      <c r="B101" s="350" t="s">
        <v>527</v>
      </c>
      <c r="E101" s="347">
        <f t="shared" si="172"/>
        <v>240434.68254783048</v>
      </c>
      <c r="F101" s="347"/>
      <c r="G101" s="307">
        <f>+G99-G100</f>
        <v>0</v>
      </c>
      <c r="H101" s="307">
        <f t="shared" ref="H101:AV101" si="174">+H99-H100</f>
        <v>0</v>
      </c>
      <c r="I101" s="307">
        <f t="shared" si="174"/>
        <v>0</v>
      </c>
      <c r="J101" s="307">
        <f t="shared" si="174"/>
        <v>11776.270378705434</v>
      </c>
      <c r="K101" s="307">
        <f t="shared" si="174"/>
        <v>20392.968048834387</v>
      </c>
      <c r="L101" s="307">
        <f t="shared" si="174"/>
        <v>25476.749644910091</v>
      </c>
      <c r="M101" s="307">
        <f t="shared" si="174"/>
        <v>24256.535357873414</v>
      </c>
      <c r="N101" s="307">
        <f t="shared" si="174"/>
        <v>22950.906070744168</v>
      </c>
      <c r="O101" s="307">
        <f t="shared" si="174"/>
        <v>21553.882733515871</v>
      </c>
      <c r="P101" s="307">
        <f t="shared" si="174"/>
        <v>20059.067762681607</v>
      </c>
      <c r="Q101" s="307">
        <f t="shared" si="174"/>
        <v>18459.615743888935</v>
      </c>
      <c r="R101" s="307">
        <f t="shared" si="174"/>
        <v>16748.202083780776</v>
      </c>
      <c r="S101" s="307">
        <f t="shared" si="174"/>
        <v>14916.989467465046</v>
      </c>
      <c r="T101" s="307">
        <f t="shared" si="174"/>
        <v>12957.591968007218</v>
      </c>
      <c r="U101" s="307">
        <f t="shared" si="174"/>
        <v>10861.036643587342</v>
      </c>
      <c r="V101" s="307">
        <f t="shared" si="174"/>
        <v>8617.7224464580722</v>
      </c>
      <c r="W101" s="307">
        <f t="shared" si="174"/>
        <v>6217.3762555297562</v>
      </c>
      <c r="X101" s="307">
        <f t="shared" si="174"/>
        <v>3649.0058312364581</v>
      </c>
      <c r="Y101" s="307">
        <f t="shared" si="174"/>
        <v>1329.7470250419224</v>
      </c>
      <c r="Z101" s="307">
        <f t="shared" si="174"/>
        <v>211.01508556998533</v>
      </c>
      <c r="AA101" s="307">
        <f t="shared" si="174"/>
        <v>1.0413390927620318E-13</v>
      </c>
      <c r="AB101" s="307">
        <f t="shared" si="174"/>
        <v>1.0413390927620318E-13</v>
      </c>
      <c r="AC101" s="307">
        <f t="shared" si="174"/>
        <v>3.4711303092067726E-14</v>
      </c>
      <c r="AD101" s="307">
        <f t="shared" si="174"/>
        <v>0</v>
      </c>
      <c r="AE101" s="307">
        <f t="shared" si="174"/>
        <v>0</v>
      </c>
      <c r="AF101" s="307">
        <f t="shared" si="174"/>
        <v>0</v>
      </c>
      <c r="AG101" s="307">
        <f t="shared" si="174"/>
        <v>0</v>
      </c>
      <c r="AH101" s="307">
        <f t="shared" si="174"/>
        <v>0</v>
      </c>
      <c r="AI101" s="307">
        <f t="shared" si="174"/>
        <v>0</v>
      </c>
      <c r="AJ101" s="307">
        <f t="shared" si="174"/>
        <v>0</v>
      </c>
      <c r="AK101" s="307">
        <f t="shared" si="174"/>
        <v>0</v>
      </c>
      <c r="AL101" s="307">
        <f t="shared" si="174"/>
        <v>0</v>
      </c>
      <c r="AM101" s="307">
        <f t="shared" si="174"/>
        <v>0</v>
      </c>
      <c r="AN101" s="307">
        <f t="shared" si="174"/>
        <v>0</v>
      </c>
      <c r="AO101" s="307">
        <f t="shared" si="174"/>
        <v>0</v>
      </c>
      <c r="AP101" s="307">
        <f t="shared" si="174"/>
        <v>0</v>
      </c>
      <c r="AQ101" s="307">
        <f t="shared" si="174"/>
        <v>0</v>
      </c>
      <c r="AR101" s="307">
        <f t="shared" si="174"/>
        <v>0</v>
      </c>
      <c r="AS101" s="307">
        <f t="shared" si="174"/>
        <v>0</v>
      </c>
      <c r="AT101" s="307">
        <f t="shared" si="174"/>
        <v>0</v>
      </c>
      <c r="AU101" s="307">
        <f t="shared" si="174"/>
        <v>0</v>
      </c>
      <c r="AV101" s="307">
        <f t="shared" si="174"/>
        <v>0</v>
      </c>
    </row>
    <row r="102" spans="2:48" s="178" customFormat="1" x14ac:dyDescent="0.25">
      <c r="B102" s="377"/>
      <c r="E102" s="347"/>
      <c r="F102" s="347"/>
      <c r="G102" s="307"/>
      <c r="H102" s="307"/>
      <c r="I102" s="307"/>
      <c r="J102" s="307"/>
      <c r="K102" s="307"/>
      <c r="L102" s="307"/>
      <c r="M102" s="307"/>
      <c r="N102" s="307"/>
      <c r="O102" s="307"/>
      <c r="P102" s="307"/>
      <c r="Q102" s="307"/>
      <c r="R102" s="307"/>
      <c r="S102" s="307"/>
      <c r="T102" s="307"/>
      <c r="U102" s="307"/>
      <c r="V102" s="307"/>
      <c r="W102" s="307"/>
      <c r="X102" s="307"/>
      <c r="Y102" s="307"/>
      <c r="Z102" s="307"/>
      <c r="AA102" s="307"/>
      <c r="AB102" s="307"/>
      <c r="AC102" s="307"/>
      <c r="AD102" s="307"/>
      <c r="AE102" s="307"/>
      <c r="AF102" s="307"/>
      <c r="AG102" s="307"/>
      <c r="AH102" s="307"/>
      <c r="AI102" s="307"/>
      <c r="AJ102" s="307"/>
      <c r="AK102" s="307"/>
      <c r="AL102" s="307"/>
      <c r="AM102" s="307"/>
      <c r="AN102" s="307"/>
      <c r="AO102" s="307"/>
      <c r="AP102" s="307"/>
      <c r="AQ102" s="307"/>
      <c r="AR102" s="307"/>
      <c r="AS102" s="307"/>
      <c r="AT102" s="307"/>
      <c r="AU102" s="307"/>
      <c r="AV102" s="307"/>
    </row>
    <row r="103" spans="2:48" s="178" customFormat="1" x14ac:dyDescent="0.25">
      <c r="B103" s="5" t="s">
        <v>563</v>
      </c>
      <c r="E103" s="407">
        <f>+SUM(G103:AV103)</f>
        <v>14512.677919513375</v>
      </c>
      <c r="F103" s="347"/>
      <c r="G103" s="357">
        <f>+SUM(G104:G106)</f>
        <v>0</v>
      </c>
      <c r="H103" s="357">
        <f t="shared" ref="H103:AV103" si="175">+SUM(H104:H106)</f>
        <v>5512.677919513374</v>
      </c>
      <c r="I103" s="357">
        <f t="shared" si="175"/>
        <v>500</v>
      </c>
      <c r="J103" s="357">
        <f t="shared" si="175"/>
        <v>500</v>
      </c>
      <c r="K103" s="357">
        <f t="shared" si="175"/>
        <v>500</v>
      </c>
      <c r="L103" s="357">
        <f t="shared" si="175"/>
        <v>500</v>
      </c>
      <c r="M103" s="357">
        <f t="shared" si="175"/>
        <v>500</v>
      </c>
      <c r="N103" s="357">
        <f t="shared" si="175"/>
        <v>500</v>
      </c>
      <c r="O103" s="357">
        <f t="shared" si="175"/>
        <v>500</v>
      </c>
      <c r="P103" s="357">
        <f t="shared" si="175"/>
        <v>500</v>
      </c>
      <c r="Q103" s="357">
        <f t="shared" si="175"/>
        <v>500</v>
      </c>
      <c r="R103" s="357">
        <f t="shared" si="175"/>
        <v>500</v>
      </c>
      <c r="S103" s="357">
        <f t="shared" si="175"/>
        <v>500</v>
      </c>
      <c r="T103" s="357">
        <f t="shared" si="175"/>
        <v>500</v>
      </c>
      <c r="U103" s="357">
        <f t="shared" si="175"/>
        <v>500</v>
      </c>
      <c r="V103" s="357">
        <f t="shared" si="175"/>
        <v>500</v>
      </c>
      <c r="W103" s="357">
        <f t="shared" si="175"/>
        <v>500</v>
      </c>
      <c r="X103" s="357">
        <f t="shared" si="175"/>
        <v>500</v>
      </c>
      <c r="Y103" s="357">
        <f t="shared" si="175"/>
        <v>500</v>
      </c>
      <c r="Z103" s="357">
        <f t="shared" si="175"/>
        <v>500</v>
      </c>
      <c r="AA103" s="357">
        <f t="shared" si="175"/>
        <v>0</v>
      </c>
      <c r="AB103" s="357">
        <f t="shared" si="175"/>
        <v>0</v>
      </c>
      <c r="AC103" s="357">
        <f t="shared" si="175"/>
        <v>0</v>
      </c>
      <c r="AD103" s="357">
        <f t="shared" si="175"/>
        <v>0</v>
      </c>
      <c r="AE103" s="357">
        <f t="shared" si="175"/>
        <v>0</v>
      </c>
      <c r="AF103" s="357">
        <f t="shared" si="175"/>
        <v>0</v>
      </c>
      <c r="AG103" s="357">
        <f t="shared" si="175"/>
        <v>0</v>
      </c>
      <c r="AH103" s="357">
        <f t="shared" si="175"/>
        <v>0</v>
      </c>
      <c r="AI103" s="357">
        <f t="shared" si="175"/>
        <v>0</v>
      </c>
      <c r="AJ103" s="357">
        <f t="shared" si="175"/>
        <v>0</v>
      </c>
      <c r="AK103" s="357">
        <f t="shared" si="175"/>
        <v>0</v>
      </c>
      <c r="AL103" s="357">
        <f t="shared" si="175"/>
        <v>0</v>
      </c>
      <c r="AM103" s="357">
        <f t="shared" si="175"/>
        <v>0</v>
      </c>
      <c r="AN103" s="357">
        <f t="shared" si="175"/>
        <v>0</v>
      </c>
      <c r="AO103" s="357">
        <f t="shared" si="175"/>
        <v>0</v>
      </c>
      <c r="AP103" s="357">
        <f t="shared" si="175"/>
        <v>0</v>
      </c>
      <c r="AQ103" s="357">
        <f t="shared" si="175"/>
        <v>0</v>
      </c>
      <c r="AR103" s="357">
        <f t="shared" si="175"/>
        <v>0</v>
      </c>
      <c r="AS103" s="357">
        <f t="shared" si="175"/>
        <v>0</v>
      </c>
      <c r="AT103" s="357">
        <f t="shared" si="175"/>
        <v>0</v>
      </c>
      <c r="AU103" s="357">
        <f t="shared" si="175"/>
        <v>0</v>
      </c>
      <c r="AV103" s="357">
        <f t="shared" si="175"/>
        <v>0</v>
      </c>
    </row>
    <row r="104" spans="2:48" s="178" customFormat="1" x14ac:dyDescent="0.25">
      <c r="B104" s="350" t="s">
        <v>564</v>
      </c>
      <c r="C104" s="386">
        <f>+Hip!D180</f>
        <v>1.2500000000000001E-2</v>
      </c>
      <c r="E104" s="297">
        <f>+SUM(G104:AV104)</f>
        <v>4177.2315995944782</v>
      </c>
      <c r="F104" s="347"/>
      <c r="G104" s="307">
        <f t="shared" ref="G104:P105" si="176">+$C104*$E$92*G$8</f>
        <v>0</v>
      </c>
      <c r="H104" s="307">
        <f t="shared" si="176"/>
        <v>4177.2315995944782</v>
      </c>
      <c r="I104" s="307">
        <f t="shared" si="176"/>
        <v>0</v>
      </c>
      <c r="J104" s="307">
        <f t="shared" si="176"/>
        <v>0</v>
      </c>
      <c r="K104" s="307">
        <f t="shared" si="176"/>
        <v>0</v>
      </c>
      <c r="L104" s="307">
        <f t="shared" si="176"/>
        <v>0</v>
      </c>
      <c r="M104" s="307">
        <f t="shared" si="176"/>
        <v>0</v>
      </c>
      <c r="N104" s="307">
        <f t="shared" si="176"/>
        <v>0</v>
      </c>
      <c r="O104" s="307">
        <f t="shared" si="176"/>
        <v>0</v>
      </c>
      <c r="P104" s="307">
        <f t="shared" si="176"/>
        <v>0</v>
      </c>
      <c r="Q104" s="307">
        <f t="shared" ref="Q104:Z105" si="177">+$C104*$E$92*Q$8</f>
        <v>0</v>
      </c>
      <c r="R104" s="307">
        <f t="shared" si="177"/>
        <v>0</v>
      </c>
      <c r="S104" s="307">
        <f t="shared" si="177"/>
        <v>0</v>
      </c>
      <c r="T104" s="307">
        <f t="shared" si="177"/>
        <v>0</v>
      </c>
      <c r="U104" s="307">
        <f t="shared" si="177"/>
        <v>0</v>
      </c>
      <c r="V104" s="307">
        <f t="shared" si="177"/>
        <v>0</v>
      </c>
      <c r="W104" s="307">
        <f t="shared" si="177"/>
        <v>0</v>
      </c>
      <c r="X104" s="307">
        <f t="shared" si="177"/>
        <v>0</v>
      </c>
      <c r="Y104" s="307">
        <f t="shared" si="177"/>
        <v>0</v>
      </c>
      <c r="Z104" s="307">
        <f t="shared" si="177"/>
        <v>0</v>
      </c>
      <c r="AA104" s="307">
        <f t="shared" ref="AA104:AJ105" si="178">+$C104*$E$92*AA$8</f>
        <v>0</v>
      </c>
      <c r="AB104" s="307">
        <f t="shared" si="178"/>
        <v>0</v>
      </c>
      <c r="AC104" s="307">
        <f t="shared" si="178"/>
        <v>0</v>
      </c>
      <c r="AD104" s="307">
        <f t="shared" si="178"/>
        <v>0</v>
      </c>
      <c r="AE104" s="307">
        <f t="shared" si="178"/>
        <v>0</v>
      </c>
      <c r="AF104" s="307">
        <f t="shared" si="178"/>
        <v>0</v>
      </c>
      <c r="AG104" s="307">
        <f t="shared" si="178"/>
        <v>0</v>
      </c>
      <c r="AH104" s="307">
        <f t="shared" si="178"/>
        <v>0</v>
      </c>
      <c r="AI104" s="307">
        <f t="shared" si="178"/>
        <v>0</v>
      </c>
      <c r="AJ104" s="307">
        <f t="shared" si="178"/>
        <v>0</v>
      </c>
      <c r="AK104" s="307">
        <f t="shared" ref="AK104:AV105" si="179">+$C104*$E$92*AK$8</f>
        <v>0</v>
      </c>
      <c r="AL104" s="307">
        <f t="shared" si="179"/>
        <v>0</v>
      </c>
      <c r="AM104" s="307">
        <f t="shared" si="179"/>
        <v>0</v>
      </c>
      <c r="AN104" s="307">
        <f t="shared" si="179"/>
        <v>0</v>
      </c>
      <c r="AO104" s="307">
        <f t="shared" si="179"/>
        <v>0</v>
      </c>
      <c r="AP104" s="307">
        <f t="shared" si="179"/>
        <v>0</v>
      </c>
      <c r="AQ104" s="307">
        <f t="shared" si="179"/>
        <v>0</v>
      </c>
      <c r="AR104" s="307">
        <f t="shared" si="179"/>
        <v>0</v>
      </c>
      <c r="AS104" s="307">
        <f t="shared" si="179"/>
        <v>0</v>
      </c>
      <c r="AT104" s="307">
        <f t="shared" si="179"/>
        <v>0</v>
      </c>
      <c r="AU104" s="307">
        <f t="shared" si="179"/>
        <v>0</v>
      </c>
      <c r="AV104" s="307">
        <f t="shared" si="179"/>
        <v>0</v>
      </c>
    </row>
    <row r="105" spans="2:48" s="178" customFormat="1" x14ac:dyDescent="0.25">
      <c r="B105" s="350" t="s">
        <v>565</v>
      </c>
      <c r="C105" s="386">
        <f>+Hip!D181</f>
        <v>2.5000000000000001E-3</v>
      </c>
      <c r="E105" s="297">
        <f t="shared" ref="E105:E106" si="180">+SUM(G105:AV105)</f>
        <v>835.4463199188956</v>
      </c>
      <c r="F105" s="347"/>
      <c r="G105" s="307">
        <f t="shared" si="176"/>
        <v>0</v>
      </c>
      <c r="H105" s="307">
        <f t="shared" si="176"/>
        <v>835.4463199188956</v>
      </c>
      <c r="I105" s="307">
        <f t="shared" si="176"/>
        <v>0</v>
      </c>
      <c r="J105" s="307">
        <f t="shared" si="176"/>
        <v>0</v>
      </c>
      <c r="K105" s="307">
        <f t="shared" si="176"/>
        <v>0</v>
      </c>
      <c r="L105" s="307">
        <f t="shared" si="176"/>
        <v>0</v>
      </c>
      <c r="M105" s="307">
        <f t="shared" si="176"/>
        <v>0</v>
      </c>
      <c r="N105" s="307">
        <f t="shared" si="176"/>
        <v>0</v>
      </c>
      <c r="O105" s="307">
        <f t="shared" si="176"/>
        <v>0</v>
      </c>
      <c r="P105" s="307">
        <f t="shared" si="176"/>
        <v>0</v>
      </c>
      <c r="Q105" s="307">
        <f t="shared" si="177"/>
        <v>0</v>
      </c>
      <c r="R105" s="307">
        <f t="shared" si="177"/>
        <v>0</v>
      </c>
      <c r="S105" s="307">
        <f t="shared" si="177"/>
        <v>0</v>
      </c>
      <c r="T105" s="307">
        <f t="shared" si="177"/>
        <v>0</v>
      </c>
      <c r="U105" s="307">
        <f t="shared" si="177"/>
        <v>0</v>
      </c>
      <c r="V105" s="307">
        <f t="shared" si="177"/>
        <v>0</v>
      </c>
      <c r="W105" s="307">
        <f t="shared" si="177"/>
        <v>0</v>
      </c>
      <c r="X105" s="307">
        <f t="shared" si="177"/>
        <v>0</v>
      </c>
      <c r="Y105" s="307">
        <f t="shared" si="177"/>
        <v>0</v>
      </c>
      <c r="Z105" s="307">
        <f t="shared" si="177"/>
        <v>0</v>
      </c>
      <c r="AA105" s="307">
        <f t="shared" si="178"/>
        <v>0</v>
      </c>
      <c r="AB105" s="307">
        <f t="shared" si="178"/>
        <v>0</v>
      </c>
      <c r="AC105" s="307">
        <f t="shared" si="178"/>
        <v>0</v>
      </c>
      <c r="AD105" s="307">
        <f t="shared" si="178"/>
        <v>0</v>
      </c>
      <c r="AE105" s="307">
        <f t="shared" si="178"/>
        <v>0</v>
      </c>
      <c r="AF105" s="307">
        <f t="shared" si="178"/>
        <v>0</v>
      </c>
      <c r="AG105" s="307">
        <f t="shared" si="178"/>
        <v>0</v>
      </c>
      <c r="AH105" s="307">
        <f t="shared" si="178"/>
        <v>0</v>
      </c>
      <c r="AI105" s="307">
        <f t="shared" si="178"/>
        <v>0</v>
      </c>
      <c r="AJ105" s="307">
        <f t="shared" si="178"/>
        <v>0</v>
      </c>
      <c r="AK105" s="307">
        <f t="shared" si="179"/>
        <v>0</v>
      </c>
      <c r="AL105" s="307">
        <f t="shared" si="179"/>
        <v>0</v>
      </c>
      <c r="AM105" s="307">
        <f t="shared" si="179"/>
        <v>0</v>
      </c>
      <c r="AN105" s="307">
        <f t="shared" si="179"/>
        <v>0</v>
      </c>
      <c r="AO105" s="307">
        <f t="shared" si="179"/>
        <v>0</v>
      </c>
      <c r="AP105" s="307">
        <f t="shared" si="179"/>
        <v>0</v>
      </c>
      <c r="AQ105" s="307">
        <f t="shared" si="179"/>
        <v>0</v>
      </c>
      <c r="AR105" s="307">
        <f t="shared" si="179"/>
        <v>0</v>
      </c>
      <c r="AS105" s="307">
        <f t="shared" si="179"/>
        <v>0</v>
      </c>
      <c r="AT105" s="307">
        <f t="shared" si="179"/>
        <v>0</v>
      </c>
      <c r="AU105" s="307">
        <f t="shared" si="179"/>
        <v>0</v>
      </c>
      <c r="AV105" s="307">
        <f t="shared" si="179"/>
        <v>0</v>
      </c>
    </row>
    <row r="106" spans="2:48" s="178" customFormat="1" x14ac:dyDescent="0.25">
      <c r="B106" s="350" t="s">
        <v>566</v>
      </c>
      <c r="C106" s="384">
        <f>+Hip!D182</f>
        <v>500</v>
      </c>
      <c r="E106" s="297">
        <f t="shared" si="180"/>
        <v>9500</v>
      </c>
      <c r="F106" s="347"/>
      <c r="G106" s="307">
        <f>+$C$106*(ROUND((G91+G92),0)&gt;0)</f>
        <v>0</v>
      </c>
      <c r="H106" s="307">
        <f t="shared" ref="H106:AV106" si="181">+$C$106*(ROUND((H91+H92),0)&gt;0)</f>
        <v>500</v>
      </c>
      <c r="I106" s="307">
        <f t="shared" si="181"/>
        <v>500</v>
      </c>
      <c r="J106" s="307">
        <f t="shared" si="181"/>
        <v>500</v>
      </c>
      <c r="K106" s="307">
        <f t="shared" si="181"/>
        <v>500</v>
      </c>
      <c r="L106" s="307">
        <f t="shared" si="181"/>
        <v>500</v>
      </c>
      <c r="M106" s="307">
        <f t="shared" si="181"/>
        <v>500</v>
      </c>
      <c r="N106" s="307">
        <f t="shared" si="181"/>
        <v>500</v>
      </c>
      <c r="O106" s="307">
        <f t="shared" si="181"/>
        <v>500</v>
      </c>
      <c r="P106" s="307">
        <f t="shared" si="181"/>
        <v>500</v>
      </c>
      <c r="Q106" s="307">
        <f t="shared" si="181"/>
        <v>500</v>
      </c>
      <c r="R106" s="307">
        <f t="shared" si="181"/>
        <v>500</v>
      </c>
      <c r="S106" s="307">
        <f t="shared" si="181"/>
        <v>500</v>
      </c>
      <c r="T106" s="307">
        <f t="shared" si="181"/>
        <v>500</v>
      </c>
      <c r="U106" s="307">
        <f t="shared" si="181"/>
        <v>500</v>
      </c>
      <c r="V106" s="307">
        <f t="shared" si="181"/>
        <v>500</v>
      </c>
      <c r="W106" s="307">
        <f t="shared" si="181"/>
        <v>500</v>
      </c>
      <c r="X106" s="307">
        <f t="shared" si="181"/>
        <v>500</v>
      </c>
      <c r="Y106" s="307">
        <f t="shared" si="181"/>
        <v>500</v>
      </c>
      <c r="Z106" s="307">
        <f t="shared" si="181"/>
        <v>500</v>
      </c>
      <c r="AA106" s="307">
        <f t="shared" si="181"/>
        <v>0</v>
      </c>
      <c r="AB106" s="307">
        <f t="shared" si="181"/>
        <v>0</v>
      </c>
      <c r="AC106" s="307">
        <f t="shared" si="181"/>
        <v>0</v>
      </c>
      <c r="AD106" s="307">
        <f t="shared" si="181"/>
        <v>0</v>
      </c>
      <c r="AE106" s="307">
        <f t="shared" si="181"/>
        <v>0</v>
      </c>
      <c r="AF106" s="307">
        <f t="shared" si="181"/>
        <v>0</v>
      </c>
      <c r="AG106" s="307">
        <f t="shared" si="181"/>
        <v>0</v>
      </c>
      <c r="AH106" s="307">
        <f t="shared" si="181"/>
        <v>0</v>
      </c>
      <c r="AI106" s="307">
        <f t="shared" si="181"/>
        <v>0</v>
      </c>
      <c r="AJ106" s="307">
        <f t="shared" si="181"/>
        <v>0</v>
      </c>
      <c r="AK106" s="307">
        <f t="shared" si="181"/>
        <v>0</v>
      </c>
      <c r="AL106" s="307">
        <f t="shared" si="181"/>
        <v>0</v>
      </c>
      <c r="AM106" s="307">
        <f t="shared" si="181"/>
        <v>0</v>
      </c>
      <c r="AN106" s="307">
        <f t="shared" si="181"/>
        <v>0</v>
      </c>
      <c r="AO106" s="307">
        <f t="shared" si="181"/>
        <v>0</v>
      </c>
      <c r="AP106" s="307">
        <f t="shared" si="181"/>
        <v>0</v>
      </c>
      <c r="AQ106" s="307">
        <f t="shared" si="181"/>
        <v>0</v>
      </c>
      <c r="AR106" s="307">
        <f t="shared" si="181"/>
        <v>0</v>
      </c>
      <c r="AS106" s="307">
        <f t="shared" si="181"/>
        <v>0</v>
      </c>
      <c r="AT106" s="307">
        <f t="shared" si="181"/>
        <v>0</v>
      </c>
      <c r="AU106" s="307">
        <f t="shared" si="181"/>
        <v>0</v>
      </c>
      <c r="AV106" s="307">
        <f t="shared" si="181"/>
        <v>0</v>
      </c>
    </row>
    <row r="107" spans="2:48" s="178" customFormat="1" x14ac:dyDescent="0.25">
      <c r="B107" s="2"/>
      <c r="C107" s="247"/>
      <c r="E107" s="29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7"/>
      <c r="AM107" s="347"/>
      <c r="AN107" s="347"/>
      <c r="AO107" s="347"/>
      <c r="AP107" s="347"/>
      <c r="AQ107" s="347"/>
      <c r="AR107" s="347"/>
      <c r="AS107" s="347"/>
      <c r="AT107" s="347"/>
      <c r="AU107" s="347"/>
      <c r="AV107" s="347"/>
    </row>
    <row r="108" spans="2:48" s="178" customFormat="1" x14ac:dyDescent="0.25">
      <c r="B108" s="2" t="s">
        <v>73</v>
      </c>
      <c r="C108" s="247"/>
      <c r="E108" s="297"/>
      <c r="F108" s="347"/>
      <c r="G108" s="307">
        <f>+G103+G89</f>
        <v>0</v>
      </c>
      <c r="H108" s="307">
        <f>+H103+H89</f>
        <v>5512.677919513374</v>
      </c>
      <c r="I108" s="307">
        <f t="shared" ref="I108:AV108" si="182">+I103+I89</f>
        <v>500</v>
      </c>
      <c r="J108" s="307">
        <f t="shared" si="182"/>
        <v>19214.842907962837</v>
      </c>
      <c r="K108" s="307">
        <f t="shared" si="182"/>
        <v>33765.767900238308</v>
      </c>
      <c r="L108" s="307">
        <f t="shared" si="182"/>
        <v>43408.382316862611</v>
      </c>
      <c r="M108" s="307">
        <f t="shared" si="182"/>
        <v>43408.382316862611</v>
      </c>
      <c r="N108" s="307">
        <f t="shared" si="182"/>
        <v>43408.382316862611</v>
      </c>
      <c r="O108" s="307">
        <f t="shared" si="182"/>
        <v>43408.382316862611</v>
      </c>
      <c r="P108" s="307">
        <f t="shared" si="182"/>
        <v>43408.382316862611</v>
      </c>
      <c r="Q108" s="307">
        <f t="shared" si="182"/>
        <v>43408.382316862611</v>
      </c>
      <c r="R108" s="307">
        <f t="shared" si="182"/>
        <v>43408.382316862611</v>
      </c>
      <c r="S108" s="307">
        <f t="shared" si="182"/>
        <v>43408.382316862611</v>
      </c>
      <c r="T108" s="307">
        <f t="shared" si="182"/>
        <v>43408.382316862611</v>
      </c>
      <c r="U108" s="307">
        <f t="shared" si="182"/>
        <v>43408.382316862611</v>
      </c>
      <c r="V108" s="307">
        <f t="shared" si="182"/>
        <v>43408.382316862611</v>
      </c>
      <c r="W108" s="307">
        <f t="shared" si="182"/>
        <v>43408.382316862611</v>
      </c>
      <c r="X108" s="307">
        <f t="shared" si="182"/>
        <v>43408.382316862611</v>
      </c>
      <c r="Y108" s="307">
        <f t="shared" si="182"/>
        <v>24693.539408899771</v>
      </c>
      <c r="Z108" s="307">
        <f t="shared" si="182"/>
        <v>10142.614416624307</v>
      </c>
      <c r="AA108" s="307">
        <f t="shared" si="182"/>
        <v>0</v>
      </c>
      <c r="AB108" s="307">
        <f t="shared" si="182"/>
        <v>0</v>
      </c>
      <c r="AC108" s="307">
        <f t="shared" si="182"/>
        <v>0</v>
      </c>
      <c r="AD108" s="307">
        <f t="shared" si="182"/>
        <v>0</v>
      </c>
      <c r="AE108" s="307">
        <f t="shared" si="182"/>
        <v>0</v>
      </c>
      <c r="AF108" s="307">
        <f t="shared" si="182"/>
        <v>0</v>
      </c>
      <c r="AG108" s="307">
        <f t="shared" si="182"/>
        <v>0</v>
      </c>
      <c r="AH108" s="307">
        <f t="shared" si="182"/>
        <v>0</v>
      </c>
      <c r="AI108" s="307">
        <f t="shared" si="182"/>
        <v>0</v>
      </c>
      <c r="AJ108" s="307">
        <f t="shared" si="182"/>
        <v>0</v>
      </c>
      <c r="AK108" s="307">
        <f t="shared" si="182"/>
        <v>0</v>
      </c>
      <c r="AL108" s="307">
        <f t="shared" si="182"/>
        <v>0</v>
      </c>
      <c r="AM108" s="307">
        <f t="shared" si="182"/>
        <v>0</v>
      </c>
      <c r="AN108" s="307">
        <f t="shared" si="182"/>
        <v>0</v>
      </c>
      <c r="AO108" s="307">
        <f t="shared" si="182"/>
        <v>0</v>
      </c>
      <c r="AP108" s="307">
        <f t="shared" si="182"/>
        <v>0</v>
      </c>
      <c r="AQ108" s="307">
        <f t="shared" si="182"/>
        <v>0</v>
      </c>
      <c r="AR108" s="307">
        <f t="shared" si="182"/>
        <v>0</v>
      </c>
      <c r="AS108" s="307">
        <f t="shared" si="182"/>
        <v>0</v>
      </c>
      <c r="AT108" s="307">
        <f t="shared" si="182"/>
        <v>0</v>
      </c>
      <c r="AU108" s="307">
        <f t="shared" si="182"/>
        <v>0</v>
      </c>
      <c r="AV108" s="307">
        <f t="shared" si="182"/>
        <v>0</v>
      </c>
    </row>
    <row r="109" spans="2:48" s="178" customFormat="1" x14ac:dyDescent="0.25">
      <c r="B109" s="2"/>
      <c r="C109" s="247"/>
      <c r="E109" s="297"/>
      <c r="F109" s="347"/>
      <c r="G109" s="347"/>
      <c r="H109" s="347"/>
      <c r="I109" s="347"/>
      <c r="J109" s="347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7"/>
      <c r="AM109" s="347"/>
      <c r="AN109" s="347"/>
      <c r="AO109" s="347"/>
      <c r="AP109" s="347"/>
      <c r="AQ109" s="347"/>
      <c r="AR109" s="347"/>
      <c r="AS109" s="347"/>
      <c r="AT109" s="347"/>
      <c r="AU109" s="347"/>
      <c r="AV109" s="347"/>
    </row>
    <row r="110" spans="2:48" s="178" customFormat="1" x14ac:dyDescent="0.25">
      <c r="B110" s="2" t="s">
        <v>568</v>
      </c>
      <c r="C110" s="140"/>
      <c r="D110" s="140"/>
      <c r="E110" s="204"/>
      <c r="F110" s="204"/>
      <c r="G110" s="197">
        <f ca="1">+CF!G56</f>
        <v>0</v>
      </c>
      <c r="H110" s="197">
        <f ca="1">+CF!H56</f>
        <v>296281.55324411695</v>
      </c>
      <c r="I110" s="197">
        <f ca="1">+CF!I56</f>
        <v>-156612.09238971715</v>
      </c>
      <c r="J110" s="197">
        <f ca="1">+CF!J56</f>
        <v>-60548.441943315833</v>
      </c>
      <c r="K110" s="197">
        <f ca="1">+CF!K56</f>
        <v>-164.55836876976537</v>
      </c>
      <c r="L110" s="197">
        <f ca="1">+CF!L56</f>
        <v>57186.881186339859</v>
      </c>
      <c r="M110" s="197">
        <f ca="1">+CF!M56</f>
        <v>55551.764226345687</v>
      </c>
      <c r="N110" s="197">
        <f ca="1">+CF!N56</f>
        <v>48273.428061432278</v>
      </c>
      <c r="O110" s="197">
        <f ca="1">+CF!O56</f>
        <v>48961.576484086996</v>
      </c>
      <c r="P110" s="197">
        <f ca="1">+CF!P56</f>
        <v>49469.159593520024</v>
      </c>
      <c r="Q110" s="197">
        <f ca="1">+CF!Q56</f>
        <v>49997.131038906889</v>
      </c>
      <c r="R110" s="197">
        <f ca="1">+CF!R56</f>
        <v>50561.076578368025</v>
      </c>
      <c r="S110" s="197">
        <f ca="1">+CF!S56</f>
        <v>51176.054704360933</v>
      </c>
      <c r="T110" s="197">
        <f ca="1">+CF!T56</f>
        <v>51730.185515543715</v>
      </c>
      <c r="U110" s="197">
        <f ca="1">+CF!U56</f>
        <v>52243.586264531506</v>
      </c>
      <c r="V110" s="197">
        <f ca="1">+CF!V56</f>
        <v>52805.535040467934</v>
      </c>
      <c r="W110" s="197">
        <f ca="1">+CF!W56</f>
        <v>53400.014367619478</v>
      </c>
      <c r="X110" s="197">
        <f ca="1">+CF!X56</f>
        <v>45278.851958564956</v>
      </c>
      <c r="Y110" s="197">
        <f ca="1">+CF!Y56</f>
        <v>33240.870284450255</v>
      </c>
      <c r="Z110" s="197">
        <f ca="1">+CF!Z56</f>
        <v>16849.055355470908</v>
      </c>
      <c r="AA110" s="197">
        <f ca="1">+CF!AA56</f>
        <v>7388.8384363216928</v>
      </c>
      <c r="AB110" s="197">
        <f ca="1">+CF!AB56</f>
        <v>8130.2163893092229</v>
      </c>
      <c r="AC110" s="197">
        <f ca="1">+CF!AC56</f>
        <v>8776.9413770854644</v>
      </c>
      <c r="AD110" s="197">
        <f ca="1">+CF!AD56</f>
        <v>9520.8402308373497</v>
      </c>
      <c r="AE110" s="197">
        <f ca="1">+CF!AE56</f>
        <v>10011.857703482696</v>
      </c>
      <c r="AF110" s="197">
        <f ca="1">+CF!AF56</f>
        <v>10694.55458584766</v>
      </c>
      <c r="AG110" s="197">
        <f ca="1">+CF!AG56</f>
        <v>11383.766055416272</v>
      </c>
      <c r="AH110" s="197">
        <f ca="1">+CF!AH56</f>
        <v>11173.981952168542</v>
      </c>
      <c r="AI110" s="197">
        <f ca="1">+CF!AI56</f>
        <v>24903.00356393533</v>
      </c>
      <c r="AJ110" s="197">
        <f ca="1">+CF!AJ56</f>
        <v>25728.047436081837</v>
      </c>
      <c r="AK110" s="197">
        <f ca="1">+CF!AK56</f>
        <v>-1.3327737114380692E-12</v>
      </c>
      <c r="AL110" s="197">
        <f ca="1">+CF!AL56</f>
        <v>-1.4507825847831143E-12</v>
      </c>
      <c r="AM110" s="197">
        <f ca="1">+CF!AM56</f>
        <v>-1.5792404143678052E-12</v>
      </c>
      <c r="AN110" s="197">
        <f ca="1">+CF!AN56</f>
        <v>-1.7190723906748846E-12</v>
      </c>
      <c r="AO110" s="197">
        <f ca="1">+CF!AO56</f>
        <v>-1.8712856240850959E-12</v>
      </c>
      <c r="AP110" s="197">
        <f ca="1">+CF!AP56</f>
        <v>-2.0369763983777449E-12</v>
      </c>
      <c r="AQ110" s="197">
        <f ca="1">+CF!AQ56</f>
        <v>-2.2173380664839026E-12</v>
      </c>
      <c r="AR110" s="197">
        <f ca="1">+CF!AR56</f>
        <v>-2.4136696453597397E-12</v>
      </c>
      <c r="AS110" s="197">
        <f ca="1">+CF!AS56</f>
        <v>-2.6273851718827681E-12</v>
      </c>
      <c r="AT110" s="197">
        <f ca="1">+CF!AT56</f>
        <v>-2.860023887154854E-12</v>
      </c>
      <c r="AU110" s="197">
        <f ca="1">+CF!AU56</f>
        <v>-3.1132613225623157E-12</v>
      </c>
      <c r="AV110" s="197">
        <f ca="1">+CF!AV56</f>
        <v>-3.3889213674380999E-12</v>
      </c>
    </row>
    <row r="111" spans="2:48" s="178" customFormat="1" x14ac:dyDescent="0.25">
      <c r="B111" s="2"/>
      <c r="C111" s="140"/>
      <c r="D111" s="140"/>
      <c r="E111" s="204"/>
      <c r="F111" s="204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  <c r="AN111" s="197"/>
      <c r="AO111" s="197"/>
      <c r="AP111" s="197"/>
      <c r="AQ111" s="197"/>
      <c r="AR111" s="197"/>
      <c r="AS111" s="197"/>
      <c r="AT111" s="197"/>
      <c r="AU111" s="197"/>
      <c r="AV111" s="197"/>
    </row>
    <row r="112" spans="2:48" s="178" customFormat="1" x14ac:dyDescent="0.25">
      <c r="B112" s="2"/>
      <c r="C112" s="140" t="s">
        <v>74</v>
      </c>
      <c r="D112" s="140" t="s">
        <v>75</v>
      </c>
      <c r="E112" s="204"/>
      <c r="F112" s="204"/>
      <c r="G112" s="212"/>
      <c r="H112" s="212"/>
      <c r="I112" s="212"/>
      <c r="J112" s="212"/>
      <c r="K112" s="212"/>
      <c r="L112" s="212"/>
      <c r="M112" s="212"/>
      <c r="N112" s="212"/>
      <c r="O112" s="212"/>
      <c r="P112" s="212"/>
      <c r="Q112" s="212"/>
      <c r="R112" s="212"/>
      <c r="S112" s="212"/>
      <c r="T112" s="212"/>
      <c r="U112" s="212"/>
      <c r="V112" s="212"/>
      <c r="W112" s="212"/>
      <c r="X112" s="212"/>
      <c r="Y112" s="212"/>
      <c r="Z112" s="212"/>
      <c r="AA112" s="212"/>
      <c r="AB112" s="212"/>
      <c r="AC112" s="212"/>
      <c r="AD112" s="212"/>
      <c r="AE112" s="212"/>
      <c r="AF112" s="212"/>
      <c r="AG112" s="212"/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</row>
    <row r="113" spans="2:48" s="178" customFormat="1" x14ac:dyDescent="0.2">
      <c r="B113" s="2" t="s">
        <v>76</v>
      </c>
      <c r="C113" s="15">
        <f ca="1">+MIN(G113:AO113)</f>
        <v>1.0430900563870065</v>
      </c>
      <c r="D113" s="248">
        <f>+Control!D21</f>
        <v>1</v>
      </c>
      <c r="E113" s="22"/>
      <c r="F113" s="204"/>
      <c r="G113" s="80" t="str">
        <f ca="1">+IF((G94&lt;&gt;0),"",IFERROR(G110/G108,""))</f>
        <v/>
      </c>
      <c r="H113" s="80" t="str">
        <f t="shared" ref="H113:AV113" si="183">+IF((H94&lt;&gt;0),"",IFERROR(H110/H108,""))</f>
        <v/>
      </c>
      <c r="I113" s="80" t="str">
        <f t="shared" si="183"/>
        <v/>
      </c>
      <c r="J113" s="80" t="str">
        <f t="shared" si="183"/>
        <v/>
      </c>
      <c r="K113" s="80" t="str">
        <f t="shared" si="183"/>
        <v/>
      </c>
      <c r="L113" s="80">
        <f t="shared" ca="1" si="183"/>
        <v>1.3174156265234696</v>
      </c>
      <c r="M113" s="80">
        <f t="shared" ca="1" si="183"/>
        <v>1.2797473958103665</v>
      </c>
      <c r="N113" s="80">
        <f t="shared" ca="1" si="183"/>
        <v>1.1120761817166305</v>
      </c>
      <c r="O113" s="80">
        <f t="shared" ca="1" si="183"/>
        <v>1.1279290743130772</v>
      </c>
      <c r="P113" s="80">
        <f t="shared" ca="1" si="183"/>
        <v>1.139622279227462</v>
      </c>
      <c r="Q113" s="80">
        <f t="shared" ca="1" si="183"/>
        <v>1.1517851707522577</v>
      </c>
      <c r="R113" s="80">
        <f t="shared" ca="1" si="183"/>
        <v>1.1647767983910067</v>
      </c>
      <c r="S113" s="80">
        <f t="shared" ca="1" si="183"/>
        <v>1.1789440650148544</v>
      </c>
      <c r="T113" s="80">
        <f t="shared" ca="1" si="183"/>
        <v>1.191709590510319</v>
      </c>
      <c r="U113" s="80">
        <f t="shared" ca="1" si="183"/>
        <v>1.2035368165340898</v>
      </c>
      <c r="V113" s="80">
        <f t="shared" ca="1" si="183"/>
        <v>1.2164824446810787</v>
      </c>
      <c r="W113" s="80">
        <f t="shared" ca="1" si="183"/>
        <v>1.2301774799581848</v>
      </c>
      <c r="X113" s="80">
        <f t="shared" ca="1" si="183"/>
        <v>1.0430900563870065</v>
      </c>
      <c r="Y113" s="80">
        <f t="shared" ca="1" si="183"/>
        <v>1.3461363206794872</v>
      </c>
      <c r="Z113" s="80">
        <f t="shared" ca="1" si="183"/>
        <v>1.661214225777367</v>
      </c>
      <c r="AA113" s="80" t="str">
        <f t="shared" ca="1" si="183"/>
        <v/>
      </c>
      <c r="AB113" s="80" t="str">
        <f t="shared" ca="1" si="183"/>
        <v/>
      </c>
      <c r="AC113" s="80" t="str">
        <f t="shared" ca="1" si="183"/>
        <v/>
      </c>
      <c r="AD113" s="80" t="str">
        <f t="shared" ca="1" si="183"/>
        <v/>
      </c>
      <c r="AE113" s="80" t="str">
        <f t="shared" ca="1" si="183"/>
        <v/>
      </c>
      <c r="AF113" s="80" t="str">
        <f t="shared" ca="1" si="183"/>
        <v/>
      </c>
      <c r="AG113" s="80" t="str">
        <f t="shared" ca="1" si="183"/>
        <v/>
      </c>
      <c r="AH113" s="80" t="str">
        <f t="shared" ca="1" si="183"/>
        <v/>
      </c>
      <c r="AI113" s="80" t="str">
        <f t="shared" ca="1" si="183"/>
        <v/>
      </c>
      <c r="AJ113" s="80" t="str">
        <f t="shared" ca="1" si="183"/>
        <v/>
      </c>
      <c r="AK113" s="80" t="str">
        <f t="shared" ca="1" si="183"/>
        <v/>
      </c>
      <c r="AL113" s="80" t="str">
        <f t="shared" ca="1" si="183"/>
        <v/>
      </c>
      <c r="AM113" s="80" t="str">
        <f t="shared" ca="1" si="183"/>
        <v/>
      </c>
      <c r="AN113" s="80" t="str">
        <f t="shared" ca="1" si="183"/>
        <v/>
      </c>
      <c r="AO113" s="80" t="str">
        <f t="shared" ca="1" si="183"/>
        <v/>
      </c>
      <c r="AP113" s="80" t="str">
        <f t="shared" ca="1" si="183"/>
        <v/>
      </c>
      <c r="AQ113" s="80" t="str">
        <f t="shared" ca="1" si="183"/>
        <v/>
      </c>
      <c r="AR113" s="80" t="str">
        <f t="shared" ca="1" si="183"/>
        <v/>
      </c>
      <c r="AS113" s="80" t="str">
        <f t="shared" ca="1" si="183"/>
        <v/>
      </c>
      <c r="AT113" s="80" t="str">
        <f t="shared" ca="1" si="183"/>
        <v/>
      </c>
      <c r="AU113" s="80" t="str">
        <f t="shared" ca="1" si="183"/>
        <v/>
      </c>
      <c r="AV113" s="80" t="str">
        <f t="shared" ca="1" si="183"/>
        <v/>
      </c>
    </row>
    <row r="114" spans="2:48" s="178" customFormat="1" x14ac:dyDescent="0.25">
      <c r="B114" s="2"/>
      <c r="C114" s="15"/>
      <c r="D114" s="15"/>
      <c r="E114" s="72"/>
      <c r="F114" s="204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</row>
    <row r="115" spans="2:48" s="178" customFormat="1" x14ac:dyDescent="0.25">
      <c r="B115" s="294" t="s">
        <v>312</v>
      </c>
      <c r="C115" s="295" t="str">
        <f ca="1">+IF(OR(C113=0,D113&lt;=C113),"Ok","Error")</f>
        <v>Ok</v>
      </c>
      <c r="D115" s="15"/>
      <c r="E115" s="72"/>
      <c r="F115" s="204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</row>
    <row r="116" spans="2:48" s="178" customFormat="1" x14ac:dyDescent="0.25">
      <c r="B116" s="2"/>
      <c r="C116" s="15"/>
      <c r="D116" s="15"/>
      <c r="E116" s="72"/>
      <c r="F116" s="204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</row>
    <row r="117" spans="2:48" s="178" customFormat="1" x14ac:dyDescent="0.25">
      <c r="B117" s="2" t="s">
        <v>20</v>
      </c>
      <c r="C117" s="299">
        <f>+SUM(G117:AO117)</f>
        <v>19</v>
      </c>
      <c r="D117" s="15"/>
      <c r="E117" s="72"/>
      <c r="F117" s="204"/>
      <c r="G117" s="298">
        <f>+IF(AND(ROUND(G91,0)=0,ROUND(G95,0)=0),0,1)</f>
        <v>0</v>
      </c>
      <c r="H117" s="298">
        <f t="shared" ref="H117:AV117" si="184">+IF(AND(ROUND(H91,0)=0,ROUND(H95,0)=0),0,1)</f>
        <v>1</v>
      </c>
      <c r="I117" s="298">
        <f t="shared" si="184"/>
        <v>1</v>
      </c>
      <c r="J117" s="298">
        <f t="shared" si="184"/>
        <v>1</v>
      </c>
      <c r="K117" s="298">
        <f t="shared" si="184"/>
        <v>1</v>
      </c>
      <c r="L117" s="298">
        <f t="shared" si="184"/>
        <v>1</v>
      </c>
      <c r="M117" s="298">
        <f t="shared" si="184"/>
        <v>1</v>
      </c>
      <c r="N117" s="298">
        <f t="shared" si="184"/>
        <v>1</v>
      </c>
      <c r="O117" s="298">
        <f t="shared" si="184"/>
        <v>1</v>
      </c>
      <c r="P117" s="298">
        <f t="shared" si="184"/>
        <v>1</v>
      </c>
      <c r="Q117" s="298">
        <f t="shared" si="184"/>
        <v>1</v>
      </c>
      <c r="R117" s="298">
        <f t="shared" si="184"/>
        <v>1</v>
      </c>
      <c r="S117" s="298">
        <f t="shared" si="184"/>
        <v>1</v>
      </c>
      <c r="T117" s="298">
        <f t="shared" si="184"/>
        <v>1</v>
      </c>
      <c r="U117" s="298">
        <f t="shared" si="184"/>
        <v>1</v>
      </c>
      <c r="V117" s="298">
        <f t="shared" si="184"/>
        <v>1</v>
      </c>
      <c r="W117" s="298">
        <f t="shared" si="184"/>
        <v>1</v>
      </c>
      <c r="X117" s="298">
        <f t="shared" si="184"/>
        <v>1</v>
      </c>
      <c r="Y117" s="298">
        <f t="shared" si="184"/>
        <v>1</v>
      </c>
      <c r="Z117" s="298">
        <f t="shared" si="184"/>
        <v>1</v>
      </c>
      <c r="AA117" s="298">
        <f t="shared" si="184"/>
        <v>0</v>
      </c>
      <c r="AB117" s="298">
        <f t="shared" si="184"/>
        <v>0</v>
      </c>
      <c r="AC117" s="298">
        <f t="shared" si="184"/>
        <v>0</v>
      </c>
      <c r="AD117" s="298">
        <f t="shared" si="184"/>
        <v>0</v>
      </c>
      <c r="AE117" s="298">
        <f t="shared" si="184"/>
        <v>0</v>
      </c>
      <c r="AF117" s="298">
        <f t="shared" si="184"/>
        <v>0</v>
      </c>
      <c r="AG117" s="298">
        <f t="shared" si="184"/>
        <v>0</v>
      </c>
      <c r="AH117" s="298">
        <f t="shared" si="184"/>
        <v>0</v>
      </c>
      <c r="AI117" s="298">
        <f t="shared" si="184"/>
        <v>0</v>
      </c>
      <c r="AJ117" s="298">
        <f t="shared" si="184"/>
        <v>0</v>
      </c>
      <c r="AK117" s="298">
        <f t="shared" si="184"/>
        <v>0</v>
      </c>
      <c r="AL117" s="298">
        <f t="shared" si="184"/>
        <v>0</v>
      </c>
      <c r="AM117" s="298">
        <f t="shared" si="184"/>
        <v>0</v>
      </c>
      <c r="AN117" s="298">
        <f t="shared" si="184"/>
        <v>0</v>
      </c>
      <c r="AO117" s="298">
        <f t="shared" si="184"/>
        <v>0</v>
      </c>
      <c r="AP117" s="298">
        <f t="shared" si="184"/>
        <v>0</v>
      </c>
      <c r="AQ117" s="298">
        <f t="shared" si="184"/>
        <v>0</v>
      </c>
      <c r="AR117" s="298">
        <f t="shared" si="184"/>
        <v>0</v>
      </c>
      <c r="AS117" s="298">
        <f t="shared" si="184"/>
        <v>0</v>
      </c>
      <c r="AT117" s="298">
        <f t="shared" si="184"/>
        <v>0</v>
      </c>
      <c r="AU117" s="298">
        <f t="shared" si="184"/>
        <v>0</v>
      </c>
      <c r="AV117" s="298">
        <f t="shared" si="184"/>
        <v>0</v>
      </c>
    </row>
    <row r="118" spans="2:48" s="178" customFormat="1" x14ac:dyDescent="0.25">
      <c r="D118" s="140"/>
      <c r="E118" s="204"/>
      <c r="F118" s="204"/>
      <c r="G118" s="197"/>
      <c r="H118" s="197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  <c r="AA118" s="197"/>
      <c r="AB118" s="197"/>
      <c r="AC118" s="197"/>
      <c r="AD118" s="197"/>
      <c r="AE118" s="197"/>
      <c r="AF118" s="197"/>
      <c r="AG118" s="197"/>
      <c r="AH118" s="197"/>
      <c r="AI118" s="197"/>
      <c r="AJ118" s="197"/>
      <c r="AK118" s="197"/>
      <c r="AL118" s="197"/>
      <c r="AM118" s="197"/>
      <c r="AN118" s="197"/>
      <c r="AO118" s="197"/>
      <c r="AP118" s="197"/>
      <c r="AQ118" s="197"/>
      <c r="AR118" s="197"/>
      <c r="AS118" s="197"/>
      <c r="AT118" s="197"/>
      <c r="AU118" s="197"/>
      <c r="AV118" s="197"/>
    </row>
    <row r="119" spans="2:48" s="178" customFormat="1" x14ac:dyDescent="0.25">
      <c r="D119" s="140"/>
      <c r="E119" s="204"/>
      <c r="F119" s="204"/>
      <c r="G119" s="197"/>
      <c r="H119" s="197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  <c r="AA119" s="197"/>
      <c r="AB119" s="197"/>
      <c r="AC119" s="197"/>
      <c r="AD119" s="197"/>
      <c r="AE119" s="197"/>
      <c r="AF119" s="197"/>
      <c r="AG119" s="197"/>
      <c r="AH119" s="197"/>
      <c r="AI119" s="197"/>
      <c r="AJ119" s="197"/>
      <c r="AK119" s="197"/>
      <c r="AL119" s="197"/>
      <c r="AM119" s="197"/>
      <c r="AN119" s="197"/>
      <c r="AO119" s="197"/>
      <c r="AP119" s="197"/>
      <c r="AQ119" s="197"/>
      <c r="AR119" s="197"/>
      <c r="AS119" s="197"/>
      <c r="AT119" s="197"/>
      <c r="AU119" s="197"/>
      <c r="AV119" s="197"/>
    </row>
    <row r="120" spans="2:48" s="178" customFormat="1" x14ac:dyDescent="0.25">
      <c r="B120" s="2"/>
      <c r="C120" s="140"/>
      <c r="D120" s="140"/>
      <c r="E120" s="204"/>
      <c r="F120" s="204"/>
      <c r="G120" s="197"/>
      <c r="H120" s="197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  <c r="AA120" s="197"/>
      <c r="AB120" s="197"/>
      <c r="AC120" s="197"/>
      <c r="AD120" s="197"/>
      <c r="AE120" s="197"/>
      <c r="AF120" s="197"/>
      <c r="AG120" s="197"/>
      <c r="AH120" s="197"/>
      <c r="AI120" s="197"/>
      <c r="AJ120" s="197"/>
      <c r="AK120" s="197"/>
      <c r="AL120" s="197"/>
      <c r="AM120" s="197"/>
      <c r="AN120" s="197"/>
      <c r="AO120" s="197"/>
      <c r="AP120" s="197"/>
      <c r="AQ120" s="197"/>
      <c r="AR120" s="197"/>
      <c r="AS120" s="197"/>
      <c r="AT120" s="197"/>
      <c r="AU120" s="197"/>
      <c r="AV120" s="197"/>
    </row>
    <row r="121" spans="2:48" s="178" customFormat="1" x14ac:dyDescent="0.25">
      <c r="E121" s="204"/>
      <c r="F121" s="204"/>
      <c r="G121" s="197"/>
      <c r="H121" s="197"/>
      <c r="I121" s="197"/>
      <c r="J121" s="197"/>
      <c r="K121" s="197"/>
      <c r="L121" s="197"/>
      <c r="M121" s="197"/>
      <c r="N121" s="197"/>
      <c r="O121" s="197"/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  <c r="AA121" s="197"/>
      <c r="AB121" s="197"/>
      <c r="AC121" s="197"/>
      <c r="AD121" s="197"/>
      <c r="AE121" s="197"/>
      <c r="AF121" s="197"/>
      <c r="AG121" s="197"/>
      <c r="AH121" s="197"/>
      <c r="AI121" s="197"/>
      <c r="AJ121" s="197"/>
      <c r="AK121" s="197"/>
      <c r="AL121" s="197"/>
      <c r="AM121" s="197"/>
      <c r="AN121" s="197"/>
      <c r="AO121" s="197"/>
      <c r="AP121" s="197"/>
      <c r="AQ121" s="197"/>
      <c r="AR121" s="197"/>
      <c r="AS121" s="197"/>
      <c r="AT121" s="197"/>
      <c r="AU121" s="197"/>
      <c r="AV121" s="197"/>
    </row>
    <row r="122" spans="2:48" s="178" customFormat="1" x14ac:dyDescent="0.25"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</row>
    <row r="123" spans="2:48" s="178" customFormat="1" x14ac:dyDescent="0.25">
      <c r="E123" s="297"/>
      <c r="F123" s="347"/>
      <c r="G123" s="347"/>
      <c r="H123" s="347"/>
      <c r="I123" s="347"/>
      <c r="J123" s="347"/>
      <c r="K123" s="347"/>
      <c r="L123" s="347"/>
      <c r="M123" s="347"/>
      <c r="N123" s="347"/>
      <c r="O123" s="347"/>
      <c r="P123" s="347"/>
      <c r="Q123" s="347"/>
      <c r="R123" s="347"/>
      <c r="S123" s="347"/>
      <c r="T123" s="347"/>
      <c r="U123" s="347"/>
      <c r="V123" s="347"/>
      <c r="W123" s="347"/>
      <c r="X123" s="347"/>
      <c r="Y123" s="347"/>
      <c r="Z123" s="347"/>
      <c r="AA123" s="347"/>
      <c r="AB123" s="347"/>
      <c r="AC123" s="347"/>
      <c r="AD123" s="347"/>
      <c r="AE123" s="347"/>
      <c r="AF123" s="347"/>
      <c r="AG123" s="347"/>
      <c r="AH123" s="347"/>
      <c r="AI123" s="347"/>
      <c r="AJ123" s="347"/>
      <c r="AK123" s="347"/>
      <c r="AL123" s="347"/>
      <c r="AM123" s="347"/>
      <c r="AN123" s="347"/>
      <c r="AO123" s="347"/>
      <c r="AP123" s="347"/>
      <c r="AQ123" s="347"/>
      <c r="AR123" s="347"/>
      <c r="AS123" s="347"/>
      <c r="AT123" s="347"/>
      <c r="AU123" s="347"/>
      <c r="AV123" s="347"/>
    </row>
    <row r="124" spans="2:48" s="178" customFormat="1" x14ac:dyDescent="0.25">
      <c r="B124" s="2"/>
      <c r="C124" s="247"/>
      <c r="E124" s="297"/>
      <c r="F124" s="347"/>
      <c r="G124" s="347"/>
      <c r="H124" s="347"/>
      <c r="I124" s="347"/>
      <c r="J124" s="347"/>
      <c r="K124" s="347"/>
      <c r="L124" s="347"/>
      <c r="M124" s="347"/>
      <c r="N124" s="347"/>
      <c r="O124" s="347"/>
      <c r="P124" s="347"/>
      <c r="Q124" s="347"/>
      <c r="R124" s="347"/>
      <c r="S124" s="347"/>
      <c r="T124" s="347"/>
      <c r="U124" s="347"/>
      <c r="V124" s="347"/>
      <c r="W124" s="347"/>
      <c r="X124" s="347"/>
      <c r="Y124" s="347"/>
      <c r="Z124" s="347"/>
      <c r="AA124" s="347"/>
      <c r="AB124" s="347"/>
      <c r="AC124" s="347"/>
      <c r="AD124" s="347"/>
      <c r="AE124" s="347"/>
      <c r="AF124" s="347"/>
      <c r="AG124" s="347"/>
      <c r="AH124" s="347"/>
      <c r="AI124" s="347"/>
      <c r="AJ124" s="347"/>
      <c r="AK124" s="347"/>
      <c r="AL124" s="347"/>
      <c r="AM124" s="347"/>
      <c r="AN124" s="347"/>
      <c r="AO124" s="347"/>
      <c r="AP124" s="347"/>
      <c r="AQ124" s="347"/>
      <c r="AR124" s="347"/>
      <c r="AS124" s="347"/>
      <c r="AT124" s="347"/>
      <c r="AU124" s="347"/>
      <c r="AV124" s="347"/>
    </row>
    <row r="125" spans="2:48" s="178" customFormat="1" x14ac:dyDescent="0.25">
      <c r="B125" s="2"/>
      <c r="C125" s="247"/>
      <c r="E125" s="297"/>
      <c r="F125" s="347"/>
      <c r="G125" s="347"/>
      <c r="H125" s="347"/>
      <c r="I125" s="347"/>
      <c r="J125" s="347"/>
      <c r="K125" s="347"/>
      <c r="L125" s="347"/>
      <c r="M125" s="347"/>
      <c r="N125" s="347"/>
      <c r="O125" s="347"/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  <c r="Z125" s="347"/>
      <c r="AA125" s="347"/>
      <c r="AB125" s="347"/>
      <c r="AC125" s="347"/>
      <c r="AD125" s="347"/>
      <c r="AE125" s="347"/>
      <c r="AF125" s="347"/>
      <c r="AG125" s="347"/>
      <c r="AH125" s="347"/>
      <c r="AI125" s="347"/>
      <c r="AJ125" s="347"/>
      <c r="AK125" s="347"/>
      <c r="AL125" s="347"/>
      <c r="AM125" s="347"/>
      <c r="AN125" s="347"/>
      <c r="AO125" s="347"/>
      <c r="AP125" s="347"/>
      <c r="AQ125" s="347"/>
      <c r="AR125" s="347"/>
      <c r="AS125" s="347"/>
      <c r="AT125" s="347"/>
      <c r="AU125" s="347"/>
      <c r="AV125" s="347"/>
    </row>
    <row r="126" spans="2:48" s="178" customFormat="1" x14ac:dyDescent="0.25">
      <c r="B126" s="2"/>
      <c r="C126" s="247"/>
      <c r="E126" s="297"/>
      <c r="F126" s="347"/>
      <c r="G126" s="347"/>
      <c r="H126" s="347"/>
      <c r="I126" s="347"/>
      <c r="J126" s="347"/>
      <c r="K126" s="347"/>
      <c r="L126" s="347"/>
      <c r="M126" s="347"/>
      <c r="N126" s="347"/>
      <c r="O126" s="347"/>
      <c r="P126" s="347"/>
      <c r="Q126" s="347"/>
      <c r="R126" s="347"/>
      <c r="S126" s="347"/>
      <c r="T126" s="347"/>
      <c r="U126" s="347"/>
      <c r="V126" s="347"/>
      <c r="W126" s="347"/>
      <c r="X126" s="347"/>
      <c r="Y126" s="347"/>
      <c r="Z126" s="347"/>
      <c r="AA126" s="347"/>
      <c r="AB126" s="347"/>
      <c r="AC126" s="347"/>
      <c r="AD126" s="347"/>
      <c r="AE126" s="347"/>
      <c r="AF126" s="347"/>
      <c r="AG126" s="347"/>
      <c r="AH126" s="347"/>
      <c r="AI126" s="347"/>
      <c r="AJ126" s="347"/>
      <c r="AK126" s="347"/>
      <c r="AL126" s="347"/>
      <c r="AM126" s="347"/>
      <c r="AN126" s="347"/>
      <c r="AO126" s="347"/>
      <c r="AP126" s="347"/>
      <c r="AQ126" s="347"/>
      <c r="AR126" s="347"/>
      <c r="AS126" s="347"/>
      <c r="AT126" s="347"/>
      <c r="AU126" s="347"/>
      <c r="AV126" s="347"/>
    </row>
    <row r="127" spans="2:48" s="178" customFormat="1" x14ac:dyDescent="0.25">
      <c r="B127" s="2"/>
      <c r="C127" s="247"/>
      <c r="E127" s="297"/>
      <c r="F127" s="347"/>
      <c r="G127" s="347"/>
      <c r="H127" s="347"/>
      <c r="I127" s="347"/>
      <c r="J127" s="347"/>
      <c r="K127" s="347"/>
      <c r="L127" s="347"/>
      <c r="M127" s="347"/>
      <c r="N127" s="347"/>
      <c r="O127" s="347"/>
      <c r="P127" s="347"/>
      <c r="Q127" s="347"/>
      <c r="R127" s="347"/>
      <c r="S127" s="347"/>
      <c r="T127" s="347"/>
      <c r="U127" s="347"/>
      <c r="V127" s="347"/>
      <c r="W127" s="347"/>
      <c r="X127" s="347"/>
      <c r="Y127" s="347"/>
      <c r="Z127" s="347"/>
      <c r="AA127" s="347"/>
      <c r="AB127" s="347"/>
      <c r="AC127" s="347"/>
      <c r="AD127" s="347"/>
      <c r="AE127" s="347"/>
      <c r="AF127" s="347"/>
      <c r="AG127" s="347"/>
      <c r="AH127" s="347"/>
      <c r="AI127" s="347"/>
      <c r="AJ127" s="347"/>
      <c r="AK127" s="347"/>
      <c r="AL127" s="347"/>
      <c r="AM127" s="347"/>
      <c r="AN127" s="347"/>
      <c r="AO127" s="347"/>
      <c r="AP127" s="347"/>
      <c r="AQ127" s="347"/>
      <c r="AR127" s="347"/>
      <c r="AS127" s="347"/>
      <c r="AT127" s="347"/>
      <c r="AU127" s="347"/>
      <c r="AV127" s="347"/>
    </row>
    <row r="128" spans="2:48" s="178" customFormat="1" x14ac:dyDescent="0.25">
      <c r="B128" s="2"/>
      <c r="C128" s="247"/>
      <c r="E128" s="297"/>
      <c r="F128" s="347"/>
      <c r="G128" s="347"/>
      <c r="H128" s="347"/>
      <c r="I128" s="347"/>
      <c r="J128" s="347"/>
      <c r="K128" s="347"/>
      <c r="L128" s="347"/>
      <c r="M128" s="347"/>
      <c r="N128" s="347"/>
      <c r="O128" s="347"/>
      <c r="P128" s="347"/>
      <c r="Q128" s="347"/>
      <c r="R128" s="347"/>
      <c r="S128" s="347"/>
      <c r="T128" s="347"/>
      <c r="U128" s="347"/>
      <c r="V128" s="347"/>
      <c r="W128" s="347"/>
      <c r="X128" s="347"/>
      <c r="Y128" s="347"/>
      <c r="Z128" s="347"/>
      <c r="AA128" s="347"/>
      <c r="AB128" s="347"/>
      <c r="AC128" s="347"/>
      <c r="AD128" s="347"/>
      <c r="AE128" s="347"/>
      <c r="AF128" s="347"/>
      <c r="AG128" s="347"/>
      <c r="AH128" s="347"/>
      <c r="AI128" s="347"/>
      <c r="AJ128" s="347"/>
      <c r="AK128" s="347"/>
      <c r="AL128" s="347"/>
      <c r="AM128" s="347"/>
      <c r="AN128" s="347"/>
      <c r="AO128" s="347"/>
      <c r="AP128" s="347"/>
      <c r="AQ128" s="347"/>
      <c r="AR128" s="347"/>
      <c r="AS128" s="347"/>
      <c r="AT128" s="347"/>
      <c r="AU128" s="347"/>
      <c r="AV128" s="347"/>
    </row>
    <row r="129" spans="2:48" s="178" customFormat="1" x14ac:dyDescent="0.25">
      <c r="B129" s="2"/>
      <c r="C129" s="247"/>
      <c r="E129" s="297"/>
      <c r="F129" s="347"/>
      <c r="G129" s="347"/>
      <c r="H129" s="347"/>
      <c r="I129" s="347"/>
      <c r="J129" s="347"/>
      <c r="K129" s="347"/>
      <c r="L129" s="347"/>
      <c r="M129" s="347"/>
      <c r="N129" s="347"/>
      <c r="O129" s="347"/>
      <c r="P129" s="347"/>
      <c r="Q129" s="347"/>
      <c r="R129" s="347"/>
      <c r="S129" s="347"/>
      <c r="T129" s="347"/>
      <c r="U129" s="347"/>
      <c r="V129" s="347"/>
      <c r="W129" s="347"/>
      <c r="X129" s="347"/>
      <c r="Y129" s="347"/>
      <c r="Z129" s="347"/>
      <c r="AA129" s="347"/>
      <c r="AB129" s="347"/>
      <c r="AC129" s="347"/>
      <c r="AD129" s="347"/>
      <c r="AE129" s="347"/>
      <c r="AF129" s="347"/>
      <c r="AG129" s="347"/>
      <c r="AH129" s="347"/>
      <c r="AI129" s="347"/>
      <c r="AJ129" s="347"/>
      <c r="AK129" s="347"/>
      <c r="AL129" s="347"/>
      <c r="AM129" s="347"/>
      <c r="AN129" s="347"/>
      <c r="AO129" s="347"/>
      <c r="AP129" s="347"/>
      <c r="AQ129" s="347"/>
      <c r="AR129" s="347"/>
      <c r="AS129" s="347"/>
      <c r="AT129" s="347"/>
      <c r="AU129" s="347"/>
      <c r="AV129" s="347"/>
    </row>
    <row r="130" spans="2:48" s="178" customFormat="1" x14ac:dyDescent="0.25">
      <c r="B130" s="2"/>
      <c r="C130" s="247"/>
      <c r="E130" s="29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7"/>
      <c r="U130" s="347"/>
      <c r="V130" s="347"/>
      <c r="W130" s="347"/>
      <c r="X130" s="347"/>
      <c r="Y130" s="347"/>
      <c r="Z130" s="347"/>
      <c r="AA130" s="347"/>
      <c r="AB130" s="347"/>
      <c r="AC130" s="347"/>
      <c r="AD130" s="347"/>
      <c r="AE130" s="347"/>
      <c r="AF130" s="347"/>
      <c r="AG130" s="347"/>
      <c r="AH130" s="347"/>
      <c r="AI130" s="347"/>
      <c r="AJ130" s="347"/>
      <c r="AK130" s="347"/>
      <c r="AL130" s="347"/>
      <c r="AM130" s="347"/>
      <c r="AN130" s="347"/>
      <c r="AO130" s="347"/>
      <c r="AP130" s="347"/>
      <c r="AQ130" s="347"/>
      <c r="AR130" s="347"/>
      <c r="AS130" s="347"/>
      <c r="AT130" s="347"/>
      <c r="AU130" s="347"/>
      <c r="AV130" s="347"/>
    </row>
    <row r="131" spans="2:48" s="178" customFormat="1" x14ac:dyDescent="0.25">
      <c r="B131" s="2"/>
      <c r="C131" s="247"/>
      <c r="E131" s="29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7"/>
      <c r="AA131" s="347"/>
      <c r="AB131" s="347"/>
      <c r="AC131" s="347"/>
      <c r="AD131" s="347"/>
      <c r="AE131" s="347"/>
      <c r="AF131" s="347"/>
      <c r="AG131" s="347"/>
      <c r="AH131" s="347"/>
      <c r="AI131" s="347"/>
      <c r="AJ131" s="347"/>
      <c r="AK131" s="347"/>
      <c r="AL131" s="347"/>
      <c r="AM131" s="347"/>
      <c r="AN131" s="347"/>
      <c r="AO131" s="347"/>
      <c r="AP131" s="347"/>
      <c r="AQ131" s="347"/>
      <c r="AR131" s="347"/>
      <c r="AS131" s="347"/>
      <c r="AT131" s="347"/>
      <c r="AU131" s="347"/>
      <c r="AV131" s="347"/>
    </row>
    <row r="132" spans="2:48" s="178" customFormat="1" x14ac:dyDescent="0.25">
      <c r="B132" s="2"/>
      <c r="C132" s="247"/>
      <c r="E132" s="29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7"/>
      <c r="U132" s="347"/>
      <c r="V132" s="347"/>
      <c r="W132" s="347"/>
      <c r="X132" s="347"/>
      <c r="Y132" s="347"/>
      <c r="Z132" s="347"/>
      <c r="AA132" s="347"/>
      <c r="AB132" s="347"/>
      <c r="AC132" s="347"/>
      <c r="AD132" s="347"/>
      <c r="AE132" s="347"/>
      <c r="AF132" s="347"/>
      <c r="AG132" s="347"/>
      <c r="AH132" s="347"/>
      <c r="AI132" s="347"/>
      <c r="AJ132" s="347"/>
      <c r="AK132" s="347"/>
      <c r="AL132" s="347"/>
      <c r="AM132" s="347"/>
      <c r="AN132" s="347"/>
      <c r="AO132" s="347"/>
      <c r="AP132" s="347"/>
      <c r="AQ132" s="347"/>
      <c r="AR132" s="347"/>
      <c r="AS132" s="347"/>
      <c r="AT132" s="347"/>
      <c r="AU132" s="347"/>
      <c r="AV132" s="347"/>
    </row>
    <row r="133" spans="2:48" s="178" customFormat="1" x14ac:dyDescent="0.25">
      <c r="B133" s="2"/>
      <c r="C133" s="247"/>
      <c r="E133" s="29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7"/>
      <c r="U133" s="347"/>
      <c r="V133" s="347"/>
      <c r="W133" s="347"/>
      <c r="X133" s="347"/>
      <c r="Y133" s="347"/>
      <c r="Z133" s="347"/>
      <c r="AA133" s="347"/>
      <c r="AB133" s="347"/>
      <c r="AC133" s="347"/>
      <c r="AD133" s="347"/>
      <c r="AE133" s="347"/>
      <c r="AF133" s="347"/>
      <c r="AG133" s="347"/>
      <c r="AH133" s="347"/>
      <c r="AI133" s="347"/>
      <c r="AJ133" s="347"/>
      <c r="AK133" s="347"/>
      <c r="AL133" s="347"/>
      <c r="AM133" s="347"/>
      <c r="AN133" s="347"/>
      <c r="AO133" s="347"/>
      <c r="AP133" s="347"/>
      <c r="AQ133" s="347"/>
      <c r="AR133" s="347"/>
      <c r="AS133" s="347"/>
      <c r="AT133" s="347"/>
      <c r="AU133" s="347"/>
      <c r="AV133" s="347"/>
    </row>
    <row r="134" spans="2:48" s="178" customFormat="1" x14ac:dyDescent="0.25">
      <c r="B134" s="2"/>
      <c r="C134" s="247"/>
      <c r="E134" s="29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7"/>
      <c r="U134" s="347"/>
      <c r="V134" s="347"/>
      <c r="W134" s="347"/>
      <c r="X134" s="347"/>
      <c r="Y134" s="347"/>
      <c r="Z134" s="347"/>
      <c r="AA134" s="347"/>
      <c r="AB134" s="347"/>
      <c r="AC134" s="347"/>
      <c r="AD134" s="347"/>
      <c r="AE134" s="347"/>
      <c r="AF134" s="347"/>
      <c r="AG134" s="347"/>
      <c r="AH134" s="347"/>
      <c r="AI134" s="347"/>
      <c r="AJ134" s="347"/>
      <c r="AK134" s="347"/>
      <c r="AL134" s="347"/>
      <c r="AM134" s="347"/>
      <c r="AN134" s="347"/>
      <c r="AO134" s="347"/>
      <c r="AP134" s="347"/>
      <c r="AQ134" s="347"/>
      <c r="AR134" s="347"/>
      <c r="AS134" s="347"/>
      <c r="AT134" s="347"/>
      <c r="AU134" s="347"/>
      <c r="AV134" s="347"/>
    </row>
    <row r="135" spans="2:48" s="178" customFormat="1" x14ac:dyDescent="0.25">
      <c r="B135" s="2"/>
      <c r="C135" s="247"/>
      <c r="E135" s="297"/>
      <c r="F135" s="347"/>
      <c r="G135" s="347"/>
      <c r="H135" s="347"/>
      <c r="I135" s="347"/>
      <c r="J135" s="347"/>
      <c r="K135" s="347"/>
      <c r="L135" s="347"/>
      <c r="M135" s="347"/>
      <c r="N135" s="347"/>
      <c r="O135" s="347"/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  <c r="Z135" s="347"/>
      <c r="AA135" s="347"/>
      <c r="AB135" s="347"/>
      <c r="AC135" s="347"/>
      <c r="AD135" s="347"/>
      <c r="AE135" s="347"/>
      <c r="AF135" s="347"/>
      <c r="AG135" s="347"/>
      <c r="AH135" s="347"/>
      <c r="AI135" s="347"/>
      <c r="AJ135" s="347"/>
      <c r="AK135" s="347"/>
      <c r="AL135" s="347"/>
      <c r="AM135" s="347"/>
      <c r="AN135" s="347"/>
      <c r="AO135" s="347"/>
      <c r="AP135" s="347"/>
      <c r="AQ135" s="347"/>
      <c r="AR135" s="347"/>
      <c r="AS135" s="347"/>
      <c r="AT135" s="347"/>
      <c r="AU135" s="347"/>
      <c r="AV135" s="347"/>
    </row>
    <row r="136" spans="2:48" s="178" customFormat="1" x14ac:dyDescent="0.25">
      <c r="B136" s="2"/>
      <c r="C136" s="247"/>
      <c r="E136" s="297"/>
      <c r="F136" s="347"/>
      <c r="G136" s="347"/>
      <c r="H136" s="347"/>
      <c r="I136" s="347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  <c r="AA136" s="347"/>
      <c r="AB136" s="347"/>
      <c r="AC136" s="347"/>
      <c r="AD136" s="347"/>
      <c r="AE136" s="347"/>
      <c r="AF136" s="347"/>
      <c r="AG136" s="347"/>
      <c r="AH136" s="347"/>
      <c r="AI136" s="347"/>
      <c r="AJ136" s="347"/>
      <c r="AK136" s="347"/>
      <c r="AL136" s="347"/>
      <c r="AM136" s="347"/>
      <c r="AN136" s="347"/>
      <c r="AO136" s="347"/>
      <c r="AP136" s="347"/>
      <c r="AQ136" s="347"/>
      <c r="AR136" s="347"/>
      <c r="AS136" s="347"/>
      <c r="AT136" s="347"/>
      <c r="AU136" s="347"/>
      <c r="AV136" s="347"/>
    </row>
    <row r="137" spans="2:48" s="178" customFormat="1" x14ac:dyDescent="0.25">
      <c r="B137" s="2"/>
      <c r="C137" s="247"/>
      <c r="E137" s="29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  <c r="AA137" s="347"/>
      <c r="AB137" s="347"/>
      <c r="AC137" s="347"/>
      <c r="AD137" s="347"/>
      <c r="AE137" s="347"/>
      <c r="AF137" s="347"/>
      <c r="AG137" s="347"/>
      <c r="AH137" s="347"/>
      <c r="AI137" s="347"/>
      <c r="AJ137" s="347"/>
      <c r="AK137" s="347"/>
      <c r="AL137" s="347"/>
      <c r="AM137" s="347"/>
      <c r="AN137" s="347"/>
      <c r="AO137" s="347"/>
      <c r="AP137" s="347"/>
      <c r="AQ137" s="347"/>
      <c r="AR137" s="347"/>
      <c r="AS137" s="347"/>
      <c r="AT137" s="347"/>
      <c r="AU137" s="347"/>
      <c r="AV137" s="347"/>
    </row>
    <row r="138" spans="2:48" s="178" customFormat="1" x14ac:dyDescent="0.25">
      <c r="B138" s="2"/>
      <c r="C138" s="247"/>
      <c r="E138" s="29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  <c r="AA138" s="347"/>
      <c r="AB138" s="347"/>
      <c r="AC138" s="347"/>
      <c r="AD138" s="347"/>
      <c r="AE138" s="347"/>
      <c r="AF138" s="347"/>
      <c r="AG138" s="347"/>
      <c r="AH138" s="347"/>
      <c r="AI138" s="347"/>
      <c r="AJ138" s="347"/>
      <c r="AK138" s="347"/>
      <c r="AL138" s="347"/>
      <c r="AM138" s="347"/>
      <c r="AN138" s="347"/>
      <c r="AO138" s="347"/>
      <c r="AP138" s="347"/>
      <c r="AQ138" s="347"/>
      <c r="AR138" s="347"/>
      <c r="AS138" s="347"/>
      <c r="AT138" s="347"/>
      <c r="AU138" s="347"/>
      <c r="AV138" s="347"/>
    </row>
    <row r="139" spans="2:48" s="178" customFormat="1" x14ac:dyDescent="0.25">
      <c r="B139" s="2"/>
      <c r="C139" s="247"/>
      <c r="E139" s="297"/>
      <c r="F139" s="347"/>
      <c r="G139" s="347"/>
      <c r="H139" s="347"/>
      <c r="I139" s="347"/>
      <c r="J139" s="347"/>
      <c r="K139" s="347"/>
      <c r="L139" s="347"/>
      <c r="M139" s="347"/>
      <c r="N139" s="347"/>
      <c r="O139" s="347"/>
      <c r="P139" s="347"/>
      <c r="Q139" s="347"/>
      <c r="R139" s="347"/>
      <c r="S139" s="347"/>
      <c r="T139" s="347"/>
      <c r="U139" s="347"/>
      <c r="V139" s="347"/>
      <c r="W139" s="347"/>
      <c r="X139" s="347"/>
      <c r="Y139" s="347"/>
      <c r="Z139" s="347"/>
      <c r="AA139" s="347"/>
      <c r="AB139" s="347"/>
      <c r="AC139" s="347"/>
      <c r="AD139" s="347"/>
      <c r="AE139" s="347"/>
      <c r="AF139" s="347"/>
      <c r="AG139" s="347"/>
      <c r="AH139" s="347"/>
      <c r="AI139" s="347"/>
      <c r="AJ139" s="347"/>
      <c r="AK139" s="347"/>
      <c r="AL139" s="347"/>
      <c r="AM139" s="347"/>
      <c r="AN139" s="347"/>
      <c r="AO139" s="347"/>
      <c r="AP139" s="347"/>
      <c r="AQ139" s="347"/>
      <c r="AR139" s="347"/>
      <c r="AS139" s="347"/>
      <c r="AT139" s="347"/>
      <c r="AU139" s="347"/>
      <c r="AV139" s="347"/>
    </row>
    <row r="140" spans="2:48" s="178" customFormat="1" x14ac:dyDescent="0.25">
      <c r="B140" s="2"/>
      <c r="C140" s="247"/>
      <c r="E140" s="297"/>
      <c r="F140" s="347"/>
      <c r="G140" s="347"/>
      <c r="H140" s="347"/>
      <c r="I140" s="347"/>
      <c r="J140" s="347"/>
      <c r="K140" s="347"/>
      <c r="L140" s="347"/>
      <c r="M140" s="347"/>
      <c r="N140" s="347"/>
      <c r="O140" s="347"/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  <c r="Z140" s="347"/>
      <c r="AA140" s="347"/>
      <c r="AB140" s="347"/>
      <c r="AC140" s="347"/>
      <c r="AD140" s="347"/>
      <c r="AE140" s="347"/>
      <c r="AF140" s="347"/>
      <c r="AG140" s="347"/>
      <c r="AH140" s="347"/>
      <c r="AI140" s="347"/>
      <c r="AJ140" s="347"/>
      <c r="AK140" s="347"/>
      <c r="AL140" s="347"/>
      <c r="AM140" s="347"/>
      <c r="AN140" s="347"/>
      <c r="AO140" s="347"/>
      <c r="AP140" s="347"/>
      <c r="AQ140" s="347"/>
      <c r="AR140" s="347"/>
      <c r="AS140" s="347"/>
      <c r="AT140" s="347"/>
      <c r="AU140" s="347"/>
      <c r="AV140" s="347"/>
    </row>
    <row r="141" spans="2:48" s="178" customFormat="1" x14ac:dyDescent="0.25">
      <c r="B141" s="2"/>
      <c r="C141" s="247"/>
      <c r="E141" s="297"/>
      <c r="F141" s="347"/>
      <c r="G141" s="347"/>
      <c r="H141" s="347"/>
      <c r="I141" s="347"/>
      <c r="J141" s="347"/>
      <c r="K141" s="347"/>
      <c r="L141" s="347"/>
      <c r="M141" s="347"/>
      <c r="N141" s="347"/>
      <c r="O141" s="347"/>
      <c r="P141" s="347"/>
      <c r="Q141" s="347"/>
      <c r="R141" s="347"/>
      <c r="S141" s="347"/>
      <c r="T141" s="347"/>
      <c r="U141" s="347"/>
      <c r="V141" s="347"/>
      <c r="W141" s="347"/>
      <c r="X141" s="347"/>
      <c r="Y141" s="347"/>
      <c r="Z141" s="347"/>
      <c r="AA141" s="347"/>
      <c r="AB141" s="347"/>
      <c r="AC141" s="347"/>
      <c r="AD141" s="347"/>
      <c r="AE141" s="347"/>
      <c r="AF141" s="347"/>
      <c r="AG141" s="347"/>
      <c r="AH141" s="347"/>
      <c r="AI141" s="347"/>
      <c r="AJ141" s="347"/>
      <c r="AK141" s="347"/>
      <c r="AL141" s="347"/>
      <c r="AM141" s="347"/>
      <c r="AN141" s="347"/>
      <c r="AO141" s="347"/>
      <c r="AP141" s="347"/>
      <c r="AQ141" s="347"/>
      <c r="AR141" s="347"/>
      <c r="AS141" s="347"/>
      <c r="AT141" s="347"/>
      <c r="AU141" s="347"/>
      <c r="AV141" s="347"/>
    </row>
    <row r="142" spans="2:48" s="178" customFormat="1" x14ac:dyDescent="0.25">
      <c r="B142" s="2"/>
      <c r="C142" s="247"/>
      <c r="E142" s="297"/>
      <c r="F142" s="347"/>
      <c r="G142" s="347"/>
      <c r="H142" s="347"/>
      <c r="I142" s="347"/>
      <c r="J142" s="347"/>
      <c r="K142" s="347"/>
      <c r="L142" s="347"/>
      <c r="M142" s="347"/>
      <c r="N142" s="347"/>
      <c r="O142" s="347"/>
      <c r="P142" s="347"/>
      <c r="Q142" s="347"/>
      <c r="R142" s="347"/>
      <c r="S142" s="347"/>
      <c r="T142" s="347"/>
      <c r="U142" s="347"/>
      <c r="V142" s="347"/>
      <c r="W142" s="347"/>
      <c r="X142" s="347"/>
      <c r="Y142" s="347"/>
      <c r="Z142" s="347"/>
      <c r="AA142" s="347"/>
      <c r="AB142" s="347"/>
      <c r="AC142" s="347"/>
      <c r="AD142" s="347"/>
      <c r="AE142" s="347"/>
      <c r="AF142" s="347"/>
      <c r="AG142" s="347"/>
      <c r="AH142" s="347"/>
      <c r="AI142" s="347"/>
      <c r="AJ142" s="347"/>
      <c r="AK142" s="347"/>
      <c r="AL142" s="347"/>
      <c r="AM142" s="347"/>
      <c r="AN142" s="347"/>
      <c r="AO142" s="347"/>
      <c r="AP142" s="347"/>
      <c r="AQ142" s="347"/>
      <c r="AR142" s="347"/>
      <c r="AS142" s="347"/>
      <c r="AT142" s="347"/>
      <c r="AU142" s="347"/>
      <c r="AV142" s="347"/>
    </row>
    <row r="143" spans="2:48" s="178" customFormat="1" x14ac:dyDescent="0.25">
      <c r="B143" s="2"/>
      <c r="C143" s="247"/>
      <c r="E143" s="297"/>
      <c r="F143" s="347"/>
      <c r="G143" s="347"/>
      <c r="H143" s="347"/>
      <c r="I143" s="347"/>
      <c r="J143" s="347"/>
      <c r="K143" s="347"/>
      <c r="L143" s="347"/>
      <c r="M143" s="347"/>
      <c r="N143" s="347"/>
      <c r="O143" s="347"/>
      <c r="P143" s="347"/>
      <c r="Q143" s="347"/>
      <c r="R143" s="347"/>
      <c r="S143" s="347"/>
      <c r="T143" s="347"/>
      <c r="U143" s="347"/>
      <c r="V143" s="347"/>
      <c r="W143" s="347"/>
      <c r="X143" s="347"/>
      <c r="Y143" s="347"/>
      <c r="Z143" s="347"/>
      <c r="AA143" s="347"/>
      <c r="AB143" s="347"/>
      <c r="AC143" s="347"/>
      <c r="AD143" s="347"/>
      <c r="AE143" s="347"/>
      <c r="AF143" s="347"/>
      <c r="AG143" s="347"/>
      <c r="AH143" s="347"/>
      <c r="AI143" s="347"/>
      <c r="AJ143" s="347"/>
      <c r="AK143" s="347"/>
      <c r="AL143" s="347"/>
      <c r="AM143" s="347"/>
      <c r="AN143" s="347"/>
      <c r="AO143" s="347"/>
      <c r="AP143" s="347"/>
      <c r="AQ143" s="347"/>
      <c r="AR143" s="347"/>
      <c r="AS143" s="347"/>
      <c r="AT143" s="347"/>
      <c r="AU143" s="347"/>
      <c r="AV143" s="347"/>
    </row>
    <row r="144" spans="2:48" s="178" customFormat="1" x14ac:dyDescent="0.25">
      <c r="B144" s="2"/>
      <c r="C144" s="247"/>
      <c r="E144" s="297"/>
      <c r="F144" s="347"/>
      <c r="G144" s="347"/>
      <c r="H144" s="347"/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  <c r="AA144" s="347"/>
      <c r="AB144" s="347"/>
      <c r="AC144" s="347"/>
      <c r="AD144" s="347"/>
      <c r="AE144" s="347"/>
      <c r="AF144" s="347"/>
      <c r="AG144" s="347"/>
      <c r="AH144" s="347"/>
      <c r="AI144" s="347"/>
      <c r="AJ144" s="347"/>
      <c r="AK144" s="347"/>
      <c r="AL144" s="347"/>
      <c r="AM144" s="347"/>
      <c r="AN144" s="347"/>
      <c r="AO144" s="347"/>
      <c r="AP144" s="347"/>
      <c r="AQ144" s="347"/>
      <c r="AR144" s="347"/>
      <c r="AS144" s="347"/>
      <c r="AT144" s="347"/>
      <c r="AU144" s="347"/>
      <c r="AV144" s="347"/>
    </row>
    <row r="145" spans="2:48" x14ac:dyDescent="0.2">
      <c r="B145" s="2"/>
      <c r="C145" s="2"/>
      <c r="D145" s="2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</row>
    <row r="146" spans="2:48" x14ac:dyDescent="0.2">
      <c r="B146" s="2"/>
      <c r="C146" s="2"/>
      <c r="D146" s="2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</row>
    <row r="147" spans="2:48" x14ac:dyDescent="0.2"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</row>
    <row r="148" spans="2:48" x14ac:dyDescent="0.2"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</row>
  </sheetData>
  <conditionalFormatting sqref="C3">
    <cfRule type="containsText" dxfId="32" priority="16" operator="containsText" text="Error">
      <formula>NOT(ISERROR(SEARCH("Error",C3)))</formula>
    </cfRule>
  </conditionalFormatting>
  <conditionalFormatting sqref="C59">
    <cfRule type="containsText" dxfId="31" priority="9" operator="containsText" text="Error">
      <formula>NOT(ISERROR(SEARCH("Error",C59)))</formula>
    </cfRule>
  </conditionalFormatting>
  <conditionalFormatting sqref="C97">
    <cfRule type="containsText" dxfId="30" priority="3" operator="containsText" text="Error">
      <formula>NOT(ISERROR(SEARCH("Error",C97)))</formula>
    </cfRule>
  </conditionalFormatting>
  <conditionalFormatting sqref="C115">
    <cfRule type="containsText" dxfId="29" priority="1" operator="containsText" text="Error">
      <formula>NOT(ISERROR(SEARCH("Error",C115)))</formula>
    </cfRule>
  </conditionalFormatting>
  <pageMargins left="0.75" right="0.75" top="1" bottom="1" header="0.5" footer="0.5"/>
  <pageSetup orientation="portrait" r:id="rId1"/>
  <headerFooter alignWithMargins="0"/>
  <ignoredErrors>
    <ignoredError sqref="G113:AV113 C113:D113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4" tint="0.59999389629810485"/>
  </sheetPr>
  <dimension ref="A1:BO27"/>
  <sheetViews>
    <sheetView showGridLines="0" zoomScale="80" zoomScaleNormal="80" workbookViewId="0">
      <pane xSplit="5" ySplit="3" topLeftCell="F4" activePane="bottomRight" state="frozen"/>
      <selection activeCell="G69" sqref="G69"/>
      <selection pane="topRight" activeCell="G69" sqref="G69"/>
      <selection pane="bottomLeft" activeCell="G69" sqref="G69"/>
      <selection pane="bottomRight" activeCell="G24" sqref="G24"/>
    </sheetView>
  </sheetViews>
  <sheetFormatPr baseColWidth="10" defaultColWidth="0" defaultRowHeight="12.75" x14ac:dyDescent="0.2"/>
  <cols>
    <col min="1" max="1" width="9.140625" style="22" customWidth="1"/>
    <col min="2" max="2" width="33.42578125" style="22" customWidth="1"/>
    <col min="3" max="3" width="9.85546875" style="22" customWidth="1"/>
    <col min="4" max="4" width="9.140625" style="22" customWidth="1"/>
    <col min="5" max="5" width="14.7109375" style="22" bestFit="1" customWidth="1"/>
    <col min="6" max="6" width="3.5703125" style="22" customWidth="1"/>
    <col min="7" max="49" width="14.28515625" style="22" customWidth="1"/>
    <col min="50" max="59" width="13.5703125" style="22" hidden="1" customWidth="1"/>
    <col min="60" max="67" width="0" style="22" hidden="1" customWidth="1"/>
    <col min="68" max="16384" width="13.5703125" style="22" hidden="1"/>
  </cols>
  <sheetData>
    <row r="1" spans="1:58" ht="15" x14ac:dyDescent="0.2">
      <c r="A1" s="1" t="str">
        <f>+Control!$A$1</f>
        <v>Ruta PY1 - Cuatro Mojones-Quiindy</v>
      </c>
      <c r="B1" s="2"/>
      <c r="C1" s="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58" x14ac:dyDescent="0.2">
      <c r="A2" s="3" t="str">
        <f ca="1" xml:space="preserve"> RIGHT( CELL("filename",A3), LEN( CELL("filename",A3)) - SEARCH("]", CELL("filename",A3)))</f>
        <v>AF</v>
      </c>
      <c r="B2" s="2"/>
      <c r="C2" s="1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58" x14ac:dyDescent="0.2">
      <c r="A3" s="4" t="str">
        <f>+Hip!A3</f>
        <v>Cifras en miles de USD</v>
      </c>
      <c r="B3" s="2"/>
      <c r="C3" s="23" t="str">
        <f ca="1">+Control!O29</f>
        <v>Ok</v>
      </c>
      <c r="D3" s="2"/>
      <c r="E3" s="2"/>
      <c r="F3" s="2"/>
      <c r="G3" s="25">
        <f>+Flags!G3</f>
        <v>2023</v>
      </c>
      <c r="H3" s="25">
        <f>+Flags!H3</f>
        <v>2024</v>
      </c>
      <c r="I3" s="25">
        <f>+Flags!I3</f>
        <v>2025</v>
      </c>
      <c r="J3" s="25">
        <f>+Flags!J3</f>
        <v>2026</v>
      </c>
      <c r="K3" s="25">
        <f>+Flags!K3</f>
        <v>2027</v>
      </c>
      <c r="L3" s="25">
        <f>+Flags!L3</f>
        <v>2028</v>
      </c>
      <c r="M3" s="25">
        <f>+Flags!M3</f>
        <v>2029</v>
      </c>
      <c r="N3" s="25">
        <f>+Flags!N3</f>
        <v>2030</v>
      </c>
      <c r="O3" s="25">
        <f>+Flags!O3</f>
        <v>2031</v>
      </c>
      <c r="P3" s="25">
        <f>+Flags!P3</f>
        <v>2032</v>
      </c>
      <c r="Q3" s="25">
        <f>+Flags!Q3</f>
        <v>2033</v>
      </c>
      <c r="R3" s="25">
        <f>+Flags!R3</f>
        <v>2034</v>
      </c>
      <c r="S3" s="25">
        <f>+Flags!S3</f>
        <v>2035</v>
      </c>
      <c r="T3" s="25">
        <f>+Flags!T3</f>
        <v>2036</v>
      </c>
      <c r="U3" s="25">
        <f>+Flags!U3</f>
        <v>2037</v>
      </c>
      <c r="V3" s="25">
        <f>+Flags!V3</f>
        <v>2038</v>
      </c>
      <c r="W3" s="25">
        <f>+Flags!W3</f>
        <v>2039</v>
      </c>
      <c r="X3" s="25">
        <f>+Flags!X3</f>
        <v>2040</v>
      </c>
      <c r="Y3" s="25">
        <f>+Flags!Y3</f>
        <v>2041</v>
      </c>
      <c r="Z3" s="25">
        <f>+Flags!Z3</f>
        <v>2042</v>
      </c>
      <c r="AA3" s="25">
        <f>+Flags!AA3</f>
        <v>2043</v>
      </c>
      <c r="AB3" s="25">
        <f>+Flags!AB3</f>
        <v>2044</v>
      </c>
      <c r="AC3" s="25">
        <f>+Flags!AC3</f>
        <v>2045</v>
      </c>
      <c r="AD3" s="25">
        <f>+Flags!AD3</f>
        <v>2046</v>
      </c>
      <c r="AE3" s="25">
        <f>+Flags!AE3</f>
        <v>2047</v>
      </c>
      <c r="AF3" s="25">
        <f>+Flags!AF3</f>
        <v>2048</v>
      </c>
      <c r="AG3" s="25">
        <f>+Flags!AG3</f>
        <v>2049</v>
      </c>
      <c r="AH3" s="25">
        <f>+Flags!AH3</f>
        <v>2050</v>
      </c>
      <c r="AI3" s="25">
        <f>+Flags!AI3</f>
        <v>2051</v>
      </c>
      <c r="AJ3" s="25">
        <f>+Flags!AJ3</f>
        <v>2052</v>
      </c>
      <c r="AK3" s="25">
        <f>+Flags!AK3</f>
        <v>2053</v>
      </c>
      <c r="AL3" s="25">
        <f>+Flags!AL3</f>
        <v>2054</v>
      </c>
      <c r="AM3" s="25">
        <f>+Flags!AM3</f>
        <v>2055</v>
      </c>
      <c r="AN3" s="25">
        <f>+Flags!AN3</f>
        <v>2056</v>
      </c>
      <c r="AO3" s="25">
        <f>+Flags!AO3</f>
        <v>2057</v>
      </c>
      <c r="AP3" s="25">
        <f>+Flags!AP3</f>
        <v>2058</v>
      </c>
      <c r="AQ3" s="25">
        <f>+Flags!AQ3</f>
        <v>2059</v>
      </c>
      <c r="AR3" s="25">
        <f>+Flags!AR3</f>
        <v>2060</v>
      </c>
      <c r="AS3" s="25">
        <f>+Flags!AS3</f>
        <v>2061</v>
      </c>
      <c r="AT3" s="25">
        <f>+Flags!AT3</f>
        <v>2062</v>
      </c>
      <c r="AU3" s="25">
        <f>+Flags!AU3</f>
        <v>2063</v>
      </c>
      <c r="AV3" s="25">
        <f>+Flags!AV3</f>
        <v>2064</v>
      </c>
    </row>
    <row r="4" spans="1:58" x14ac:dyDescent="0.2">
      <c r="A4" s="32"/>
      <c r="B4" s="39"/>
      <c r="C4" s="44"/>
      <c r="D4" s="59"/>
      <c r="E4" s="59"/>
      <c r="F4" s="40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60"/>
      <c r="AX4" s="60"/>
      <c r="AY4" s="60"/>
      <c r="AZ4" s="60"/>
      <c r="BA4" s="60"/>
      <c r="BB4" s="60"/>
      <c r="BC4" s="60"/>
      <c r="BD4" s="60"/>
      <c r="BE4" s="60"/>
      <c r="BF4" s="60"/>
    </row>
    <row r="5" spans="1:58" x14ac:dyDescent="0.2">
      <c r="B5" s="169" t="s">
        <v>384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</row>
    <row r="6" spans="1:58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58" x14ac:dyDescent="0.2">
      <c r="B7" s="5" t="s">
        <v>385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58" x14ac:dyDescent="0.2">
      <c r="B8" s="9" t="s">
        <v>348</v>
      </c>
      <c r="C8" s="2"/>
      <c r="D8" s="2"/>
      <c r="E8" s="164">
        <f t="shared" ref="E8:E9" si="0">+SUM(G8:AV8)</f>
        <v>643625.73475293885</v>
      </c>
      <c r="F8" s="2"/>
      <c r="G8" s="160">
        <f>+Ingr!G58</f>
        <v>0</v>
      </c>
      <c r="H8" s="160">
        <f>+Ingr!H58</f>
        <v>0</v>
      </c>
      <c r="I8" s="160">
        <f>+Ingr!I58</f>
        <v>0</v>
      </c>
      <c r="J8" s="160">
        <f>+Ingr!J58</f>
        <v>18714.842907962837</v>
      </c>
      <c r="K8" s="160">
        <f>+Ingr!K58</f>
        <v>33265.767900238308</v>
      </c>
      <c r="L8" s="160">
        <f>+Ingr!L58</f>
        <v>42908.382316862611</v>
      </c>
      <c r="M8" s="160">
        <f>+Ingr!M58</f>
        <v>42908.382316862611</v>
      </c>
      <c r="N8" s="160">
        <f>+Ingr!N58</f>
        <v>42908.382316862611</v>
      </c>
      <c r="O8" s="160">
        <f>+Ingr!O58</f>
        <v>42908.382316862611</v>
      </c>
      <c r="P8" s="160">
        <f>+Ingr!P58</f>
        <v>42908.382316862611</v>
      </c>
      <c r="Q8" s="160">
        <f>+Ingr!Q58</f>
        <v>42908.382316862611</v>
      </c>
      <c r="R8" s="160">
        <f>+Ingr!R58</f>
        <v>42908.382316862611</v>
      </c>
      <c r="S8" s="160">
        <f>+Ingr!S58</f>
        <v>42908.382316862611</v>
      </c>
      <c r="T8" s="160">
        <f>+Ingr!T58</f>
        <v>42908.382316862611</v>
      </c>
      <c r="U8" s="160">
        <f>+Ingr!U58</f>
        <v>42908.382316862611</v>
      </c>
      <c r="V8" s="160">
        <f>+Ingr!V58</f>
        <v>42908.382316862611</v>
      </c>
      <c r="W8" s="160">
        <f>+Ingr!W58</f>
        <v>42908.382316862611</v>
      </c>
      <c r="X8" s="160">
        <f>+Ingr!X58</f>
        <v>42908.382316862611</v>
      </c>
      <c r="Y8" s="160">
        <f>+Ingr!Y58</f>
        <v>24193.539408899771</v>
      </c>
      <c r="Z8" s="160">
        <f>+Ingr!Z58</f>
        <v>9642.6144166243066</v>
      </c>
      <c r="AA8" s="160">
        <f>+Ingr!AA58</f>
        <v>0</v>
      </c>
      <c r="AB8" s="160">
        <f>+Ingr!AB58</f>
        <v>0</v>
      </c>
      <c r="AC8" s="160">
        <f>+Ingr!AC58</f>
        <v>0</v>
      </c>
      <c r="AD8" s="160">
        <f>+Ingr!AD58</f>
        <v>0</v>
      </c>
      <c r="AE8" s="160">
        <f>+Ingr!AE58</f>
        <v>0</v>
      </c>
      <c r="AF8" s="160">
        <f>+Ingr!AF58</f>
        <v>0</v>
      </c>
      <c r="AG8" s="160">
        <f>+Ingr!AG58</f>
        <v>0</v>
      </c>
      <c r="AH8" s="160">
        <f>+Ingr!AH58</f>
        <v>0</v>
      </c>
      <c r="AI8" s="160">
        <f>+Ingr!AI58</f>
        <v>0</v>
      </c>
      <c r="AJ8" s="160">
        <f>+Ingr!AJ58</f>
        <v>0</v>
      </c>
      <c r="AK8" s="160">
        <f>+Ingr!AK58</f>
        <v>0</v>
      </c>
      <c r="AL8" s="160">
        <f>+Ingr!AL58</f>
        <v>0</v>
      </c>
      <c r="AM8" s="160">
        <f>+Ingr!AM58</f>
        <v>0</v>
      </c>
      <c r="AN8" s="160">
        <f>+Ingr!AN58</f>
        <v>0</v>
      </c>
      <c r="AO8" s="160">
        <f>+Ingr!AO58</f>
        <v>0</v>
      </c>
      <c r="AP8" s="160">
        <f>+Ingr!AP58</f>
        <v>0</v>
      </c>
      <c r="AQ8" s="160">
        <f>+Ingr!AQ58</f>
        <v>0</v>
      </c>
      <c r="AR8" s="160">
        <f>+Ingr!AR58</f>
        <v>0</v>
      </c>
      <c r="AS8" s="160">
        <f>+Ingr!AS58</f>
        <v>0</v>
      </c>
      <c r="AT8" s="160">
        <f>+Ingr!AT58</f>
        <v>0</v>
      </c>
      <c r="AU8" s="160">
        <f>+Ingr!AU58</f>
        <v>0</v>
      </c>
      <c r="AV8" s="160">
        <f>+Ingr!AV58</f>
        <v>0</v>
      </c>
    </row>
    <row r="9" spans="1:58" x14ac:dyDescent="0.2">
      <c r="B9" s="9" t="s">
        <v>134</v>
      </c>
      <c r="C9" s="2"/>
      <c r="D9" s="2"/>
      <c r="E9" s="164">
        <f t="shared" si="0"/>
        <v>535660.14645527501</v>
      </c>
      <c r="F9" s="2"/>
      <c r="G9" s="160">
        <f>+Ingr!G57</f>
        <v>0</v>
      </c>
      <c r="H9" s="160">
        <f>+Ingr!H57</f>
        <v>0</v>
      </c>
      <c r="I9" s="160">
        <f>+Ingr!I57</f>
        <v>0</v>
      </c>
      <c r="J9" s="160">
        <f>+Ingr!J57</f>
        <v>7190.0062890867148</v>
      </c>
      <c r="K9" s="160">
        <f>+Ingr!K57</f>
        <v>12598.178821566735</v>
      </c>
      <c r="L9" s="160">
        <f>+Ingr!L57</f>
        <v>15901.091185259877</v>
      </c>
      <c r="M9" s="160">
        <f>+Ingr!M57</f>
        <v>16235.014100150333</v>
      </c>
      <c r="N9" s="160">
        <f>+Ingr!N57</f>
        <v>16575.949396253487</v>
      </c>
      <c r="O9" s="160">
        <f>+Ingr!O57</f>
        <v>16924.044333574806</v>
      </c>
      <c r="P9" s="160">
        <f>+Ingr!P57</f>
        <v>17279.449264579875</v>
      </c>
      <c r="Q9" s="160">
        <f>+Ingr!Q57</f>
        <v>17642.317699136052</v>
      </c>
      <c r="R9" s="160">
        <f>+Ingr!R57</f>
        <v>18012.806370817907</v>
      </c>
      <c r="S9" s="160">
        <f>+Ingr!S57</f>
        <v>18391.075304605081</v>
      </c>
      <c r="T9" s="160">
        <f>+Ingr!T57</f>
        <v>18777.287886001788</v>
      </c>
      <c r="U9" s="160">
        <f>+Ingr!U57</f>
        <v>19171.610931607825</v>
      </c>
      <c r="V9" s="160">
        <f>+Ingr!V57</f>
        <v>19574.214761171585</v>
      </c>
      <c r="W9" s="160">
        <f>+Ingr!W57</f>
        <v>19985.273271156188</v>
      </c>
      <c r="X9" s="160">
        <f>+Ingr!X57</f>
        <v>20404.964009850464</v>
      </c>
      <c r="Y9" s="160">
        <f>+Ingr!Y57</f>
        <v>20833.468254057323</v>
      </c>
      <c r="Z9" s="160">
        <f>+Ingr!Z57</f>
        <v>21270.971087392525</v>
      </c>
      <c r="AA9" s="160">
        <f>+Ingr!AA57</f>
        <v>21717.661480227765</v>
      </c>
      <c r="AB9" s="160">
        <f>+Ingr!AB57</f>
        <v>22173.732371312544</v>
      </c>
      <c r="AC9" s="160">
        <f>+Ingr!AC57</f>
        <v>22639.380751110108</v>
      </c>
      <c r="AD9" s="160">
        <f>+Ingr!AD57</f>
        <v>23114.80774688342</v>
      </c>
      <c r="AE9" s="160">
        <f>+Ingr!AE57</f>
        <v>23600.218709567969</v>
      </c>
      <c r="AF9" s="160">
        <f>+Ingr!AF57</f>
        <v>24095.823302468893</v>
      </c>
      <c r="AG9" s="160">
        <f>+Ingr!AG57</f>
        <v>24601.835591820734</v>
      </c>
      <c r="AH9" s="160">
        <f>+Ingr!AH57</f>
        <v>25118.474139248967</v>
      </c>
      <c r="AI9" s="160">
        <f>+Ingr!AI57</f>
        <v>25645.962096173196</v>
      </c>
      <c r="AJ9" s="160">
        <f>+Ingr!AJ57</f>
        <v>26184.527300192829</v>
      </c>
      <c r="AK9" s="160">
        <f>+Ingr!AK57</f>
        <v>0</v>
      </c>
      <c r="AL9" s="160">
        <f>+Ingr!AL57</f>
        <v>0</v>
      </c>
      <c r="AM9" s="160">
        <f>+Ingr!AM57</f>
        <v>0</v>
      </c>
      <c r="AN9" s="160">
        <f>+Ingr!AN57</f>
        <v>0</v>
      </c>
      <c r="AO9" s="160">
        <f>+Ingr!AO57</f>
        <v>0</v>
      </c>
      <c r="AP9" s="160">
        <f>+Ingr!AP57</f>
        <v>0</v>
      </c>
      <c r="AQ9" s="160">
        <f>+Ingr!AQ57</f>
        <v>0</v>
      </c>
      <c r="AR9" s="160">
        <f>+Ingr!AR57</f>
        <v>0</v>
      </c>
      <c r="AS9" s="160">
        <f>+Ingr!AS57</f>
        <v>0</v>
      </c>
      <c r="AT9" s="160">
        <f>+Ingr!AT57</f>
        <v>0</v>
      </c>
      <c r="AU9" s="160">
        <f>+Ingr!AU57</f>
        <v>0</v>
      </c>
      <c r="AV9" s="160">
        <f>+Ingr!AV57</f>
        <v>0</v>
      </c>
    </row>
    <row r="10" spans="1:58" ht="13.5" thickBot="1" x14ac:dyDescent="0.25">
      <c r="B10" s="202" t="s">
        <v>386</v>
      </c>
      <c r="C10" s="198"/>
      <c r="D10" s="198"/>
      <c r="E10" s="199">
        <f>SUM(G10:AV10)</f>
        <v>1179285.8812082142</v>
      </c>
      <c r="F10" s="198"/>
      <c r="G10" s="200">
        <f>+SUM(G8:G9)</f>
        <v>0</v>
      </c>
      <c r="H10" s="200">
        <f t="shared" ref="H10:AV10" si="1">+SUM(H8:H9)</f>
        <v>0</v>
      </c>
      <c r="I10" s="200">
        <f t="shared" si="1"/>
        <v>0</v>
      </c>
      <c r="J10" s="200">
        <f t="shared" si="1"/>
        <v>25904.849197049552</v>
      </c>
      <c r="K10" s="200">
        <f t="shared" si="1"/>
        <v>45863.946721805041</v>
      </c>
      <c r="L10" s="200">
        <f t="shared" si="1"/>
        <v>58809.473502122491</v>
      </c>
      <c r="M10" s="200">
        <f t="shared" si="1"/>
        <v>59143.396417012947</v>
      </c>
      <c r="N10" s="200">
        <f t="shared" si="1"/>
        <v>59484.331713116102</v>
      </c>
      <c r="O10" s="200">
        <f t="shared" si="1"/>
        <v>59832.426650437417</v>
      </c>
      <c r="P10" s="200">
        <f t="shared" si="1"/>
        <v>60187.831581442486</v>
      </c>
      <c r="Q10" s="200">
        <f t="shared" si="1"/>
        <v>60550.700015998664</v>
      </c>
      <c r="R10" s="200">
        <f t="shared" si="1"/>
        <v>60921.188687680522</v>
      </c>
      <c r="S10" s="200">
        <f t="shared" si="1"/>
        <v>61299.457621467693</v>
      </c>
      <c r="T10" s="200">
        <f t="shared" si="1"/>
        <v>61685.670202864399</v>
      </c>
      <c r="U10" s="200">
        <f t="shared" si="1"/>
        <v>62079.993248470433</v>
      </c>
      <c r="V10" s="200">
        <f t="shared" si="1"/>
        <v>62482.597078034196</v>
      </c>
      <c r="W10" s="200">
        <f t="shared" si="1"/>
        <v>62893.655588018795</v>
      </c>
      <c r="X10" s="200">
        <f t="shared" si="1"/>
        <v>63313.346326713072</v>
      </c>
      <c r="Y10" s="200">
        <f t="shared" si="1"/>
        <v>45027.007662957098</v>
      </c>
      <c r="Z10" s="200">
        <f t="shared" si="1"/>
        <v>30913.585504016832</v>
      </c>
      <c r="AA10" s="200">
        <f t="shared" si="1"/>
        <v>21717.661480227765</v>
      </c>
      <c r="AB10" s="200">
        <f t="shared" si="1"/>
        <v>22173.732371312544</v>
      </c>
      <c r="AC10" s="200">
        <f t="shared" si="1"/>
        <v>22639.380751110108</v>
      </c>
      <c r="AD10" s="200">
        <f t="shared" si="1"/>
        <v>23114.80774688342</v>
      </c>
      <c r="AE10" s="200">
        <f t="shared" si="1"/>
        <v>23600.218709567969</v>
      </c>
      <c r="AF10" s="200">
        <f t="shared" si="1"/>
        <v>24095.823302468893</v>
      </c>
      <c r="AG10" s="200">
        <f t="shared" si="1"/>
        <v>24601.835591820734</v>
      </c>
      <c r="AH10" s="200">
        <f t="shared" si="1"/>
        <v>25118.474139248967</v>
      </c>
      <c r="AI10" s="200">
        <f t="shared" si="1"/>
        <v>25645.962096173196</v>
      </c>
      <c r="AJ10" s="200">
        <f t="shared" si="1"/>
        <v>26184.527300192829</v>
      </c>
      <c r="AK10" s="200">
        <f t="shared" si="1"/>
        <v>0</v>
      </c>
      <c r="AL10" s="200">
        <f t="shared" si="1"/>
        <v>0</v>
      </c>
      <c r="AM10" s="200">
        <f t="shared" si="1"/>
        <v>0</v>
      </c>
      <c r="AN10" s="200">
        <f t="shared" si="1"/>
        <v>0</v>
      </c>
      <c r="AO10" s="200">
        <f t="shared" si="1"/>
        <v>0</v>
      </c>
      <c r="AP10" s="200">
        <f t="shared" si="1"/>
        <v>0</v>
      </c>
      <c r="AQ10" s="200">
        <f t="shared" si="1"/>
        <v>0</v>
      </c>
      <c r="AR10" s="200">
        <f t="shared" si="1"/>
        <v>0</v>
      </c>
      <c r="AS10" s="200">
        <f t="shared" si="1"/>
        <v>0</v>
      </c>
      <c r="AT10" s="200">
        <f t="shared" si="1"/>
        <v>0</v>
      </c>
      <c r="AU10" s="200">
        <f t="shared" si="1"/>
        <v>0</v>
      </c>
      <c r="AV10" s="200">
        <f t="shared" si="1"/>
        <v>0</v>
      </c>
    </row>
    <row r="11" spans="1:58" x14ac:dyDescent="0.2">
      <c r="E11" s="156"/>
    </row>
    <row r="12" spans="1:58" x14ac:dyDescent="0.2">
      <c r="B12" s="22" t="s">
        <v>297</v>
      </c>
      <c r="E12" s="164">
        <f t="shared" ref="E12:E16" si="2">+SUM(G12:AV12)</f>
        <v>409159.58455679036</v>
      </c>
      <c r="G12" s="156">
        <f>+'Inv. Inicial'!G29</f>
        <v>0</v>
      </c>
      <c r="H12" s="156">
        <f>+'Inv. Inicial'!H29</f>
        <v>47874.193274443001</v>
      </c>
      <c r="I12" s="156">
        <f>+'Inv. Inicial'!I29</f>
        <v>193575.03554006052</v>
      </c>
      <c r="J12" s="156">
        <f>+'Inv. Inicial'!J29</f>
        <v>109745.07203836195</v>
      </c>
      <c r="K12" s="156">
        <f>+'Inv. Inicial'!K29</f>
        <v>57965.283703924928</v>
      </c>
      <c r="L12" s="156">
        <f>+'Inv. Inicial'!L29</f>
        <v>0</v>
      </c>
      <c r="M12" s="156">
        <f>+'Inv. Inicial'!M29</f>
        <v>0</v>
      </c>
      <c r="N12" s="156">
        <f>+'Inv. Inicial'!N29</f>
        <v>0</v>
      </c>
      <c r="O12" s="156">
        <f>+'Inv. Inicial'!O29</f>
        <v>0</v>
      </c>
      <c r="P12" s="156">
        <f>+'Inv. Inicial'!P29</f>
        <v>0</v>
      </c>
      <c r="Q12" s="156">
        <f>+'Inv. Inicial'!Q29</f>
        <v>0</v>
      </c>
      <c r="R12" s="156">
        <f>+'Inv. Inicial'!R29</f>
        <v>0</v>
      </c>
      <c r="S12" s="156">
        <f>+'Inv. Inicial'!S29</f>
        <v>0</v>
      </c>
      <c r="T12" s="156">
        <f>+'Inv. Inicial'!T29</f>
        <v>0</v>
      </c>
      <c r="U12" s="156">
        <f>+'Inv. Inicial'!U29</f>
        <v>0</v>
      </c>
      <c r="V12" s="156">
        <f>+'Inv. Inicial'!V29</f>
        <v>0</v>
      </c>
      <c r="W12" s="156">
        <f>+'Inv. Inicial'!W29</f>
        <v>0</v>
      </c>
      <c r="X12" s="156">
        <f>+'Inv. Inicial'!X29</f>
        <v>0</v>
      </c>
      <c r="Y12" s="156">
        <f>+'Inv. Inicial'!Y29</f>
        <v>0</v>
      </c>
      <c r="Z12" s="156">
        <f>+'Inv. Inicial'!Z29</f>
        <v>0</v>
      </c>
      <c r="AA12" s="156">
        <f>+'Inv. Inicial'!AA29</f>
        <v>0</v>
      </c>
      <c r="AB12" s="156">
        <f>+'Inv. Inicial'!AB29</f>
        <v>0</v>
      </c>
      <c r="AC12" s="156">
        <f>+'Inv. Inicial'!AC29</f>
        <v>0</v>
      </c>
      <c r="AD12" s="156">
        <f>+'Inv. Inicial'!AD29</f>
        <v>0</v>
      </c>
      <c r="AE12" s="156">
        <f>+'Inv. Inicial'!AE29</f>
        <v>0</v>
      </c>
      <c r="AF12" s="156">
        <f>+'Inv. Inicial'!AF29</f>
        <v>0</v>
      </c>
      <c r="AG12" s="156">
        <f>+'Inv. Inicial'!AG29</f>
        <v>0</v>
      </c>
      <c r="AH12" s="156">
        <f>+'Inv. Inicial'!AH29</f>
        <v>0</v>
      </c>
      <c r="AI12" s="156">
        <f>+'Inv. Inicial'!AI29</f>
        <v>0</v>
      </c>
      <c r="AJ12" s="156">
        <f>+'Inv. Inicial'!AJ29</f>
        <v>0</v>
      </c>
      <c r="AK12" s="156">
        <f>+'Inv. Inicial'!AK29</f>
        <v>0</v>
      </c>
      <c r="AL12" s="156">
        <f>+'Inv. Inicial'!AL29</f>
        <v>0</v>
      </c>
      <c r="AM12" s="156">
        <f>+'Inv. Inicial'!AM29</f>
        <v>0</v>
      </c>
      <c r="AN12" s="156">
        <f>+'Inv. Inicial'!AN29</f>
        <v>0</v>
      </c>
      <c r="AO12" s="156">
        <f>+'Inv. Inicial'!AO29</f>
        <v>0</v>
      </c>
      <c r="AP12" s="156">
        <f>+'Inv. Inicial'!AP29</f>
        <v>0</v>
      </c>
      <c r="AQ12" s="156">
        <f>+'Inv. Inicial'!AQ29</f>
        <v>0</v>
      </c>
      <c r="AR12" s="156">
        <f>+'Inv. Inicial'!AR29</f>
        <v>0</v>
      </c>
      <c r="AS12" s="156">
        <f>+'Inv. Inicial'!AS29</f>
        <v>0</v>
      </c>
      <c r="AT12" s="156">
        <f>+'Inv. Inicial'!AT29</f>
        <v>0</v>
      </c>
      <c r="AU12" s="156">
        <f>+'Inv. Inicial'!AU29</f>
        <v>0</v>
      </c>
      <c r="AV12" s="156">
        <f>+'Inv. Inicial'!AV29</f>
        <v>0</v>
      </c>
    </row>
    <row r="13" spans="1:58" x14ac:dyDescent="0.2">
      <c r="B13" s="22" t="s">
        <v>28</v>
      </c>
      <c r="E13" s="164">
        <f t="shared" si="2"/>
        <v>138081.69644435411</v>
      </c>
      <c r="G13" s="156">
        <f>+'O&amp;M'!G91</f>
        <v>0</v>
      </c>
      <c r="H13" s="156">
        <f>+'O&amp;M'!H91</f>
        <v>0</v>
      </c>
      <c r="I13" s="156">
        <f>+'O&amp;M'!I91</f>
        <v>0</v>
      </c>
      <c r="J13" s="156">
        <f>+'O&amp;M'!J91</f>
        <v>1828.58322464394</v>
      </c>
      <c r="K13" s="156">
        <f>+'O&amp;M'!K91</f>
        <v>3230.1088673958834</v>
      </c>
      <c r="L13" s="156">
        <f>+'O&amp;M'!L91</f>
        <v>4100.2633995266351</v>
      </c>
      <c r="M13" s="156">
        <f>+'O&amp;M'!M91</f>
        <v>4186.3689309166939</v>
      </c>
      <c r="N13" s="156">
        <f>+'O&amp;M'!N91</f>
        <v>4274.2826784659437</v>
      </c>
      <c r="O13" s="156">
        <f>+'O&amp;M'!O91</f>
        <v>4364.0426147137277</v>
      </c>
      <c r="P13" s="156">
        <f>+'O&amp;M'!P91</f>
        <v>4455.6875096227159</v>
      </c>
      <c r="Q13" s="156">
        <f>+'O&amp;M'!Q91</f>
        <v>4549.2569473247931</v>
      </c>
      <c r="R13" s="156">
        <f>+'O&amp;M'!R91</f>
        <v>4644.7913432186133</v>
      </c>
      <c r="S13" s="156">
        <f>+'O&amp;M'!S91</f>
        <v>4742.3319614262036</v>
      </c>
      <c r="T13" s="156">
        <f>+'O&amp;M'!T91</f>
        <v>4841.9209326161526</v>
      </c>
      <c r="U13" s="156">
        <f>+'O&amp;M'!U91</f>
        <v>4943.6012722010919</v>
      </c>
      <c r="V13" s="156">
        <f>+'O&amp;M'!V91</f>
        <v>5047.416898917314</v>
      </c>
      <c r="W13" s="156">
        <f>+'O&amp;M'!W91</f>
        <v>5153.4126537945767</v>
      </c>
      <c r="X13" s="156">
        <f>+'O&amp;M'!X91</f>
        <v>5261.6343195242625</v>
      </c>
      <c r="Y13" s="156">
        <f>+'O&amp;M'!Y91</f>
        <v>5372.128640234273</v>
      </c>
      <c r="Z13" s="156">
        <f>+'O&amp;M'!Z91</f>
        <v>5484.9433416791917</v>
      </c>
      <c r="AA13" s="156">
        <f>+'O&amp;M'!AA91</f>
        <v>5600.1271518544527</v>
      </c>
      <c r="AB13" s="156">
        <f>+'O&amp;M'!AB91</f>
        <v>5717.7298220433977</v>
      </c>
      <c r="AC13" s="156">
        <f>+'O&amp;M'!AC91</f>
        <v>5837.8021483063076</v>
      </c>
      <c r="AD13" s="156">
        <f>+'O&amp;M'!AD91</f>
        <v>5960.3959934207405</v>
      </c>
      <c r="AE13" s="156">
        <f>+'O&amp;M'!AE91</f>
        <v>6085.5643092825749</v>
      </c>
      <c r="AF13" s="156">
        <f>+'O&amp;M'!AF91</f>
        <v>6213.3611597775071</v>
      </c>
      <c r="AG13" s="156">
        <f>+'O&amp;M'!AG91</f>
        <v>6343.8417441328347</v>
      </c>
      <c r="AH13" s="156">
        <f>+'O&amp;M'!AH91</f>
        <v>6477.062420759622</v>
      </c>
      <c r="AI13" s="156">
        <f>+'O&amp;M'!AI91</f>
        <v>6613.0807315955744</v>
      </c>
      <c r="AJ13" s="156">
        <f>+'O&amp;M'!AJ91</f>
        <v>6751.9554269590817</v>
      </c>
      <c r="AK13" s="156">
        <f>+'O&amp;M'!AK91</f>
        <v>0</v>
      </c>
      <c r="AL13" s="156">
        <f>+'O&amp;M'!AL91</f>
        <v>0</v>
      </c>
      <c r="AM13" s="156">
        <f>+'O&amp;M'!AM91</f>
        <v>0</v>
      </c>
      <c r="AN13" s="156">
        <f>+'O&amp;M'!AN91</f>
        <v>0</v>
      </c>
      <c r="AO13" s="156">
        <f>+'O&amp;M'!AO91</f>
        <v>0</v>
      </c>
      <c r="AP13" s="156">
        <f>+'O&amp;M'!AP91</f>
        <v>0</v>
      </c>
      <c r="AQ13" s="156">
        <f>+'O&amp;M'!AQ91</f>
        <v>0</v>
      </c>
      <c r="AR13" s="156">
        <f>+'O&amp;M'!AR91</f>
        <v>0</v>
      </c>
      <c r="AS13" s="156">
        <f>+'O&amp;M'!AS91</f>
        <v>0</v>
      </c>
      <c r="AT13" s="156">
        <f>+'O&amp;M'!AT91</f>
        <v>0</v>
      </c>
      <c r="AU13" s="156">
        <f>+'O&amp;M'!AU91</f>
        <v>0</v>
      </c>
      <c r="AV13" s="156">
        <f>+'O&amp;M'!AV91</f>
        <v>0</v>
      </c>
    </row>
    <row r="14" spans="1:58" x14ac:dyDescent="0.2">
      <c r="B14" s="22" t="s">
        <v>551</v>
      </c>
      <c r="E14" s="164">
        <f t="shared" si="2"/>
        <v>53037.313705995686</v>
      </c>
      <c r="G14" s="156">
        <f>+'O&amp;M'!G116</f>
        <v>0</v>
      </c>
      <c r="H14" s="156">
        <f>+'O&amp;M'!H116</f>
        <v>0</v>
      </c>
      <c r="I14" s="156">
        <f>+'O&amp;M'!I116</f>
        <v>0</v>
      </c>
      <c r="J14" s="156">
        <f>+'O&amp;M'!J116</f>
        <v>0</v>
      </c>
      <c r="K14" s="156">
        <f>+'O&amp;M'!K116</f>
        <v>529.84315235685835</v>
      </c>
      <c r="L14" s="156">
        <f>+'O&amp;M'!L116</f>
        <v>1618.4753965005621</v>
      </c>
      <c r="M14" s="156">
        <f>+'O&amp;M'!M116</f>
        <v>1652.463379827074</v>
      </c>
      <c r="N14" s="156">
        <f>+'O&amp;M'!N116</f>
        <v>1687.1651108034421</v>
      </c>
      <c r="O14" s="156">
        <f>+'O&amp;M'!O116</f>
        <v>1722.5955781303142</v>
      </c>
      <c r="P14" s="156">
        <f>+'O&amp;M'!P116</f>
        <v>1758.7700852710507</v>
      </c>
      <c r="Q14" s="156">
        <f>+'O&amp;M'!Q116</f>
        <v>1795.7042570617425</v>
      </c>
      <c r="R14" s="156">
        <f>+'O&amp;M'!R116</f>
        <v>1833.4140464600387</v>
      </c>
      <c r="S14" s="156">
        <f>+'O&amp;M'!S116</f>
        <v>1871.9157414356996</v>
      </c>
      <c r="T14" s="156">
        <f>+'O&amp;M'!T116</f>
        <v>1911.2259720058494</v>
      </c>
      <c r="U14" s="156">
        <f>+'O&amp;M'!U116</f>
        <v>1951.3617174179722</v>
      </c>
      <c r="V14" s="156">
        <f>+'O&amp;M'!V116</f>
        <v>1992.340313483749</v>
      </c>
      <c r="W14" s="156">
        <f>+'O&amp;M'!W116</f>
        <v>2034.1794600669075</v>
      </c>
      <c r="X14" s="156">
        <f>+'O&amp;M'!X116</f>
        <v>2076.8972287283123</v>
      </c>
      <c r="Y14" s="156">
        <f>+'O&amp;M'!Y116</f>
        <v>2120.5120705316067</v>
      </c>
      <c r="Z14" s="156">
        <f>+'O&amp;M'!Z116</f>
        <v>2165.0428240127703</v>
      </c>
      <c r="AA14" s="156">
        <f>+'O&amp;M'!AA116</f>
        <v>2210.5087233170384</v>
      </c>
      <c r="AB14" s="156">
        <f>+'O&amp;M'!AB116</f>
        <v>2256.9294065066961</v>
      </c>
      <c r="AC14" s="156">
        <f>+'O&amp;M'!AC116</f>
        <v>2304.3249240433361</v>
      </c>
      <c r="AD14" s="156">
        <f>+'O&amp;M'!AD116</f>
        <v>2352.715747448246</v>
      </c>
      <c r="AE14" s="156">
        <f>+'O&amp;M'!AE116</f>
        <v>2402.1227781446596</v>
      </c>
      <c r="AF14" s="156">
        <f>+'O&amp;M'!AF116</f>
        <v>2452.567356485697</v>
      </c>
      <c r="AG14" s="156">
        <f>+'O&amp;M'!AG116</f>
        <v>2504.071270971896</v>
      </c>
      <c r="AH14" s="156">
        <f>+'O&amp;M'!AH116</f>
        <v>2556.6567676623054</v>
      </c>
      <c r="AI14" s="156">
        <f>+'O&amp;M'!AI116</f>
        <v>2610.3465597832137</v>
      </c>
      <c r="AJ14" s="156">
        <f>+'O&amp;M'!AJ116</f>
        <v>2665.163837538661</v>
      </c>
      <c r="AK14" s="156">
        <f>+'O&amp;M'!AK116</f>
        <v>0</v>
      </c>
      <c r="AL14" s="156">
        <f>+'O&amp;M'!AL116</f>
        <v>0</v>
      </c>
      <c r="AM14" s="156">
        <f>+'O&amp;M'!AM116</f>
        <v>0</v>
      </c>
      <c r="AN14" s="156">
        <f>+'O&amp;M'!AN116</f>
        <v>0</v>
      </c>
      <c r="AO14" s="156">
        <f>+'O&amp;M'!AO116</f>
        <v>0</v>
      </c>
      <c r="AP14" s="156">
        <f>+'O&amp;M'!AP116</f>
        <v>0</v>
      </c>
      <c r="AQ14" s="156">
        <f>+'O&amp;M'!AQ116</f>
        <v>0</v>
      </c>
      <c r="AR14" s="156">
        <f>+'O&amp;M'!AR116</f>
        <v>0</v>
      </c>
      <c r="AS14" s="156">
        <f>+'O&amp;M'!AS116</f>
        <v>0</v>
      </c>
      <c r="AT14" s="156">
        <f>+'O&amp;M'!AT116</f>
        <v>0</v>
      </c>
      <c r="AU14" s="156">
        <f>+'O&amp;M'!AU116</f>
        <v>0</v>
      </c>
      <c r="AV14" s="156">
        <f>+'O&amp;M'!AV116</f>
        <v>0</v>
      </c>
    </row>
    <row r="15" spans="1:58" x14ac:dyDescent="0.2">
      <c r="B15" s="22" t="s">
        <v>276</v>
      </c>
      <c r="E15" s="164">
        <f t="shared" si="2"/>
        <v>193985.61254354418</v>
      </c>
      <c r="G15" s="156">
        <f>+MM!G19</f>
        <v>0</v>
      </c>
      <c r="H15" s="156">
        <f>+MM!H19</f>
        <v>0</v>
      </c>
      <c r="I15" s="156">
        <f>+MM!I19</f>
        <v>0</v>
      </c>
      <c r="J15" s="156">
        <f>+MM!J19</f>
        <v>0</v>
      </c>
      <c r="K15" s="156">
        <f>+MM!K19</f>
        <v>0</v>
      </c>
      <c r="L15" s="156">
        <f>+MM!L19</f>
        <v>0</v>
      </c>
      <c r="M15" s="156">
        <f>+MM!M19</f>
        <v>0</v>
      </c>
      <c r="N15" s="156">
        <f>+MM!N19</f>
        <v>469.32501740841695</v>
      </c>
      <c r="O15" s="156">
        <f>+MM!O19</f>
        <v>0</v>
      </c>
      <c r="P15" s="156">
        <f>+MM!P19</f>
        <v>0</v>
      </c>
      <c r="Q15" s="156">
        <f>+MM!Q19</f>
        <v>0</v>
      </c>
      <c r="R15" s="156">
        <f>+MM!R19</f>
        <v>0</v>
      </c>
      <c r="S15" s="156">
        <f>+MM!S19</f>
        <v>808.50202063295774</v>
      </c>
      <c r="T15" s="156">
        <f>+MM!T19</f>
        <v>0</v>
      </c>
      <c r="U15" s="156">
        <f>+MM!U19</f>
        <v>0</v>
      </c>
      <c r="V15" s="156">
        <f>+MM!V19</f>
        <v>0</v>
      </c>
      <c r="W15" s="156">
        <f>+MM!W19</f>
        <v>0</v>
      </c>
      <c r="X15" s="156">
        <f>+MM!X19</f>
        <v>74755.959557893002</v>
      </c>
      <c r="Y15" s="156">
        <f>+MM!Y19</f>
        <v>0</v>
      </c>
      <c r="Z15" s="156">
        <f>+MM!Z19</f>
        <v>0</v>
      </c>
      <c r="AA15" s="156">
        <f>+MM!AA19</f>
        <v>0</v>
      </c>
      <c r="AB15" s="156">
        <f>+MM!AB19</f>
        <v>0</v>
      </c>
      <c r="AC15" s="156">
        <f>+MM!AC19</f>
        <v>354.26187227041112</v>
      </c>
      <c r="AD15" s="156">
        <f>+MM!AD19</f>
        <v>654.46372264204842</v>
      </c>
      <c r="AE15" s="156">
        <f>+MM!AE19</f>
        <v>0</v>
      </c>
      <c r="AF15" s="156">
        <f>+MM!AF19</f>
        <v>0</v>
      </c>
      <c r="AG15" s="156">
        <f>+MM!AG19</f>
        <v>0</v>
      </c>
      <c r="AH15" s="156">
        <f>+MM!AH19</f>
        <v>116046.8253710651</v>
      </c>
      <c r="AI15" s="156">
        <f>+MM!AI19</f>
        <v>0</v>
      </c>
      <c r="AJ15" s="156">
        <f>+MM!AJ19</f>
        <v>896.27498163224709</v>
      </c>
      <c r="AK15" s="156">
        <f>+MM!AK19</f>
        <v>0</v>
      </c>
      <c r="AL15" s="156">
        <f>+MM!AL19</f>
        <v>0</v>
      </c>
      <c r="AM15" s="156">
        <f>+MM!AM19</f>
        <v>0</v>
      </c>
      <c r="AN15" s="156">
        <f>+MM!AN19</f>
        <v>0</v>
      </c>
      <c r="AO15" s="156">
        <f>+MM!AO19</f>
        <v>0</v>
      </c>
      <c r="AP15" s="156">
        <f>+MM!AP19</f>
        <v>0</v>
      </c>
      <c r="AQ15" s="156">
        <f>+MM!AQ19</f>
        <v>0</v>
      </c>
      <c r="AR15" s="156">
        <f>+MM!AR19</f>
        <v>0</v>
      </c>
      <c r="AS15" s="156">
        <f>+MM!AS19</f>
        <v>0</v>
      </c>
      <c r="AT15" s="156">
        <f>+MM!AT19</f>
        <v>0</v>
      </c>
      <c r="AU15" s="156">
        <f>+MM!AU19</f>
        <v>0</v>
      </c>
      <c r="AV15" s="156">
        <f>+MM!AV19</f>
        <v>0</v>
      </c>
    </row>
    <row r="16" spans="1:58" x14ac:dyDescent="0.2">
      <c r="B16" s="22" t="s">
        <v>392</v>
      </c>
      <c r="D16" s="404">
        <f>+Hip!D199</f>
        <v>0.1</v>
      </c>
      <c r="E16" s="164">
        <f t="shared" si="2"/>
        <v>38510.462269389383</v>
      </c>
      <c r="G16" s="156">
        <f>+(G13+G14+G15)*$D$16</f>
        <v>0</v>
      </c>
      <c r="H16" s="156">
        <f t="shared" ref="H16:AV16" si="3">+(H13+H14+H15)*$D$16</f>
        <v>0</v>
      </c>
      <c r="I16" s="156">
        <f t="shared" si="3"/>
        <v>0</v>
      </c>
      <c r="J16" s="156">
        <f t="shared" si="3"/>
        <v>182.85832246439401</v>
      </c>
      <c r="K16" s="156">
        <f t="shared" si="3"/>
        <v>375.9952019752742</v>
      </c>
      <c r="L16" s="156">
        <f t="shared" si="3"/>
        <v>571.87387960271974</v>
      </c>
      <c r="M16" s="156">
        <f t="shared" si="3"/>
        <v>583.88323107437679</v>
      </c>
      <c r="N16" s="156">
        <f t="shared" si="3"/>
        <v>643.07728066778031</v>
      </c>
      <c r="O16" s="156">
        <f t="shared" si="3"/>
        <v>608.66381928440421</v>
      </c>
      <c r="P16" s="156">
        <f t="shared" si="3"/>
        <v>621.44575948937666</v>
      </c>
      <c r="Q16" s="156">
        <f t="shared" si="3"/>
        <v>634.49612043865363</v>
      </c>
      <c r="R16" s="156">
        <f t="shared" si="3"/>
        <v>647.82053896786522</v>
      </c>
      <c r="S16" s="156">
        <f t="shared" si="3"/>
        <v>742.27497234948612</v>
      </c>
      <c r="T16" s="156">
        <f t="shared" si="3"/>
        <v>675.31469046220025</v>
      </c>
      <c r="U16" s="156">
        <f t="shared" si="3"/>
        <v>689.4962989619064</v>
      </c>
      <c r="V16" s="156">
        <f t="shared" si="3"/>
        <v>703.9757212401064</v>
      </c>
      <c r="W16" s="156">
        <f t="shared" si="3"/>
        <v>718.75921138614842</v>
      </c>
      <c r="X16" s="156">
        <f t="shared" si="3"/>
        <v>8209.4491106145579</v>
      </c>
      <c r="Y16" s="156">
        <f t="shared" si="3"/>
        <v>749.26407107658804</v>
      </c>
      <c r="Z16" s="156">
        <f t="shared" si="3"/>
        <v>764.9986165691962</v>
      </c>
      <c r="AA16" s="156">
        <f t="shared" si="3"/>
        <v>781.06358751714913</v>
      </c>
      <c r="AB16" s="156">
        <f t="shared" si="3"/>
        <v>797.46592285500947</v>
      </c>
      <c r="AC16" s="156">
        <f t="shared" si="3"/>
        <v>849.63889446200562</v>
      </c>
      <c r="AD16" s="156">
        <f t="shared" si="3"/>
        <v>896.75754635110354</v>
      </c>
      <c r="AE16" s="156">
        <f t="shared" si="3"/>
        <v>848.76870874272356</v>
      </c>
      <c r="AF16" s="156">
        <f t="shared" si="3"/>
        <v>866.59285162632045</v>
      </c>
      <c r="AG16" s="156">
        <f t="shared" si="3"/>
        <v>884.79130151047309</v>
      </c>
      <c r="AH16" s="156">
        <f t="shared" si="3"/>
        <v>12508.054455948703</v>
      </c>
      <c r="AI16" s="156">
        <f t="shared" si="3"/>
        <v>922.34272913787891</v>
      </c>
      <c r="AJ16" s="156">
        <f t="shared" si="3"/>
        <v>1031.339424612999</v>
      </c>
      <c r="AK16" s="156">
        <f t="shared" si="3"/>
        <v>0</v>
      </c>
      <c r="AL16" s="156">
        <f t="shared" si="3"/>
        <v>0</v>
      </c>
      <c r="AM16" s="156">
        <f t="shared" si="3"/>
        <v>0</v>
      </c>
      <c r="AN16" s="156">
        <f t="shared" si="3"/>
        <v>0</v>
      </c>
      <c r="AO16" s="156">
        <f t="shared" si="3"/>
        <v>0</v>
      </c>
      <c r="AP16" s="156">
        <f t="shared" si="3"/>
        <v>0</v>
      </c>
      <c r="AQ16" s="156">
        <f t="shared" si="3"/>
        <v>0</v>
      </c>
      <c r="AR16" s="156">
        <f t="shared" si="3"/>
        <v>0</v>
      </c>
      <c r="AS16" s="156">
        <f t="shared" si="3"/>
        <v>0</v>
      </c>
      <c r="AT16" s="156">
        <f t="shared" si="3"/>
        <v>0</v>
      </c>
      <c r="AU16" s="156">
        <f t="shared" si="3"/>
        <v>0</v>
      </c>
      <c r="AV16" s="156">
        <f t="shared" si="3"/>
        <v>0</v>
      </c>
    </row>
    <row r="17" spans="2:48" ht="13.5" thickBot="1" x14ac:dyDescent="0.25">
      <c r="B17" s="202" t="s">
        <v>387</v>
      </c>
      <c r="C17" s="198"/>
      <c r="D17" s="198"/>
      <c r="E17" s="199">
        <f>SUM(G17:AV17)</f>
        <v>832774.66952007369</v>
      </c>
      <c r="F17" s="198"/>
      <c r="G17" s="200">
        <f t="shared" ref="G17:I17" si="4">+SUM(G12:G16)</f>
        <v>0</v>
      </c>
      <c r="H17" s="200">
        <f t="shared" si="4"/>
        <v>47874.193274443001</v>
      </c>
      <c r="I17" s="200">
        <f t="shared" si="4"/>
        <v>193575.03554006052</v>
      </c>
      <c r="J17" s="200">
        <f>+SUM(J12:J16)</f>
        <v>111756.51358547028</v>
      </c>
      <c r="K17" s="200">
        <f t="shared" ref="K17:AV17" si="5">+SUM(K12:K16)</f>
        <v>62101.230925652941</v>
      </c>
      <c r="L17" s="200">
        <f t="shared" si="5"/>
        <v>6290.6126756299172</v>
      </c>
      <c r="M17" s="200">
        <f t="shared" si="5"/>
        <v>6422.7155418181446</v>
      </c>
      <c r="N17" s="200">
        <f t="shared" si="5"/>
        <v>7073.8500873455832</v>
      </c>
      <c r="O17" s="200">
        <f t="shared" si="5"/>
        <v>6695.3020121284462</v>
      </c>
      <c r="P17" s="200">
        <f t="shared" si="5"/>
        <v>6835.9033543831429</v>
      </c>
      <c r="Q17" s="200">
        <f t="shared" si="5"/>
        <v>6979.4573248251891</v>
      </c>
      <c r="R17" s="200">
        <f t="shared" si="5"/>
        <v>7126.0259286465171</v>
      </c>
      <c r="S17" s="200">
        <f t="shared" si="5"/>
        <v>8165.0246958443468</v>
      </c>
      <c r="T17" s="200">
        <f t="shared" si="5"/>
        <v>7428.4615950842017</v>
      </c>
      <c r="U17" s="200">
        <f t="shared" si="5"/>
        <v>7584.4592885809698</v>
      </c>
      <c r="V17" s="200">
        <f t="shared" si="5"/>
        <v>7743.7329336411694</v>
      </c>
      <c r="W17" s="200">
        <f t="shared" si="5"/>
        <v>7906.3513252476323</v>
      </c>
      <c r="X17" s="200">
        <f t="shared" si="5"/>
        <v>90303.940216760137</v>
      </c>
      <c r="Y17" s="200">
        <f t="shared" si="5"/>
        <v>8241.9047818424679</v>
      </c>
      <c r="Z17" s="200">
        <f t="shared" si="5"/>
        <v>8414.9847822611591</v>
      </c>
      <c r="AA17" s="200">
        <f t="shared" si="5"/>
        <v>8591.699462688639</v>
      </c>
      <c r="AB17" s="200">
        <f t="shared" si="5"/>
        <v>8772.1251514051037</v>
      </c>
      <c r="AC17" s="200">
        <f t="shared" si="5"/>
        <v>9346.0278390820604</v>
      </c>
      <c r="AD17" s="200">
        <f t="shared" si="5"/>
        <v>9864.3330098621391</v>
      </c>
      <c r="AE17" s="200">
        <f t="shared" si="5"/>
        <v>9336.4557961699593</v>
      </c>
      <c r="AF17" s="200">
        <f t="shared" si="5"/>
        <v>9532.5213678895252</v>
      </c>
      <c r="AG17" s="200">
        <f t="shared" si="5"/>
        <v>9732.7043166152034</v>
      </c>
      <c r="AH17" s="200">
        <f t="shared" si="5"/>
        <v>137588.59901543573</v>
      </c>
      <c r="AI17" s="200">
        <f t="shared" si="5"/>
        <v>10145.770020516668</v>
      </c>
      <c r="AJ17" s="200">
        <f t="shared" si="5"/>
        <v>11344.733670742988</v>
      </c>
      <c r="AK17" s="200">
        <f t="shared" si="5"/>
        <v>0</v>
      </c>
      <c r="AL17" s="200">
        <f t="shared" si="5"/>
        <v>0</v>
      </c>
      <c r="AM17" s="200">
        <f t="shared" si="5"/>
        <v>0</v>
      </c>
      <c r="AN17" s="200">
        <f t="shared" si="5"/>
        <v>0</v>
      </c>
      <c r="AO17" s="200">
        <f t="shared" si="5"/>
        <v>0</v>
      </c>
      <c r="AP17" s="200">
        <f t="shared" si="5"/>
        <v>0</v>
      </c>
      <c r="AQ17" s="200">
        <f t="shared" si="5"/>
        <v>0</v>
      </c>
      <c r="AR17" s="200">
        <f t="shared" si="5"/>
        <v>0</v>
      </c>
      <c r="AS17" s="200">
        <f t="shared" si="5"/>
        <v>0</v>
      </c>
      <c r="AT17" s="200">
        <f t="shared" si="5"/>
        <v>0</v>
      </c>
      <c r="AU17" s="200">
        <f t="shared" si="5"/>
        <v>0</v>
      </c>
      <c r="AV17" s="200">
        <f t="shared" si="5"/>
        <v>0</v>
      </c>
    </row>
    <row r="19" spans="2:48" x14ac:dyDescent="0.2">
      <c r="B19" s="22" t="s">
        <v>388</v>
      </c>
      <c r="G19" s="156">
        <f>-G17+G10</f>
        <v>0</v>
      </c>
      <c r="H19" s="156">
        <f t="shared" ref="H19:AV19" si="6">-H17+H10</f>
        <v>-47874.193274443001</v>
      </c>
      <c r="I19" s="156">
        <f t="shared" si="6"/>
        <v>-193575.03554006052</v>
      </c>
      <c r="J19" s="156">
        <f t="shared" si="6"/>
        <v>-85851.66438842073</v>
      </c>
      <c r="K19" s="156">
        <f t="shared" si="6"/>
        <v>-16237.284203847899</v>
      </c>
      <c r="L19" s="156">
        <f t="shared" si="6"/>
        <v>52518.860826492572</v>
      </c>
      <c r="M19" s="156">
        <f t="shared" si="6"/>
        <v>52720.680875194805</v>
      </c>
      <c r="N19" s="156">
        <f t="shared" si="6"/>
        <v>52410.481625770517</v>
      </c>
      <c r="O19" s="156">
        <f t="shared" si="6"/>
        <v>53137.124638308975</v>
      </c>
      <c r="P19" s="156">
        <f t="shared" si="6"/>
        <v>53351.928227059339</v>
      </c>
      <c r="Q19" s="156">
        <f t="shared" si="6"/>
        <v>53571.242691173473</v>
      </c>
      <c r="R19" s="156">
        <f t="shared" si="6"/>
        <v>53795.162759034007</v>
      </c>
      <c r="S19" s="156">
        <f t="shared" si="6"/>
        <v>53134.432925623347</v>
      </c>
      <c r="T19" s="156">
        <f t="shared" si="6"/>
        <v>54257.208607780194</v>
      </c>
      <c r="U19" s="156">
        <f t="shared" si="6"/>
        <v>54495.533959889464</v>
      </c>
      <c r="V19" s="156">
        <f t="shared" si="6"/>
        <v>54738.864144393025</v>
      </c>
      <c r="W19" s="156">
        <f t="shared" si="6"/>
        <v>54987.304262771162</v>
      </c>
      <c r="X19" s="156">
        <f t="shared" si="6"/>
        <v>-26990.593890047065</v>
      </c>
      <c r="Y19" s="156">
        <f t="shared" si="6"/>
        <v>36785.102881114632</v>
      </c>
      <c r="Z19" s="156">
        <f t="shared" si="6"/>
        <v>22498.600721755673</v>
      </c>
      <c r="AA19" s="156">
        <f t="shared" si="6"/>
        <v>13125.962017539126</v>
      </c>
      <c r="AB19" s="156">
        <f t="shared" si="6"/>
        <v>13401.607219907441</v>
      </c>
      <c r="AC19" s="156">
        <f t="shared" si="6"/>
        <v>13293.352912028047</v>
      </c>
      <c r="AD19" s="156">
        <f t="shared" si="6"/>
        <v>13250.474737021281</v>
      </c>
      <c r="AE19" s="156">
        <f t="shared" si="6"/>
        <v>14263.76291339801</v>
      </c>
      <c r="AF19" s="156">
        <f t="shared" si="6"/>
        <v>14563.301934579367</v>
      </c>
      <c r="AG19" s="156">
        <f t="shared" si="6"/>
        <v>14869.131275205531</v>
      </c>
      <c r="AH19" s="156">
        <f t="shared" si="6"/>
        <v>-112470.12487618676</v>
      </c>
      <c r="AI19" s="156">
        <f t="shared" si="6"/>
        <v>15500.192075656529</v>
      </c>
      <c r="AJ19" s="156">
        <f t="shared" si="6"/>
        <v>14839.793629449841</v>
      </c>
      <c r="AK19" s="156">
        <f t="shared" si="6"/>
        <v>0</v>
      </c>
      <c r="AL19" s="156">
        <f t="shared" si="6"/>
        <v>0</v>
      </c>
      <c r="AM19" s="156">
        <f t="shared" si="6"/>
        <v>0</v>
      </c>
      <c r="AN19" s="156">
        <f t="shared" si="6"/>
        <v>0</v>
      </c>
      <c r="AO19" s="156">
        <f t="shared" si="6"/>
        <v>0</v>
      </c>
      <c r="AP19" s="156">
        <f t="shared" si="6"/>
        <v>0</v>
      </c>
      <c r="AQ19" s="156">
        <f t="shared" si="6"/>
        <v>0</v>
      </c>
      <c r="AR19" s="156">
        <f t="shared" si="6"/>
        <v>0</v>
      </c>
      <c r="AS19" s="156">
        <f t="shared" si="6"/>
        <v>0</v>
      </c>
      <c r="AT19" s="156">
        <f t="shared" si="6"/>
        <v>0</v>
      </c>
      <c r="AU19" s="156">
        <f t="shared" si="6"/>
        <v>0</v>
      </c>
      <c r="AV19" s="156">
        <f t="shared" si="6"/>
        <v>0</v>
      </c>
    </row>
    <row r="20" spans="2:48" x14ac:dyDescent="0.2">
      <c r="B20" s="22" t="s">
        <v>389</v>
      </c>
      <c r="D20" s="371">
        <f>+IRR(G19:AV19)</f>
        <v>8.8543818303343347E-2</v>
      </c>
    </row>
    <row r="22" spans="2:48" x14ac:dyDescent="0.2">
      <c r="B22" s="22" t="s">
        <v>106</v>
      </c>
      <c r="G22" s="156">
        <f>+F25</f>
        <v>0</v>
      </c>
      <c r="H22" s="156">
        <f t="shared" ref="H22:AV22" si="7">+G25</f>
        <v>0</v>
      </c>
      <c r="I22" s="156">
        <f t="shared" si="7"/>
        <v>52113.157145154422</v>
      </c>
      <c r="J22" s="156">
        <f t="shared" si="7"/>
        <v>267442.36337761144</v>
      </c>
      <c r="K22" s="156">
        <f t="shared" si="7"/>
        <v>384576.02996820403</v>
      </c>
      <c r="L22" s="156">
        <f t="shared" si="7"/>
        <v>436302.85543566302</v>
      </c>
      <c r="M22" s="156">
        <f t="shared" si="7"/>
        <v>417765.69489557616</v>
      </c>
      <c r="N22" s="156">
        <f t="shared" si="7"/>
        <v>397367.49341434345</v>
      </c>
      <c r="O22" s="156">
        <f t="shared" si="7"/>
        <v>375500.82276284462</v>
      </c>
      <c r="P22" s="156">
        <f t="shared" si="7"/>
        <v>350907.01083886833</v>
      </c>
      <c r="Q22" s="156">
        <f t="shared" si="7"/>
        <v>323901.74578182533</v>
      </c>
      <c r="R22" s="156">
        <f t="shared" si="7"/>
        <v>294266.59803816193</v>
      </c>
      <c r="S22" s="156">
        <f t="shared" si="7"/>
        <v>261763.6943516272</v>
      </c>
      <c r="T22" s="156">
        <f t="shared" si="7"/>
        <v>227102.09284246864</v>
      </c>
      <c r="U22" s="156">
        <f t="shared" si="7"/>
        <v>188149.23025902713</v>
      </c>
      <c r="V22" s="156">
        <f t="shared" si="7"/>
        <v>145487.90489981874</v>
      </c>
      <c r="W22" s="156">
        <f t="shared" si="7"/>
        <v>98784.307331276825</v>
      </c>
      <c r="X22" s="156">
        <f t="shared" si="7"/>
        <v>47674.956950434396</v>
      </c>
      <c r="Y22" s="156">
        <f t="shared" si="7"/>
        <v>81276.723807620088</v>
      </c>
      <c r="Z22" s="156">
        <f t="shared" si="7"/>
        <v>48431.078925843183</v>
      </c>
      <c r="AA22" s="156">
        <f t="shared" si="7"/>
        <v>28228.638842345645</v>
      </c>
      <c r="AB22" s="156">
        <f t="shared" si="7"/>
        <v>16439.925497476303</v>
      </c>
      <c r="AC22" s="156">
        <f t="shared" si="7"/>
        <v>3307.3425790856463</v>
      </c>
      <c r="AD22" s="156">
        <f t="shared" si="7"/>
        <v>-10870.209817437762</v>
      </c>
      <c r="AE22" s="156">
        <f t="shared" si="7"/>
        <v>-26256.422065001323</v>
      </c>
      <c r="AF22" s="156">
        <f t="shared" si="7"/>
        <v>-44107.996874744582</v>
      </c>
      <c r="AG22" s="156">
        <f t="shared" si="7"/>
        <v>-63866.279630717894</v>
      </c>
      <c r="AH22" s="156">
        <f t="shared" si="7"/>
        <v>-85706.944823216589</v>
      </c>
      <c r="AI22" s="156">
        <f t="shared" si="7"/>
        <v>29132.894204800024</v>
      </c>
      <c r="AJ22" s="156">
        <f t="shared" si="7"/>
        <v>14839.79362944998</v>
      </c>
      <c r="AK22" s="156">
        <f t="shared" si="7"/>
        <v>1.5052137314341962E-10</v>
      </c>
      <c r="AL22" s="156">
        <f t="shared" si="7"/>
        <v>1.6384911025780032E-10</v>
      </c>
      <c r="AM22" s="156">
        <f t="shared" si="7"/>
        <v>1.7835693610563146E-10</v>
      </c>
      <c r="AN22" s="156">
        <f t="shared" si="7"/>
        <v>1.941493402493095E-10</v>
      </c>
      <c r="AO22" s="156">
        <f t="shared" si="7"/>
        <v>2.1134006415605835E-10</v>
      </c>
      <c r="AP22" s="156">
        <f t="shared" si="7"/>
        <v>2.3005292039690931E-10</v>
      </c>
      <c r="AQ22" s="156">
        <f t="shared" si="7"/>
        <v>2.5042268438068674E-10</v>
      </c>
      <c r="AR22" s="156">
        <f t="shared" si="7"/>
        <v>2.7259606504552576E-10</v>
      </c>
      <c r="AS22" s="156">
        <f t="shared" si="7"/>
        <v>2.9673276149912316E-10</v>
      </c>
      <c r="AT22" s="156">
        <f t="shared" si="7"/>
        <v>3.2300661321795085E-10</v>
      </c>
      <c r="AU22" s="156">
        <f t="shared" si="7"/>
        <v>3.516068520894994E-10</v>
      </c>
      <c r="AV22" s="156">
        <f t="shared" si="7"/>
        <v>3.8273946531512258E-10</v>
      </c>
    </row>
    <row r="23" spans="2:48" x14ac:dyDescent="0.2">
      <c r="B23" s="370" t="s">
        <v>391</v>
      </c>
      <c r="C23" s="292"/>
      <c r="D23" s="292"/>
      <c r="E23" s="166">
        <f t="shared" ref="E23:E24" si="8">+SUM(G23:AV23)</f>
        <v>-346511.21168814035</v>
      </c>
      <c r="F23" s="292"/>
      <c r="G23" s="293">
        <f>-G19</f>
        <v>0</v>
      </c>
      <c r="H23" s="293">
        <f t="shared" ref="H23:AV23" si="9">-H19</f>
        <v>47874.193274443001</v>
      </c>
      <c r="I23" s="293">
        <f t="shared" si="9"/>
        <v>193575.03554006052</v>
      </c>
      <c r="J23" s="293">
        <f t="shared" si="9"/>
        <v>85851.66438842073</v>
      </c>
      <c r="K23" s="293">
        <f t="shared" si="9"/>
        <v>16237.284203847899</v>
      </c>
      <c r="L23" s="293">
        <f t="shared" si="9"/>
        <v>-52518.860826492572</v>
      </c>
      <c r="M23" s="293">
        <f t="shared" si="9"/>
        <v>-52720.680875194805</v>
      </c>
      <c r="N23" s="293">
        <f t="shared" si="9"/>
        <v>-52410.481625770517</v>
      </c>
      <c r="O23" s="293">
        <f t="shared" si="9"/>
        <v>-53137.124638308975</v>
      </c>
      <c r="P23" s="293">
        <f t="shared" si="9"/>
        <v>-53351.928227059339</v>
      </c>
      <c r="Q23" s="293">
        <f t="shared" si="9"/>
        <v>-53571.242691173473</v>
      </c>
      <c r="R23" s="293">
        <f t="shared" si="9"/>
        <v>-53795.162759034007</v>
      </c>
      <c r="S23" s="293">
        <f t="shared" si="9"/>
        <v>-53134.432925623347</v>
      </c>
      <c r="T23" s="293">
        <f t="shared" si="9"/>
        <v>-54257.208607780194</v>
      </c>
      <c r="U23" s="293">
        <f t="shared" si="9"/>
        <v>-54495.533959889464</v>
      </c>
      <c r="V23" s="293">
        <f t="shared" si="9"/>
        <v>-54738.864144393025</v>
      </c>
      <c r="W23" s="293">
        <f t="shared" si="9"/>
        <v>-54987.304262771162</v>
      </c>
      <c r="X23" s="293">
        <f t="shared" si="9"/>
        <v>26990.593890047065</v>
      </c>
      <c r="Y23" s="293">
        <f t="shared" si="9"/>
        <v>-36785.102881114632</v>
      </c>
      <c r="Z23" s="293">
        <f t="shared" si="9"/>
        <v>-22498.600721755673</v>
      </c>
      <c r="AA23" s="293">
        <f t="shared" si="9"/>
        <v>-13125.962017539126</v>
      </c>
      <c r="AB23" s="293">
        <f t="shared" si="9"/>
        <v>-13401.607219907441</v>
      </c>
      <c r="AC23" s="293">
        <f t="shared" si="9"/>
        <v>-13293.352912028047</v>
      </c>
      <c r="AD23" s="293">
        <f t="shared" si="9"/>
        <v>-13250.474737021281</v>
      </c>
      <c r="AE23" s="293">
        <f t="shared" si="9"/>
        <v>-14263.76291339801</v>
      </c>
      <c r="AF23" s="293">
        <f t="shared" si="9"/>
        <v>-14563.301934579367</v>
      </c>
      <c r="AG23" s="293">
        <f t="shared" si="9"/>
        <v>-14869.131275205531</v>
      </c>
      <c r="AH23" s="293">
        <f t="shared" si="9"/>
        <v>112470.12487618676</v>
      </c>
      <c r="AI23" s="293">
        <f t="shared" si="9"/>
        <v>-15500.192075656529</v>
      </c>
      <c r="AJ23" s="293">
        <f t="shared" si="9"/>
        <v>-14839.793629449841</v>
      </c>
      <c r="AK23" s="293">
        <f t="shared" si="9"/>
        <v>0</v>
      </c>
      <c r="AL23" s="293">
        <f t="shared" si="9"/>
        <v>0</v>
      </c>
      <c r="AM23" s="293">
        <f t="shared" si="9"/>
        <v>0</v>
      </c>
      <c r="AN23" s="293">
        <f t="shared" si="9"/>
        <v>0</v>
      </c>
      <c r="AO23" s="293">
        <f t="shared" si="9"/>
        <v>0</v>
      </c>
      <c r="AP23" s="293">
        <f t="shared" si="9"/>
        <v>0</v>
      </c>
      <c r="AQ23" s="293">
        <f t="shared" si="9"/>
        <v>0</v>
      </c>
      <c r="AR23" s="293">
        <f t="shared" si="9"/>
        <v>0</v>
      </c>
      <c r="AS23" s="293">
        <f t="shared" si="9"/>
        <v>0</v>
      </c>
      <c r="AT23" s="293">
        <f t="shared" si="9"/>
        <v>0</v>
      </c>
      <c r="AU23" s="293">
        <f t="shared" si="9"/>
        <v>0</v>
      </c>
      <c r="AV23" s="293">
        <f t="shared" si="9"/>
        <v>0</v>
      </c>
    </row>
    <row r="24" spans="2:48" x14ac:dyDescent="0.2">
      <c r="B24" s="345" t="s">
        <v>390</v>
      </c>
      <c r="E24" s="164">
        <f t="shared" si="8"/>
        <v>346511.2116881407</v>
      </c>
      <c r="G24" s="156">
        <f>(G22*$D$20)+(SUM(G23)*$D$20)</f>
        <v>0</v>
      </c>
      <c r="H24" s="156">
        <f t="shared" ref="H24:AV24" si="10">(H22*$D$20)+(SUM(H23)*$D$20)</f>
        <v>4238.9638707114236</v>
      </c>
      <c r="I24" s="156">
        <f t="shared" si="10"/>
        <v>21754.170692396481</v>
      </c>
      <c r="J24" s="156">
        <f t="shared" si="10"/>
        <v>31282.002202171891</v>
      </c>
      <c r="K24" s="156">
        <f t="shared" si="10"/>
        <v>35489.541263611041</v>
      </c>
      <c r="L24" s="156">
        <f t="shared" si="10"/>
        <v>33981.700286405692</v>
      </c>
      <c r="M24" s="156">
        <f t="shared" si="10"/>
        <v>32322.479393962072</v>
      </c>
      <c r="N24" s="156">
        <f t="shared" si="10"/>
        <v>30543.81097427167</v>
      </c>
      <c r="O24" s="156">
        <f t="shared" si="10"/>
        <v>28543.312714332707</v>
      </c>
      <c r="P24" s="156">
        <f t="shared" si="10"/>
        <v>26346.663170016334</v>
      </c>
      <c r="Q24" s="156">
        <f t="shared" si="10"/>
        <v>23936.094947510075</v>
      </c>
      <c r="R24" s="156">
        <f t="shared" si="10"/>
        <v>21292.259072499292</v>
      </c>
      <c r="S24" s="156">
        <f t="shared" si="10"/>
        <v>18472.831416464804</v>
      </c>
      <c r="T24" s="156">
        <f t="shared" si="10"/>
        <v>15304.346024338669</v>
      </c>
      <c r="U24" s="156">
        <f t="shared" si="10"/>
        <v>11834.208600681079</v>
      </c>
      <c r="V24" s="156">
        <f t="shared" si="10"/>
        <v>8035.2665758511139</v>
      </c>
      <c r="W24" s="156">
        <f t="shared" si="10"/>
        <v>3877.9538819287354</v>
      </c>
      <c r="X24" s="156">
        <f t="shared" si="10"/>
        <v>6611.1729671386347</v>
      </c>
      <c r="Y24" s="156">
        <f t="shared" si="10"/>
        <v>3939.4579993377274</v>
      </c>
      <c r="Z24" s="156">
        <f t="shared" si="10"/>
        <v>2296.1606382581358</v>
      </c>
      <c r="AA24" s="156">
        <f t="shared" si="10"/>
        <v>1337.2486726697825</v>
      </c>
      <c r="AB24" s="156">
        <f t="shared" si="10"/>
        <v>269.02430151678436</v>
      </c>
      <c r="AC24" s="156">
        <f t="shared" si="10"/>
        <v>-884.19948449536128</v>
      </c>
      <c r="AD24" s="156">
        <f t="shared" si="10"/>
        <v>-2135.7375105422816</v>
      </c>
      <c r="AE24" s="156">
        <f t="shared" si="10"/>
        <v>-3587.811896345253</v>
      </c>
      <c r="AF24" s="156">
        <f t="shared" si="10"/>
        <v>-5194.9808213939441</v>
      </c>
      <c r="AG24" s="156">
        <f t="shared" si="10"/>
        <v>-6971.5339172931617</v>
      </c>
      <c r="AH24" s="156">
        <f t="shared" si="10"/>
        <v>2369.7141518298531</v>
      </c>
      <c r="AI24" s="156">
        <f t="shared" si="10"/>
        <v>1207.0915003064836</v>
      </c>
      <c r="AJ24" s="156">
        <f t="shared" si="10"/>
        <v>1.2278178473934531E-11</v>
      </c>
      <c r="AK24" s="156">
        <f t="shared" si="10"/>
        <v>1.3327737114380692E-11</v>
      </c>
      <c r="AL24" s="156">
        <f t="shared" si="10"/>
        <v>1.4507825847831143E-11</v>
      </c>
      <c r="AM24" s="156">
        <f t="shared" si="10"/>
        <v>1.579240414367805E-11</v>
      </c>
      <c r="AN24" s="156">
        <f t="shared" si="10"/>
        <v>1.7190723906748846E-11</v>
      </c>
      <c r="AO24" s="156">
        <f t="shared" si="10"/>
        <v>1.8712856240850958E-11</v>
      </c>
      <c r="AP24" s="156">
        <f t="shared" si="10"/>
        <v>2.0369763983777449E-11</v>
      </c>
      <c r="AQ24" s="156">
        <f t="shared" si="10"/>
        <v>2.2173380664839023E-11</v>
      </c>
      <c r="AR24" s="156">
        <f t="shared" si="10"/>
        <v>2.4136696453597397E-11</v>
      </c>
      <c r="AS24" s="156">
        <f t="shared" si="10"/>
        <v>2.6273851718827678E-11</v>
      </c>
      <c r="AT24" s="156">
        <f t="shared" si="10"/>
        <v>2.860023887154854E-11</v>
      </c>
      <c r="AU24" s="156">
        <f t="shared" si="10"/>
        <v>3.1132613225623157E-11</v>
      </c>
      <c r="AV24" s="156">
        <f t="shared" si="10"/>
        <v>3.3889213674380996E-11</v>
      </c>
    </row>
    <row r="25" spans="2:48" x14ac:dyDescent="0.2">
      <c r="B25" s="292" t="s">
        <v>103</v>
      </c>
      <c r="C25" s="292"/>
      <c r="D25" s="292"/>
      <c r="E25" s="292"/>
      <c r="F25" s="292"/>
      <c r="G25" s="293">
        <f>+SUM(G22:G24)</f>
        <v>0</v>
      </c>
      <c r="H25" s="293">
        <f t="shared" ref="H25:AV25" si="11">+SUM(H22:H24)</f>
        <v>52113.157145154422</v>
      </c>
      <c r="I25" s="293">
        <f t="shared" si="11"/>
        <v>267442.36337761144</v>
      </c>
      <c r="J25" s="293">
        <f t="shared" si="11"/>
        <v>384576.02996820403</v>
      </c>
      <c r="K25" s="293">
        <f t="shared" si="11"/>
        <v>436302.85543566302</v>
      </c>
      <c r="L25" s="293">
        <f t="shared" si="11"/>
        <v>417765.69489557616</v>
      </c>
      <c r="M25" s="293">
        <f t="shared" si="11"/>
        <v>397367.49341434345</v>
      </c>
      <c r="N25" s="293">
        <f t="shared" si="11"/>
        <v>375500.82276284462</v>
      </c>
      <c r="O25" s="293">
        <f t="shared" si="11"/>
        <v>350907.01083886833</v>
      </c>
      <c r="P25" s="293">
        <f t="shared" si="11"/>
        <v>323901.74578182533</v>
      </c>
      <c r="Q25" s="293">
        <f t="shared" si="11"/>
        <v>294266.59803816193</v>
      </c>
      <c r="R25" s="293">
        <f t="shared" si="11"/>
        <v>261763.6943516272</v>
      </c>
      <c r="S25" s="293">
        <f t="shared" si="11"/>
        <v>227102.09284246864</v>
      </c>
      <c r="T25" s="293">
        <f t="shared" si="11"/>
        <v>188149.23025902713</v>
      </c>
      <c r="U25" s="293">
        <f t="shared" si="11"/>
        <v>145487.90489981874</v>
      </c>
      <c r="V25" s="293">
        <f t="shared" si="11"/>
        <v>98784.307331276825</v>
      </c>
      <c r="W25" s="293">
        <f t="shared" si="11"/>
        <v>47674.956950434396</v>
      </c>
      <c r="X25" s="293">
        <f t="shared" si="11"/>
        <v>81276.723807620088</v>
      </c>
      <c r="Y25" s="293">
        <f t="shared" si="11"/>
        <v>48431.078925843183</v>
      </c>
      <c r="Z25" s="293">
        <f t="shared" si="11"/>
        <v>28228.638842345645</v>
      </c>
      <c r="AA25" s="293">
        <f t="shared" si="11"/>
        <v>16439.925497476303</v>
      </c>
      <c r="AB25" s="293">
        <f t="shared" si="11"/>
        <v>3307.3425790856463</v>
      </c>
      <c r="AC25" s="293">
        <f t="shared" si="11"/>
        <v>-10870.209817437762</v>
      </c>
      <c r="AD25" s="293">
        <f t="shared" si="11"/>
        <v>-26256.422065001323</v>
      </c>
      <c r="AE25" s="293">
        <f t="shared" si="11"/>
        <v>-44107.996874744582</v>
      </c>
      <c r="AF25" s="293">
        <f t="shared" si="11"/>
        <v>-63866.279630717894</v>
      </c>
      <c r="AG25" s="293">
        <f t="shared" si="11"/>
        <v>-85706.944823216589</v>
      </c>
      <c r="AH25" s="293">
        <f t="shared" si="11"/>
        <v>29132.894204800024</v>
      </c>
      <c r="AI25" s="293">
        <f t="shared" si="11"/>
        <v>14839.79362944998</v>
      </c>
      <c r="AJ25" s="293">
        <f t="shared" si="11"/>
        <v>1.5052137314341962E-10</v>
      </c>
      <c r="AK25" s="293">
        <f t="shared" si="11"/>
        <v>1.6384911025780032E-10</v>
      </c>
      <c r="AL25" s="293">
        <f t="shared" si="11"/>
        <v>1.7835693610563146E-10</v>
      </c>
      <c r="AM25" s="293">
        <f t="shared" si="11"/>
        <v>1.941493402493095E-10</v>
      </c>
      <c r="AN25" s="293">
        <f t="shared" si="11"/>
        <v>2.1134006415605835E-10</v>
      </c>
      <c r="AO25" s="293">
        <f t="shared" si="11"/>
        <v>2.3005292039690931E-10</v>
      </c>
      <c r="AP25" s="293">
        <f t="shared" si="11"/>
        <v>2.5042268438068674E-10</v>
      </c>
      <c r="AQ25" s="293">
        <f t="shared" si="11"/>
        <v>2.7259606504552576E-10</v>
      </c>
      <c r="AR25" s="293">
        <f t="shared" si="11"/>
        <v>2.9673276149912316E-10</v>
      </c>
      <c r="AS25" s="293">
        <f t="shared" si="11"/>
        <v>3.2300661321795085E-10</v>
      </c>
      <c r="AT25" s="293">
        <f t="shared" si="11"/>
        <v>3.516068520894994E-10</v>
      </c>
      <c r="AU25" s="293">
        <f t="shared" si="11"/>
        <v>3.8273946531512258E-10</v>
      </c>
      <c r="AV25" s="293">
        <f t="shared" si="11"/>
        <v>4.166286789895036E-10</v>
      </c>
    </row>
    <row r="27" spans="2:48" x14ac:dyDescent="0.2">
      <c r="B27" s="294" t="s">
        <v>393</v>
      </c>
      <c r="C27" s="295" t="str">
        <f>+IF(ROUND(SUM(E23:E24),0)=0,"Ok","Error")</f>
        <v>Ok</v>
      </c>
    </row>
  </sheetData>
  <conditionalFormatting sqref="C3">
    <cfRule type="containsText" dxfId="28" priority="4" operator="containsText" text="Error">
      <formula>NOT(ISERROR(SEARCH("Error",C3)))</formula>
    </cfRule>
  </conditionalFormatting>
  <conditionalFormatting sqref="C27">
    <cfRule type="containsText" dxfId="27" priority="1" operator="containsText" text="Error">
      <formula>NOT(ISERROR(SEARCH("Error",C27)))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4" tint="0.59999389629810485"/>
  </sheetPr>
  <dimension ref="A1:BD94"/>
  <sheetViews>
    <sheetView showGridLines="0" zoomScale="80" zoomScaleNormal="80" workbookViewId="0">
      <pane xSplit="5" ySplit="3" topLeftCell="F53" activePane="bottomRight" state="frozen"/>
      <selection activeCell="G69" sqref="G69"/>
      <selection pane="topRight" activeCell="G69" sqref="G69"/>
      <selection pane="bottomLeft" activeCell="G69" sqref="G69"/>
      <selection pane="bottomRight" activeCell="I89" sqref="I89"/>
    </sheetView>
  </sheetViews>
  <sheetFormatPr baseColWidth="10" defaultColWidth="0" defaultRowHeight="12.75" x14ac:dyDescent="0.2"/>
  <cols>
    <col min="1" max="1" width="9.140625" style="22" customWidth="1"/>
    <col min="2" max="2" width="37" style="22" customWidth="1"/>
    <col min="3" max="3" width="12.85546875" style="22" customWidth="1"/>
    <col min="4" max="4" width="9.140625" style="22" customWidth="1"/>
    <col min="5" max="5" width="14.7109375" style="22" bestFit="1" customWidth="1"/>
    <col min="6" max="6" width="3.5703125" style="22" customWidth="1"/>
    <col min="7" max="49" width="14.28515625" style="22" customWidth="1"/>
    <col min="50" max="57" width="13.5703125" style="22" hidden="1" customWidth="1"/>
    <col min="58" max="16384" width="13.5703125" style="22" hidden="1"/>
  </cols>
  <sheetData>
    <row r="1" spans="1:56" ht="15" x14ac:dyDescent="0.2">
      <c r="A1" s="1" t="str">
        <f>+Control!$A$1</f>
        <v>Ruta PY1 - Cuatro Mojones-Quiindy</v>
      </c>
      <c r="B1" s="2"/>
      <c r="C1" s="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56" x14ac:dyDescent="0.2">
      <c r="A2" s="3" t="str">
        <f ca="1" xml:space="preserve"> RIGHT( CELL("filename",A3), LEN( CELL("filename",A3)) - SEARCH("]", CELL("filename",A3)))</f>
        <v>Tax</v>
      </c>
      <c r="B2" s="2"/>
      <c r="C2" s="1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56" x14ac:dyDescent="0.2">
      <c r="A3" s="4" t="str">
        <f>+Hip!A3</f>
        <v>Cifras en miles de USD</v>
      </c>
      <c r="B3" s="2"/>
      <c r="C3" s="14" t="str">
        <f ca="1">+Control!O29</f>
        <v>Ok</v>
      </c>
      <c r="D3" s="2"/>
      <c r="E3" s="2"/>
      <c r="F3" s="2"/>
      <c r="G3" s="25">
        <f>+'Inv. Inicial'!G3</f>
        <v>2023</v>
      </c>
      <c r="H3" s="25">
        <f>+'Inv. Inicial'!H3</f>
        <v>2024</v>
      </c>
      <c r="I3" s="25">
        <f>+'Inv. Inicial'!I3</f>
        <v>2025</v>
      </c>
      <c r="J3" s="25">
        <f>+'Inv. Inicial'!J3</f>
        <v>2026</v>
      </c>
      <c r="K3" s="25">
        <f>+'Inv. Inicial'!K3</f>
        <v>2027</v>
      </c>
      <c r="L3" s="25">
        <f>+'Inv. Inicial'!L3</f>
        <v>2028</v>
      </c>
      <c r="M3" s="25">
        <f>+'Inv. Inicial'!M3</f>
        <v>2029</v>
      </c>
      <c r="N3" s="25">
        <f>+'Inv. Inicial'!N3</f>
        <v>2030</v>
      </c>
      <c r="O3" s="25">
        <f>+'Inv. Inicial'!O3</f>
        <v>2031</v>
      </c>
      <c r="P3" s="25">
        <f>+'Inv. Inicial'!P3</f>
        <v>2032</v>
      </c>
      <c r="Q3" s="25">
        <f>+'Inv. Inicial'!Q3</f>
        <v>2033</v>
      </c>
      <c r="R3" s="25">
        <f>+'Inv. Inicial'!R3</f>
        <v>2034</v>
      </c>
      <c r="S3" s="25">
        <f>+'Inv. Inicial'!S3</f>
        <v>2035</v>
      </c>
      <c r="T3" s="25">
        <f>+'Inv. Inicial'!T3</f>
        <v>2036</v>
      </c>
      <c r="U3" s="25">
        <f>+'Inv. Inicial'!U3</f>
        <v>2037</v>
      </c>
      <c r="V3" s="25">
        <f>+'Inv. Inicial'!V3</f>
        <v>2038</v>
      </c>
      <c r="W3" s="25">
        <f>+'Inv. Inicial'!W3</f>
        <v>2039</v>
      </c>
      <c r="X3" s="25">
        <f>+'Inv. Inicial'!X3</f>
        <v>2040</v>
      </c>
      <c r="Y3" s="25">
        <f>+'Inv. Inicial'!Y3</f>
        <v>2041</v>
      </c>
      <c r="Z3" s="25">
        <f>+'Inv. Inicial'!Z3</f>
        <v>2042</v>
      </c>
      <c r="AA3" s="25">
        <f>+'Inv. Inicial'!AA3</f>
        <v>2043</v>
      </c>
      <c r="AB3" s="25">
        <f>+'Inv. Inicial'!AB3</f>
        <v>2044</v>
      </c>
      <c r="AC3" s="25">
        <f>+'Inv. Inicial'!AC3</f>
        <v>2045</v>
      </c>
      <c r="AD3" s="25">
        <f>+'Inv. Inicial'!AD3</f>
        <v>2046</v>
      </c>
      <c r="AE3" s="25">
        <f>+'Inv. Inicial'!AE3</f>
        <v>2047</v>
      </c>
      <c r="AF3" s="25">
        <f>+'Inv. Inicial'!AF3</f>
        <v>2048</v>
      </c>
      <c r="AG3" s="25">
        <f>+'Inv. Inicial'!AG3</f>
        <v>2049</v>
      </c>
      <c r="AH3" s="25">
        <f>+'Inv. Inicial'!AH3</f>
        <v>2050</v>
      </c>
      <c r="AI3" s="25">
        <f>+'Inv. Inicial'!AI3</f>
        <v>2051</v>
      </c>
      <c r="AJ3" s="25">
        <f>+'Inv. Inicial'!AJ3</f>
        <v>2052</v>
      </c>
      <c r="AK3" s="25">
        <f>+'Inv. Inicial'!AK3</f>
        <v>2053</v>
      </c>
      <c r="AL3" s="25">
        <f>+'Inv. Inicial'!AL3</f>
        <v>2054</v>
      </c>
      <c r="AM3" s="25">
        <f>+'Inv. Inicial'!AM3</f>
        <v>2055</v>
      </c>
      <c r="AN3" s="25">
        <f>+'Inv. Inicial'!AN3</f>
        <v>2056</v>
      </c>
      <c r="AO3" s="25">
        <f>+'Inv. Inicial'!AO3</f>
        <v>2057</v>
      </c>
      <c r="AP3" s="25">
        <f>+'Inv. Inicial'!AP3</f>
        <v>2058</v>
      </c>
      <c r="AQ3" s="25">
        <f>+'Inv. Inicial'!AQ3</f>
        <v>2059</v>
      </c>
      <c r="AR3" s="25">
        <f>+'Inv. Inicial'!AR3</f>
        <v>2060</v>
      </c>
      <c r="AS3" s="25">
        <f>+'Inv. Inicial'!AS3</f>
        <v>2061</v>
      </c>
      <c r="AT3" s="25">
        <f>+'Inv. Inicial'!AT3</f>
        <v>2062</v>
      </c>
      <c r="AU3" s="25">
        <f>+'Inv. Inicial'!AU3</f>
        <v>2063</v>
      </c>
      <c r="AV3" s="25">
        <f>+'Inv. Inicial'!AV3</f>
        <v>2064</v>
      </c>
    </row>
    <row r="4" spans="1:56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56" x14ac:dyDescent="0.2">
      <c r="A5" s="2"/>
      <c r="B5" s="2" t="str">
        <f>+Flags!B10</f>
        <v>Días del periodo</v>
      </c>
      <c r="C5" s="2"/>
      <c r="D5" s="2"/>
      <c r="E5" s="2"/>
      <c r="F5" s="2"/>
      <c r="G5" s="2">
        <f>+Flags!G10</f>
        <v>365</v>
      </c>
      <c r="H5" s="2">
        <f>+Flags!H10</f>
        <v>366</v>
      </c>
      <c r="I5" s="2">
        <f>+Flags!I10</f>
        <v>365</v>
      </c>
      <c r="J5" s="2">
        <f>+Flags!J10</f>
        <v>365</v>
      </c>
      <c r="K5" s="2">
        <f>+Flags!K10</f>
        <v>365</v>
      </c>
      <c r="L5" s="2">
        <f>+Flags!L10</f>
        <v>366</v>
      </c>
      <c r="M5" s="2">
        <f>+Flags!M10</f>
        <v>365</v>
      </c>
      <c r="N5" s="2">
        <f>+Flags!N10</f>
        <v>365</v>
      </c>
      <c r="O5" s="2">
        <f>+Flags!O10</f>
        <v>365</v>
      </c>
      <c r="P5" s="2">
        <f>+Flags!P10</f>
        <v>366</v>
      </c>
      <c r="Q5" s="2">
        <f>+Flags!Q10</f>
        <v>365</v>
      </c>
      <c r="R5" s="2">
        <f>+Flags!R10</f>
        <v>365</v>
      </c>
      <c r="S5" s="2">
        <f>+Flags!S10</f>
        <v>365</v>
      </c>
      <c r="T5" s="2">
        <f>+Flags!T10</f>
        <v>366</v>
      </c>
      <c r="U5" s="2">
        <f>+Flags!U10</f>
        <v>365</v>
      </c>
      <c r="V5" s="2">
        <f>+Flags!V10</f>
        <v>365</v>
      </c>
      <c r="W5" s="2">
        <f>+Flags!W10</f>
        <v>365</v>
      </c>
      <c r="X5" s="2">
        <f>+Flags!X10</f>
        <v>366</v>
      </c>
      <c r="Y5" s="2">
        <f>+Flags!Y10</f>
        <v>365</v>
      </c>
      <c r="Z5" s="2">
        <f>+Flags!Z10</f>
        <v>365</v>
      </c>
      <c r="AA5" s="2">
        <f>+Flags!AA10</f>
        <v>365</v>
      </c>
      <c r="AB5" s="2">
        <f>+Flags!AB10</f>
        <v>366</v>
      </c>
      <c r="AC5" s="2">
        <f>+Flags!AC10</f>
        <v>365</v>
      </c>
      <c r="AD5" s="2">
        <f>+Flags!AD10</f>
        <v>365</v>
      </c>
      <c r="AE5" s="2">
        <f>+Flags!AE10</f>
        <v>365</v>
      </c>
      <c r="AF5" s="2">
        <f>+Flags!AF10</f>
        <v>366</v>
      </c>
      <c r="AG5" s="2">
        <f>+Flags!AG10</f>
        <v>365</v>
      </c>
      <c r="AH5" s="2">
        <f>+Flags!AH10</f>
        <v>365</v>
      </c>
      <c r="AI5" s="2">
        <f>+Flags!AI10</f>
        <v>365</v>
      </c>
      <c r="AJ5" s="2">
        <f>+Flags!AJ10</f>
        <v>366</v>
      </c>
      <c r="AK5" s="2">
        <f>+Flags!AK10</f>
        <v>365</v>
      </c>
      <c r="AL5" s="2">
        <f>+Flags!AL10</f>
        <v>365</v>
      </c>
      <c r="AM5" s="2">
        <f>+Flags!AM10</f>
        <v>365</v>
      </c>
      <c r="AN5" s="2">
        <f>+Flags!AN10</f>
        <v>366</v>
      </c>
      <c r="AO5" s="2">
        <f>+Flags!AO10</f>
        <v>365</v>
      </c>
      <c r="AP5" s="2">
        <f>+Flags!AP10</f>
        <v>365</v>
      </c>
      <c r="AQ5" s="2">
        <f>+Flags!AQ10</f>
        <v>365</v>
      </c>
      <c r="AR5" s="2">
        <f>+Flags!AR10</f>
        <v>366</v>
      </c>
      <c r="AS5" s="2">
        <f>+Flags!AS10</f>
        <v>365</v>
      </c>
      <c r="AT5" s="2">
        <f>+Flags!AT10</f>
        <v>365</v>
      </c>
      <c r="AU5" s="2">
        <f>+Flags!AU10</f>
        <v>365</v>
      </c>
      <c r="AV5" s="2">
        <f>+Flags!AV10</f>
        <v>366</v>
      </c>
    </row>
    <row r="6" spans="1:56" x14ac:dyDescent="0.2">
      <c r="A6" s="2"/>
      <c r="B6" s="2" t="str">
        <f>+Flags!B28</f>
        <v>Factor de Construcción completa</v>
      </c>
      <c r="C6" s="2"/>
      <c r="D6" s="2"/>
      <c r="E6" s="2"/>
      <c r="F6" s="2"/>
      <c r="G6" s="168">
        <f>+Flags!G28</f>
        <v>0</v>
      </c>
      <c r="H6" s="168">
        <f>+Flags!H28</f>
        <v>1</v>
      </c>
      <c r="I6" s="168">
        <f>+Flags!I28</f>
        <v>1</v>
      </c>
      <c r="J6" s="168">
        <f>+Flags!J28</f>
        <v>1</v>
      </c>
      <c r="K6" s="168">
        <f>+Flags!K28</f>
        <v>0.66575342465753429</v>
      </c>
      <c r="L6" s="168">
        <f>+Flags!L28</f>
        <v>0</v>
      </c>
      <c r="M6" s="168">
        <f>+Flags!M28</f>
        <v>0</v>
      </c>
      <c r="N6" s="168">
        <f>+Flags!N28</f>
        <v>0</v>
      </c>
      <c r="O6" s="168">
        <f>+Flags!O28</f>
        <v>0</v>
      </c>
      <c r="P6" s="168">
        <f>+Flags!P28</f>
        <v>0</v>
      </c>
      <c r="Q6" s="168">
        <f>+Flags!Q28</f>
        <v>0</v>
      </c>
      <c r="R6" s="168">
        <f>+Flags!R28</f>
        <v>0</v>
      </c>
      <c r="S6" s="168">
        <f>+Flags!S28</f>
        <v>0</v>
      </c>
      <c r="T6" s="168">
        <f>+Flags!T28</f>
        <v>0</v>
      </c>
      <c r="U6" s="168">
        <f>+Flags!U28</f>
        <v>0</v>
      </c>
      <c r="V6" s="168">
        <f>+Flags!V28</f>
        <v>0</v>
      </c>
      <c r="W6" s="168">
        <f>+Flags!W28</f>
        <v>0</v>
      </c>
      <c r="X6" s="168">
        <f>+Flags!X28</f>
        <v>0</v>
      </c>
      <c r="Y6" s="168">
        <f>+Flags!Y28</f>
        <v>0</v>
      </c>
      <c r="Z6" s="168">
        <f>+Flags!Z28</f>
        <v>0</v>
      </c>
      <c r="AA6" s="168">
        <f>+Flags!AA28</f>
        <v>0</v>
      </c>
      <c r="AB6" s="168">
        <f>+Flags!AB28</f>
        <v>0</v>
      </c>
      <c r="AC6" s="168">
        <f>+Flags!AC28</f>
        <v>0</v>
      </c>
      <c r="AD6" s="168">
        <f>+Flags!AD28</f>
        <v>0</v>
      </c>
      <c r="AE6" s="168">
        <f>+Flags!AE28</f>
        <v>0</v>
      </c>
      <c r="AF6" s="168">
        <f>+Flags!AF28</f>
        <v>0</v>
      </c>
      <c r="AG6" s="168">
        <f>+Flags!AG28</f>
        <v>0</v>
      </c>
      <c r="AH6" s="168">
        <f>+Flags!AH28</f>
        <v>0</v>
      </c>
      <c r="AI6" s="168">
        <f>+Flags!AI28</f>
        <v>0</v>
      </c>
      <c r="AJ6" s="168">
        <f>+Flags!AJ28</f>
        <v>0</v>
      </c>
      <c r="AK6" s="168">
        <f>+Flags!AK28</f>
        <v>0</v>
      </c>
      <c r="AL6" s="168">
        <f>+Flags!AL28</f>
        <v>0</v>
      </c>
      <c r="AM6" s="168">
        <f>+Flags!AM28</f>
        <v>0</v>
      </c>
      <c r="AN6" s="168">
        <f>+Flags!AN28</f>
        <v>0</v>
      </c>
      <c r="AO6" s="168">
        <f>+Flags!AO28</f>
        <v>0</v>
      </c>
      <c r="AP6" s="168">
        <f>+Flags!AP28</f>
        <v>0</v>
      </c>
      <c r="AQ6" s="168">
        <f>+Flags!AQ28</f>
        <v>0</v>
      </c>
      <c r="AR6" s="168">
        <f>+Flags!AR28</f>
        <v>0</v>
      </c>
      <c r="AS6" s="168">
        <f>+Flags!AS28</f>
        <v>0</v>
      </c>
      <c r="AT6" s="168">
        <f>+Flags!AT28</f>
        <v>0</v>
      </c>
      <c r="AU6" s="168">
        <f>+Flags!AU28</f>
        <v>0</v>
      </c>
      <c r="AV6" s="168">
        <f>+Flags!AV28</f>
        <v>0</v>
      </c>
    </row>
    <row r="7" spans="1:56" x14ac:dyDescent="0.2">
      <c r="A7" s="2"/>
      <c r="B7" s="2" t="str">
        <f>+Flags!B37</f>
        <v>Factor de Operación completa</v>
      </c>
      <c r="C7" s="2"/>
      <c r="D7" s="2"/>
      <c r="E7" s="2"/>
      <c r="F7" s="2"/>
      <c r="G7" s="168">
        <f>+Flags!G37</f>
        <v>0</v>
      </c>
      <c r="H7" s="168">
        <f>+Flags!H37</f>
        <v>0</v>
      </c>
      <c r="I7" s="168">
        <f>+Flags!I37</f>
        <v>0</v>
      </c>
      <c r="J7" s="168">
        <f>+Flags!J37</f>
        <v>0</v>
      </c>
      <c r="K7" s="168">
        <f>+Flags!K37</f>
        <v>0.33424657534246577</v>
      </c>
      <c r="L7" s="168">
        <f>+Flags!L37</f>
        <v>1</v>
      </c>
      <c r="M7" s="168">
        <f>+Flags!M37</f>
        <v>1</v>
      </c>
      <c r="N7" s="168">
        <f>+Flags!N37</f>
        <v>1</v>
      </c>
      <c r="O7" s="168">
        <f>+Flags!O37</f>
        <v>1</v>
      </c>
      <c r="P7" s="168">
        <f>+Flags!P37</f>
        <v>1</v>
      </c>
      <c r="Q7" s="168">
        <f>+Flags!Q37</f>
        <v>1</v>
      </c>
      <c r="R7" s="168">
        <f>+Flags!R37</f>
        <v>1</v>
      </c>
      <c r="S7" s="168">
        <f>+Flags!S37</f>
        <v>1</v>
      </c>
      <c r="T7" s="168">
        <f>+Flags!T37</f>
        <v>1</v>
      </c>
      <c r="U7" s="168">
        <f>+Flags!U37</f>
        <v>1</v>
      </c>
      <c r="V7" s="168">
        <f>+Flags!V37</f>
        <v>1</v>
      </c>
      <c r="W7" s="168">
        <f>+Flags!W37</f>
        <v>1</v>
      </c>
      <c r="X7" s="168">
        <f>+Flags!X37</f>
        <v>1</v>
      </c>
      <c r="Y7" s="168">
        <f>+Flags!Y37</f>
        <v>1</v>
      </c>
      <c r="Z7" s="168">
        <f>+Flags!Z37</f>
        <v>1</v>
      </c>
      <c r="AA7" s="168">
        <f>+Flags!AA37</f>
        <v>1</v>
      </c>
      <c r="AB7" s="168">
        <f>+Flags!AB37</f>
        <v>1</v>
      </c>
      <c r="AC7" s="168">
        <f>+Flags!AC37</f>
        <v>1</v>
      </c>
      <c r="AD7" s="168">
        <f>+Flags!AD37</f>
        <v>1</v>
      </c>
      <c r="AE7" s="168">
        <f>+Flags!AE37</f>
        <v>1</v>
      </c>
      <c r="AF7" s="168">
        <f>+Flags!AF37</f>
        <v>1</v>
      </c>
      <c r="AG7" s="168">
        <f>+Flags!AG37</f>
        <v>1</v>
      </c>
      <c r="AH7" s="168">
        <f>+Flags!AH37</f>
        <v>1</v>
      </c>
      <c r="AI7" s="168">
        <f>+Flags!AI37</f>
        <v>1</v>
      </c>
      <c r="AJ7" s="168">
        <f>+Flags!AJ37</f>
        <v>1</v>
      </c>
      <c r="AK7" s="168">
        <f>+Flags!AK37</f>
        <v>0</v>
      </c>
      <c r="AL7" s="168">
        <f>+Flags!AL37</f>
        <v>0</v>
      </c>
      <c r="AM7" s="168">
        <f>+Flags!AM37</f>
        <v>0</v>
      </c>
      <c r="AN7" s="168">
        <f>+Flags!AN37</f>
        <v>0</v>
      </c>
      <c r="AO7" s="168">
        <f>+Flags!AO37</f>
        <v>0</v>
      </c>
      <c r="AP7" s="168">
        <f>+Flags!AP37</f>
        <v>0</v>
      </c>
      <c r="AQ7" s="168">
        <f>+Flags!AQ37</f>
        <v>0</v>
      </c>
      <c r="AR7" s="168">
        <f>+Flags!AR37</f>
        <v>0</v>
      </c>
      <c r="AS7" s="168">
        <f>+Flags!AS37</f>
        <v>0</v>
      </c>
      <c r="AT7" s="168">
        <f>+Flags!AT37</f>
        <v>0</v>
      </c>
      <c r="AU7" s="168">
        <f>+Flags!AU37</f>
        <v>0</v>
      </c>
      <c r="AV7" s="168">
        <f>+Flags!AV37</f>
        <v>0</v>
      </c>
    </row>
    <row r="8" spans="1:56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spans="1:56" x14ac:dyDescent="0.2">
      <c r="A9" s="2"/>
      <c r="B9" s="169" t="s">
        <v>191</v>
      </c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61"/>
      <c r="AX9" s="61"/>
      <c r="AY9" s="61"/>
      <c r="AZ9" s="61"/>
      <c r="BA9" s="61"/>
      <c r="BB9" s="61"/>
      <c r="BC9" s="61"/>
      <c r="BD9" s="61"/>
    </row>
    <row r="10" spans="1:56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</row>
    <row r="11" spans="1:56" x14ac:dyDescent="0.2">
      <c r="A11" s="2"/>
      <c r="B11" s="2" t="s">
        <v>30</v>
      </c>
      <c r="C11" s="2"/>
      <c r="D11" s="2"/>
      <c r="E11" s="2"/>
      <c r="F11" s="2"/>
      <c r="G11" s="168">
        <f>+Hip!G186</f>
        <v>0.1</v>
      </c>
      <c r="H11" s="168">
        <f>+Hip!H186</f>
        <v>0.1</v>
      </c>
      <c r="I11" s="168">
        <f>+Hip!I186</f>
        <v>0.1</v>
      </c>
      <c r="J11" s="168">
        <f>+Hip!J186</f>
        <v>0.1</v>
      </c>
      <c r="K11" s="168">
        <f>+Hip!K186</f>
        <v>0.1</v>
      </c>
      <c r="L11" s="168">
        <f>+Hip!L186</f>
        <v>0.1</v>
      </c>
      <c r="M11" s="168">
        <f>+Hip!M186</f>
        <v>0.1</v>
      </c>
      <c r="N11" s="168">
        <f>+Hip!N186</f>
        <v>0.1</v>
      </c>
      <c r="O11" s="168">
        <f>+Hip!O186</f>
        <v>0.1</v>
      </c>
      <c r="P11" s="168">
        <f>+Hip!P186</f>
        <v>0.1</v>
      </c>
      <c r="Q11" s="168">
        <f>+Hip!Q186</f>
        <v>0.1</v>
      </c>
      <c r="R11" s="168">
        <f>+Hip!R186</f>
        <v>0.1</v>
      </c>
      <c r="S11" s="168">
        <f>+Hip!S186</f>
        <v>0.1</v>
      </c>
      <c r="T11" s="168">
        <f>+Hip!T186</f>
        <v>0.1</v>
      </c>
      <c r="U11" s="168">
        <f>+Hip!U186</f>
        <v>0.1</v>
      </c>
      <c r="V11" s="168">
        <f>+Hip!V186</f>
        <v>0.1</v>
      </c>
      <c r="W11" s="168">
        <f>+Hip!W186</f>
        <v>0.1</v>
      </c>
      <c r="X11" s="168">
        <f>+Hip!X186</f>
        <v>0.1</v>
      </c>
      <c r="Y11" s="168">
        <f>+Hip!Y186</f>
        <v>0.1</v>
      </c>
      <c r="Z11" s="168">
        <f>+Hip!Z186</f>
        <v>0.1</v>
      </c>
      <c r="AA11" s="168">
        <f>+Hip!AA186</f>
        <v>0.1</v>
      </c>
      <c r="AB11" s="168">
        <f>+Hip!AB186</f>
        <v>0.1</v>
      </c>
      <c r="AC11" s="168">
        <f>+Hip!AC186</f>
        <v>0.1</v>
      </c>
      <c r="AD11" s="168">
        <f>+Hip!AD186</f>
        <v>0.1</v>
      </c>
      <c r="AE11" s="168">
        <f>+Hip!AE186</f>
        <v>0.1</v>
      </c>
      <c r="AF11" s="168">
        <f>+Hip!AF186</f>
        <v>0.1</v>
      </c>
      <c r="AG11" s="168">
        <f>+Hip!AG186</f>
        <v>0.1</v>
      </c>
      <c r="AH11" s="168">
        <f>+Hip!AH186</f>
        <v>0.1</v>
      </c>
      <c r="AI11" s="168">
        <f>+Hip!AI186</f>
        <v>0.1</v>
      </c>
      <c r="AJ11" s="168">
        <f>+Hip!AJ186</f>
        <v>0.1</v>
      </c>
      <c r="AK11" s="168">
        <f>+Hip!AK186</f>
        <v>0.1</v>
      </c>
      <c r="AL11" s="168">
        <f>+Hip!AL186</f>
        <v>0.1</v>
      </c>
      <c r="AM11" s="168">
        <f>+Hip!AM186</f>
        <v>0.1</v>
      </c>
      <c r="AN11" s="168">
        <f>+Hip!AN186</f>
        <v>0.1</v>
      </c>
      <c r="AO11" s="168">
        <f>+Hip!AO186</f>
        <v>0.1</v>
      </c>
      <c r="AP11" s="168">
        <f>+Hip!AP186</f>
        <v>0.1</v>
      </c>
      <c r="AQ11" s="168">
        <f>+Hip!AQ186</f>
        <v>0.1</v>
      </c>
      <c r="AR11" s="168">
        <f>+Hip!AR186</f>
        <v>0.1</v>
      </c>
      <c r="AS11" s="168">
        <f>+Hip!AS186</f>
        <v>0.1</v>
      </c>
      <c r="AT11" s="168">
        <f>+Hip!AT186</f>
        <v>0.1</v>
      </c>
      <c r="AU11" s="168">
        <f>+Hip!AU186</f>
        <v>0.1</v>
      </c>
      <c r="AV11" s="168">
        <f>+Hip!AV186</f>
        <v>0.1</v>
      </c>
    </row>
    <row r="12" spans="1:56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56" x14ac:dyDescent="0.2">
      <c r="A13" s="2"/>
      <c r="B13" s="170" t="s">
        <v>78</v>
      </c>
      <c r="C13" s="170"/>
      <c r="D13" s="170"/>
      <c r="E13" s="163">
        <f>+SUM(G13:AV13)</f>
        <v>209419.41613845096</v>
      </c>
      <c r="F13" s="163"/>
      <c r="G13" s="163">
        <f>+'P&amp;G'!G29</f>
        <v>0</v>
      </c>
      <c r="H13" s="163">
        <f>+'P&amp;G'!H29</f>
        <v>-24666.211006531019</v>
      </c>
      <c r="I13" s="163">
        <f>+'P&amp;G'!I29</f>
        <v>-3775.8010523736157</v>
      </c>
      <c r="J13" s="163">
        <f>+'P&amp;G'!J29</f>
        <v>6339.7083689249012</v>
      </c>
      <c r="K13" s="163">
        <f>+'P&amp;G'!K29</f>
        <v>12142.063695343812</v>
      </c>
      <c r="L13" s="163">
        <f>+'P&amp;G'!L29</f>
        <v>11913.489865582302</v>
      </c>
      <c r="M13" s="163">
        <f>+'P&amp;G'!M29</f>
        <v>11629.001427493473</v>
      </c>
      <c r="N13" s="163">
        <f>+'P&amp;G'!N29</f>
        <v>11373.825085259276</v>
      </c>
      <c r="O13" s="163">
        <f>+'P&amp;G'!O29</f>
        <v>10954.511642059806</v>
      </c>
      <c r="P13" s="163">
        <f>+'P&amp;G'!P29</f>
        <v>10508.374033449847</v>
      </c>
      <c r="Q13" s="163">
        <f>+'P&amp;G'!Q29</f>
        <v>9944.7525257510861</v>
      </c>
      <c r="R13" s="163">
        <f>+'P&amp;G'!R29</f>
        <v>9286.0673397260653</v>
      </c>
      <c r="S13" s="163">
        <f>+'P&amp;G'!S29</f>
        <v>8668.3755555188909</v>
      </c>
      <c r="T13" s="163">
        <f>+'P&amp;G'!T29</f>
        <v>7561.5537643711432</v>
      </c>
      <c r="U13" s="163">
        <f>+'P&amp;G'!U29</f>
        <v>6349.0183717166055</v>
      </c>
      <c r="V13" s="163">
        <f>+'P&amp;G'!V29</f>
        <v>4973.8560476861676</v>
      </c>
      <c r="W13" s="163">
        <f>+'P&amp;G'!W29</f>
        <v>3403.1920039607958</v>
      </c>
      <c r="X13" s="163">
        <f>+'P&amp;G'!X29</f>
        <v>16388.329875304495</v>
      </c>
      <c r="Y13" s="163">
        <f>+'P&amp;G'!Y29</f>
        <v>8743.22188468694</v>
      </c>
      <c r="Z13" s="163">
        <f>+'P&amp;G'!Z29</f>
        <v>8423.657451726247</v>
      </c>
      <c r="AA13" s="163">
        <f>+'P&amp;G'!AA29</f>
        <v>8387.4127998136537</v>
      </c>
      <c r="AB13" s="163">
        <f>+'P&amp;G'!AB29</f>
        <v>7555.4423069174745</v>
      </c>
      <c r="AC13" s="163">
        <f>+'P&amp;G'!AC29</f>
        <v>6645.540604718306</v>
      </c>
      <c r="AD13" s="163">
        <f>+'P&amp;G'!AD29</f>
        <v>5649.7523236321631</v>
      </c>
      <c r="AE13" s="163">
        <f>+'P&amp;G'!AE29</f>
        <v>4364.8361031516351</v>
      </c>
      <c r="AF13" s="163">
        <f>+'P&amp;G'!AF29</f>
        <v>3017.4282731130415</v>
      </c>
      <c r="AG13" s="163">
        <f>+'P&amp;G'!AG29</f>
        <v>1467.7987787824331</v>
      </c>
      <c r="AH13" s="163">
        <f>+'P&amp;G'!AH29</f>
        <v>22668.251375302818</v>
      </c>
      <c r="AI13" s="163">
        <f>+'P&amp;G'!AI29</f>
        <v>10163.227227146996</v>
      </c>
      <c r="AJ13" s="163">
        <f>+'P&amp;G'!AJ29</f>
        <v>9338.7394662149745</v>
      </c>
      <c r="AK13" s="163">
        <f>+'P&amp;G'!AK29</f>
        <v>1.3327737114380692E-11</v>
      </c>
      <c r="AL13" s="163">
        <f>+'P&amp;G'!AL29</f>
        <v>1.4507825847831143E-11</v>
      </c>
      <c r="AM13" s="163">
        <f>+'P&amp;G'!AM29</f>
        <v>1.579240414367805E-11</v>
      </c>
      <c r="AN13" s="163">
        <f>+'P&amp;G'!AN29</f>
        <v>1.7190723906748846E-11</v>
      </c>
      <c r="AO13" s="163">
        <f>+'P&amp;G'!AO29</f>
        <v>1.8712856240850958E-11</v>
      </c>
      <c r="AP13" s="163">
        <f>+'P&amp;G'!AP29</f>
        <v>2.0369763983777449E-11</v>
      </c>
      <c r="AQ13" s="163">
        <f>+'P&amp;G'!AQ29</f>
        <v>2.2173380664839023E-11</v>
      </c>
      <c r="AR13" s="163">
        <f>+'P&amp;G'!AR29</f>
        <v>2.4136696453597397E-11</v>
      </c>
      <c r="AS13" s="163">
        <f>+'P&amp;G'!AS29</f>
        <v>2.6273851718827678E-11</v>
      </c>
      <c r="AT13" s="163">
        <f>+'P&amp;G'!AT29</f>
        <v>2.860023887154854E-11</v>
      </c>
      <c r="AU13" s="163">
        <f>+'P&amp;G'!AU29</f>
        <v>3.1132613225623157E-11</v>
      </c>
      <c r="AV13" s="163">
        <f>+'P&amp;G'!AV29</f>
        <v>3.3889213674380996E-11</v>
      </c>
    </row>
    <row r="14" spans="1:56" x14ac:dyDescent="0.2">
      <c r="A14" s="2"/>
      <c r="B14" s="2"/>
      <c r="C14" s="2"/>
      <c r="D14" s="2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</row>
    <row r="15" spans="1:56" x14ac:dyDescent="0.2">
      <c r="A15" s="2"/>
      <c r="B15" s="243" t="s">
        <v>79</v>
      </c>
      <c r="C15" s="171"/>
      <c r="D15" s="171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</row>
    <row r="16" spans="1:56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48" x14ac:dyDescent="0.2">
      <c r="A17" s="2"/>
      <c r="B17" s="2" t="s">
        <v>67</v>
      </c>
      <c r="C17" s="2"/>
      <c r="D17" s="2"/>
      <c r="E17" s="164"/>
      <c r="F17" s="164"/>
      <c r="G17" s="164">
        <f>+F20</f>
        <v>0</v>
      </c>
      <c r="H17" s="164">
        <f t="shared" ref="H17:AN17" si="0">+G20</f>
        <v>0</v>
      </c>
      <c r="I17" s="164">
        <f t="shared" si="0"/>
        <v>24666.211006531019</v>
      </c>
      <c r="J17" s="164">
        <f t="shared" si="0"/>
        <v>28442.012058904635</v>
      </c>
      <c r="K17" s="164">
        <f t="shared" si="0"/>
        <v>22102.303689979733</v>
      </c>
      <c r="L17" s="164">
        <f t="shared" si="0"/>
        <v>9960.2399946359219</v>
      </c>
      <c r="M17" s="164">
        <f t="shared" si="0"/>
        <v>0</v>
      </c>
      <c r="N17" s="164">
        <f t="shared" si="0"/>
        <v>0</v>
      </c>
      <c r="O17" s="164">
        <f t="shared" si="0"/>
        <v>0</v>
      </c>
      <c r="P17" s="164">
        <f t="shared" si="0"/>
        <v>0</v>
      </c>
      <c r="Q17" s="164">
        <f t="shared" si="0"/>
        <v>0</v>
      </c>
      <c r="R17" s="164">
        <f t="shared" si="0"/>
        <v>0</v>
      </c>
      <c r="S17" s="164">
        <f t="shared" si="0"/>
        <v>0</v>
      </c>
      <c r="T17" s="164">
        <f t="shared" si="0"/>
        <v>0</v>
      </c>
      <c r="U17" s="164">
        <f t="shared" si="0"/>
        <v>0</v>
      </c>
      <c r="V17" s="164">
        <f t="shared" si="0"/>
        <v>0</v>
      </c>
      <c r="W17" s="164">
        <f t="shared" si="0"/>
        <v>0</v>
      </c>
      <c r="X17" s="164">
        <f t="shared" si="0"/>
        <v>0</v>
      </c>
      <c r="Y17" s="164">
        <f t="shared" si="0"/>
        <v>0</v>
      </c>
      <c r="Z17" s="164">
        <f t="shared" si="0"/>
        <v>0</v>
      </c>
      <c r="AA17" s="164">
        <f t="shared" si="0"/>
        <v>0</v>
      </c>
      <c r="AB17" s="164">
        <f t="shared" si="0"/>
        <v>0</v>
      </c>
      <c r="AC17" s="164">
        <f t="shared" si="0"/>
        <v>0</v>
      </c>
      <c r="AD17" s="164">
        <f t="shared" si="0"/>
        <v>0</v>
      </c>
      <c r="AE17" s="164">
        <f t="shared" si="0"/>
        <v>0</v>
      </c>
      <c r="AF17" s="164">
        <f t="shared" si="0"/>
        <v>0</v>
      </c>
      <c r="AG17" s="164">
        <f t="shared" si="0"/>
        <v>0</v>
      </c>
      <c r="AH17" s="164">
        <f t="shared" si="0"/>
        <v>0</v>
      </c>
      <c r="AI17" s="164">
        <f t="shared" si="0"/>
        <v>0</v>
      </c>
      <c r="AJ17" s="164">
        <f t="shared" si="0"/>
        <v>0</v>
      </c>
      <c r="AK17" s="164">
        <f t="shared" si="0"/>
        <v>0</v>
      </c>
      <c r="AL17" s="164">
        <f t="shared" si="0"/>
        <v>0</v>
      </c>
      <c r="AM17" s="164">
        <f t="shared" si="0"/>
        <v>0</v>
      </c>
      <c r="AN17" s="164">
        <f t="shared" si="0"/>
        <v>0</v>
      </c>
      <c r="AO17" s="164">
        <f t="shared" ref="AO17" si="1">+AN20</f>
        <v>0</v>
      </c>
      <c r="AP17" s="164">
        <f t="shared" ref="AP17" si="2">+AO20</f>
        <v>0</v>
      </c>
      <c r="AQ17" s="164">
        <f t="shared" ref="AQ17" si="3">+AP20</f>
        <v>0</v>
      </c>
      <c r="AR17" s="164">
        <f t="shared" ref="AR17" si="4">+AQ20</f>
        <v>0</v>
      </c>
      <c r="AS17" s="164">
        <f t="shared" ref="AS17" si="5">+AR20</f>
        <v>0</v>
      </c>
      <c r="AT17" s="164">
        <f t="shared" ref="AT17" si="6">+AS20</f>
        <v>0</v>
      </c>
      <c r="AU17" s="164">
        <f t="shared" ref="AU17" si="7">+AT20</f>
        <v>0</v>
      </c>
      <c r="AV17" s="164">
        <f t="shared" ref="AV17" si="8">+AU20</f>
        <v>0</v>
      </c>
    </row>
    <row r="18" spans="1:48" x14ac:dyDescent="0.2">
      <c r="A18" s="2"/>
      <c r="B18" s="227" t="s">
        <v>80</v>
      </c>
      <c r="C18" s="172"/>
      <c r="D18" s="172"/>
      <c r="E18" s="166">
        <f t="shared" ref="E18:E19" si="9">+SUM(G18:AV18)</f>
        <v>28442.012058904635</v>
      </c>
      <c r="F18" s="166"/>
      <c r="G18" s="166">
        <f>-G13*(G13&lt;0)</f>
        <v>0</v>
      </c>
      <c r="H18" s="166">
        <f t="shared" ref="H18:AN18" si="10">-H13*(H13&lt;0)</f>
        <v>24666.211006531019</v>
      </c>
      <c r="I18" s="166">
        <f t="shared" si="10"/>
        <v>3775.8010523736157</v>
      </c>
      <c r="J18" s="166">
        <f t="shared" si="10"/>
        <v>0</v>
      </c>
      <c r="K18" s="166">
        <f t="shared" si="10"/>
        <v>0</v>
      </c>
      <c r="L18" s="166">
        <f t="shared" si="10"/>
        <v>0</v>
      </c>
      <c r="M18" s="166">
        <f t="shared" si="10"/>
        <v>0</v>
      </c>
      <c r="N18" s="166">
        <f t="shared" si="10"/>
        <v>0</v>
      </c>
      <c r="O18" s="166">
        <f t="shared" si="10"/>
        <v>0</v>
      </c>
      <c r="P18" s="166">
        <f t="shared" si="10"/>
        <v>0</v>
      </c>
      <c r="Q18" s="166">
        <f t="shared" si="10"/>
        <v>0</v>
      </c>
      <c r="R18" s="166">
        <f t="shared" si="10"/>
        <v>0</v>
      </c>
      <c r="S18" s="166">
        <f t="shared" si="10"/>
        <v>0</v>
      </c>
      <c r="T18" s="166">
        <f t="shared" si="10"/>
        <v>0</v>
      </c>
      <c r="U18" s="166">
        <f t="shared" si="10"/>
        <v>0</v>
      </c>
      <c r="V18" s="166">
        <f t="shared" si="10"/>
        <v>0</v>
      </c>
      <c r="W18" s="166">
        <f t="shared" si="10"/>
        <v>0</v>
      </c>
      <c r="X18" s="166">
        <f t="shared" si="10"/>
        <v>0</v>
      </c>
      <c r="Y18" s="166">
        <f t="shared" si="10"/>
        <v>0</v>
      </c>
      <c r="Z18" s="166">
        <f t="shared" si="10"/>
        <v>0</v>
      </c>
      <c r="AA18" s="166">
        <f t="shared" si="10"/>
        <v>0</v>
      </c>
      <c r="AB18" s="166">
        <f t="shared" si="10"/>
        <v>0</v>
      </c>
      <c r="AC18" s="166">
        <f t="shared" si="10"/>
        <v>0</v>
      </c>
      <c r="AD18" s="166">
        <f t="shared" si="10"/>
        <v>0</v>
      </c>
      <c r="AE18" s="166">
        <f t="shared" si="10"/>
        <v>0</v>
      </c>
      <c r="AF18" s="166">
        <f t="shared" si="10"/>
        <v>0</v>
      </c>
      <c r="AG18" s="166">
        <f t="shared" si="10"/>
        <v>0</v>
      </c>
      <c r="AH18" s="166">
        <f t="shared" si="10"/>
        <v>0</v>
      </c>
      <c r="AI18" s="166">
        <f t="shared" si="10"/>
        <v>0</v>
      </c>
      <c r="AJ18" s="166">
        <f t="shared" si="10"/>
        <v>0</v>
      </c>
      <c r="AK18" s="166">
        <f t="shared" si="10"/>
        <v>0</v>
      </c>
      <c r="AL18" s="166">
        <f t="shared" si="10"/>
        <v>0</v>
      </c>
      <c r="AM18" s="166">
        <f t="shared" si="10"/>
        <v>0</v>
      </c>
      <c r="AN18" s="166">
        <f t="shared" si="10"/>
        <v>0</v>
      </c>
      <c r="AO18" s="166">
        <f t="shared" ref="AO18:AV18" si="11">-AO13*(AO13&lt;0)</f>
        <v>0</v>
      </c>
      <c r="AP18" s="166">
        <f t="shared" si="11"/>
        <v>0</v>
      </c>
      <c r="AQ18" s="166">
        <f t="shared" si="11"/>
        <v>0</v>
      </c>
      <c r="AR18" s="166">
        <f t="shared" si="11"/>
        <v>0</v>
      </c>
      <c r="AS18" s="166">
        <f t="shared" si="11"/>
        <v>0</v>
      </c>
      <c r="AT18" s="166">
        <f t="shared" si="11"/>
        <v>0</v>
      </c>
      <c r="AU18" s="166">
        <f t="shared" si="11"/>
        <v>0</v>
      </c>
      <c r="AV18" s="166">
        <f t="shared" si="11"/>
        <v>0</v>
      </c>
    </row>
    <row r="19" spans="1:48" x14ac:dyDescent="0.2">
      <c r="A19" s="2"/>
      <c r="B19" s="228" t="s">
        <v>81</v>
      </c>
      <c r="C19" s="2"/>
      <c r="D19" s="2"/>
      <c r="E19" s="164">
        <f t="shared" si="9"/>
        <v>-28442.012058904635</v>
      </c>
      <c r="F19" s="164"/>
      <c r="G19" s="164">
        <f t="shared" ref="G19:J19" si="12">-MIN(SUM(G17:G18),G13)*(G13&gt;0)</f>
        <v>0</v>
      </c>
      <c r="H19" s="164">
        <f t="shared" si="12"/>
        <v>0</v>
      </c>
      <c r="I19" s="164">
        <f t="shared" si="12"/>
        <v>0</v>
      </c>
      <c r="J19" s="164">
        <f t="shared" si="12"/>
        <v>-6339.7083689249012</v>
      </c>
      <c r="K19" s="164">
        <f>-MIN(SUM(K17:K18),K13)*(K13&gt;0)</f>
        <v>-12142.063695343812</v>
      </c>
      <c r="L19" s="164">
        <f t="shared" ref="L19:AN19" si="13">-MIN(SUM(L17:L18),L13)*(L13&gt;0)</f>
        <v>-9960.2399946359219</v>
      </c>
      <c r="M19" s="164">
        <f t="shared" si="13"/>
        <v>0</v>
      </c>
      <c r="N19" s="164">
        <f t="shared" si="13"/>
        <v>0</v>
      </c>
      <c r="O19" s="164">
        <f t="shared" si="13"/>
        <v>0</v>
      </c>
      <c r="P19" s="164">
        <f t="shared" si="13"/>
        <v>0</v>
      </c>
      <c r="Q19" s="164">
        <f t="shared" si="13"/>
        <v>0</v>
      </c>
      <c r="R19" s="164">
        <f t="shared" si="13"/>
        <v>0</v>
      </c>
      <c r="S19" s="164">
        <f t="shared" si="13"/>
        <v>0</v>
      </c>
      <c r="T19" s="164">
        <f t="shared" si="13"/>
        <v>0</v>
      </c>
      <c r="U19" s="164">
        <f t="shared" si="13"/>
        <v>0</v>
      </c>
      <c r="V19" s="164">
        <f t="shared" si="13"/>
        <v>0</v>
      </c>
      <c r="W19" s="164">
        <f t="shared" si="13"/>
        <v>0</v>
      </c>
      <c r="X19" s="164">
        <f t="shared" si="13"/>
        <v>0</v>
      </c>
      <c r="Y19" s="164">
        <f t="shared" si="13"/>
        <v>0</v>
      </c>
      <c r="Z19" s="164">
        <f t="shared" si="13"/>
        <v>0</v>
      </c>
      <c r="AA19" s="164">
        <f t="shared" si="13"/>
        <v>0</v>
      </c>
      <c r="AB19" s="164">
        <f t="shared" si="13"/>
        <v>0</v>
      </c>
      <c r="AC19" s="164">
        <f t="shared" si="13"/>
        <v>0</v>
      </c>
      <c r="AD19" s="164">
        <f t="shared" si="13"/>
        <v>0</v>
      </c>
      <c r="AE19" s="164">
        <f t="shared" si="13"/>
        <v>0</v>
      </c>
      <c r="AF19" s="164">
        <f t="shared" si="13"/>
        <v>0</v>
      </c>
      <c r="AG19" s="164">
        <f t="shared" si="13"/>
        <v>0</v>
      </c>
      <c r="AH19" s="164">
        <f t="shared" si="13"/>
        <v>0</v>
      </c>
      <c r="AI19" s="164">
        <f t="shared" si="13"/>
        <v>0</v>
      </c>
      <c r="AJ19" s="164">
        <f t="shared" si="13"/>
        <v>0</v>
      </c>
      <c r="AK19" s="164">
        <f t="shared" si="13"/>
        <v>0</v>
      </c>
      <c r="AL19" s="164">
        <f t="shared" si="13"/>
        <v>0</v>
      </c>
      <c r="AM19" s="164">
        <f t="shared" si="13"/>
        <v>0</v>
      </c>
      <c r="AN19" s="164">
        <f t="shared" si="13"/>
        <v>0</v>
      </c>
      <c r="AO19" s="164">
        <f t="shared" ref="AO19:AV19" si="14">-MIN(SUM(AO17:AO18),AO13)*(AO13&gt;0)</f>
        <v>0</v>
      </c>
      <c r="AP19" s="164">
        <f t="shared" si="14"/>
        <v>0</v>
      </c>
      <c r="AQ19" s="164">
        <f t="shared" si="14"/>
        <v>0</v>
      </c>
      <c r="AR19" s="164">
        <f t="shared" si="14"/>
        <v>0</v>
      </c>
      <c r="AS19" s="164">
        <f t="shared" si="14"/>
        <v>0</v>
      </c>
      <c r="AT19" s="164">
        <f t="shared" si="14"/>
        <v>0</v>
      </c>
      <c r="AU19" s="164">
        <f t="shared" si="14"/>
        <v>0</v>
      </c>
      <c r="AV19" s="164">
        <f t="shared" si="14"/>
        <v>0</v>
      </c>
    </row>
    <row r="20" spans="1:48" x14ac:dyDescent="0.2">
      <c r="A20" s="2"/>
      <c r="B20" s="172" t="s">
        <v>61</v>
      </c>
      <c r="C20" s="172"/>
      <c r="D20" s="172"/>
      <c r="E20" s="166"/>
      <c r="F20" s="166"/>
      <c r="G20" s="166">
        <f>+SUM(G17:G19)</f>
        <v>0</v>
      </c>
      <c r="H20" s="166">
        <f t="shared" ref="H20:AN20" si="15">+SUM(H17:H19)</f>
        <v>24666.211006531019</v>
      </c>
      <c r="I20" s="166">
        <f t="shared" si="15"/>
        <v>28442.012058904635</v>
      </c>
      <c r="J20" s="166">
        <f t="shared" si="15"/>
        <v>22102.303689979733</v>
      </c>
      <c r="K20" s="166">
        <f t="shared" si="15"/>
        <v>9960.2399946359219</v>
      </c>
      <c r="L20" s="166">
        <f t="shared" si="15"/>
        <v>0</v>
      </c>
      <c r="M20" s="166">
        <f t="shared" si="15"/>
        <v>0</v>
      </c>
      <c r="N20" s="166">
        <f t="shared" si="15"/>
        <v>0</v>
      </c>
      <c r="O20" s="166">
        <f t="shared" si="15"/>
        <v>0</v>
      </c>
      <c r="P20" s="166">
        <f t="shared" si="15"/>
        <v>0</v>
      </c>
      <c r="Q20" s="166">
        <f t="shared" si="15"/>
        <v>0</v>
      </c>
      <c r="R20" s="166">
        <f t="shared" si="15"/>
        <v>0</v>
      </c>
      <c r="S20" s="166">
        <f t="shared" si="15"/>
        <v>0</v>
      </c>
      <c r="T20" s="166">
        <f t="shared" si="15"/>
        <v>0</v>
      </c>
      <c r="U20" s="166">
        <f t="shared" si="15"/>
        <v>0</v>
      </c>
      <c r="V20" s="166">
        <f t="shared" si="15"/>
        <v>0</v>
      </c>
      <c r="W20" s="166">
        <f t="shared" si="15"/>
        <v>0</v>
      </c>
      <c r="X20" s="166">
        <f t="shared" si="15"/>
        <v>0</v>
      </c>
      <c r="Y20" s="166">
        <f t="shared" si="15"/>
        <v>0</v>
      </c>
      <c r="Z20" s="166">
        <f t="shared" si="15"/>
        <v>0</v>
      </c>
      <c r="AA20" s="166">
        <f t="shared" si="15"/>
        <v>0</v>
      </c>
      <c r="AB20" s="166">
        <f t="shared" si="15"/>
        <v>0</v>
      </c>
      <c r="AC20" s="166">
        <f t="shared" si="15"/>
        <v>0</v>
      </c>
      <c r="AD20" s="166">
        <f t="shared" si="15"/>
        <v>0</v>
      </c>
      <c r="AE20" s="166">
        <f t="shared" si="15"/>
        <v>0</v>
      </c>
      <c r="AF20" s="166">
        <f t="shared" si="15"/>
        <v>0</v>
      </c>
      <c r="AG20" s="166">
        <f t="shared" si="15"/>
        <v>0</v>
      </c>
      <c r="AH20" s="166">
        <f t="shared" si="15"/>
        <v>0</v>
      </c>
      <c r="AI20" s="166">
        <f t="shared" si="15"/>
        <v>0</v>
      </c>
      <c r="AJ20" s="166">
        <f t="shared" si="15"/>
        <v>0</v>
      </c>
      <c r="AK20" s="166">
        <f t="shared" si="15"/>
        <v>0</v>
      </c>
      <c r="AL20" s="166">
        <f t="shared" si="15"/>
        <v>0</v>
      </c>
      <c r="AM20" s="166">
        <f t="shared" si="15"/>
        <v>0</v>
      </c>
      <c r="AN20" s="166">
        <f t="shared" si="15"/>
        <v>0</v>
      </c>
      <c r="AO20" s="166">
        <f t="shared" ref="AO20:AV20" si="16">+SUM(AO17:AO19)</f>
        <v>0</v>
      </c>
      <c r="AP20" s="166">
        <f t="shared" si="16"/>
        <v>0</v>
      </c>
      <c r="AQ20" s="166">
        <f t="shared" si="16"/>
        <v>0</v>
      </c>
      <c r="AR20" s="166">
        <f t="shared" si="16"/>
        <v>0</v>
      </c>
      <c r="AS20" s="166">
        <f t="shared" si="16"/>
        <v>0</v>
      </c>
      <c r="AT20" s="166">
        <f t="shared" si="16"/>
        <v>0</v>
      </c>
      <c r="AU20" s="166">
        <f t="shared" si="16"/>
        <v>0</v>
      </c>
      <c r="AV20" s="166">
        <f t="shared" si="16"/>
        <v>0</v>
      </c>
    </row>
    <row r="21" spans="1:48" x14ac:dyDescent="0.2">
      <c r="A21" s="2"/>
      <c r="B21" s="2"/>
      <c r="C21" s="2"/>
      <c r="D21" s="2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</row>
    <row r="22" spans="1:48" x14ac:dyDescent="0.2">
      <c r="A22" s="2"/>
      <c r="B22" s="5" t="s">
        <v>82</v>
      </c>
      <c r="C22" s="2"/>
      <c r="D22" s="2"/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</row>
    <row r="23" spans="1:48" x14ac:dyDescent="0.2">
      <c r="A23" s="2"/>
      <c r="B23" s="2" t="s">
        <v>67</v>
      </c>
      <c r="C23" s="2"/>
      <c r="D23" s="2"/>
      <c r="E23" s="164"/>
      <c r="F23" s="164"/>
      <c r="G23" s="164">
        <f>+F26</f>
        <v>0</v>
      </c>
      <c r="H23" s="164">
        <f t="shared" ref="H23:AN23" si="17">+G26</f>
        <v>0</v>
      </c>
      <c r="I23" s="164">
        <f t="shared" si="17"/>
        <v>2466.6211006531021</v>
      </c>
      <c r="J23" s="164">
        <f t="shared" si="17"/>
        <v>2844.2012058904638</v>
      </c>
      <c r="K23" s="164">
        <f t="shared" si="17"/>
        <v>2210.2303689979735</v>
      </c>
      <c r="L23" s="164">
        <f t="shared" si="17"/>
        <v>996.02399946359242</v>
      </c>
      <c r="M23" s="164">
        <f t="shared" si="17"/>
        <v>0</v>
      </c>
      <c r="N23" s="164">
        <f t="shared" si="17"/>
        <v>0</v>
      </c>
      <c r="O23" s="164">
        <f t="shared" si="17"/>
        <v>0</v>
      </c>
      <c r="P23" s="164">
        <f t="shared" si="17"/>
        <v>0</v>
      </c>
      <c r="Q23" s="164">
        <f t="shared" si="17"/>
        <v>0</v>
      </c>
      <c r="R23" s="164">
        <f t="shared" si="17"/>
        <v>0</v>
      </c>
      <c r="S23" s="164">
        <f t="shared" si="17"/>
        <v>0</v>
      </c>
      <c r="T23" s="164">
        <f t="shared" si="17"/>
        <v>0</v>
      </c>
      <c r="U23" s="164">
        <f t="shared" si="17"/>
        <v>0</v>
      </c>
      <c r="V23" s="164">
        <f t="shared" si="17"/>
        <v>0</v>
      </c>
      <c r="W23" s="164">
        <f t="shared" si="17"/>
        <v>0</v>
      </c>
      <c r="X23" s="164">
        <f t="shared" si="17"/>
        <v>0</v>
      </c>
      <c r="Y23" s="164">
        <f t="shared" si="17"/>
        <v>0</v>
      </c>
      <c r="Z23" s="164">
        <f t="shared" si="17"/>
        <v>0</v>
      </c>
      <c r="AA23" s="164">
        <f t="shared" si="17"/>
        <v>0</v>
      </c>
      <c r="AB23" s="164">
        <f t="shared" si="17"/>
        <v>0</v>
      </c>
      <c r="AC23" s="164">
        <f t="shared" si="17"/>
        <v>0</v>
      </c>
      <c r="AD23" s="164">
        <f t="shared" si="17"/>
        <v>0</v>
      </c>
      <c r="AE23" s="164">
        <f t="shared" si="17"/>
        <v>0</v>
      </c>
      <c r="AF23" s="164">
        <f t="shared" si="17"/>
        <v>0</v>
      </c>
      <c r="AG23" s="164">
        <f t="shared" si="17"/>
        <v>0</v>
      </c>
      <c r="AH23" s="164">
        <f t="shared" si="17"/>
        <v>0</v>
      </c>
      <c r="AI23" s="164">
        <f t="shared" si="17"/>
        <v>0</v>
      </c>
      <c r="AJ23" s="164">
        <f t="shared" si="17"/>
        <v>0</v>
      </c>
      <c r="AK23" s="164">
        <f t="shared" si="17"/>
        <v>0</v>
      </c>
      <c r="AL23" s="164">
        <f t="shared" si="17"/>
        <v>0</v>
      </c>
      <c r="AM23" s="164">
        <f t="shared" si="17"/>
        <v>0</v>
      </c>
      <c r="AN23" s="164">
        <f t="shared" si="17"/>
        <v>0</v>
      </c>
      <c r="AO23" s="164">
        <f t="shared" ref="AO23" si="18">+AN26</f>
        <v>0</v>
      </c>
      <c r="AP23" s="164">
        <f t="shared" ref="AP23" si="19">+AO26</f>
        <v>0</v>
      </c>
      <c r="AQ23" s="164">
        <f t="shared" ref="AQ23" si="20">+AP26</f>
        <v>0</v>
      </c>
      <c r="AR23" s="164">
        <f t="shared" ref="AR23" si="21">+AQ26</f>
        <v>0</v>
      </c>
      <c r="AS23" s="164">
        <f t="shared" ref="AS23" si="22">+AR26</f>
        <v>0</v>
      </c>
      <c r="AT23" s="164">
        <f t="shared" ref="AT23" si="23">+AS26</f>
        <v>0</v>
      </c>
      <c r="AU23" s="164">
        <f t="shared" ref="AU23" si="24">+AT26</f>
        <v>0</v>
      </c>
      <c r="AV23" s="164">
        <f t="shared" ref="AV23" si="25">+AU26</f>
        <v>0</v>
      </c>
    </row>
    <row r="24" spans="1:48" x14ac:dyDescent="0.2">
      <c r="A24" s="2"/>
      <c r="B24" s="227" t="s">
        <v>80</v>
      </c>
      <c r="C24" s="172"/>
      <c r="D24" s="172"/>
      <c r="E24" s="166">
        <f t="shared" ref="E24:E25" si="26">+SUM(G24:AV24)</f>
        <v>2844.2012058904638</v>
      </c>
      <c r="F24" s="166"/>
      <c r="G24" s="166">
        <f>+G18*G$11</f>
        <v>0</v>
      </c>
      <c r="H24" s="166">
        <f t="shared" ref="H24:AN24" si="27">+H18*H$11</f>
        <v>2466.6211006531021</v>
      </c>
      <c r="I24" s="166">
        <f t="shared" si="27"/>
        <v>377.58010523736158</v>
      </c>
      <c r="J24" s="166">
        <f t="shared" si="27"/>
        <v>0</v>
      </c>
      <c r="K24" s="166">
        <f t="shared" si="27"/>
        <v>0</v>
      </c>
      <c r="L24" s="166">
        <f t="shared" si="27"/>
        <v>0</v>
      </c>
      <c r="M24" s="166">
        <f t="shared" si="27"/>
        <v>0</v>
      </c>
      <c r="N24" s="166">
        <f t="shared" si="27"/>
        <v>0</v>
      </c>
      <c r="O24" s="166">
        <f t="shared" si="27"/>
        <v>0</v>
      </c>
      <c r="P24" s="166">
        <f t="shared" si="27"/>
        <v>0</v>
      </c>
      <c r="Q24" s="166">
        <f t="shared" si="27"/>
        <v>0</v>
      </c>
      <c r="R24" s="166">
        <f t="shared" si="27"/>
        <v>0</v>
      </c>
      <c r="S24" s="166">
        <f t="shared" si="27"/>
        <v>0</v>
      </c>
      <c r="T24" s="166">
        <f t="shared" si="27"/>
        <v>0</v>
      </c>
      <c r="U24" s="166">
        <f t="shared" si="27"/>
        <v>0</v>
      </c>
      <c r="V24" s="166">
        <f t="shared" si="27"/>
        <v>0</v>
      </c>
      <c r="W24" s="166">
        <f t="shared" si="27"/>
        <v>0</v>
      </c>
      <c r="X24" s="166">
        <f t="shared" si="27"/>
        <v>0</v>
      </c>
      <c r="Y24" s="166">
        <f t="shared" si="27"/>
        <v>0</v>
      </c>
      <c r="Z24" s="166">
        <f t="shared" si="27"/>
        <v>0</v>
      </c>
      <c r="AA24" s="166">
        <f t="shared" si="27"/>
        <v>0</v>
      </c>
      <c r="AB24" s="166">
        <f t="shared" si="27"/>
        <v>0</v>
      </c>
      <c r="AC24" s="166">
        <f t="shared" si="27"/>
        <v>0</v>
      </c>
      <c r="AD24" s="166">
        <f t="shared" si="27"/>
        <v>0</v>
      </c>
      <c r="AE24" s="166">
        <f t="shared" si="27"/>
        <v>0</v>
      </c>
      <c r="AF24" s="166">
        <f t="shared" si="27"/>
        <v>0</v>
      </c>
      <c r="AG24" s="166">
        <f t="shared" si="27"/>
        <v>0</v>
      </c>
      <c r="AH24" s="166">
        <f t="shared" si="27"/>
        <v>0</v>
      </c>
      <c r="AI24" s="166">
        <f t="shared" si="27"/>
        <v>0</v>
      </c>
      <c r="AJ24" s="166">
        <f t="shared" si="27"/>
        <v>0</v>
      </c>
      <c r="AK24" s="166">
        <f t="shared" si="27"/>
        <v>0</v>
      </c>
      <c r="AL24" s="166">
        <f t="shared" si="27"/>
        <v>0</v>
      </c>
      <c r="AM24" s="166">
        <f t="shared" si="27"/>
        <v>0</v>
      </c>
      <c r="AN24" s="166">
        <f t="shared" si="27"/>
        <v>0</v>
      </c>
      <c r="AO24" s="166">
        <f t="shared" ref="AO24:AV24" si="28">+AO18*AO$11</f>
        <v>0</v>
      </c>
      <c r="AP24" s="166">
        <f t="shared" si="28"/>
        <v>0</v>
      </c>
      <c r="AQ24" s="166">
        <f t="shared" si="28"/>
        <v>0</v>
      </c>
      <c r="AR24" s="166">
        <f t="shared" si="28"/>
        <v>0</v>
      </c>
      <c r="AS24" s="166">
        <f t="shared" si="28"/>
        <v>0</v>
      </c>
      <c r="AT24" s="166">
        <f t="shared" si="28"/>
        <v>0</v>
      </c>
      <c r="AU24" s="166">
        <f t="shared" si="28"/>
        <v>0</v>
      </c>
      <c r="AV24" s="166">
        <f t="shared" si="28"/>
        <v>0</v>
      </c>
    </row>
    <row r="25" spans="1:48" x14ac:dyDescent="0.2">
      <c r="A25" s="2"/>
      <c r="B25" s="229" t="s">
        <v>81</v>
      </c>
      <c r="C25" s="191"/>
      <c r="D25" s="191"/>
      <c r="E25" s="164">
        <f t="shared" si="26"/>
        <v>-2844.2012058904634</v>
      </c>
      <c r="F25" s="244"/>
      <c r="G25" s="244">
        <f t="shared" ref="G25:AN25" si="29">+G19*G$11</f>
        <v>0</v>
      </c>
      <c r="H25" s="244">
        <f t="shared" si="29"/>
        <v>0</v>
      </c>
      <c r="I25" s="244">
        <f t="shared" si="29"/>
        <v>0</v>
      </c>
      <c r="J25" s="244">
        <f t="shared" si="29"/>
        <v>-633.97083689249018</v>
      </c>
      <c r="K25" s="244">
        <f t="shared" si="29"/>
        <v>-1214.2063695343811</v>
      </c>
      <c r="L25" s="244">
        <f t="shared" si="29"/>
        <v>-996.02399946359219</v>
      </c>
      <c r="M25" s="244">
        <f t="shared" si="29"/>
        <v>0</v>
      </c>
      <c r="N25" s="244">
        <f t="shared" si="29"/>
        <v>0</v>
      </c>
      <c r="O25" s="244">
        <f t="shared" si="29"/>
        <v>0</v>
      </c>
      <c r="P25" s="244">
        <f t="shared" si="29"/>
        <v>0</v>
      </c>
      <c r="Q25" s="244">
        <f t="shared" si="29"/>
        <v>0</v>
      </c>
      <c r="R25" s="244">
        <f t="shared" si="29"/>
        <v>0</v>
      </c>
      <c r="S25" s="244">
        <f t="shared" si="29"/>
        <v>0</v>
      </c>
      <c r="T25" s="244">
        <f t="shared" si="29"/>
        <v>0</v>
      </c>
      <c r="U25" s="244">
        <f t="shared" si="29"/>
        <v>0</v>
      </c>
      <c r="V25" s="244">
        <f t="shared" si="29"/>
        <v>0</v>
      </c>
      <c r="W25" s="244">
        <f t="shared" si="29"/>
        <v>0</v>
      </c>
      <c r="X25" s="244">
        <f t="shared" si="29"/>
        <v>0</v>
      </c>
      <c r="Y25" s="244">
        <f t="shared" si="29"/>
        <v>0</v>
      </c>
      <c r="Z25" s="244">
        <f t="shared" si="29"/>
        <v>0</v>
      </c>
      <c r="AA25" s="244">
        <f t="shared" si="29"/>
        <v>0</v>
      </c>
      <c r="AB25" s="244">
        <f t="shared" si="29"/>
        <v>0</v>
      </c>
      <c r="AC25" s="244">
        <f t="shared" si="29"/>
        <v>0</v>
      </c>
      <c r="AD25" s="244">
        <f t="shared" si="29"/>
        <v>0</v>
      </c>
      <c r="AE25" s="244">
        <f t="shared" si="29"/>
        <v>0</v>
      </c>
      <c r="AF25" s="244">
        <f t="shared" si="29"/>
        <v>0</v>
      </c>
      <c r="AG25" s="244">
        <f t="shared" si="29"/>
        <v>0</v>
      </c>
      <c r="AH25" s="244">
        <f t="shared" si="29"/>
        <v>0</v>
      </c>
      <c r="AI25" s="244">
        <f t="shared" si="29"/>
        <v>0</v>
      </c>
      <c r="AJ25" s="244">
        <f t="shared" si="29"/>
        <v>0</v>
      </c>
      <c r="AK25" s="244">
        <f t="shared" si="29"/>
        <v>0</v>
      </c>
      <c r="AL25" s="244">
        <f t="shared" si="29"/>
        <v>0</v>
      </c>
      <c r="AM25" s="244">
        <f t="shared" si="29"/>
        <v>0</v>
      </c>
      <c r="AN25" s="244">
        <f t="shared" si="29"/>
        <v>0</v>
      </c>
      <c r="AO25" s="244">
        <f t="shared" ref="AO25:AV25" si="30">+AO19*AO$11</f>
        <v>0</v>
      </c>
      <c r="AP25" s="244">
        <f t="shared" si="30"/>
        <v>0</v>
      </c>
      <c r="AQ25" s="244">
        <f t="shared" si="30"/>
        <v>0</v>
      </c>
      <c r="AR25" s="244">
        <f t="shared" si="30"/>
        <v>0</v>
      </c>
      <c r="AS25" s="244">
        <f t="shared" si="30"/>
        <v>0</v>
      </c>
      <c r="AT25" s="244">
        <f t="shared" si="30"/>
        <v>0</v>
      </c>
      <c r="AU25" s="244">
        <f t="shared" si="30"/>
        <v>0</v>
      </c>
      <c r="AV25" s="244">
        <f t="shared" si="30"/>
        <v>0</v>
      </c>
    </row>
    <row r="26" spans="1:48" x14ac:dyDescent="0.2">
      <c r="A26" s="2"/>
      <c r="B26" s="2" t="s">
        <v>61</v>
      </c>
      <c r="C26" s="2"/>
      <c r="D26" s="2"/>
      <c r="E26" s="166"/>
      <c r="F26" s="164"/>
      <c r="G26" s="164">
        <f>+SUM(G23:G25)</f>
        <v>0</v>
      </c>
      <c r="H26" s="164">
        <f t="shared" ref="H26:AN26" si="31">+SUM(H23:H25)</f>
        <v>2466.6211006531021</v>
      </c>
      <c r="I26" s="164">
        <f t="shared" si="31"/>
        <v>2844.2012058904638</v>
      </c>
      <c r="J26" s="164">
        <f t="shared" si="31"/>
        <v>2210.2303689979735</v>
      </c>
      <c r="K26" s="164">
        <f t="shared" si="31"/>
        <v>996.02399946359242</v>
      </c>
      <c r="L26" s="164">
        <f t="shared" si="31"/>
        <v>0</v>
      </c>
      <c r="M26" s="164">
        <f t="shared" si="31"/>
        <v>0</v>
      </c>
      <c r="N26" s="164">
        <f t="shared" si="31"/>
        <v>0</v>
      </c>
      <c r="O26" s="164">
        <f t="shared" si="31"/>
        <v>0</v>
      </c>
      <c r="P26" s="164">
        <f t="shared" si="31"/>
        <v>0</v>
      </c>
      <c r="Q26" s="164">
        <f t="shared" si="31"/>
        <v>0</v>
      </c>
      <c r="R26" s="164">
        <f t="shared" si="31"/>
        <v>0</v>
      </c>
      <c r="S26" s="164">
        <f t="shared" si="31"/>
        <v>0</v>
      </c>
      <c r="T26" s="164">
        <f t="shared" si="31"/>
        <v>0</v>
      </c>
      <c r="U26" s="164">
        <f t="shared" si="31"/>
        <v>0</v>
      </c>
      <c r="V26" s="164">
        <f t="shared" si="31"/>
        <v>0</v>
      </c>
      <c r="W26" s="164">
        <f t="shared" si="31"/>
        <v>0</v>
      </c>
      <c r="X26" s="164">
        <f t="shared" si="31"/>
        <v>0</v>
      </c>
      <c r="Y26" s="164">
        <f t="shared" si="31"/>
        <v>0</v>
      </c>
      <c r="Z26" s="164">
        <f t="shared" si="31"/>
        <v>0</v>
      </c>
      <c r="AA26" s="164">
        <f t="shared" si="31"/>
        <v>0</v>
      </c>
      <c r="AB26" s="164">
        <f t="shared" si="31"/>
        <v>0</v>
      </c>
      <c r="AC26" s="164">
        <f t="shared" si="31"/>
        <v>0</v>
      </c>
      <c r="AD26" s="164">
        <f t="shared" si="31"/>
        <v>0</v>
      </c>
      <c r="AE26" s="164">
        <f t="shared" si="31"/>
        <v>0</v>
      </c>
      <c r="AF26" s="164">
        <f t="shared" si="31"/>
        <v>0</v>
      </c>
      <c r="AG26" s="164">
        <f t="shared" si="31"/>
        <v>0</v>
      </c>
      <c r="AH26" s="164">
        <f t="shared" si="31"/>
        <v>0</v>
      </c>
      <c r="AI26" s="164">
        <f t="shared" si="31"/>
        <v>0</v>
      </c>
      <c r="AJ26" s="164">
        <f t="shared" si="31"/>
        <v>0</v>
      </c>
      <c r="AK26" s="164">
        <f t="shared" si="31"/>
        <v>0</v>
      </c>
      <c r="AL26" s="164">
        <f t="shared" si="31"/>
        <v>0</v>
      </c>
      <c r="AM26" s="164">
        <f t="shared" si="31"/>
        <v>0</v>
      </c>
      <c r="AN26" s="164">
        <f t="shared" si="31"/>
        <v>0</v>
      </c>
      <c r="AO26" s="164">
        <f t="shared" ref="AO26:AV26" si="32">+SUM(AO23:AO25)</f>
        <v>0</v>
      </c>
      <c r="AP26" s="164">
        <f t="shared" si="32"/>
        <v>0</v>
      </c>
      <c r="AQ26" s="164">
        <f t="shared" si="32"/>
        <v>0</v>
      </c>
      <c r="AR26" s="164">
        <f t="shared" si="32"/>
        <v>0</v>
      </c>
      <c r="AS26" s="164">
        <f t="shared" si="32"/>
        <v>0</v>
      </c>
      <c r="AT26" s="164">
        <f t="shared" si="32"/>
        <v>0</v>
      </c>
      <c r="AU26" s="164">
        <f t="shared" si="32"/>
        <v>0</v>
      </c>
      <c r="AV26" s="164">
        <f t="shared" si="32"/>
        <v>0</v>
      </c>
    </row>
    <row r="27" spans="1:48" x14ac:dyDescent="0.2">
      <c r="A27" s="2"/>
      <c r="B27" s="2"/>
      <c r="C27" s="2"/>
      <c r="D27" s="2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</row>
    <row r="28" spans="1:48" x14ac:dyDescent="0.2">
      <c r="A28" s="2"/>
      <c r="B28" s="2"/>
      <c r="C28" s="2"/>
      <c r="D28" s="2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</row>
    <row r="29" spans="1:48" x14ac:dyDescent="0.2">
      <c r="A29" s="2"/>
      <c r="B29" s="2" t="s">
        <v>83</v>
      </c>
      <c r="C29" s="2"/>
      <c r="D29" s="2"/>
      <c r="E29" s="164"/>
      <c r="F29" s="164"/>
      <c r="G29" s="164">
        <f>+G13+G18+G19</f>
        <v>0</v>
      </c>
      <c r="H29" s="164">
        <f t="shared" ref="H29:AN29" si="33">+H13+H18+H19</f>
        <v>0</v>
      </c>
      <c r="I29" s="164">
        <f t="shared" si="33"/>
        <v>0</v>
      </c>
      <c r="J29" s="164">
        <f t="shared" si="33"/>
        <v>0</v>
      </c>
      <c r="K29" s="164">
        <f t="shared" si="33"/>
        <v>0</v>
      </c>
      <c r="L29" s="164">
        <f t="shared" si="33"/>
        <v>1953.2498709463798</v>
      </c>
      <c r="M29" s="164">
        <f t="shared" si="33"/>
        <v>11629.001427493473</v>
      </c>
      <c r="N29" s="164">
        <f t="shared" si="33"/>
        <v>11373.825085259276</v>
      </c>
      <c r="O29" s="164">
        <f t="shared" si="33"/>
        <v>10954.511642059806</v>
      </c>
      <c r="P29" s="164">
        <f t="shared" si="33"/>
        <v>10508.374033449847</v>
      </c>
      <c r="Q29" s="164">
        <f t="shared" si="33"/>
        <v>9944.7525257510861</v>
      </c>
      <c r="R29" s="164">
        <f t="shared" si="33"/>
        <v>9286.0673397260653</v>
      </c>
      <c r="S29" s="164">
        <f t="shared" si="33"/>
        <v>8668.3755555188909</v>
      </c>
      <c r="T29" s="164">
        <f t="shared" si="33"/>
        <v>7561.5537643711432</v>
      </c>
      <c r="U29" s="164">
        <f t="shared" si="33"/>
        <v>6349.0183717166055</v>
      </c>
      <c r="V29" s="164">
        <f t="shared" si="33"/>
        <v>4973.8560476861676</v>
      </c>
      <c r="W29" s="164">
        <f t="shared" si="33"/>
        <v>3403.1920039607958</v>
      </c>
      <c r="X29" s="164">
        <f t="shared" si="33"/>
        <v>16388.329875304495</v>
      </c>
      <c r="Y29" s="164">
        <f t="shared" si="33"/>
        <v>8743.22188468694</v>
      </c>
      <c r="Z29" s="164">
        <f t="shared" si="33"/>
        <v>8423.657451726247</v>
      </c>
      <c r="AA29" s="164">
        <f t="shared" si="33"/>
        <v>8387.4127998136537</v>
      </c>
      <c r="AB29" s="164">
        <f t="shared" si="33"/>
        <v>7555.4423069174745</v>
      </c>
      <c r="AC29" s="164">
        <f t="shared" si="33"/>
        <v>6645.540604718306</v>
      </c>
      <c r="AD29" s="164">
        <f t="shared" si="33"/>
        <v>5649.7523236321631</v>
      </c>
      <c r="AE29" s="164">
        <f t="shared" si="33"/>
        <v>4364.8361031516351</v>
      </c>
      <c r="AF29" s="164">
        <f t="shared" si="33"/>
        <v>3017.4282731130415</v>
      </c>
      <c r="AG29" s="164">
        <f t="shared" si="33"/>
        <v>1467.7987787824331</v>
      </c>
      <c r="AH29" s="164">
        <f t="shared" si="33"/>
        <v>22668.251375302818</v>
      </c>
      <c r="AI29" s="164">
        <f t="shared" si="33"/>
        <v>10163.227227146996</v>
      </c>
      <c r="AJ29" s="164">
        <f t="shared" si="33"/>
        <v>9338.7394662149745</v>
      </c>
      <c r="AK29" s="164">
        <f t="shared" si="33"/>
        <v>1.3327737114380692E-11</v>
      </c>
      <c r="AL29" s="164">
        <f t="shared" si="33"/>
        <v>1.4507825847831143E-11</v>
      </c>
      <c r="AM29" s="164">
        <f t="shared" si="33"/>
        <v>1.579240414367805E-11</v>
      </c>
      <c r="AN29" s="164">
        <f t="shared" si="33"/>
        <v>1.7190723906748846E-11</v>
      </c>
      <c r="AO29" s="164">
        <f t="shared" ref="AO29:AV29" si="34">+AO13+AO18+AO19</f>
        <v>1.8712856240850958E-11</v>
      </c>
      <c r="AP29" s="164">
        <f t="shared" si="34"/>
        <v>2.0369763983777449E-11</v>
      </c>
      <c r="AQ29" s="164">
        <f t="shared" si="34"/>
        <v>2.2173380664839023E-11</v>
      </c>
      <c r="AR29" s="164">
        <f t="shared" si="34"/>
        <v>2.4136696453597397E-11</v>
      </c>
      <c r="AS29" s="164">
        <f t="shared" si="34"/>
        <v>2.6273851718827678E-11</v>
      </c>
      <c r="AT29" s="164">
        <f t="shared" si="34"/>
        <v>2.860023887154854E-11</v>
      </c>
      <c r="AU29" s="164">
        <f t="shared" si="34"/>
        <v>3.1132613225623157E-11</v>
      </c>
      <c r="AV29" s="164">
        <f t="shared" si="34"/>
        <v>3.3889213674380996E-11</v>
      </c>
    </row>
    <row r="30" spans="1:48" x14ac:dyDescent="0.2">
      <c r="A30" s="2"/>
      <c r="B30" s="2"/>
      <c r="C30" s="2"/>
      <c r="D30" s="2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</row>
    <row r="31" spans="1:48" x14ac:dyDescent="0.2">
      <c r="A31" s="2"/>
      <c r="B31" s="66" t="s">
        <v>194</v>
      </c>
      <c r="C31" s="66"/>
      <c r="D31" s="66"/>
      <c r="E31" s="167"/>
      <c r="F31" s="167"/>
      <c r="G31" s="167">
        <f t="shared" ref="G31:AN31" si="35">+G29*G11</f>
        <v>0</v>
      </c>
      <c r="H31" s="167">
        <f t="shared" si="35"/>
        <v>0</v>
      </c>
      <c r="I31" s="167">
        <f t="shared" si="35"/>
        <v>0</v>
      </c>
      <c r="J31" s="167">
        <f t="shared" si="35"/>
        <v>0</v>
      </c>
      <c r="K31" s="167">
        <f t="shared" si="35"/>
        <v>0</v>
      </c>
      <c r="L31" s="167">
        <f t="shared" si="35"/>
        <v>195.324987094638</v>
      </c>
      <c r="M31" s="167">
        <f t="shared" si="35"/>
        <v>1162.9001427493474</v>
      </c>
      <c r="N31" s="167">
        <f t="shared" si="35"/>
        <v>1137.3825085259275</v>
      </c>
      <c r="O31" s="167">
        <f t="shared" si="35"/>
        <v>1095.4511642059806</v>
      </c>
      <c r="P31" s="167">
        <f t="shared" si="35"/>
        <v>1050.8374033449848</v>
      </c>
      <c r="Q31" s="167">
        <f t="shared" si="35"/>
        <v>994.4752525751087</v>
      </c>
      <c r="R31" s="167">
        <f t="shared" si="35"/>
        <v>928.60673397260655</v>
      </c>
      <c r="S31" s="167">
        <f t="shared" si="35"/>
        <v>866.83755555188918</v>
      </c>
      <c r="T31" s="167">
        <f t="shared" si="35"/>
        <v>756.15537643711434</v>
      </c>
      <c r="U31" s="167">
        <f t="shared" si="35"/>
        <v>634.90183717166065</v>
      </c>
      <c r="V31" s="167">
        <f t="shared" si="35"/>
        <v>497.38560476861676</v>
      </c>
      <c r="W31" s="167">
        <f t="shared" si="35"/>
        <v>340.31920039607962</v>
      </c>
      <c r="X31" s="167">
        <f t="shared" si="35"/>
        <v>1638.8329875304496</v>
      </c>
      <c r="Y31" s="167">
        <f t="shared" si="35"/>
        <v>874.32218846869409</v>
      </c>
      <c r="Z31" s="167">
        <f t="shared" si="35"/>
        <v>842.36574517262477</v>
      </c>
      <c r="AA31" s="167">
        <f t="shared" si="35"/>
        <v>838.74127998136544</v>
      </c>
      <c r="AB31" s="167">
        <f t="shared" si="35"/>
        <v>755.54423069174754</v>
      </c>
      <c r="AC31" s="167">
        <f t="shared" si="35"/>
        <v>664.55406047183067</v>
      </c>
      <c r="AD31" s="167">
        <f t="shared" si="35"/>
        <v>564.97523236321638</v>
      </c>
      <c r="AE31" s="167">
        <f t="shared" si="35"/>
        <v>436.48361031516356</v>
      </c>
      <c r="AF31" s="167">
        <f t="shared" si="35"/>
        <v>301.74282731130415</v>
      </c>
      <c r="AG31" s="167">
        <f t="shared" si="35"/>
        <v>146.77987787824333</v>
      </c>
      <c r="AH31" s="167">
        <f t="shared" si="35"/>
        <v>2266.8251375302821</v>
      </c>
      <c r="AI31" s="167">
        <f t="shared" si="35"/>
        <v>1016.3227227146996</v>
      </c>
      <c r="AJ31" s="167">
        <f t="shared" si="35"/>
        <v>933.87394662149745</v>
      </c>
      <c r="AK31" s="167">
        <f t="shared" si="35"/>
        <v>1.3327737114380692E-12</v>
      </c>
      <c r="AL31" s="167">
        <f t="shared" si="35"/>
        <v>1.4507825847831143E-12</v>
      </c>
      <c r="AM31" s="167">
        <f t="shared" si="35"/>
        <v>1.5792404143678052E-12</v>
      </c>
      <c r="AN31" s="167">
        <f t="shared" si="35"/>
        <v>1.7190723906748846E-12</v>
      </c>
      <c r="AO31" s="167">
        <f t="shared" ref="AO31:AV31" si="36">+AO29*AO11</f>
        <v>1.8712856240850959E-12</v>
      </c>
      <c r="AP31" s="167">
        <f t="shared" si="36"/>
        <v>2.0369763983777449E-12</v>
      </c>
      <c r="AQ31" s="167">
        <f t="shared" si="36"/>
        <v>2.2173380664839026E-12</v>
      </c>
      <c r="AR31" s="167">
        <f t="shared" si="36"/>
        <v>2.4136696453597397E-12</v>
      </c>
      <c r="AS31" s="167">
        <f t="shared" si="36"/>
        <v>2.6273851718827681E-12</v>
      </c>
      <c r="AT31" s="167">
        <f t="shared" si="36"/>
        <v>2.860023887154854E-12</v>
      </c>
      <c r="AU31" s="167">
        <f t="shared" si="36"/>
        <v>3.1132613225623157E-12</v>
      </c>
      <c r="AV31" s="167">
        <f t="shared" si="36"/>
        <v>3.3889213674380999E-12</v>
      </c>
    </row>
    <row r="32" spans="1:48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1:48" x14ac:dyDescent="0.2">
      <c r="A33" s="2"/>
      <c r="B33" s="169" t="s">
        <v>193</v>
      </c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</row>
    <row r="34" spans="1:48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1:48" x14ac:dyDescent="0.2">
      <c r="A35" s="2"/>
      <c r="B35" s="2" t="s">
        <v>195</v>
      </c>
      <c r="C35" s="2"/>
      <c r="D35" s="2"/>
      <c r="E35" s="2"/>
      <c r="F35" s="2"/>
      <c r="G35" s="168">
        <f>+Hip!G187</f>
        <v>0.1</v>
      </c>
      <c r="H35" s="168">
        <f>+Hip!H187</f>
        <v>0.1</v>
      </c>
      <c r="I35" s="168">
        <f>+Hip!I187</f>
        <v>0.1</v>
      </c>
      <c r="J35" s="168">
        <f>+Hip!J187</f>
        <v>0.1</v>
      </c>
      <c r="K35" s="168">
        <f>+Hip!K187</f>
        <v>0.1</v>
      </c>
      <c r="L35" s="168">
        <f>+Hip!L187</f>
        <v>0.1</v>
      </c>
      <c r="M35" s="168">
        <f>+Hip!M187</f>
        <v>0.1</v>
      </c>
      <c r="N35" s="168">
        <f>+Hip!N187</f>
        <v>0.1</v>
      </c>
      <c r="O35" s="168">
        <f>+Hip!O187</f>
        <v>0.1</v>
      </c>
      <c r="P35" s="168">
        <f>+Hip!P187</f>
        <v>0.1</v>
      </c>
      <c r="Q35" s="168">
        <f>+Hip!Q187</f>
        <v>0.1</v>
      </c>
      <c r="R35" s="168">
        <f>+Hip!R187</f>
        <v>0.1</v>
      </c>
      <c r="S35" s="168">
        <f>+Hip!S187</f>
        <v>0.1</v>
      </c>
      <c r="T35" s="168">
        <f>+Hip!T187</f>
        <v>0.1</v>
      </c>
      <c r="U35" s="168">
        <f>+Hip!U187</f>
        <v>0.1</v>
      </c>
      <c r="V35" s="168">
        <f>+Hip!V187</f>
        <v>0.1</v>
      </c>
      <c r="W35" s="168">
        <f>+Hip!W187</f>
        <v>0.1</v>
      </c>
      <c r="X35" s="168">
        <f>+Hip!X187</f>
        <v>0.1</v>
      </c>
      <c r="Y35" s="168">
        <f>+Hip!Y187</f>
        <v>0.1</v>
      </c>
      <c r="Z35" s="168">
        <f>+Hip!Z187</f>
        <v>0.1</v>
      </c>
      <c r="AA35" s="168">
        <f>+Hip!AA187</f>
        <v>0.1</v>
      </c>
      <c r="AB35" s="168">
        <f>+Hip!AB187</f>
        <v>0.1</v>
      </c>
      <c r="AC35" s="168">
        <f>+Hip!AC187</f>
        <v>0.1</v>
      </c>
      <c r="AD35" s="168">
        <f>+Hip!AD187</f>
        <v>0.1</v>
      </c>
      <c r="AE35" s="168">
        <f>+Hip!AE187</f>
        <v>0.1</v>
      </c>
      <c r="AF35" s="168">
        <f>+Hip!AF187</f>
        <v>0.1</v>
      </c>
      <c r="AG35" s="168">
        <f>+Hip!AG187</f>
        <v>0.1</v>
      </c>
      <c r="AH35" s="168">
        <f>+Hip!AH187</f>
        <v>0.1</v>
      </c>
      <c r="AI35" s="168">
        <f>+Hip!AI187</f>
        <v>0.1</v>
      </c>
      <c r="AJ35" s="168">
        <f>+Hip!AJ187</f>
        <v>0.1</v>
      </c>
      <c r="AK35" s="168">
        <f>+Hip!AK187</f>
        <v>0.1</v>
      </c>
      <c r="AL35" s="168">
        <f>+Hip!AL187</f>
        <v>0.1</v>
      </c>
      <c r="AM35" s="168">
        <f>+Hip!AM187</f>
        <v>0.1</v>
      </c>
      <c r="AN35" s="168">
        <f>+Hip!AN187</f>
        <v>0.1</v>
      </c>
      <c r="AO35" s="168">
        <f>+Hip!AO187</f>
        <v>0.1</v>
      </c>
      <c r="AP35" s="168">
        <f>+Hip!AP187</f>
        <v>0.1</v>
      </c>
      <c r="AQ35" s="168">
        <f>+Hip!AQ187</f>
        <v>0.1</v>
      </c>
      <c r="AR35" s="168">
        <f>+Hip!AR187</f>
        <v>0.1</v>
      </c>
      <c r="AS35" s="168">
        <f>+Hip!AS187</f>
        <v>0.1</v>
      </c>
      <c r="AT35" s="168">
        <f>+Hip!AT187</f>
        <v>0.1</v>
      </c>
      <c r="AU35" s="168">
        <f>+Hip!AU187</f>
        <v>0.1</v>
      </c>
      <c r="AV35" s="168">
        <f>+Hip!AV187</f>
        <v>0.1</v>
      </c>
    </row>
    <row r="36" spans="1:48" x14ac:dyDescent="0.2">
      <c r="A36" s="2"/>
      <c r="B36" s="2" t="s">
        <v>204</v>
      </c>
      <c r="C36" s="2"/>
      <c r="D36" s="2"/>
      <c r="E36" s="2"/>
      <c r="F36" s="2"/>
      <c r="G36" s="245">
        <f>+Hip!$D$188</f>
        <v>60</v>
      </c>
      <c r="H36" s="245">
        <f>+Hip!$D$188</f>
        <v>60</v>
      </c>
      <c r="I36" s="245">
        <f>+Hip!$D$188</f>
        <v>60</v>
      </c>
      <c r="J36" s="245">
        <f>+Hip!$D$188</f>
        <v>60</v>
      </c>
      <c r="K36" s="245">
        <f>+Hip!$D$188</f>
        <v>60</v>
      </c>
      <c r="L36" s="245">
        <f>+Hip!$D$188</f>
        <v>60</v>
      </c>
      <c r="M36" s="245">
        <f>+Hip!$D$188</f>
        <v>60</v>
      </c>
      <c r="N36" s="245">
        <f>+Hip!$D$188</f>
        <v>60</v>
      </c>
      <c r="O36" s="245">
        <f>+Hip!$D$188</f>
        <v>60</v>
      </c>
      <c r="P36" s="245">
        <f>+Hip!$D$188</f>
        <v>60</v>
      </c>
      <c r="Q36" s="245">
        <f>+Hip!$D$188</f>
        <v>60</v>
      </c>
      <c r="R36" s="245">
        <f>+Hip!$D$188</f>
        <v>60</v>
      </c>
      <c r="S36" s="245">
        <f>+Hip!$D$188</f>
        <v>60</v>
      </c>
      <c r="T36" s="245">
        <f>+Hip!$D$188</f>
        <v>60</v>
      </c>
      <c r="U36" s="245">
        <f>+Hip!$D$188</f>
        <v>60</v>
      </c>
      <c r="V36" s="245">
        <f>+Hip!$D$188</f>
        <v>60</v>
      </c>
      <c r="W36" s="245">
        <f>+Hip!$D$188</f>
        <v>60</v>
      </c>
      <c r="X36" s="245">
        <f>+Hip!$D$188</f>
        <v>60</v>
      </c>
      <c r="Y36" s="245">
        <f>+Hip!$D$188</f>
        <v>60</v>
      </c>
      <c r="Z36" s="245">
        <f>+Hip!$D$188</f>
        <v>60</v>
      </c>
      <c r="AA36" s="245">
        <f>+Hip!$D$188</f>
        <v>60</v>
      </c>
      <c r="AB36" s="245">
        <f>+Hip!$D$188</f>
        <v>60</v>
      </c>
      <c r="AC36" s="245">
        <f>+Hip!$D$188</f>
        <v>60</v>
      </c>
      <c r="AD36" s="245">
        <f>+Hip!$D$188</f>
        <v>60</v>
      </c>
      <c r="AE36" s="245">
        <f>+Hip!$D$188</f>
        <v>60</v>
      </c>
      <c r="AF36" s="245">
        <f>+Hip!$D$188</f>
        <v>60</v>
      </c>
      <c r="AG36" s="245">
        <f>+Hip!$D$188</f>
        <v>60</v>
      </c>
      <c r="AH36" s="245">
        <f>+Hip!$D$188</f>
        <v>60</v>
      </c>
      <c r="AI36" s="245">
        <f>+Hip!$D$188</f>
        <v>60</v>
      </c>
      <c r="AJ36" s="245">
        <f>+Hip!$D$188</f>
        <v>60</v>
      </c>
      <c r="AK36" s="245">
        <f>+Hip!$D$188</f>
        <v>60</v>
      </c>
      <c r="AL36" s="245">
        <f>+Hip!$D$188</f>
        <v>60</v>
      </c>
      <c r="AM36" s="245">
        <f>+Hip!$D$188</f>
        <v>60</v>
      </c>
      <c r="AN36" s="245">
        <f>+Hip!$D$188</f>
        <v>60</v>
      </c>
      <c r="AO36" s="245">
        <f>+Hip!$D$188</f>
        <v>60</v>
      </c>
      <c r="AP36" s="245">
        <f>+Hip!$D$188</f>
        <v>60</v>
      </c>
      <c r="AQ36" s="245">
        <f>+Hip!$D$188</f>
        <v>60</v>
      </c>
      <c r="AR36" s="245">
        <f>+Hip!$D$188</f>
        <v>60</v>
      </c>
      <c r="AS36" s="245">
        <f>+Hip!$D$188</f>
        <v>60</v>
      </c>
      <c r="AT36" s="245">
        <f>+Hip!$D$188</f>
        <v>60</v>
      </c>
      <c r="AU36" s="245">
        <f>+Hip!$D$188</f>
        <v>60</v>
      </c>
      <c r="AV36" s="245">
        <f>+Hip!$D$188</f>
        <v>60</v>
      </c>
    </row>
    <row r="37" spans="1:48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x14ac:dyDescent="0.2">
      <c r="A38" s="2"/>
      <c r="B38" s="5" t="s">
        <v>199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x14ac:dyDescent="0.2">
      <c r="A39" s="2"/>
      <c r="B39" s="9" t="s">
        <v>353</v>
      </c>
      <c r="C39" s="2"/>
      <c r="D39" s="2"/>
      <c r="E39" s="2"/>
      <c r="F39" s="2"/>
      <c r="G39" s="307">
        <f>+Ingr!G57+Ingr!G58</f>
        <v>0</v>
      </c>
      <c r="H39" s="307">
        <f>+Ingr!H57+Ingr!H58</f>
        <v>0</v>
      </c>
      <c r="I39" s="307">
        <f>+Ingr!I57+Ingr!I58</f>
        <v>0</v>
      </c>
      <c r="J39" s="307">
        <f>+Ingr!J57+Ingr!J58</f>
        <v>25904.849197049552</v>
      </c>
      <c r="K39" s="307">
        <f>+Ingr!K57+Ingr!K58</f>
        <v>45863.946721805041</v>
      </c>
      <c r="L39" s="307">
        <f>+Ingr!L57+Ingr!L58</f>
        <v>58809.473502122491</v>
      </c>
      <c r="M39" s="307">
        <f>+Ingr!M57+Ingr!M58</f>
        <v>59143.396417012947</v>
      </c>
      <c r="N39" s="307">
        <f>+Ingr!N57+Ingr!N58</f>
        <v>59484.331713116102</v>
      </c>
      <c r="O39" s="307">
        <f>+Ingr!O57+Ingr!O58</f>
        <v>59832.426650437417</v>
      </c>
      <c r="P39" s="307">
        <f>+Ingr!P57+Ingr!P58</f>
        <v>60187.831581442486</v>
      </c>
      <c r="Q39" s="307">
        <f>+Ingr!Q57+Ingr!Q58</f>
        <v>60550.700015998664</v>
      </c>
      <c r="R39" s="307">
        <f>+Ingr!R57+Ingr!R58</f>
        <v>60921.188687680522</v>
      </c>
      <c r="S39" s="307">
        <f>+Ingr!S57+Ingr!S58</f>
        <v>61299.457621467693</v>
      </c>
      <c r="T39" s="307">
        <f>+Ingr!T57+Ingr!T58</f>
        <v>61685.670202864399</v>
      </c>
      <c r="U39" s="307">
        <f>+Ingr!U57+Ingr!U58</f>
        <v>62079.993248470433</v>
      </c>
      <c r="V39" s="307">
        <f>+Ingr!V57+Ingr!V58</f>
        <v>62482.597078034196</v>
      </c>
      <c r="W39" s="307">
        <f>+Ingr!W57+Ingr!W58</f>
        <v>62893.655588018795</v>
      </c>
      <c r="X39" s="307">
        <f>+Ingr!X57+Ingr!X58</f>
        <v>63313.346326713072</v>
      </c>
      <c r="Y39" s="307">
        <f>+Ingr!Y57+Ingr!Y58</f>
        <v>45027.007662957098</v>
      </c>
      <c r="Z39" s="307">
        <f>+Ingr!Z57+Ingr!Z58</f>
        <v>30913.585504016832</v>
      </c>
      <c r="AA39" s="307">
        <f>+Ingr!AA57+Ingr!AA58</f>
        <v>21717.661480227765</v>
      </c>
      <c r="AB39" s="307">
        <f>+Ingr!AB57+Ingr!AB58</f>
        <v>22173.732371312544</v>
      </c>
      <c r="AC39" s="307">
        <f>+Ingr!AC57+Ingr!AC58</f>
        <v>22639.380751110108</v>
      </c>
      <c r="AD39" s="307">
        <f>+Ingr!AD57+Ingr!AD58</f>
        <v>23114.80774688342</v>
      </c>
      <c r="AE39" s="307">
        <f>+Ingr!AE57+Ingr!AE58</f>
        <v>23600.218709567969</v>
      </c>
      <c r="AF39" s="307">
        <f>+Ingr!AF57+Ingr!AF58</f>
        <v>24095.823302468893</v>
      </c>
      <c r="AG39" s="307">
        <f>+Ingr!AG57+Ingr!AG58</f>
        <v>24601.835591820734</v>
      </c>
      <c r="AH39" s="307">
        <f>+Ingr!AH57+Ingr!AH58</f>
        <v>25118.474139248967</v>
      </c>
      <c r="AI39" s="307">
        <f>+Ingr!AI57+Ingr!AI58</f>
        <v>25645.962096173196</v>
      </c>
      <c r="AJ39" s="307">
        <f>+Ingr!AJ57+Ingr!AJ58</f>
        <v>26184.527300192829</v>
      </c>
      <c r="AK39" s="307">
        <f>+Ingr!AK57+Ingr!AK58</f>
        <v>0</v>
      </c>
      <c r="AL39" s="307">
        <f>+Ingr!AL57+Ingr!AL58</f>
        <v>0</v>
      </c>
      <c r="AM39" s="307">
        <f>+Ingr!AM57+Ingr!AM58</f>
        <v>0</v>
      </c>
      <c r="AN39" s="307">
        <f>+Ingr!AN57+Ingr!AN58</f>
        <v>0</v>
      </c>
      <c r="AO39" s="307">
        <f>+Ingr!AO57+Ingr!AO58</f>
        <v>0</v>
      </c>
      <c r="AP39" s="307">
        <f>+Ingr!AP57+Ingr!AP58</f>
        <v>0</v>
      </c>
      <c r="AQ39" s="307">
        <f>+Ingr!AQ57+Ingr!AQ58</f>
        <v>0</v>
      </c>
      <c r="AR39" s="307">
        <f>+Ingr!AR57+Ingr!AR58</f>
        <v>0</v>
      </c>
      <c r="AS39" s="307">
        <f>+Ingr!AS57+Ingr!AS58</f>
        <v>0</v>
      </c>
      <c r="AT39" s="307">
        <f>+Ingr!AT57+Ingr!AT58</f>
        <v>0</v>
      </c>
      <c r="AU39" s="307">
        <f>+Ingr!AU57+Ingr!AU58</f>
        <v>0</v>
      </c>
      <c r="AV39" s="307">
        <f>+Ingr!AV57+Ingr!AV58</f>
        <v>0</v>
      </c>
    </row>
    <row r="40" spans="1:48" x14ac:dyDescent="0.2">
      <c r="A40" s="2"/>
      <c r="B40" s="9" t="s">
        <v>200</v>
      </c>
      <c r="C40" s="325" t="str">
        <f>+Hip!D189</f>
        <v>NO</v>
      </c>
      <c r="D40" s="2"/>
      <c r="E40" s="2"/>
      <c r="F40" s="2"/>
      <c r="G40" s="160">
        <f>+Ingr!G56*($C$40="SI")</f>
        <v>0</v>
      </c>
      <c r="H40" s="160">
        <f>+Ingr!H56*($C$40="SI")</f>
        <v>0</v>
      </c>
      <c r="I40" s="160">
        <f>+Ingr!I56*($C$40="SI")</f>
        <v>0</v>
      </c>
      <c r="J40" s="160">
        <f>+Ingr!J56*($C$40="SI")</f>
        <v>0</v>
      </c>
      <c r="K40" s="160">
        <f>+Ingr!K56*($C$40="SI")</f>
        <v>0</v>
      </c>
      <c r="L40" s="160">
        <f>+Ingr!L56*($C$40="SI")</f>
        <v>0</v>
      </c>
      <c r="M40" s="160">
        <f>+Ingr!M56*($C$40="SI")</f>
        <v>0</v>
      </c>
      <c r="N40" s="160">
        <f>+Ingr!N56*($C$40="SI")</f>
        <v>0</v>
      </c>
      <c r="O40" s="160">
        <f>+Ingr!O56*($C$40="SI")</f>
        <v>0</v>
      </c>
      <c r="P40" s="160">
        <f>+Ingr!P56*($C$40="SI")</f>
        <v>0</v>
      </c>
      <c r="Q40" s="160">
        <f>+Ingr!Q56*($C$40="SI")</f>
        <v>0</v>
      </c>
      <c r="R40" s="160">
        <f>+Ingr!R56*($C$40="SI")</f>
        <v>0</v>
      </c>
      <c r="S40" s="160">
        <f>+Ingr!S56*($C$40="SI")</f>
        <v>0</v>
      </c>
      <c r="T40" s="160">
        <f>+Ingr!T56*($C$40="SI")</f>
        <v>0</v>
      </c>
      <c r="U40" s="160">
        <f>+Ingr!U56*($C$40="SI")</f>
        <v>0</v>
      </c>
      <c r="V40" s="160">
        <f>+Ingr!V56*($C$40="SI")</f>
        <v>0</v>
      </c>
      <c r="W40" s="160">
        <f>+Ingr!W56*($C$40="SI")</f>
        <v>0</v>
      </c>
      <c r="X40" s="160">
        <f>+Ingr!X56*($C$40="SI")</f>
        <v>0</v>
      </c>
      <c r="Y40" s="160">
        <f>+Ingr!Y56*($C$40="SI")</f>
        <v>0</v>
      </c>
      <c r="Z40" s="160">
        <f>+Ingr!Z56*($C$40="SI")</f>
        <v>0</v>
      </c>
      <c r="AA40" s="160">
        <f>+Ingr!AA56*($C$40="SI")</f>
        <v>0</v>
      </c>
      <c r="AB40" s="160">
        <f>+Ingr!AB56*($C$40="SI")</f>
        <v>0</v>
      </c>
      <c r="AC40" s="160">
        <f>+Ingr!AC56*($C$40="SI")</f>
        <v>0</v>
      </c>
      <c r="AD40" s="160">
        <f>+Ingr!AD56*($C$40="SI")</f>
        <v>0</v>
      </c>
      <c r="AE40" s="160">
        <f>+Ingr!AE56*($C$40="SI")</f>
        <v>0</v>
      </c>
      <c r="AF40" s="160">
        <f>+Ingr!AF56*($C$40="SI")</f>
        <v>0</v>
      </c>
      <c r="AG40" s="160">
        <f>+Ingr!AG56*($C$40="SI")</f>
        <v>0</v>
      </c>
      <c r="AH40" s="160">
        <f>+Ingr!AH56*($C$40="SI")</f>
        <v>0</v>
      </c>
      <c r="AI40" s="160">
        <f>+Ingr!AI56*($C$40="SI")</f>
        <v>0</v>
      </c>
      <c r="AJ40" s="160">
        <f>+Ingr!AJ56*($C$40="SI")</f>
        <v>0</v>
      </c>
      <c r="AK40" s="160">
        <f>+Ingr!AK56*($C$40="SI")</f>
        <v>0</v>
      </c>
      <c r="AL40" s="160">
        <f>+Ingr!AL56*($C$40="SI")</f>
        <v>0</v>
      </c>
      <c r="AM40" s="160">
        <f>+Ingr!AM56*($C$40="SI")</f>
        <v>0</v>
      </c>
      <c r="AN40" s="160">
        <f>+Ingr!AN56*($C$40="SI")</f>
        <v>0</v>
      </c>
      <c r="AO40" s="160">
        <f>+Ingr!AO56*($C$40="SI")</f>
        <v>0</v>
      </c>
      <c r="AP40" s="160">
        <f>+Ingr!AP56*($C$40="SI")</f>
        <v>0</v>
      </c>
      <c r="AQ40" s="160">
        <f>+Ingr!AQ56*($C$40="SI")</f>
        <v>0</v>
      </c>
      <c r="AR40" s="160">
        <f>+Ingr!AR56*($C$40="SI")</f>
        <v>0</v>
      </c>
      <c r="AS40" s="160">
        <f>+Ingr!AS56*($C$40="SI")</f>
        <v>0</v>
      </c>
      <c r="AT40" s="160">
        <f>+Ingr!AT56*($C$40="SI")</f>
        <v>0</v>
      </c>
      <c r="AU40" s="160">
        <f>+Ingr!AU56*($C$40="SI")</f>
        <v>0</v>
      </c>
      <c r="AV40" s="160">
        <f>+Ingr!AV56*($C$40="SI")</f>
        <v>0</v>
      </c>
    </row>
    <row r="41" spans="1:48" x14ac:dyDescent="0.2">
      <c r="A41" s="2"/>
      <c r="B41" s="172" t="s">
        <v>201</v>
      </c>
      <c r="C41" s="172"/>
      <c r="D41" s="172"/>
      <c r="E41" s="172"/>
      <c r="F41" s="172"/>
      <c r="G41" s="162">
        <f>+(G39+G40)*G$35</f>
        <v>0</v>
      </c>
      <c r="H41" s="162">
        <f t="shared" ref="H41:AN41" si="37">+(H39+H40)*H$35</f>
        <v>0</v>
      </c>
      <c r="I41" s="162">
        <f t="shared" si="37"/>
        <v>0</v>
      </c>
      <c r="J41" s="162">
        <f t="shared" si="37"/>
        <v>2590.4849197049552</v>
      </c>
      <c r="K41" s="162">
        <f t="shared" si="37"/>
        <v>4586.3946721805041</v>
      </c>
      <c r="L41" s="162">
        <f t="shared" si="37"/>
        <v>5880.9473502122491</v>
      </c>
      <c r="M41" s="162">
        <f t="shared" si="37"/>
        <v>5914.3396417012955</v>
      </c>
      <c r="N41" s="162">
        <f t="shared" si="37"/>
        <v>5948.4331713116107</v>
      </c>
      <c r="O41" s="162">
        <f t="shared" si="37"/>
        <v>5983.2426650437419</v>
      </c>
      <c r="P41" s="162">
        <f t="shared" si="37"/>
        <v>6018.7831581442488</v>
      </c>
      <c r="Q41" s="162">
        <f t="shared" si="37"/>
        <v>6055.0700015998664</v>
      </c>
      <c r="R41" s="162">
        <f t="shared" si="37"/>
        <v>6092.1188687680524</v>
      </c>
      <c r="S41" s="162">
        <f t="shared" si="37"/>
        <v>6129.94576214677</v>
      </c>
      <c r="T41" s="162">
        <f t="shared" si="37"/>
        <v>6168.5670202864403</v>
      </c>
      <c r="U41" s="162">
        <f t="shared" si="37"/>
        <v>6207.9993248470437</v>
      </c>
      <c r="V41" s="162">
        <f t="shared" si="37"/>
        <v>6248.2597078034196</v>
      </c>
      <c r="W41" s="162">
        <f t="shared" si="37"/>
        <v>6289.3655588018801</v>
      </c>
      <c r="X41" s="162">
        <f t="shared" si="37"/>
        <v>6331.3346326713072</v>
      </c>
      <c r="Y41" s="162">
        <f t="shared" si="37"/>
        <v>4502.7007662957103</v>
      </c>
      <c r="Z41" s="162">
        <f t="shared" si="37"/>
        <v>3091.3585504016833</v>
      </c>
      <c r="AA41" s="162">
        <f t="shared" si="37"/>
        <v>2171.7661480227766</v>
      </c>
      <c r="AB41" s="162">
        <f t="shared" si="37"/>
        <v>2217.3732371312544</v>
      </c>
      <c r="AC41" s="162">
        <f t="shared" si="37"/>
        <v>2263.9380751110107</v>
      </c>
      <c r="AD41" s="162">
        <f t="shared" si="37"/>
        <v>2311.4807746883421</v>
      </c>
      <c r="AE41" s="162">
        <f t="shared" si="37"/>
        <v>2360.0218709567971</v>
      </c>
      <c r="AF41" s="162">
        <f t="shared" si="37"/>
        <v>2409.5823302468893</v>
      </c>
      <c r="AG41" s="162">
        <f t="shared" si="37"/>
        <v>2460.1835591820736</v>
      </c>
      <c r="AH41" s="162">
        <f t="shared" si="37"/>
        <v>2511.847413924897</v>
      </c>
      <c r="AI41" s="162">
        <f t="shared" si="37"/>
        <v>2564.5962096173198</v>
      </c>
      <c r="AJ41" s="162">
        <f t="shared" si="37"/>
        <v>2618.4527300192831</v>
      </c>
      <c r="AK41" s="162">
        <f t="shared" si="37"/>
        <v>0</v>
      </c>
      <c r="AL41" s="162">
        <f t="shared" si="37"/>
        <v>0</v>
      </c>
      <c r="AM41" s="162">
        <f t="shared" si="37"/>
        <v>0</v>
      </c>
      <c r="AN41" s="162">
        <f t="shared" si="37"/>
        <v>0</v>
      </c>
      <c r="AO41" s="162">
        <f t="shared" ref="AO41:AV41" si="38">+(AO39+AO40)*AO$35</f>
        <v>0</v>
      </c>
      <c r="AP41" s="162">
        <f t="shared" si="38"/>
        <v>0</v>
      </c>
      <c r="AQ41" s="162">
        <f t="shared" si="38"/>
        <v>0</v>
      </c>
      <c r="AR41" s="162">
        <f t="shared" si="38"/>
        <v>0</v>
      </c>
      <c r="AS41" s="162">
        <f t="shared" si="38"/>
        <v>0</v>
      </c>
      <c r="AT41" s="162">
        <f t="shared" si="38"/>
        <v>0</v>
      </c>
      <c r="AU41" s="162">
        <f t="shared" si="38"/>
        <v>0</v>
      </c>
      <c r="AV41" s="162">
        <f t="shared" si="38"/>
        <v>0</v>
      </c>
    </row>
    <row r="42" spans="1:48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x14ac:dyDescent="0.2">
      <c r="A43" s="2"/>
      <c r="B43" s="2" t="s">
        <v>202</v>
      </c>
      <c r="C43" s="2"/>
      <c r="D43" s="2"/>
      <c r="E43" s="160">
        <f>+SUM(G43:AV43)</f>
        <v>117928.58812082143</v>
      </c>
      <c r="F43" s="246"/>
      <c r="G43" s="160">
        <f>+G41</f>
        <v>0</v>
      </c>
      <c r="H43" s="160">
        <f t="shared" ref="H43:AN43" si="39">+H41</f>
        <v>0</v>
      </c>
      <c r="I43" s="160">
        <f t="shared" si="39"/>
        <v>0</v>
      </c>
      <c r="J43" s="160">
        <f t="shared" si="39"/>
        <v>2590.4849197049552</v>
      </c>
      <c r="K43" s="160">
        <f t="shared" si="39"/>
        <v>4586.3946721805041</v>
      </c>
      <c r="L43" s="160">
        <f t="shared" si="39"/>
        <v>5880.9473502122491</v>
      </c>
      <c r="M43" s="160">
        <f t="shared" si="39"/>
        <v>5914.3396417012955</v>
      </c>
      <c r="N43" s="160">
        <f t="shared" si="39"/>
        <v>5948.4331713116107</v>
      </c>
      <c r="O43" s="160">
        <f t="shared" si="39"/>
        <v>5983.2426650437419</v>
      </c>
      <c r="P43" s="160">
        <f t="shared" si="39"/>
        <v>6018.7831581442488</v>
      </c>
      <c r="Q43" s="160">
        <f t="shared" si="39"/>
        <v>6055.0700015998664</v>
      </c>
      <c r="R43" s="160">
        <f t="shared" si="39"/>
        <v>6092.1188687680524</v>
      </c>
      <c r="S43" s="160">
        <f t="shared" si="39"/>
        <v>6129.94576214677</v>
      </c>
      <c r="T43" s="160">
        <f t="shared" si="39"/>
        <v>6168.5670202864403</v>
      </c>
      <c r="U43" s="160">
        <f t="shared" si="39"/>
        <v>6207.9993248470437</v>
      </c>
      <c r="V43" s="160">
        <f t="shared" si="39"/>
        <v>6248.2597078034196</v>
      </c>
      <c r="W43" s="160">
        <f t="shared" si="39"/>
        <v>6289.3655588018801</v>
      </c>
      <c r="X43" s="160">
        <f t="shared" si="39"/>
        <v>6331.3346326713072</v>
      </c>
      <c r="Y43" s="160">
        <f t="shared" si="39"/>
        <v>4502.7007662957103</v>
      </c>
      <c r="Z43" s="160">
        <f t="shared" si="39"/>
        <v>3091.3585504016833</v>
      </c>
      <c r="AA43" s="160">
        <f t="shared" si="39"/>
        <v>2171.7661480227766</v>
      </c>
      <c r="AB43" s="160">
        <f t="shared" si="39"/>
        <v>2217.3732371312544</v>
      </c>
      <c r="AC43" s="160">
        <f t="shared" si="39"/>
        <v>2263.9380751110107</v>
      </c>
      <c r="AD43" s="160">
        <f t="shared" si="39"/>
        <v>2311.4807746883421</v>
      </c>
      <c r="AE43" s="160">
        <f t="shared" si="39"/>
        <v>2360.0218709567971</v>
      </c>
      <c r="AF43" s="160">
        <f t="shared" si="39"/>
        <v>2409.5823302468893</v>
      </c>
      <c r="AG43" s="160">
        <f t="shared" si="39"/>
        <v>2460.1835591820736</v>
      </c>
      <c r="AH43" s="160">
        <f t="shared" si="39"/>
        <v>2511.847413924897</v>
      </c>
      <c r="AI43" s="160">
        <f t="shared" si="39"/>
        <v>2564.5962096173198</v>
      </c>
      <c r="AJ43" s="160">
        <f t="shared" si="39"/>
        <v>2618.4527300192831</v>
      </c>
      <c r="AK43" s="160">
        <f t="shared" si="39"/>
        <v>0</v>
      </c>
      <c r="AL43" s="160">
        <f t="shared" si="39"/>
        <v>0</v>
      </c>
      <c r="AM43" s="160">
        <f t="shared" si="39"/>
        <v>0</v>
      </c>
      <c r="AN43" s="160">
        <f t="shared" si="39"/>
        <v>0</v>
      </c>
      <c r="AO43" s="160">
        <f t="shared" ref="AO43:AV43" si="40">+AO41</f>
        <v>0</v>
      </c>
      <c r="AP43" s="160">
        <f t="shared" si="40"/>
        <v>0</v>
      </c>
      <c r="AQ43" s="160">
        <f t="shared" si="40"/>
        <v>0</v>
      </c>
      <c r="AR43" s="160">
        <f t="shared" si="40"/>
        <v>0</v>
      </c>
      <c r="AS43" s="160">
        <f t="shared" si="40"/>
        <v>0</v>
      </c>
      <c r="AT43" s="160">
        <f t="shared" si="40"/>
        <v>0</v>
      </c>
      <c r="AU43" s="160">
        <f t="shared" si="40"/>
        <v>0</v>
      </c>
      <c r="AV43" s="160">
        <f t="shared" si="40"/>
        <v>0</v>
      </c>
    </row>
    <row r="44" spans="1:48" x14ac:dyDescent="0.2">
      <c r="A44" s="2"/>
      <c r="B44" s="2" t="s">
        <v>203</v>
      </c>
      <c r="C44" s="2"/>
      <c r="D44" s="2"/>
      <c r="E44" s="160">
        <f>+SUM(G44:AV44)</f>
        <v>117929.28864072799</v>
      </c>
      <c r="F44" s="2"/>
      <c r="G44" s="160">
        <f>+IFERROR((G43/G$5)*(G$5-G$36)+(F43/G$5*G$36),0)</f>
        <v>0</v>
      </c>
      <c r="H44" s="160">
        <f t="shared" ref="H44:AN44" si="41">+IFERROR((H43/H$5)*(H$5-H$36)+(G43/H$5*H$36),0)</f>
        <v>0</v>
      </c>
      <c r="I44" s="160">
        <f t="shared" si="41"/>
        <v>0</v>
      </c>
      <c r="J44" s="160">
        <f>+IFERROR((J43/J$5)*(J$5-J$36)+(I43/J$5*J$36),0)</f>
        <v>2164.6517822192091</v>
      </c>
      <c r="K44" s="160">
        <f t="shared" si="41"/>
        <v>4258.2999183489073</v>
      </c>
      <c r="L44" s="160">
        <f t="shared" si="41"/>
        <v>5668.7255997152424</v>
      </c>
      <c r="M44" s="160">
        <f t="shared" si="41"/>
        <v>5908.8504978948768</v>
      </c>
      <c r="N44" s="160">
        <f t="shared" si="41"/>
        <v>5942.8287554852577</v>
      </c>
      <c r="O44" s="160">
        <f t="shared" si="41"/>
        <v>5977.5205564850348</v>
      </c>
      <c r="P44" s="160">
        <f t="shared" si="41"/>
        <v>6012.9568477999037</v>
      </c>
      <c r="Q44" s="160">
        <f t="shared" si="41"/>
        <v>6049.1050410318194</v>
      </c>
      <c r="R44" s="160">
        <f t="shared" si="41"/>
        <v>6086.0286440280761</v>
      </c>
      <c r="S44" s="160">
        <f t="shared" si="41"/>
        <v>6123.727642687254</v>
      </c>
      <c r="T44" s="160">
        <f t="shared" si="41"/>
        <v>6162.2356664930521</v>
      </c>
      <c r="U44" s="160">
        <f t="shared" si="41"/>
        <v>6201.5173021795472</v>
      </c>
      <c r="V44" s="160">
        <f t="shared" si="41"/>
        <v>6241.6415626599064</v>
      </c>
      <c r="W44" s="160">
        <f t="shared" si="41"/>
        <v>6282.6084326103528</v>
      </c>
      <c r="X44" s="160">
        <f t="shared" si="41"/>
        <v>6324.4544566271379</v>
      </c>
      <c r="Y44" s="160">
        <f t="shared" si="41"/>
        <v>4803.2981141930686</v>
      </c>
      <c r="Z44" s="160">
        <f t="shared" si="41"/>
        <v>3323.3600105486466</v>
      </c>
      <c r="AA44" s="160">
        <f t="shared" si="41"/>
        <v>2322.9320223864324</v>
      </c>
      <c r="AB44" s="160">
        <f t="shared" si="41"/>
        <v>2209.8966651462579</v>
      </c>
      <c r="AC44" s="160">
        <f t="shared" si="41"/>
        <v>2256.2835811965301</v>
      </c>
      <c r="AD44" s="160">
        <f t="shared" si="41"/>
        <v>2303.6655364016578</v>
      </c>
      <c r="AE44" s="160">
        <f t="shared" si="41"/>
        <v>2352.0425126660921</v>
      </c>
      <c r="AF44" s="160">
        <f t="shared" si="41"/>
        <v>2401.4576647894974</v>
      </c>
      <c r="AG44" s="160">
        <f t="shared" si="41"/>
        <v>2451.8655489461526</v>
      </c>
      <c r="AH44" s="160">
        <f t="shared" si="41"/>
        <v>2503.3547254740215</v>
      </c>
      <c r="AI44" s="160">
        <f t="shared" si="41"/>
        <v>2555.9251747089766</v>
      </c>
      <c r="AJ44" s="160">
        <f t="shared" si="41"/>
        <v>2609.6237922484693</v>
      </c>
      <c r="AK44" s="160">
        <f t="shared" si="41"/>
        <v>430.4305857565945</v>
      </c>
      <c r="AL44" s="160">
        <f t="shared" si="41"/>
        <v>0</v>
      </c>
      <c r="AM44" s="160">
        <f t="shared" si="41"/>
        <v>0</v>
      </c>
      <c r="AN44" s="160">
        <f t="shared" si="41"/>
        <v>0</v>
      </c>
      <c r="AO44" s="160">
        <f t="shared" ref="AO44" si="42">+IFERROR((AO43/AO$5)*(AO$5-AO$36)+(AN43/AO$5*AO$36),0)</f>
        <v>0</v>
      </c>
      <c r="AP44" s="160">
        <f t="shared" ref="AP44" si="43">+IFERROR((AP43/AP$5)*(AP$5-AP$36)+(AO43/AP$5*AP$36),0)</f>
        <v>0</v>
      </c>
      <c r="AQ44" s="160">
        <f t="shared" ref="AQ44" si="44">+IFERROR((AQ43/AQ$5)*(AQ$5-AQ$36)+(AP43/AQ$5*AQ$36),0)</f>
        <v>0</v>
      </c>
      <c r="AR44" s="160">
        <f t="shared" ref="AR44" si="45">+IFERROR((AR43/AR$5)*(AR$5-AR$36)+(AQ43/AR$5*AR$36),0)</f>
        <v>0</v>
      </c>
      <c r="AS44" s="160">
        <f t="shared" ref="AS44" si="46">+IFERROR((AS43/AS$5)*(AS$5-AS$36)+(AR43/AS$5*AS$36),0)</f>
        <v>0</v>
      </c>
      <c r="AT44" s="160">
        <f t="shared" ref="AT44" si="47">+IFERROR((AT43/AT$5)*(AT$5-AT$36)+(AS43/AT$5*AT$36),0)</f>
        <v>0</v>
      </c>
      <c r="AU44" s="160">
        <f t="shared" ref="AU44" si="48">+IFERROR((AU43/AU$5)*(AU$5-AU$36)+(AT43/AU$5*AU$36),0)</f>
        <v>0</v>
      </c>
      <c r="AV44" s="160">
        <f t="shared" ref="AV44" si="49">+IFERROR((AV43/AV$5)*(AV$5-AV$36)+(AU43/AV$5*AV$36),0)</f>
        <v>0</v>
      </c>
    </row>
    <row r="45" spans="1:48" x14ac:dyDescent="0.2">
      <c r="A45" s="2"/>
      <c r="B45" s="2"/>
      <c r="C45" s="2"/>
      <c r="D45" s="2"/>
      <c r="E45" s="160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x14ac:dyDescent="0.2">
      <c r="A46" s="2"/>
      <c r="B46" s="5" t="s">
        <v>205</v>
      </c>
      <c r="C46" s="2"/>
      <c r="D46" s="2"/>
      <c r="E46" s="160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x14ac:dyDescent="0.2">
      <c r="A47" s="2"/>
      <c r="B47" s="9" t="s">
        <v>297</v>
      </c>
      <c r="C47" s="2"/>
      <c r="D47" s="2"/>
      <c r="E47" s="160">
        <f t="shared" ref="E47:E48" si="50">+SUM(G47:AV47)</f>
        <v>409159.58455679036</v>
      </c>
      <c r="F47" s="2"/>
      <c r="G47" s="160">
        <f>+'Inv. Inicial'!G29</f>
        <v>0</v>
      </c>
      <c r="H47" s="160">
        <f>+'Inv. Inicial'!H29</f>
        <v>47874.193274443001</v>
      </c>
      <c r="I47" s="160">
        <f>+'Inv. Inicial'!I29</f>
        <v>193575.03554006052</v>
      </c>
      <c r="J47" s="160">
        <f>+'Inv. Inicial'!J29</f>
        <v>109745.07203836195</v>
      </c>
      <c r="K47" s="160">
        <f>+'Inv. Inicial'!K29</f>
        <v>57965.283703924928</v>
      </c>
      <c r="L47" s="160">
        <f>+'Inv. Inicial'!L29</f>
        <v>0</v>
      </c>
      <c r="M47" s="160">
        <f>+'Inv. Inicial'!M29</f>
        <v>0</v>
      </c>
      <c r="N47" s="160">
        <f>+'Inv. Inicial'!N29</f>
        <v>0</v>
      </c>
      <c r="O47" s="160">
        <f>+'Inv. Inicial'!O29</f>
        <v>0</v>
      </c>
      <c r="P47" s="160">
        <f>+'Inv. Inicial'!P29</f>
        <v>0</v>
      </c>
      <c r="Q47" s="160">
        <f>+'Inv. Inicial'!Q29</f>
        <v>0</v>
      </c>
      <c r="R47" s="160">
        <f>+'Inv. Inicial'!R29</f>
        <v>0</v>
      </c>
      <c r="S47" s="160">
        <f>+'Inv. Inicial'!S29</f>
        <v>0</v>
      </c>
      <c r="T47" s="160">
        <f>+'Inv. Inicial'!T29</f>
        <v>0</v>
      </c>
      <c r="U47" s="160">
        <f>+'Inv. Inicial'!U29</f>
        <v>0</v>
      </c>
      <c r="V47" s="160">
        <f>+'Inv. Inicial'!V29</f>
        <v>0</v>
      </c>
      <c r="W47" s="160">
        <f>+'Inv. Inicial'!W29</f>
        <v>0</v>
      </c>
      <c r="X47" s="160">
        <f>+'Inv. Inicial'!X29</f>
        <v>0</v>
      </c>
      <c r="Y47" s="160">
        <f>+'Inv. Inicial'!Y29</f>
        <v>0</v>
      </c>
      <c r="Z47" s="160">
        <f>+'Inv. Inicial'!Z29</f>
        <v>0</v>
      </c>
      <c r="AA47" s="160">
        <f>+'Inv. Inicial'!AA29</f>
        <v>0</v>
      </c>
      <c r="AB47" s="160">
        <f>+'Inv. Inicial'!AB29</f>
        <v>0</v>
      </c>
      <c r="AC47" s="160">
        <f>+'Inv. Inicial'!AC29</f>
        <v>0</v>
      </c>
      <c r="AD47" s="160">
        <f>+'Inv. Inicial'!AD29</f>
        <v>0</v>
      </c>
      <c r="AE47" s="160">
        <f>+'Inv. Inicial'!AE29</f>
        <v>0</v>
      </c>
      <c r="AF47" s="160">
        <f>+'Inv. Inicial'!AF29</f>
        <v>0</v>
      </c>
      <c r="AG47" s="160">
        <f>+'Inv. Inicial'!AG29</f>
        <v>0</v>
      </c>
      <c r="AH47" s="160">
        <f>+'Inv. Inicial'!AH29</f>
        <v>0</v>
      </c>
      <c r="AI47" s="160">
        <f>+'Inv. Inicial'!AI29</f>
        <v>0</v>
      </c>
      <c r="AJ47" s="160">
        <f>+'Inv. Inicial'!AJ29</f>
        <v>0</v>
      </c>
      <c r="AK47" s="160">
        <f>+'Inv. Inicial'!AK29</f>
        <v>0</v>
      </c>
      <c r="AL47" s="160">
        <f>+'Inv. Inicial'!AL29</f>
        <v>0</v>
      </c>
      <c r="AM47" s="160">
        <f>+'Inv. Inicial'!AM29</f>
        <v>0</v>
      </c>
      <c r="AN47" s="160">
        <f>+'Inv. Inicial'!AN29</f>
        <v>0</v>
      </c>
      <c r="AO47" s="160">
        <f>+'Inv. Inicial'!AO29</f>
        <v>0</v>
      </c>
      <c r="AP47" s="160">
        <f>+'Inv. Inicial'!AP29</f>
        <v>0</v>
      </c>
      <c r="AQ47" s="160">
        <f>+'Inv. Inicial'!AQ29</f>
        <v>0</v>
      </c>
      <c r="AR47" s="160">
        <f>+'Inv. Inicial'!AR29</f>
        <v>0</v>
      </c>
      <c r="AS47" s="160">
        <f>+'Inv. Inicial'!AS29</f>
        <v>0</v>
      </c>
      <c r="AT47" s="160">
        <f>+'Inv. Inicial'!AT29</f>
        <v>0</v>
      </c>
      <c r="AU47" s="160">
        <f>+'Inv. Inicial'!AU29</f>
        <v>0</v>
      </c>
      <c r="AV47" s="160">
        <f>+'Inv. Inicial'!AV29</f>
        <v>0</v>
      </c>
    </row>
    <row r="48" spans="1:48" x14ac:dyDescent="0.2">
      <c r="A48" s="2"/>
      <c r="B48" s="9" t="s">
        <v>192</v>
      </c>
      <c r="C48" s="2"/>
      <c r="D48" s="2"/>
      <c r="E48" s="160">
        <f t="shared" si="50"/>
        <v>40915.958455679043</v>
      </c>
      <c r="F48" s="2"/>
      <c r="G48" s="160">
        <f>+G47*G$35</f>
        <v>0</v>
      </c>
      <c r="H48" s="160">
        <f t="shared" ref="H48:AN48" si="51">+H47*H$35</f>
        <v>4787.4193274443005</v>
      </c>
      <c r="I48" s="160">
        <f t="shared" si="51"/>
        <v>19357.503554006053</v>
      </c>
      <c r="J48" s="160">
        <f t="shared" si="51"/>
        <v>10974.507203836196</v>
      </c>
      <c r="K48" s="160">
        <f t="shared" si="51"/>
        <v>5796.5283703924933</v>
      </c>
      <c r="L48" s="160">
        <f t="shared" si="51"/>
        <v>0</v>
      </c>
      <c r="M48" s="160">
        <f t="shared" si="51"/>
        <v>0</v>
      </c>
      <c r="N48" s="160">
        <f t="shared" si="51"/>
        <v>0</v>
      </c>
      <c r="O48" s="160">
        <f t="shared" si="51"/>
        <v>0</v>
      </c>
      <c r="P48" s="160">
        <f t="shared" si="51"/>
        <v>0</v>
      </c>
      <c r="Q48" s="160">
        <f t="shared" si="51"/>
        <v>0</v>
      </c>
      <c r="R48" s="160">
        <f t="shared" si="51"/>
        <v>0</v>
      </c>
      <c r="S48" s="160">
        <f t="shared" si="51"/>
        <v>0</v>
      </c>
      <c r="T48" s="160">
        <f t="shared" si="51"/>
        <v>0</v>
      </c>
      <c r="U48" s="160">
        <f t="shared" si="51"/>
        <v>0</v>
      </c>
      <c r="V48" s="160">
        <f t="shared" si="51"/>
        <v>0</v>
      </c>
      <c r="W48" s="160">
        <f t="shared" si="51"/>
        <v>0</v>
      </c>
      <c r="X48" s="160">
        <f t="shared" si="51"/>
        <v>0</v>
      </c>
      <c r="Y48" s="160">
        <f t="shared" si="51"/>
        <v>0</v>
      </c>
      <c r="Z48" s="160">
        <f t="shared" si="51"/>
        <v>0</v>
      </c>
      <c r="AA48" s="160">
        <f t="shared" si="51"/>
        <v>0</v>
      </c>
      <c r="AB48" s="160">
        <f t="shared" si="51"/>
        <v>0</v>
      </c>
      <c r="AC48" s="160">
        <f t="shared" si="51"/>
        <v>0</v>
      </c>
      <c r="AD48" s="160">
        <f t="shared" si="51"/>
        <v>0</v>
      </c>
      <c r="AE48" s="160">
        <f t="shared" si="51"/>
        <v>0</v>
      </c>
      <c r="AF48" s="160">
        <f t="shared" si="51"/>
        <v>0</v>
      </c>
      <c r="AG48" s="160">
        <f t="shared" si="51"/>
        <v>0</v>
      </c>
      <c r="AH48" s="160">
        <f t="shared" si="51"/>
        <v>0</v>
      </c>
      <c r="AI48" s="160">
        <f t="shared" si="51"/>
        <v>0</v>
      </c>
      <c r="AJ48" s="160">
        <f t="shared" si="51"/>
        <v>0</v>
      </c>
      <c r="AK48" s="160">
        <f t="shared" si="51"/>
        <v>0</v>
      </c>
      <c r="AL48" s="160">
        <f t="shared" si="51"/>
        <v>0</v>
      </c>
      <c r="AM48" s="160">
        <f t="shared" si="51"/>
        <v>0</v>
      </c>
      <c r="AN48" s="160">
        <f t="shared" si="51"/>
        <v>0</v>
      </c>
      <c r="AO48" s="160">
        <f t="shared" ref="AO48:AV48" si="52">+AO47*AO$35</f>
        <v>0</v>
      </c>
      <c r="AP48" s="160">
        <f t="shared" si="52"/>
        <v>0</v>
      </c>
      <c r="AQ48" s="160">
        <f t="shared" si="52"/>
        <v>0</v>
      </c>
      <c r="AR48" s="160">
        <f t="shared" si="52"/>
        <v>0</v>
      </c>
      <c r="AS48" s="160">
        <f t="shared" si="52"/>
        <v>0</v>
      </c>
      <c r="AT48" s="160">
        <f t="shared" si="52"/>
        <v>0</v>
      </c>
      <c r="AU48" s="160">
        <f t="shared" si="52"/>
        <v>0</v>
      </c>
      <c r="AV48" s="160">
        <f t="shared" si="52"/>
        <v>0</v>
      </c>
    </row>
    <row r="49" spans="1:48" x14ac:dyDescent="0.2">
      <c r="A49" s="2"/>
      <c r="B49" s="9"/>
      <c r="C49" s="2"/>
      <c r="D49" s="2"/>
      <c r="E49" s="160"/>
      <c r="F49" s="2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</row>
    <row r="50" spans="1:48" x14ac:dyDescent="0.2">
      <c r="A50" s="2"/>
      <c r="B50" s="9" t="s">
        <v>343</v>
      </c>
      <c r="C50" s="2"/>
      <c r="D50" s="2"/>
      <c r="E50" s="160">
        <f t="shared" ref="E50:E51" si="53">+SUM(G50:AV50)</f>
        <v>32198.513327990746</v>
      </c>
      <c r="F50" s="2"/>
      <c r="G50" s="160">
        <f>-CF!G36*G$6</f>
        <v>0</v>
      </c>
      <c r="H50" s="160">
        <f>-CF!H36*H$6</f>
        <v>5512.677919513374</v>
      </c>
      <c r="I50" s="160">
        <f>-CF!I36*I$6</f>
        <v>500</v>
      </c>
      <c r="J50" s="160">
        <f>-CF!J36*J$6</f>
        <v>12276.270378705434</v>
      </c>
      <c r="K50" s="160">
        <f>-CF!K36*K$6</f>
        <v>13909.565029771935</v>
      </c>
      <c r="L50" s="160">
        <f>-CF!L36*L$6</f>
        <v>0</v>
      </c>
      <c r="M50" s="160">
        <f>-CF!M36*M$6</f>
        <v>0</v>
      </c>
      <c r="N50" s="160">
        <f>-CF!N36*N$6</f>
        <v>0</v>
      </c>
      <c r="O50" s="160">
        <f>-CF!O36*O$6</f>
        <v>0</v>
      </c>
      <c r="P50" s="160">
        <f>-CF!P36*P$6</f>
        <v>0</v>
      </c>
      <c r="Q50" s="160">
        <f>-CF!Q36*Q$6</f>
        <v>0</v>
      </c>
      <c r="R50" s="160">
        <f>-CF!R36*R$6</f>
        <v>0</v>
      </c>
      <c r="S50" s="160">
        <f>-CF!S36*S$6</f>
        <v>0</v>
      </c>
      <c r="T50" s="160">
        <f>-CF!T36*T$6</f>
        <v>0</v>
      </c>
      <c r="U50" s="160">
        <f>-CF!U36*U$6</f>
        <v>0</v>
      </c>
      <c r="V50" s="160">
        <f>-CF!V36*V$6</f>
        <v>0</v>
      </c>
      <c r="W50" s="160">
        <f>-CF!W36*W$6</f>
        <v>0</v>
      </c>
      <c r="X50" s="160">
        <f>-CF!X36*X$6</f>
        <v>0</v>
      </c>
      <c r="Y50" s="160">
        <f>-CF!Y36*Y$6</f>
        <v>0</v>
      </c>
      <c r="Z50" s="160">
        <f>-CF!Z36*Z$6</f>
        <v>0</v>
      </c>
      <c r="AA50" s="160">
        <f>-CF!AA36*AA$6</f>
        <v>0</v>
      </c>
      <c r="AB50" s="160">
        <f>-CF!AB36*AB$6</f>
        <v>0</v>
      </c>
      <c r="AC50" s="160">
        <f>-CF!AC36*AC$6</f>
        <v>0</v>
      </c>
      <c r="AD50" s="160">
        <f>-CF!AD36*AD$6</f>
        <v>0</v>
      </c>
      <c r="AE50" s="160">
        <f>-CF!AE36*AE$6</f>
        <v>0</v>
      </c>
      <c r="AF50" s="160">
        <f>-CF!AF36*AF$6</f>
        <v>0</v>
      </c>
      <c r="AG50" s="160">
        <f>-CF!AG36*AG$6</f>
        <v>0</v>
      </c>
      <c r="AH50" s="160">
        <f>-CF!AH36*AH$6</f>
        <v>0</v>
      </c>
      <c r="AI50" s="160">
        <f>-CF!AI36*AI$6</f>
        <v>0</v>
      </c>
      <c r="AJ50" s="160">
        <f>-CF!AJ36*AJ$6</f>
        <v>0</v>
      </c>
      <c r="AK50" s="160">
        <f>-CF!AK36*AK$6</f>
        <v>0</v>
      </c>
      <c r="AL50" s="160">
        <f>-CF!AL36*AL$6</f>
        <v>0</v>
      </c>
      <c r="AM50" s="160">
        <f>-CF!AM36*AM$6</f>
        <v>0</v>
      </c>
      <c r="AN50" s="160">
        <f>-CF!AN36*AN$6</f>
        <v>0</v>
      </c>
      <c r="AO50" s="160">
        <f>-CF!AO36*AO$6</f>
        <v>0</v>
      </c>
      <c r="AP50" s="160">
        <f>-CF!AP36*AP$6</f>
        <v>0</v>
      </c>
      <c r="AQ50" s="160">
        <f>-CF!AQ36*AQ$6</f>
        <v>0</v>
      </c>
      <c r="AR50" s="160">
        <f>-CF!AR36*AR$6</f>
        <v>0</v>
      </c>
      <c r="AS50" s="160">
        <f>-CF!AS36*AS$6</f>
        <v>0</v>
      </c>
      <c r="AT50" s="160">
        <f>-CF!AT36*AT$6</f>
        <v>0</v>
      </c>
      <c r="AU50" s="160">
        <f>-CF!AU36*AU$6</f>
        <v>0</v>
      </c>
      <c r="AV50" s="160">
        <f>-CF!AV36*AV$6</f>
        <v>0</v>
      </c>
    </row>
    <row r="51" spans="1:48" x14ac:dyDescent="0.2">
      <c r="A51" s="2"/>
      <c r="B51" s="9" t="s">
        <v>192</v>
      </c>
      <c r="C51" s="2"/>
      <c r="D51" s="2"/>
      <c r="E51" s="160">
        <f t="shared" si="53"/>
        <v>3219.851332799075</v>
      </c>
      <c r="F51" s="2"/>
      <c r="G51" s="160">
        <f>+G50*G$35</f>
        <v>0</v>
      </c>
      <c r="H51" s="160">
        <f t="shared" ref="H51:AV51" si="54">+H50*H$35</f>
        <v>551.26779195133747</v>
      </c>
      <c r="I51" s="160">
        <f t="shared" si="54"/>
        <v>50</v>
      </c>
      <c r="J51" s="160">
        <f t="shared" si="54"/>
        <v>1227.6270378705435</v>
      </c>
      <c r="K51" s="160">
        <f t="shared" si="54"/>
        <v>1390.9565029771936</v>
      </c>
      <c r="L51" s="160">
        <f t="shared" si="54"/>
        <v>0</v>
      </c>
      <c r="M51" s="160">
        <f t="shared" si="54"/>
        <v>0</v>
      </c>
      <c r="N51" s="160">
        <f t="shared" si="54"/>
        <v>0</v>
      </c>
      <c r="O51" s="160">
        <f t="shared" si="54"/>
        <v>0</v>
      </c>
      <c r="P51" s="160">
        <f t="shared" si="54"/>
        <v>0</v>
      </c>
      <c r="Q51" s="160">
        <f t="shared" si="54"/>
        <v>0</v>
      </c>
      <c r="R51" s="160">
        <f t="shared" si="54"/>
        <v>0</v>
      </c>
      <c r="S51" s="160">
        <f t="shared" si="54"/>
        <v>0</v>
      </c>
      <c r="T51" s="160">
        <f t="shared" si="54"/>
        <v>0</v>
      </c>
      <c r="U51" s="160">
        <f t="shared" si="54"/>
        <v>0</v>
      </c>
      <c r="V51" s="160">
        <f t="shared" si="54"/>
        <v>0</v>
      </c>
      <c r="W51" s="160">
        <f t="shared" si="54"/>
        <v>0</v>
      </c>
      <c r="X51" s="160">
        <f t="shared" si="54"/>
        <v>0</v>
      </c>
      <c r="Y51" s="160">
        <f t="shared" si="54"/>
        <v>0</v>
      </c>
      <c r="Z51" s="160">
        <f t="shared" si="54"/>
        <v>0</v>
      </c>
      <c r="AA51" s="160">
        <f t="shared" si="54"/>
        <v>0</v>
      </c>
      <c r="AB51" s="160">
        <f t="shared" si="54"/>
        <v>0</v>
      </c>
      <c r="AC51" s="160">
        <f t="shared" si="54"/>
        <v>0</v>
      </c>
      <c r="AD51" s="160">
        <f t="shared" si="54"/>
        <v>0</v>
      </c>
      <c r="AE51" s="160">
        <f t="shared" si="54"/>
        <v>0</v>
      </c>
      <c r="AF51" s="160">
        <f t="shared" si="54"/>
        <v>0</v>
      </c>
      <c r="AG51" s="160">
        <f t="shared" si="54"/>
        <v>0</v>
      </c>
      <c r="AH51" s="160">
        <f t="shared" si="54"/>
        <v>0</v>
      </c>
      <c r="AI51" s="160">
        <f t="shared" si="54"/>
        <v>0</v>
      </c>
      <c r="AJ51" s="160">
        <f t="shared" si="54"/>
        <v>0</v>
      </c>
      <c r="AK51" s="160">
        <f t="shared" si="54"/>
        <v>0</v>
      </c>
      <c r="AL51" s="160">
        <f t="shared" si="54"/>
        <v>0</v>
      </c>
      <c r="AM51" s="160">
        <f t="shared" si="54"/>
        <v>0</v>
      </c>
      <c r="AN51" s="160">
        <f t="shared" si="54"/>
        <v>0</v>
      </c>
      <c r="AO51" s="160">
        <f t="shared" si="54"/>
        <v>0</v>
      </c>
      <c r="AP51" s="160">
        <f t="shared" si="54"/>
        <v>0</v>
      </c>
      <c r="AQ51" s="160">
        <f t="shared" si="54"/>
        <v>0</v>
      </c>
      <c r="AR51" s="160">
        <f t="shared" si="54"/>
        <v>0</v>
      </c>
      <c r="AS51" s="160">
        <f t="shared" si="54"/>
        <v>0</v>
      </c>
      <c r="AT51" s="160">
        <f t="shared" si="54"/>
        <v>0</v>
      </c>
      <c r="AU51" s="160">
        <f t="shared" si="54"/>
        <v>0</v>
      </c>
      <c r="AV51" s="160">
        <f t="shared" si="54"/>
        <v>0</v>
      </c>
    </row>
    <row r="52" spans="1:48" x14ac:dyDescent="0.2">
      <c r="A52" s="2"/>
      <c r="B52" s="9"/>
      <c r="C52" s="2"/>
      <c r="D52" s="2"/>
      <c r="E52" s="160"/>
      <c r="F52" s="2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</row>
    <row r="53" spans="1:48" x14ac:dyDescent="0.2">
      <c r="A53" s="2"/>
      <c r="B53" s="9" t="s">
        <v>299</v>
      </c>
      <c r="C53" s="2"/>
      <c r="D53" s="2"/>
      <c r="E53" s="160">
        <f t="shared" ref="E53:E54" si="55">+SUM(G53:AV53)</f>
        <v>191119.01015034982</v>
      </c>
      <c r="F53" s="2"/>
      <c r="G53" s="160">
        <f>+'O&amp;M'!G116+'O&amp;M'!G91</f>
        <v>0</v>
      </c>
      <c r="H53" s="160">
        <f>+'O&amp;M'!H116+'O&amp;M'!H91</f>
        <v>0</v>
      </c>
      <c r="I53" s="160">
        <f>+'O&amp;M'!I116+'O&amp;M'!I91</f>
        <v>0</v>
      </c>
      <c r="J53" s="160">
        <f>+'O&amp;M'!J116+'O&amp;M'!J91</f>
        <v>1828.58322464394</v>
      </c>
      <c r="K53" s="160">
        <f>+'O&amp;M'!K116+'O&amp;M'!K91</f>
        <v>3759.9520197527418</v>
      </c>
      <c r="L53" s="160">
        <f>+'O&amp;M'!L116+'O&amp;M'!L91</f>
        <v>5718.7387960271972</v>
      </c>
      <c r="M53" s="160">
        <f>+'O&amp;M'!M116+'O&amp;M'!M91</f>
        <v>5838.8323107437682</v>
      </c>
      <c r="N53" s="160">
        <f>+'O&amp;M'!N116+'O&amp;M'!N91</f>
        <v>5961.4477892693858</v>
      </c>
      <c r="O53" s="160">
        <f>+'O&amp;M'!O116+'O&amp;M'!O91</f>
        <v>6086.6381928440424</v>
      </c>
      <c r="P53" s="160">
        <f>+'O&amp;M'!P116+'O&amp;M'!P91</f>
        <v>6214.4575948937663</v>
      </c>
      <c r="Q53" s="160">
        <f>+'O&amp;M'!Q116+'O&amp;M'!Q91</f>
        <v>6344.9612043865354</v>
      </c>
      <c r="R53" s="160">
        <f>+'O&amp;M'!R116+'O&amp;M'!R91</f>
        <v>6478.205389678652</v>
      </c>
      <c r="S53" s="160">
        <f>+'O&amp;M'!S116+'O&amp;M'!S91</f>
        <v>6614.2477028619032</v>
      </c>
      <c r="T53" s="160">
        <f>+'O&amp;M'!T116+'O&amp;M'!T91</f>
        <v>6753.1469046220018</v>
      </c>
      <c r="U53" s="160">
        <f>+'O&amp;M'!U116+'O&amp;M'!U91</f>
        <v>6894.9629896190636</v>
      </c>
      <c r="V53" s="160">
        <f>+'O&amp;M'!V116+'O&amp;M'!V91</f>
        <v>7039.757212401063</v>
      </c>
      <c r="W53" s="160">
        <f>+'O&amp;M'!W116+'O&amp;M'!W91</f>
        <v>7187.592113861484</v>
      </c>
      <c r="X53" s="160">
        <f>+'O&amp;M'!X116+'O&amp;M'!X91</f>
        <v>7338.5315482525748</v>
      </c>
      <c r="Y53" s="160">
        <f>+'O&amp;M'!Y116+'O&amp;M'!Y91</f>
        <v>7492.6407107658797</v>
      </c>
      <c r="Z53" s="160">
        <f>+'O&amp;M'!Z116+'O&amp;M'!Z91</f>
        <v>7649.986165691962</v>
      </c>
      <c r="AA53" s="160">
        <f>+'O&amp;M'!AA116+'O&amp;M'!AA91</f>
        <v>7810.6358751714906</v>
      </c>
      <c r="AB53" s="160">
        <f>+'O&amp;M'!AB116+'O&amp;M'!AB91</f>
        <v>7974.6592285500938</v>
      </c>
      <c r="AC53" s="160">
        <f>+'O&amp;M'!AC116+'O&amp;M'!AC91</f>
        <v>8142.1270723496436</v>
      </c>
      <c r="AD53" s="160">
        <f>+'O&amp;M'!AD116+'O&amp;M'!AD91</f>
        <v>8313.1117408689861</v>
      </c>
      <c r="AE53" s="160">
        <f>+'O&amp;M'!AE116+'O&amp;M'!AE91</f>
        <v>8487.6870874272354</v>
      </c>
      <c r="AF53" s="160">
        <f>+'O&amp;M'!AF116+'O&amp;M'!AF91</f>
        <v>8665.9285162632041</v>
      </c>
      <c r="AG53" s="160">
        <f>+'O&amp;M'!AG116+'O&amp;M'!AG91</f>
        <v>8847.9130151047302</v>
      </c>
      <c r="AH53" s="160">
        <f>+'O&amp;M'!AH116+'O&amp;M'!AH91</f>
        <v>9033.7191884219283</v>
      </c>
      <c r="AI53" s="160">
        <f>+'O&amp;M'!AI116+'O&amp;M'!AI91</f>
        <v>9223.4272913787881</v>
      </c>
      <c r="AJ53" s="160">
        <f>+'O&amp;M'!AJ116+'O&amp;M'!AJ91</f>
        <v>9417.1192644977418</v>
      </c>
      <c r="AK53" s="160">
        <f>+'O&amp;M'!AK116+'O&amp;M'!AK91</f>
        <v>0</v>
      </c>
      <c r="AL53" s="160">
        <f>+'O&amp;M'!AL116+'O&amp;M'!AL91</f>
        <v>0</v>
      </c>
      <c r="AM53" s="160">
        <f>+'O&amp;M'!AM116+'O&amp;M'!AM91</f>
        <v>0</v>
      </c>
      <c r="AN53" s="160">
        <f>+'O&amp;M'!AN116+'O&amp;M'!AN91</f>
        <v>0</v>
      </c>
      <c r="AO53" s="160">
        <f>+'O&amp;M'!AO116+'O&amp;M'!AO91</f>
        <v>0</v>
      </c>
      <c r="AP53" s="160">
        <f>+'O&amp;M'!AP116+'O&amp;M'!AP91</f>
        <v>0</v>
      </c>
      <c r="AQ53" s="160">
        <f>+'O&amp;M'!AQ116+'O&amp;M'!AQ91</f>
        <v>0</v>
      </c>
      <c r="AR53" s="160">
        <f>+'O&amp;M'!AR116+'O&amp;M'!AR91</f>
        <v>0</v>
      </c>
      <c r="AS53" s="160">
        <f>+'O&amp;M'!AS116+'O&amp;M'!AS91</f>
        <v>0</v>
      </c>
      <c r="AT53" s="160">
        <f>+'O&amp;M'!AT116+'O&amp;M'!AT91</f>
        <v>0</v>
      </c>
      <c r="AU53" s="160">
        <f>+'O&amp;M'!AU116+'O&amp;M'!AU91</f>
        <v>0</v>
      </c>
      <c r="AV53" s="160">
        <f>+'O&amp;M'!AV116+'O&amp;M'!AV91</f>
        <v>0</v>
      </c>
    </row>
    <row r="54" spans="1:48" x14ac:dyDescent="0.2">
      <c r="A54" s="2"/>
      <c r="B54" s="9" t="s">
        <v>192</v>
      </c>
      <c r="C54" s="2"/>
      <c r="D54" s="2"/>
      <c r="E54" s="160">
        <f t="shared" si="55"/>
        <v>19111.901015034982</v>
      </c>
      <c r="F54" s="2"/>
      <c r="G54" s="160">
        <f>+G53*G$35</f>
        <v>0</v>
      </c>
      <c r="H54" s="160">
        <f t="shared" ref="H54:AN54" si="56">+H53*H$35</f>
        <v>0</v>
      </c>
      <c r="I54" s="160">
        <f t="shared" si="56"/>
        <v>0</v>
      </c>
      <c r="J54" s="160">
        <f t="shared" si="56"/>
        <v>182.85832246439401</v>
      </c>
      <c r="K54" s="160">
        <f t="shared" si="56"/>
        <v>375.9952019752742</v>
      </c>
      <c r="L54" s="160">
        <f t="shared" si="56"/>
        <v>571.87387960271974</v>
      </c>
      <c r="M54" s="160">
        <f t="shared" si="56"/>
        <v>583.88323107437679</v>
      </c>
      <c r="N54" s="160">
        <f t="shared" si="56"/>
        <v>596.14477892693856</v>
      </c>
      <c r="O54" s="160">
        <f t="shared" si="56"/>
        <v>608.66381928440421</v>
      </c>
      <c r="P54" s="160">
        <f t="shared" si="56"/>
        <v>621.44575948937666</v>
      </c>
      <c r="Q54" s="160">
        <f t="shared" si="56"/>
        <v>634.49612043865363</v>
      </c>
      <c r="R54" s="160">
        <f t="shared" si="56"/>
        <v>647.82053896786522</v>
      </c>
      <c r="S54" s="160">
        <f t="shared" si="56"/>
        <v>661.42477028619032</v>
      </c>
      <c r="T54" s="160">
        <f t="shared" si="56"/>
        <v>675.31469046220025</v>
      </c>
      <c r="U54" s="160">
        <f t="shared" si="56"/>
        <v>689.4962989619064</v>
      </c>
      <c r="V54" s="160">
        <f t="shared" si="56"/>
        <v>703.9757212401064</v>
      </c>
      <c r="W54" s="160">
        <f t="shared" si="56"/>
        <v>718.75921138614842</v>
      </c>
      <c r="X54" s="160">
        <f t="shared" si="56"/>
        <v>733.85315482525755</v>
      </c>
      <c r="Y54" s="160">
        <f t="shared" si="56"/>
        <v>749.26407107658804</v>
      </c>
      <c r="Z54" s="160">
        <f t="shared" si="56"/>
        <v>764.9986165691962</v>
      </c>
      <c r="AA54" s="160">
        <f t="shared" si="56"/>
        <v>781.06358751714913</v>
      </c>
      <c r="AB54" s="160">
        <f t="shared" si="56"/>
        <v>797.46592285500947</v>
      </c>
      <c r="AC54" s="160">
        <f t="shared" si="56"/>
        <v>814.21270723496445</v>
      </c>
      <c r="AD54" s="160">
        <f t="shared" si="56"/>
        <v>831.31117408689863</v>
      </c>
      <c r="AE54" s="160">
        <f t="shared" si="56"/>
        <v>848.76870874272356</v>
      </c>
      <c r="AF54" s="160">
        <f t="shared" si="56"/>
        <v>866.59285162632045</v>
      </c>
      <c r="AG54" s="160">
        <f t="shared" si="56"/>
        <v>884.79130151047309</v>
      </c>
      <c r="AH54" s="160">
        <f t="shared" si="56"/>
        <v>903.37191884219283</v>
      </c>
      <c r="AI54" s="160">
        <f t="shared" si="56"/>
        <v>922.34272913787891</v>
      </c>
      <c r="AJ54" s="160">
        <f t="shared" si="56"/>
        <v>941.71192644977418</v>
      </c>
      <c r="AK54" s="160">
        <f t="shared" si="56"/>
        <v>0</v>
      </c>
      <c r="AL54" s="160">
        <f t="shared" si="56"/>
        <v>0</v>
      </c>
      <c r="AM54" s="160">
        <f t="shared" si="56"/>
        <v>0</v>
      </c>
      <c r="AN54" s="160">
        <f t="shared" si="56"/>
        <v>0</v>
      </c>
      <c r="AO54" s="160">
        <f t="shared" ref="AO54:AV54" si="57">+AO53*AO$35</f>
        <v>0</v>
      </c>
      <c r="AP54" s="160">
        <f t="shared" si="57"/>
        <v>0</v>
      </c>
      <c r="AQ54" s="160">
        <f t="shared" si="57"/>
        <v>0</v>
      </c>
      <c r="AR54" s="160">
        <f t="shared" si="57"/>
        <v>0</v>
      </c>
      <c r="AS54" s="160">
        <f t="shared" si="57"/>
        <v>0</v>
      </c>
      <c r="AT54" s="160">
        <f t="shared" si="57"/>
        <v>0</v>
      </c>
      <c r="AU54" s="160">
        <f t="shared" si="57"/>
        <v>0</v>
      </c>
      <c r="AV54" s="160">
        <f t="shared" si="57"/>
        <v>0</v>
      </c>
    </row>
    <row r="55" spans="1:48" x14ac:dyDescent="0.2">
      <c r="A55" s="2"/>
      <c r="B55" s="9"/>
      <c r="C55" s="2"/>
      <c r="D55" s="2"/>
      <c r="E55" s="160"/>
      <c r="F55" s="2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  <c r="AG55" s="160"/>
      <c r="AH55" s="160"/>
      <c r="AI55" s="160"/>
      <c r="AJ55" s="160"/>
      <c r="AK55" s="160"/>
      <c r="AL55" s="160"/>
      <c r="AM55" s="160"/>
      <c r="AN55" s="160"/>
      <c r="AO55" s="160"/>
      <c r="AP55" s="160"/>
      <c r="AQ55" s="160"/>
      <c r="AR55" s="160"/>
      <c r="AS55" s="160"/>
      <c r="AT55" s="160"/>
      <c r="AU55" s="160"/>
      <c r="AV55" s="160"/>
    </row>
    <row r="56" spans="1:48" x14ac:dyDescent="0.2">
      <c r="A56" s="2"/>
      <c r="B56" s="9" t="s">
        <v>206</v>
      </c>
      <c r="C56" s="2"/>
      <c r="D56" s="2"/>
      <c r="E56" s="160">
        <f t="shared" ref="E56:E57" si="58">+SUM(G56:AV56)</f>
        <v>193985.61254354418</v>
      </c>
      <c r="F56" s="2"/>
      <c r="G56" s="160">
        <f>+MM!G19</f>
        <v>0</v>
      </c>
      <c r="H56" s="160">
        <f>+MM!H19</f>
        <v>0</v>
      </c>
      <c r="I56" s="160">
        <f>+MM!I19</f>
        <v>0</v>
      </c>
      <c r="J56" s="160">
        <f>+MM!J19</f>
        <v>0</v>
      </c>
      <c r="K56" s="160">
        <f>+MM!K19</f>
        <v>0</v>
      </c>
      <c r="L56" s="160">
        <f>+MM!L19</f>
        <v>0</v>
      </c>
      <c r="M56" s="160">
        <f>+MM!M19</f>
        <v>0</v>
      </c>
      <c r="N56" s="160">
        <f>+MM!N19</f>
        <v>469.32501740841695</v>
      </c>
      <c r="O56" s="160">
        <f>+MM!O19</f>
        <v>0</v>
      </c>
      <c r="P56" s="160">
        <f>+MM!P19</f>
        <v>0</v>
      </c>
      <c r="Q56" s="160">
        <f>+MM!Q19</f>
        <v>0</v>
      </c>
      <c r="R56" s="160">
        <f>+MM!R19</f>
        <v>0</v>
      </c>
      <c r="S56" s="160">
        <f>+MM!S19</f>
        <v>808.50202063295774</v>
      </c>
      <c r="T56" s="160">
        <f>+MM!T19</f>
        <v>0</v>
      </c>
      <c r="U56" s="160">
        <f>+MM!U19</f>
        <v>0</v>
      </c>
      <c r="V56" s="160">
        <f>+MM!V19</f>
        <v>0</v>
      </c>
      <c r="W56" s="160">
        <f>+MM!W19</f>
        <v>0</v>
      </c>
      <c r="X56" s="160">
        <f>+MM!X19</f>
        <v>74755.959557893002</v>
      </c>
      <c r="Y56" s="160">
        <f>+MM!Y19</f>
        <v>0</v>
      </c>
      <c r="Z56" s="160">
        <f>+MM!Z19</f>
        <v>0</v>
      </c>
      <c r="AA56" s="160">
        <f>+MM!AA19</f>
        <v>0</v>
      </c>
      <c r="AB56" s="160">
        <f>+MM!AB19</f>
        <v>0</v>
      </c>
      <c r="AC56" s="160">
        <f>+MM!AC19</f>
        <v>354.26187227041112</v>
      </c>
      <c r="AD56" s="160">
        <f>+MM!AD19</f>
        <v>654.46372264204842</v>
      </c>
      <c r="AE56" s="160">
        <f>+MM!AE19</f>
        <v>0</v>
      </c>
      <c r="AF56" s="160">
        <f>+MM!AF19</f>
        <v>0</v>
      </c>
      <c r="AG56" s="160">
        <f>+MM!AG19</f>
        <v>0</v>
      </c>
      <c r="AH56" s="160">
        <f>+MM!AH19</f>
        <v>116046.8253710651</v>
      </c>
      <c r="AI56" s="160">
        <f>+MM!AI19</f>
        <v>0</v>
      </c>
      <c r="AJ56" s="160">
        <f>+MM!AJ19</f>
        <v>896.27498163224709</v>
      </c>
      <c r="AK56" s="160">
        <f>+MM!AK19</f>
        <v>0</v>
      </c>
      <c r="AL56" s="160">
        <f>+MM!AL19</f>
        <v>0</v>
      </c>
      <c r="AM56" s="160">
        <f>+MM!AM19</f>
        <v>0</v>
      </c>
      <c r="AN56" s="160">
        <f>+MM!AN19</f>
        <v>0</v>
      </c>
      <c r="AO56" s="160">
        <f>+MM!AO19</f>
        <v>0</v>
      </c>
      <c r="AP56" s="160">
        <f>+MM!AP19</f>
        <v>0</v>
      </c>
      <c r="AQ56" s="160">
        <f>+MM!AQ19</f>
        <v>0</v>
      </c>
      <c r="AR56" s="160">
        <f>+MM!AR19</f>
        <v>0</v>
      </c>
      <c r="AS56" s="160">
        <f>+MM!AS19</f>
        <v>0</v>
      </c>
      <c r="AT56" s="160">
        <f>+MM!AT19</f>
        <v>0</v>
      </c>
      <c r="AU56" s="160">
        <f>+MM!AU19</f>
        <v>0</v>
      </c>
      <c r="AV56" s="160">
        <f>+MM!AV19</f>
        <v>0</v>
      </c>
    </row>
    <row r="57" spans="1:48" x14ac:dyDescent="0.2">
      <c r="A57" s="2"/>
      <c r="B57" s="9" t="s">
        <v>192</v>
      </c>
      <c r="C57" s="2"/>
      <c r="D57" s="2"/>
      <c r="E57" s="160">
        <f t="shared" si="58"/>
        <v>19398.561254354419</v>
      </c>
      <c r="F57" s="2"/>
      <c r="G57" s="160">
        <f>+G56*G$35</f>
        <v>0</v>
      </c>
      <c r="H57" s="160">
        <f t="shared" ref="H57:AN57" si="59">+H56*H$35</f>
        <v>0</v>
      </c>
      <c r="I57" s="160">
        <f t="shared" si="59"/>
        <v>0</v>
      </c>
      <c r="J57" s="160">
        <f t="shared" si="59"/>
        <v>0</v>
      </c>
      <c r="K57" s="160">
        <f t="shared" si="59"/>
        <v>0</v>
      </c>
      <c r="L57" s="160">
        <f t="shared" si="59"/>
        <v>0</v>
      </c>
      <c r="M57" s="160">
        <f t="shared" si="59"/>
        <v>0</v>
      </c>
      <c r="N57" s="160">
        <f t="shared" si="59"/>
        <v>46.932501740841701</v>
      </c>
      <c r="O57" s="160">
        <f t="shared" si="59"/>
        <v>0</v>
      </c>
      <c r="P57" s="160">
        <f t="shared" si="59"/>
        <v>0</v>
      </c>
      <c r="Q57" s="160">
        <f t="shared" si="59"/>
        <v>0</v>
      </c>
      <c r="R57" s="160">
        <f t="shared" si="59"/>
        <v>0</v>
      </c>
      <c r="S57" s="160">
        <f t="shared" si="59"/>
        <v>80.850202063295782</v>
      </c>
      <c r="T57" s="160">
        <f t="shared" si="59"/>
        <v>0</v>
      </c>
      <c r="U57" s="160">
        <f t="shared" si="59"/>
        <v>0</v>
      </c>
      <c r="V57" s="160">
        <f t="shared" si="59"/>
        <v>0</v>
      </c>
      <c r="W57" s="160">
        <f t="shared" si="59"/>
        <v>0</v>
      </c>
      <c r="X57" s="160">
        <f t="shared" si="59"/>
        <v>7475.5959557893002</v>
      </c>
      <c r="Y57" s="160">
        <f t="shared" si="59"/>
        <v>0</v>
      </c>
      <c r="Z57" s="160">
        <f t="shared" si="59"/>
        <v>0</v>
      </c>
      <c r="AA57" s="160">
        <f t="shared" si="59"/>
        <v>0</v>
      </c>
      <c r="AB57" s="160">
        <f t="shared" si="59"/>
        <v>0</v>
      </c>
      <c r="AC57" s="160">
        <f t="shared" si="59"/>
        <v>35.426187227041112</v>
      </c>
      <c r="AD57" s="160">
        <f t="shared" si="59"/>
        <v>65.44637226420484</v>
      </c>
      <c r="AE57" s="160">
        <f t="shared" si="59"/>
        <v>0</v>
      </c>
      <c r="AF57" s="160">
        <f t="shared" si="59"/>
        <v>0</v>
      </c>
      <c r="AG57" s="160">
        <f t="shared" si="59"/>
        <v>0</v>
      </c>
      <c r="AH57" s="160">
        <f t="shared" si="59"/>
        <v>11604.682537106512</v>
      </c>
      <c r="AI57" s="160">
        <f t="shared" si="59"/>
        <v>0</v>
      </c>
      <c r="AJ57" s="160">
        <f t="shared" si="59"/>
        <v>89.627498163224715</v>
      </c>
      <c r="AK57" s="160">
        <f t="shared" si="59"/>
        <v>0</v>
      </c>
      <c r="AL57" s="160">
        <f t="shared" si="59"/>
        <v>0</v>
      </c>
      <c r="AM57" s="160">
        <f t="shared" si="59"/>
        <v>0</v>
      </c>
      <c r="AN57" s="160">
        <f t="shared" si="59"/>
        <v>0</v>
      </c>
      <c r="AO57" s="160">
        <f t="shared" ref="AO57:AV57" si="60">+AO56*AO$35</f>
        <v>0</v>
      </c>
      <c r="AP57" s="160">
        <f t="shared" si="60"/>
        <v>0</v>
      </c>
      <c r="AQ57" s="160">
        <f t="shared" si="60"/>
        <v>0</v>
      </c>
      <c r="AR57" s="160">
        <f t="shared" si="60"/>
        <v>0</v>
      </c>
      <c r="AS57" s="160">
        <f t="shared" si="60"/>
        <v>0</v>
      </c>
      <c r="AT57" s="160">
        <f t="shared" si="60"/>
        <v>0</v>
      </c>
      <c r="AU57" s="160">
        <f t="shared" si="60"/>
        <v>0</v>
      </c>
      <c r="AV57" s="160">
        <f t="shared" si="60"/>
        <v>0</v>
      </c>
    </row>
    <row r="58" spans="1:48" x14ac:dyDescent="0.2">
      <c r="A58" s="2"/>
      <c r="B58" s="9"/>
      <c r="C58" s="2"/>
      <c r="D58" s="2"/>
      <c r="E58" s="160"/>
      <c r="F58" s="2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0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</row>
    <row r="59" spans="1:48" x14ac:dyDescent="0.2">
      <c r="A59" s="2"/>
      <c r="B59" s="9" t="s">
        <v>344</v>
      </c>
      <c r="C59" s="2"/>
      <c r="D59" s="2"/>
      <c r="E59" s="160">
        <f t="shared" ref="E59:E60" si="61">+SUM(G59:AV59)</f>
        <v>222748.84713935314</v>
      </c>
      <c r="F59" s="2"/>
      <c r="G59" s="160">
        <f>-CF!G36*G$7</f>
        <v>0</v>
      </c>
      <c r="H59" s="160">
        <f>-CF!H36*H$7</f>
        <v>0</v>
      </c>
      <c r="I59" s="160">
        <f>-CF!I36*I$7</f>
        <v>0</v>
      </c>
      <c r="J59" s="160">
        <f>-CF!J36*J$7</f>
        <v>0</v>
      </c>
      <c r="K59" s="160">
        <f>-CF!K36*K$7</f>
        <v>6983.4030190624535</v>
      </c>
      <c r="L59" s="160">
        <f>-CF!L36*L$7</f>
        <v>25976.749644910091</v>
      </c>
      <c r="M59" s="160">
        <f>-CF!M36*M$7</f>
        <v>24756.535357873414</v>
      </c>
      <c r="N59" s="160">
        <f>-CF!N36*N$7</f>
        <v>23450.906070744168</v>
      </c>
      <c r="O59" s="160">
        <f>-CF!O36*O$7</f>
        <v>22053.882733515871</v>
      </c>
      <c r="P59" s="160">
        <f>-CF!P36*P$7</f>
        <v>20559.067762681607</v>
      </c>
      <c r="Q59" s="160">
        <f>-CF!Q36*Q$7</f>
        <v>18959.615743888935</v>
      </c>
      <c r="R59" s="160">
        <f>-CF!R36*R$7</f>
        <v>17248.202083780776</v>
      </c>
      <c r="S59" s="160">
        <f>-CF!S36*S$7</f>
        <v>15416.989467465046</v>
      </c>
      <c r="T59" s="160">
        <f>-CF!T36*T$7</f>
        <v>13457.591968007218</v>
      </c>
      <c r="U59" s="160">
        <f>-CF!U36*U$7</f>
        <v>11361.036643587342</v>
      </c>
      <c r="V59" s="160">
        <f>-CF!V36*V$7</f>
        <v>9117.7224464580722</v>
      </c>
      <c r="W59" s="160">
        <f>-CF!W36*W$7</f>
        <v>6717.3762555297562</v>
      </c>
      <c r="X59" s="160">
        <f>-CF!X36*X$7</f>
        <v>4149.0058312364581</v>
      </c>
      <c r="Y59" s="160">
        <f>-CF!Y36*Y$7</f>
        <v>1829.7470250419224</v>
      </c>
      <c r="Z59" s="160">
        <f>-CF!Z36*Z$7</f>
        <v>711.01508556998533</v>
      </c>
      <c r="AA59" s="160">
        <f>-CF!AA36*AA$7</f>
        <v>1.0413390927620318E-13</v>
      </c>
      <c r="AB59" s="160">
        <f>-CF!AB36*AB$7</f>
        <v>1.0413390927620318E-13</v>
      </c>
      <c r="AC59" s="160">
        <f>-CF!AC36*AC$7</f>
        <v>3.4711303092067726E-14</v>
      </c>
      <c r="AD59" s="160">
        <f>-CF!AD36*AD$7</f>
        <v>0</v>
      </c>
      <c r="AE59" s="160">
        <f>-CF!AE36*AE$7</f>
        <v>0</v>
      </c>
      <c r="AF59" s="160">
        <f>-CF!AF36*AF$7</f>
        <v>0</v>
      </c>
      <c r="AG59" s="160">
        <f>-CF!AG36*AG$7</f>
        <v>0</v>
      </c>
      <c r="AH59" s="160">
        <f>-CF!AH36*AH$7</f>
        <v>0</v>
      </c>
      <c r="AI59" s="160">
        <f>-CF!AI36*AI$7</f>
        <v>0</v>
      </c>
      <c r="AJ59" s="160">
        <f>-CF!AJ36*AJ$7</f>
        <v>0</v>
      </c>
      <c r="AK59" s="160">
        <f>-CF!AK36*AK$7</f>
        <v>0</v>
      </c>
      <c r="AL59" s="160">
        <f>-CF!AL36*AL$7</f>
        <v>0</v>
      </c>
      <c r="AM59" s="160">
        <f>-CF!AM36*AM$7</f>
        <v>0</v>
      </c>
      <c r="AN59" s="160">
        <f>-CF!AN36*AN$7</f>
        <v>0</v>
      </c>
      <c r="AO59" s="160">
        <f>-CF!AO36*AO$7</f>
        <v>0</v>
      </c>
      <c r="AP59" s="160">
        <f>-CF!AP36*AP$7</f>
        <v>0</v>
      </c>
      <c r="AQ59" s="160">
        <f>-CF!AQ36*AQ$7</f>
        <v>0</v>
      </c>
      <c r="AR59" s="160">
        <f>-CF!AR36*AR$7</f>
        <v>0</v>
      </c>
      <c r="AS59" s="160">
        <f>-CF!AS36*AS$7</f>
        <v>0</v>
      </c>
      <c r="AT59" s="160">
        <f>-CF!AT36*AT$7</f>
        <v>0</v>
      </c>
      <c r="AU59" s="160">
        <f>-CF!AU36*AU$7</f>
        <v>0</v>
      </c>
      <c r="AV59" s="160">
        <f>-CF!AV36*AV$7</f>
        <v>0</v>
      </c>
    </row>
    <row r="60" spans="1:48" x14ac:dyDescent="0.2">
      <c r="A60" s="2"/>
      <c r="B60" s="9" t="s">
        <v>192</v>
      </c>
      <c r="C60" s="2"/>
      <c r="D60" s="2"/>
      <c r="E60" s="160">
        <f t="shared" si="61"/>
        <v>22274.884713935313</v>
      </c>
      <c r="F60" s="2"/>
      <c r="G60" s="160">
        <f>+G59*G$35</f>
        <v>0</v>
      </c>
      <c r="H60" s="160">
        <f t="shared" ref="H60:AV60" si="62">+H59*H$35</f>
        <v>0</v>
      </c>
      <c r="I60" s="160">
        <f t="shared" si="62"/>
        <v>0</v>
      </c>
      <c r="J60" s="160">
        <f t="shared" si="62"/>
        <v>0</v>
      </c>
      <c r="K60" s="160">
        <f t="shared" si="62"/>
        <v>698.34030190624537</v>
      </c>
      <c r="L60" s="160">
        <f t="shared" si="62"/>
        <v>2597.6749644910092</v>
      </c>
      <c r="M60" s="160">
        <f t="shared" si="62"/>
        <v>2475.6535357873418</v>
      </c>
      <c r="N60" s="160">
        <f t="shared" si="62"/>
        <v>2345.0906070744168</v>
      </c>
      <c r="O60" s="160">
        <f t="shared" si="62"/>
        <v>2205.388273351587</v>
      </c>
      <c r="P60" s="160">
        <f t="shared" si="62"/>
        <v>2055.9067762681607</v>
      </c>
      <c r="Q60" s="160">
        <f t="shared" si="62"/>
        <v>1895.9615743888935</v>
      </c>
      <c r="R60" s="160">
        <f t="shared" si="62"/>
        <v>1724.8202083780777</v>
      </c>
      <c r="S60" s="160">
        <f t="shared" si="62"/>
        <v>1541.6989467465046</v>
      </c>
      <c r="T60" s="160">
        <f t="shared" si="62"/>
        <v>1345.7591968007218</v>
      </c>
      <c r="U60" s="160">
        <f t="shared" si="62"/>
        <v>1136.1036643587342</v>
      </c>
      <c r="V60" s="160">
        <f t="shared" si="62"/>
        <v>911.77224464580729</v>
      </c>
      <c r="W60" s="160">
        <f t="shared" si="62"/>
        <v>671.73762555297571</v>
      </c>
      <c r="X60" s="160">
        <f t="shared" si="62"/>
        <v>414.90058312364584</v>
      </c>
      <c r="Y60" s="160">
        <f t="shared" si="62"/>
        <v>182.97470250419224</v>
      </c>
      <c r="Z60" s="160">
        <f t="shared" si="62"/>
        <v>71.101508556998539</v>
      </c>
      <c r="AA60" s="160">
        <f t="shared" si="62"/>
        <v>1.0413390927620319E-14</v>
      </c>
      <c r="AB60" s="160">
        <f t="shared" si="62"/>
        <v>1.0413390927620319E-14</v>
      </c>
      <c r="AC60" s="160">
        <f t="shared" si="62"/>
        <v>3.4711303092067728E-15</v>
      </c>
      <c r="AD60" s="160">
        <f t="shared" si="62"/>
        <v>0</v>
      </c>
      <c r="AE60" s="160">
        <f t="shared" si="62"/>
        <v>0</v>
      </c>
      <c r="AF60" s="160">
        <f t="shared" si="62"/>
        <v>0</v>
      </c>
      <c r="AG60" s="160">
        <f t="shared" si="62"/>
        <v>0</v>
      </c>
      <c r="AH60" s="160">
        <f t="shared" si="62"/>
        <v>0</v>
      </c>
      <c r="AI60" s="160">
        <f t="shared" si="62"/>
        <v>0</v>
      </c>
      <c r="AJ60" s="160">
        <f t="shared" si="62"/>
        <v>0</v>
      </c>
      <c r="AK60" s="160">
        <f t="shared" si="62"/>
        <v>0</v>
      </c>
      <c r="AL60" s="160">
        <f t="shared" si="62"/>
        <v>0</v>
      </c>
      <c r="AM60" s="160">
        <f t="shared" si="62"/>
        <v>0</v>
      </c>
      <c r="AN60" s="160">
        <f t="shared" si="62"/>
        <v>0</v>
      </c>
      <c r="AO60" s="160">
        <f t="shared" si="62"/>
        <v>0</v>
      </c>
      <c r="AP60" s="160">
        <f t="shared" si="62"/>
        <v>0</v>
      </c>
      <c r="AQ60" s="160">
        <f t="shared" si="62"/>
        <v>0</v>
      </c>
      <c r="AR60" s="160">
        <f t="shared" si="62"/>
        <v>0</v>
      </c>
      <c r="AS60" s="160">
        <f t="shared" si="62"/>
        <v>0</v>
      </c>
      <c r="AT60" s="160">
        <f t="shared" si="62"/>
        <v>0</v>
      </c>
      <c r="AU60" s="160">
        <f t="shared" si="62"/>
        <v>0</v>
      </c>
      <c r="AV60" s="160">
        <f t="shared" si="62"/>
        <v>0</v>
      </c>
    </row>
    <row r="61" spans="1:48" x14ac:dyDescent="0.2">
      <c r="A61" s="2"/>
      <c r="B61" s="2"/>
      <c r="C61" s="2"/>
      <c r="D61" s="2"/>
      <c r="E61" s="160"/>
      <c r="F61" s="2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60"/>
      <c r="AO61" s="160"/>
      <c r="AP61" s="160"/>
      <c r="AQ61" s="160"/>
      <c r="AR61" s="160"/>
      <c r="AS61" s="160"/>
      <c r="AT61" s="160"/>
      <c r="AU61" s="160"/>
      <c r="AV61" s="160"/>
    </row>
    <row r="62" spans="1:48" ht="13.5" thickBot="1" x14ac:dyDescent="0.25">
      <c r="A62" s="2"/>
      <c r="B62" s="250" t="s">
        <v>207</v>
      </c>
      <c r="C62" s="250"/>
      <c r="D62" s="250"/>
      <c r="E62" s="251">
        <f>+SUM(G62:AV62)</f>
        <v>44135.809788478116</v>
      </c>
      <c r="F62" s="251"/>
      <c r="G62" s="251">
        <f t="shared" ref="G62:AV62" si="63">+G48+G51</f>
        <v>0</v>
      </c>
      <c r="H62" s="251">
        <f t="shared" si="63"/>
        <v>5338.6871193956376</v>
      </c>
      <c r="I62" s="251">
        <f t="shared" si="63"/>
        <v>19407.503554006053</v>
      </c>
      <c r="J62" s="251">
        <f t="shared" si="63"/>
        <v>12202.134241706739</v>
      </c>
      <c r="K62" s="251">
        <f t="shared" si="63"/>
        <v>7187.4848733696872</v>
      </c>
      <c r="L62" s="251">
        <f t="shared" si="63"/>
        <v>0</v>
      </c>
      <c r="M62" s="251">
        <f t="shared" si="63"/>
        <v>0</v>
      </c>
      <c r="N62" s="251">
        <f t="shared" si="63"/>
        <v>0</v>
      </c>
      <c r="O62" s="251">
        <f t="shared" si="63"/>
        <v>0</v>
      </c>
      <c r="P62" s="251">
        <f t="shared" si="63"/>
        <v>0</v>
      </c>
      <c r="Q62" s="251">
        <f t="shared" si="63"/>
        <v>0</v>
      </c>
      <c r="R62" s="251">
        <f t="shared" si="63"/>
        <v>0</v>
      </c>
      <c r="S62" s="251">
        <f t="shared" si="63"/>
        <v>0</v>
      </c>
      <c r="T62" s="251">
        <f t="shared" si="63"/>
        <v>0</v>
      </c>
      <c r="U62" s="251">
        <f t="shared" si="63"/>
        <v>0</v>
      </c>
      <c r="V62" s="251">
        <f t="shared" si="63"/>
        <v>0</v>
      </c>
      <c r="W62" s="251">
        <f t="shared" si="63"/>
        <v>0</v>
      </c>
      <c r="X62" s="251">
        <f t="shared" si="63"/>
        <v>0</v>
      </c>
      <c r="Y62" s="251">
        <f t="shared" si="63"/>
        <v>0</v>
      </c>
      <c r="Z62" s="251">
        <f t="shared" si="63"/>
        <v>0</v>
      </c>
      <c r="AA62" s="251">
        <f t="shared" si="63"/>
        <v>0</v>
      </c>
      <c r="AB62" s="251">
        <f t="shared" si="63"/>
        <v>0</v>
      </c>
      <c r="AC62" s="251">
        <f t="shared" si="63"/>
        <v>0</v>
      </c>
      <c r="AD62" s="251">
        <f t="shared" si="63"/>
        <v>0</v>
      </c>
      <c r="AE62" s="251">
        <f t="shared" si="63"/>
        <v>0</v>
      </c>
      <c r="AF62" s="251">
        <f t="shared" si="63"/>
        <v>0</v>
      </c>
      <c r="AG62" s="251">
        <f t="shared" si="63"/>
        <v>0</v>
      </c>
      <c r="AH62" s="251">
        <f t="shared" si="63"/>
        <v>0</v>
      </c>
      <c r="AI62" s="251">
        <f t="shared" si="63"/>
        <v>0</v>
      </c>
      <c r="AJ62" s="251">
        <f t="shared" si="63"/>
        <v>0</v>
      </c>
      <c r="AK62" s="251">
        <f t="shared" si="63"/>
        <v>0</v>
      </c>
      <c r="AL62" s="251">
        <f t="shared" si="63"/>
        <v>0</v>
      </c>
      <c r="AM62" s="251">
        <f t="shared" si="63"/>
        <v>0</v>
      </c>
      <c r="AN62" s="251">
        <f t="shared" si="63"/>
        <v>0</v>
      </c>
      <c r="AO62" s="251">
        <f t="shared" si="63"/>
        <v>0</v>
      </c>
      <c r="AP62" s="251">
        <f t="shared" si="63"/>
        <v>0</v>
      </c>
      <c r="AQ62" s="251">
        <f t="shared" si="63"/>
        <v>0</v>
      </c>
      <c r="AR62" s="251">
        <f t="shared" si="63"/>
        <v>0</v>
      </c>
      <c r="AS62" s="251">
        <f t="shared" si="63"/>
        <v>0</v>
      </c>
      <c r="AT62" s="251">
        <f t="shared" si="63"/>
        <v>0</v>
      </c>
      <c r="AU62" s="251">
        <f t="shared" si="63"/>
        <v>0</v>
      </c>
      <c r="AV62" s="251">
        <f t="shared" si="63"/>
        <v>0</v>
      </c>
    </row>
    <row r="63" spans="1:48" x14ac:dyDescent="0.2">
      <c r="A63" s="2"/>
      <c r="B63" s="2"/>
      <c r="C63" s="2"/>
      <c r="D63" s="2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</row>
    <row r="64" spans="1:48" x14ac:dyDescent="0.2">
      <c r="A64" s="2"/>
      <c r="B64" s="243" t="s">
        <v>209</v>
      </c>
      <c r="C64" s="171"/>
      <c r="D64" s="171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</row>
    <row r="65" spans="1:48" x14ac:dyDescent="0.2">
      <c r="A65" s="2"/>
      <c r="B65" s="2"/>
      <c r="C65" s="2"/>
      <c r="D65" s="2"/>
      <c r="E65" s="2"/>
      <c r="F65" s="2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</row>
    <row r="66" spans="1:48" x14ac:dyDescent="0.2">
      <c r="A66" s="2"/>
      <c r="B66" s="2" t="s">
        <v>211</v>
      </c>
      <c r="C66" s="2"/>
      <c r="D66" s="2"/>
      <c r="E66" s="160">
        <f t="shared" ref="E66:E77" si="64">+SUM(G66:AV66)</f>
        <v>60785.346983324707</v>
      </c>
      <c r="F66" s="2"/>
      <c r="G66" s="160">
        <f t="shared" ref="G66:AV66" si="65">+G54+G57+G60</f>
        <v>0</v>
      </c>
      <c r="H66" s="160">
        <f t="shared" si="65"/>
        <v>0</v>
      </c>
      <c r="I66" s="160">
        <f t="shared" si="65"/>
        <v>0</v>
      </c>
      <c r="J66" s="160">
        <f t="shared" si="65"/>
        <v>182.85832246439401</v>
      </c>
      <c r="K66" s="160">
        <f t="shared" si="65"/>
        <v>1074.3355038815196</v>
      </c>
      <c r="L66" s="160">
        <f t="shared" si="65"/>
        <v>3169.5488440937288</v>
      </c>
      <c r="M66" s="160">
        <f t="shared" si="65"/>
        <v>3059.5367668617187</v>
      </c>
      <c r="N66" s="160">
        <f t="shared" si="65"/>
        <v>2988.1678877421973</v>
      </c>
      <c r="O66" s="160">
        <f t="shared" si="65"/>
        <v>2814.0520926359914</v>
      </c>
      <c r="P66" s="160">
        <f t="shared" si="65"/>
        <v>2677.3525357575372</v>
      </c>
      <c r="Q66" s="160">
        <f t="shared" si="65"/>
        <v>2530.4576948275471</v>
      </c>
      <c r="R66" s="160">
        <f t="shared" si="65"/>
        <v>2372.6407473459431</v>
      </c>
      <c r="S66" s="160">
        <f t="shared" si="65"/>
        <v>2283.9739190959908</v>
      </c>
      <c r="T66" s="160">
        <f t="shared" si="65"/>
        <v>2021.0738872629222</v>
      </c>
      <c r="U66" s="160">
        <f t="shared" si="65"/>
        <v>1825.5999633206407</v>
      </c>
      <c r="V66" s="160">
        <f t="shared" si="65"/>
        <v>1615.7479658859138</v>
      </c>
      <c r="W66" s="160">
        <f t="shared" si="65"/>
        <v>1390.496836939124</v>
      </c>
      <c r="X66" s="160">
        <f t="shared" si="65"/>
        <v>8624.3496937382042</v>
      </c>
      <c r="Y66" s="160">
        <f t="shared" si="65"/>
        <v>932.23877358078028</v>
      </c>
      <c r="Z66" s="160">
        <f t="shared" si="65"/>
        <v>836.10012512619471</v>
      </c>
      <c r="AA66" s="160">
        <f t="shared" si="65"/>
        <v>781.06358751714913</v>
      </c>
      <c r="AB66" s="160">
        <f t="shared" si="65"/>
        <v>797.46592285500947</v>
      </c>
      <c r="AC66" s="160">
        <f t="shared" si="65"/>
        <v>849.63889446200551</v>
      </c>
      <c r="AD66" s="160">
        <f t="shared" si="65"/>
        <v>896.75754635110343</v>
      </c>
      <c r="AE66" s="160">
        <f t="shared" si="65"/>
        <v>848.76870874272356</v>
      </c>
      <c r="AF66" s="160">
        <f t="shared" si="65"/>
        <v>866.59285162632045</v>
      </c>
      <c r="AG66" s="160">
        <f t="shared" si="65"/>
        <v>884.79130151047309</v>
      </c>
      <c r="AH66" s="160">
        <f t="shared" si="65"/>
        <v>12508.054455948704</v>
      </c>
      <c r="AI66" s="160">
        <f t="shared" si="65"/>
        <v>922.34272913787891</v>
      </c>
      <c r="AJ66" s="160">
        <f t="shared" si="65"/>
        <v>1031.339424612999</v>
      </c>
      <c r="AK66" s="160">
        <f t="shared" si="65"/>
        <v>0</v>
      </c>
      <c r="AL66" s="160">
        <f t="shared" si="65"/>
        <v>0</v>
      </c>
      <c r="AM66" s="160">
        <f t="shared" si="65"/>
        <v>0</v>
      </c>
      <c r="AN66" s="160">
        <f t="shared" si="65"/>
        <v>0</v>
      </c>
      <c r="AO66" s="160">
        <f t="shared" si="65"/>
        <v>0</v>
      </c>
      <c r="AP66" s="160">
        <f t="shared" si="65"/>
        <v>0</v>
      </c>
      <c r="AQ66" s="160">
        <f t="shared" si="65"/>
        <v>0</v>
      </c>
      <c r="AR66" s="160">
        <f t="shared" si="65"/>
        <v>0</v>
      </c>
      <c r="AS66" s="160">
        <f t="shared" si="65"/>
        <v>0</v>
      </c>
      <c r="AT66" s="160">
        <f t="shared" si="65"/>
        <v>0</v>
      </c>
      <c r="AU66" s="160">
        <f t="shared" si="65"/>
        <v>0</v>
      </c>
      <c r="AV66" s="160">
        <f t="shared" si="65"/>
        <v>0</v>
      </c>
    </row>
    <row r="67" spans="1:48" x14ac:dyDescent="0.2">
      <c r="A67" s="2"/>
      <c r="B67" s="2" t="s">
        <v>212</v>
      </c>
      <c r="C67" s="2"/>
      <c r="D67" s="2"/>
      <c r="E67" s="160">
        <f t="shared" si="64"/>
        <v>117928.58812082143</v>
      </c>
      <c r="F67" s="2"/>
      <c r="G67" s="160">
        <f t="shared" ref="G67:AV67" si="66">+G41</f>
        <v>0</v>
      </c>
      <c r="H67" s="160">
        <f t="shared" si="66"/>
        <v>0</v>
      </c>
      <c r="I67" s="160">
        <f t="shared" si="66"/>
        <v>0</v>
      </c>
      <c r="J67" s="160">
        <f t="shared" si="66"/>
        <v>2590.4849197049552</v>
      </c>
      <c r="K67" s="160">
        <f t="shared" si="66"/>
        <v>4586.3946721805041</v>
      </c>
      <c r="L67" s="160">
        <f t="shared" si="66"/>
        <v>5880.9473502122491</v>
      </c>
      <c r="M67" s="160">
        <f t="shared" si="66"/>
        <v>5914.3396417012955</v>
      </c>
      <c r="N67" s="160">
        <f t="shared" si="66"/>
        <v>5948.4331713116107</v>
      </c>
      <c r="O67" s="160">
        <f t="shared" si="66"/>
        <v>5983.2426650437419</v>
      </c>
      <c r="P67" s="160">
        <f t="shared" si="66"/>
        <v>6018.7831581442488</v>
      </c>
      <c r="Q67" s="160">
        <f t="shared" si="66"/>
        <v>6055.0700015998664</v>
      </c>
      <c r="R67" s="160">
        <f t="shared" si="66"/>
        <v>6092.1188687680524</v>
      </c>
      <c r="S67" s="160">
        <f t="shared" si="66"/>
        <v>6129.94576214677</v>
      </c>
      <c r="T67" s="160">
        <f t="shared" si="66"/>
        <v>6168.5670202864403</v>
      </c>
      <c r="U67" s="160">
        <f t="shared" si="66"/>
        <v>6207.9993248470437</v>
      </c>
      <c r="V67" s="160">
        <f t="shared" si="66"/>
        <v>6248.2597078034196</v>
      </c>
      <c r="W67" s="160">
        <f t="shared" si="66"/>
        <v>6289.3655588018801</v>
      </c>
      <c r="X67" s="160">
        <f t="shared" si="66"/>
        <v>6331.3346326713072</v>
      </c>
      <c r="Y67" s="160">
        <f t="shared" si="66"/>
        <v>4502.7007662957103</v>
      </c>
      <c r="Z67" s="160">
        <f t="shared" si="66"/>
        <v>3091.3585504016833</v>
      </c>
      <c r="AA67" s="160">
        <f t="shared" si="66"/>
        <v>2171.7661480227766</v>
      </c>
      <c r="AB67" s="160">
        <f t="shared" si="66"/>
        <v>2217.3732371312544</v>
      </c>
      <c r="AC67" s="160">
        <f t="shared" si="66"/>
        <v>2263.9380751110107</v>
      </c>
      <c r="AD67" s="160">
        <f t="shared" si="66"/>
        <v>2311.4807746883421</v>
      </c>
      <c r="AE67" s="160">
        <f t="shared" si="66"/>
        <v>2360.0218709567971</v>
      </c>
      <c r="AF67" s="160">
        <f t="shared" si="66"/>
        <v>2409.5823302468893</v>
      </c>
      <c r="AG67" s="160">
        <f t="shared" si="66"/>
        <v>2460.1835591820736</v>
      </c>
      <c r="AH67" s="160">
        <f t="shared" si="66"/>
        <v>2511.847413924897</v>
      </c>
      <c r="AI67" s="160">
        <f t="shared" si="66"/>
        <v>2564.5962096173198</v>
      </c>
      <c r="AJ67" s="160">
        <f t="shared" si="66"/>
        <v>2618.4527300192831</v>
      </c>
      <c r="AK67" s="160">
        <f t="shared" si="66"/>
        <v>0</v>
      </c>
      <c r="AL67" s="160">
        <f t="shared" si="66"/>
        <v>0</v>
      </c>
      <c r="AM67" s="160">
        <f t="shared" si="66"/>
        <v>0</v>
      </c>
      <c r="AN67" s="160">
        <f t="shared" si="66"/>
        <v>0</v>
      </c>
      <c r="AO67" s="160">
        <f t="shared" si="66"/>
        <v>0</v>
      </c>
      <c r="AP67" s="160">
        <f t="shared" si="66"/>
        <v>0</v>
      </c>
      <c r="AQ67" s="160">
        <f t="shared" si="66"/>
        <v>0</v>
      </c>
      <c r="AR67" s="160">
        <f t="shared" si="66"/>
        <v>0</v>
      </c>
      <c r="AS67" s="160">
        <f t="shared" si="66"/>
        <v>0</v>
      </c>
      <c r="AT67" s="160">
        <f t="shared" si="66"/>
        <v>0</v>
      </c>
      <c r="AU67" s="160">
        <f t="shared" si="66"/>
        <v>0</v>
      </c>
      <c r="AV67" s="160">
        <f t="shared" si="66"/>
        <v>0</v>
      </c>
    </row>
    <row r="68" spans="1:48" x14ac:dyDescent="0.2">
      <c r="A68" s="2"/>
      <c r="B68" s="252" t="s">
        <v>213</v>
      </c>
      <c r="C68" s="252"/>
      <c r="D68" s="252"/>
      <c r="E68" s="253">
        <f t="shared" si="64"/>
        <v>-57143.241137496705</v>
      </c>
      <c r="F68" s="252"/>
      <c r="G68" s="253">
        <f t="shared" ref="G68:I68" si="67">+G66-G67</f>
        <v>0</v>
      </c>
      <c r="H68" s="253">
        <f t="shared" si="67"/>
        <v>0</v>
      </c>
      <c r="I68" s="253">
        <f t="shared" si="67"/>
        <v>0</v>
      </c>
      <c r="J68" s="253">
        <f>+J66-J67</f>
        <v>-2407.6265972405613</v>
      </c>
      <c r="K68" s="253">
        <f t="shared" ref="K68:AN68" si="68">+K66-K67</f>
        <v>-3512.0591682989843</v>
      </c>
      <c r="L68" s="253">
        <f t="shared" si="68"/>
        <v>-2711.3985061185203</v>
      </c>
      <c r="M68" s="253">
        <f t="shared" si="68"/>
        <v>-2854.8028748395768</v>
      </c>
      <c r="N68" s="253">
        <f t="shared" si="68"/>
        <v>-2960.2652835694134</v>
      </c>
      <c r="O68" s="253">
        <f t="shared" si="68"/>
        <v>-3169.1905724077506</v>
      </c>
      <c r="P68" s="253">
        <f t="shared" si="68"/>
        <v>-3341.4306223867115</v>
      </c>
      <c r="Q68" s="253">
        <f t="shared" si="68"/>
        <v>-3524.6123067723192</v>
      </c>
      <c r="R68" s="253">
        <f t="shared" si="68"/>
        <v>-3719.4781214221093</v>
      </c>
      <c r="S68" s="253">
        <f t="shared" si="68"/>
        <v>-3845.9718430507792</v>
      </c>
      <c r="T68" s="253">
        <f t="shared" si="68"/>
        <v>-4147.4931330235177</v>
      </c>
      <c r="U68" s="253">
        <f t="shared" si="68"/>
        <v>-4382.3993615264026</v>
      </c>
      <c r="V68" s="253">
        <f t="shared" si="68"/>
        <v>-4632.5117419175058</v>
      </c>
      <c r="W68" s="253">
        <f t="shared" si="68"/>
        <v>-4898.8687218627565</v>
      </c>
      <c r="X68" s="253">
        <f t="shared" si="68"/>
        <v>2293.015061066897</v>
      </c>
      <c r="Y68" s="253">
        <f t="shared" si="68"/>
        <v>-3570.4619927149301</v>
      </c>
      <c r="Z68" s="253">
        <f t="shared" si="68"/>
        <v>-2255.2584252754887</v>
      </c>
      <c r="AA68" s="253">
        <f t="shared" si="68"/>
        <v>-1390.7025605056274</v>
      </c>
      <c r="AB68" s="253">
        <f t="shared" si="68"/>
        <v>-1419.907314276245</v>
      </c>
      <c r="AC68" s="253">
        <f t="shared" si="68"/>
        <v>-1414.2991806490052</v>
      </c>
      <c r="AD68" s="253">
        <f t="shared" si="68"/>
        <v>-1414.7232283372387</v>
      </c>
      <c r="AE68" s="253">
        <f t="shared" si="68"/>
        <v>-1511.2531622140737</v>
      </c>
      <c r="AF68" s="253">
        <f t="shared" si="68"/>
        <v>-1542.9894786205689</v>
      </c>
      <c r="AG68" s="253">
        <f t="shared" si="68"/>
        <v>-1575.3922576716004</v>
      </c>
      <c r="AH68" s="253">
        <f t="shared" si="68"/>
        <v>9996.2070420238069</v>
      </c>
      <c r="AI68" s="253">
        <f t="shared" si="68"/>
        <v>-1642.2534804794409</v>
      </c>
      <c r="AJ68" s="253">
        <f t="shared" si="68"/>
        <v>-1587.1133054062841</v>
      </c>
      <c r="AK68" s="253">
        <f t="shared" si="68"/>
        <v>0</v>
      </c>
      <c r="AL68" s="253">
        <f t="shared" si="68"/>
        <v>0</v>
      </c>
      <c r="AM68" s="253">
        <f t="shared" si="68"/>
        <v>0</v>
      </c>
      <c r="AN68" s="253">
        <f t="shared" si="68"/>
        <v>0</v>
      </c>
      <c r="AO68" s="253">
        <f t="shared" ref="AO68:AV68" si="69">+AO66-AO67</f>
        <v>0</v>
      </c>
      <c r="AP68" s="253">
        <f t="shared" si="69"/>
        <v>0</v>
      </c>
      <c r="AQ68" s="253">
        <f t="shared" si="69"/>
        <v>0</v>
      </c>
      <c r="AR68" s="253">
        <f t="shared" si="69"/>
        <v>0</v>
      </c>
      <c r="AS68" s="253">
        <f t="shared" si="69"/>
        <v>0</v>
      </c>
      <c r="AT68" s="253">
        <f t="shared" si="69"/>
        <v>0</v>
      </c>
      <c r="AU68" s="253">
        <f t="shared" si="69"/>
        <v>0</v>
      </c>
      <c r="AV68" s="253">
        <f t="shared" si="69"/>
        <v>0</v>
      </c>
    </row>
    <row r="69" spans="1:48" x14ac:dyDescent="0.2">
      <c r="A69" s="2"/>
      <c r="B69" s="2"/>
      <c r="C69" s="2"/>
      <c r="D69" s="2"/>
      <c r="E69" s="2"/>
      <c r="F69" s="2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</row>
    <row r="70" spans="1:48" x14ac:dyDescent="0.2">
      <c r="A70" s="2"/>
      <c r="B70" s="2" t="s">
        <v>214</v>
      </c>
      <c r="C70" s="2"/>
      <c r="D70" s="2"/>
      <c r="E70" s="160">
        <f t="shared" si="64"/>
        <v>108612.09899443011</v>
      </c>
      <c r="F70" s="2"/>
      <c r="G70" s="160">
        <f t="shared" ref="G70" si="70">+MAX(0,F70+G68)</f>
        <v>0</v>
      </c>
      <c r="H70" s="160">
        <f>+MAX(0,G70+H68)</f>
        <v>0</v>
      </c>
      <c r="I70" s="160">
        <f t="shared" ref="I70:AN70" si="71">+MAX(0,H70+I68)</f>
        <v>0</v>
      </c>
      <c r="J70" s="160">
        <f t="shared" si="71"/>
        <v>0</v>
      </c>
      <c r="K70" s="160">
        <f t="shared" si="71"/>
        <v>0</v>
      </c>
      <c r="L70" s="160">
        <f t="shared" si="71"/>
        <v>0</v>
      </c>
      <c r="M70" s="160">
        <f t="shared" si="71"/>
        <v>0</v>
      </c>
      <c r="N70" s="160">
        <f t="shared" si="71"/>
        <v>0</v>
      </c>
      <c r="O70" s="160">
        <f t="shared" si="71"/>
        <v>0</v>
      </c>
      <c r="P70" s="160">
        <f t="shared" si="71"/>
        <v>0</v>
      </c>
      <c r="Q70" s="160">
        <f t="shared" si="71"/>
        <v>0</v>
      </c>
      <c r="R70" s="160">
        <f t="shared" si="71"/>
        <v>0</v>
      </c>
      <c r="S70" s="160">
        <f t="shared" si="71"/>
        <v>0</v>
      </c>
      <c r="T70" s="160">
        <f t="shared" si="71"/>
        <v>0</v>
      </c>
      <c r="U70" s="160">
        <f t="shared" si="71"/>
        <v>0</v>
      </c>
      <c r="V70" s="160">
        <f t="shared" si="71"/>
        <v>0</v>
      </c>
      <c r="W70" s="160">
        <f t="shared" si="71"/>
        <v>0</v>
      </c>
      <c r="X70" s="160">
        <f t="shared" si="71"/>
        <v>2293.015061066897</v>
      </c>
      <c r="Y70" s="160">
        <f t="shared" si="71"/>
        <v>0</v>
      </c>
      <c r="Z70" s="160">
        <f t="shared" si="71"/>
        <v>0</v>
      </c>
      <c r="AA70" s="160">
        <f t="shared" si="71"/>
        <v>0</v>
      </c>
      <c r="AB70" s="160">
        <f t="shared" si="71"/>
        <v>0</v>
      </c>
      <c r="AC70" s="160">
        <f t="shared" si="71"/>
        <v>0</v>
      </c>
      <c r="AD70" s="160">
        <f t="shared" si="71"/>
        <v>0</v>
      </c>
      <c r="AE70" s="160">
        <f t="shared" si="71"/>
        <v>0</v>
      </c>
      <c r="AF70" s="160">
        <f t="shared" si="71"/>
        <v>0</v>
      </c>
      <c r="AG70" s="160">
        <f t="shared" si="71"/>
        <v>0</v>
      </c>
      <c r="AH70" s="160">
        <f t="shared" si="71"/>
        <v>9996.2070420238069</v>
      </c>
      <c r="AI70" s="160">
        <f t="shared" si="71"/>
        <v>8353.9535615443656</v>
      </c>
      <c r="AJ70" s="160">
        <f t="shared" si="71"/>
        <v>6766.8402561380817</v>
      </c>
      <c r="AK70" s="160">
        <f t="shared" si="71"/>
        <v>6766.8402561380817</v>
      </c>
      <c r="AL70" s="160">
        <f t="shared" si="71"/>
        <v>6766.8402561380817</v>
      </c>
      <c r="AM70" s="160">
        <f t="shared" si="71"/>
        <v>6766.8402561380817</v>
      </c>
      <c r="AN70" s="160">
        <f t="shared" si="71"/>
        <v>6766.8402561380817</v>
      </c>
      <c r="AO70" s="160">
        <f t="shared" ref="AO70" si="72">+MAX(0,AN70+AO68)</f>
        <v>6766.8402561380817</v>
      </c>
      <c r="AP70" s="160">
        <f t="shared" ref="AP70" si="73">+MAX(0,AO70+AP68)</f>
        <v>6766.8402561380817</v>
      </c>
      <c r="AQ70" s="160">
        <f t="shared" ref="AQ70" si="74">+MAX(0,AP70+AQ68)</f>
        <v>6766.8402561380817</v>
      </c>
      <c r="AR70" s="160">
        <f t="shared" ref="AR70" si="75">+MAX(0,AQ70+AR68)</f>
        <v>6766.8402561380817</v>
      </c>
      <c r="AS70" s="160">
        <f t="shared" ref="AS70" si="76">+MAX(0,AR70+AS68)</f>
        <v>6766.8402561380817</v>
      </c>
      <c r="AT70" s="160">
        <f t="shared" ref="AT70" si="77">+MAX(0,AS70+AT68)</f>
        <v>6766.8402561380817</v>
      </c>
      <c r="AU70" s="160">
        <f t="shared" ref="AU70" si="78">+MAX(0,AT70+AU68)</f>
        <v>6766.8402561380817</v>
      </c>
      <c r="AV70" s="160">
        <f t="shared" ref="AV70" si="79">+MAX(0,AU70+AV68)</f>
        <v>6766.8402561380817</v>
      </c>
    </row>
    <row r="71" spans="1:48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</row>
    <row r="72" spans="1:48" x14ac:dyDescent="0.2">
      <c r="A72" s="2"/>
      <c r="B72" s="2" t="s">
        <v>231</v>
      </c>
      <c r="C72" s="2"/>
      <c r="D72" s="2"/>
      <c r="E72" s="160">
        <f t="shared" si="64"/>
        <v>-63910.081393634784</v>
      </c>
      <c r="F72" s="2"/>
      <c r="G72" s="160">
        <f t="shared" ref="G72:I72" si="80">+G68+(F70-G70)</f>
        <v>0</v>
      </c>
      <c r="H72" s="160">
        <f t="shared" si="80"/>
        <v>0</v>
      </c>
      <c r="I72" s="160">
        <f t="shared" si="80"/>
        <v>0</v>
      </c>
      <c r="J72" s="160">
        <f>+J68+(I70-J70)</f>
        <v>-2407.6265972405613</v>
      </c>
      <c r="K72" s="160">
        <f t="shared" ref="K72:AN72" si="81">+K68+(J70-K70)</f>
        <v>-3512.0591682989843</v>
      </c>
      <c r="L72" s="160">
        <f t="shared" si="81"/>
        <v>-2711.3985061185203</v>
      </c>
      <c r="M72" s="160">
        <f t="shared" si="81"/>
        <v>-2854.8028748395768</v>
      </c>
      <c r="N72" s="160">
        <f t="shared" si="81"/>
        <v>-2960.2652835694134</v>
      </c>
      <c r="O72" s="160">
        <f t="shared" si="81"/>
        <v>-3169.1905724077506</v>
      </c>
      <c r="P72" s="160">
        <f t="shared" si="81"/>
        <v>-3341.4306223867115</v>
      </c>
      <c r="Q72" s="160">
        <f t="shared" si="81"/>
        <v>-3524.6123067723192</v>
      </c>
      <c r="R72" s="160">
        <f t="shared" si="81"/>
        <v>-3719.4781214221093</v>
      </c>
      <c r="S72" s="160">
        <f t="shared" si="81"/>
        <v>-3845.9718430507792</v>
      </c>
      <c r="T72" s="160">
        <f t="shared" si="81"/>
        <v>-4147.4931330235177</v>
      </c>
      <c r="U72" s="160">
        <f t="shared" si="81"/>
        <v>-4382.3993615264026</v>
      </c>
      <c r="V72" s="160">
        <f t="shared" si="81"/>
        <v>-4632.5117419175058</v>
      </c>
      <c r="W72" s="160">
        <f t="shared" si="81"/>
        <v>-4898.8687218627565</v>
      </c>
      <c r="X72" s="160">
        <f t="shared" si="81"/>
        <v>0</v>
      </c>
      <c r="Y72" s="160">
        <f t="shared" si="81"/>
        <v>-1277.4469316480331</v>
      </c>
      <c r="Z72" s="160">
        <f t="shared" si="81"/>
        <v>-2255.2584252754887</v>
      </c>
      <c r="AA72" s="160">
        <f t="shared" si="81"/>
        <v>-1390.7025605056274</v>
      </c>
      <c r="AB72" s="160">
        <f t="shared" si="81"/>
        <v>-1419.907314276245</v>
      </c>
      <c r="AC72" s="160">
        <f t="shared" si="81"/>
        <v>-1414.2991806490052</v>
      </c>
      <c r="AD72" s="160">
        <f t="shared" si="81"/>
        <v>-1414.7232283372387</v>
      </c>
      <c r="AE72" s="160">
        <f t="shared" si="81"/>
        <v>-1511.2531622140737</v>
      </c>
      <c r="AF72" s="160">
        <f t="shared" si="81"/>
        <v>-1542.9894786205689</v>
      </c>
      <c r="AG72" s="160">
        <f t="shared" si="81"/>
        <v>-1575.3922576716004</v>
      </c>
      <c r="AH72" s="160">
        <f t="shared" si="81"/>
        <v>0</v>
      </c>
      <c r="AI72" s="160">
        <f t="shared" si="81"/>
        <v>0</v>
      </c>
      <c r="AJ72" s="160">
        <f t="shared" si="81"/>
        <v>0</v>
      </c>
      <c r="AK72" s="160">
        <f t="shared" si="81"/>
        <v>0</v>
      </c>
      <c r="AL72" s="160">
        <f t="shared" si="81"/>
        <v>0</v>
      </c>
      <c r="AM72" s="160">
        <f t="shared" si="81"/>
        <v>0</v>
      </c>
      <c r="AN72" s="160">
        <f t="shared" si="81"/>
        <v>0</v>
      </c>
      <c r="AO72" s="160">
        <f t="shared" ref="AO72" si="82">+AO68+(AN70-AO70)</f>
        <v>0</v>
      </c>
      <c r="AP72" s="160">
        <f t="shared" ref="AP72" si="83">+AP68+(AO70-AP70)</f>
        <v>0</v>
      </c>
      <c r="AQ72" s="160">
        <f t="shared" ref="AQ72" si="84">+AQ68+(AP70-AQ70)</f>
        <v>0</v>
      </c>
      <c r="AR72" s="160">
        <f t="shared" ref="AR72" si="85">+AR68+(AQ70-AR70)</f>
        <v>0</v>
      </c>
      <c r="AS72" s="160">
        <f t="shared" ref="AS72" si="86">+AS68+(AR70-AS70)</f>
        <v>0</v>
      </c>
      <c r="AT72" s="160">
        <f t="shared" ref="AT72" si="87">+AT68+(AS70-AT70)</f>
        <v>0</v>
      </c>
      <c r="AU72" s="160">
        <f t="shared" ref="AU72" si="88">+AU68+(AT70-AU70)</f>
        <v>0</v>
      </c>
      <c r="AV72" s="160">
        <f t="shared" ref="AV72" si="89">+AV68+(AU70-AV70)</f>
        <v>0</v>
      </c>
    </row>
    <row r="73" spans="1:48" x14ac:dyDescent="0.2">
      <c r="A73" s="2"/>
      <c r="B73" s="2" t="s">
        <v>229</v>
      </c>
      <c r="C73" s="2"/>
      <c r="D73" s="2"/>
      <c r="E73" s="160">
        <f t="shared" si="64"/>
        <v>-10499.854736589226</v>
      </c>
      <c r="F73" s="2"/>
      <c r="G73" s="160">
        <f t="shared" ref="G73:AV73" si="90">+G72*G36/G5</f>
        <v>0</v>
      </c>
      <c r="H73" s="160">
        <f t="shared" si="90"/>
        <v>0</v>
      </c>
      <c r="I73" s="160">
        <f t="shared" si="90"/>
        <v>0</v>
      </c>
      <c r="J73" s="160">
        <f t="shared" si="90"/>
        <v>-395.77423516283199</v>
      </c>
      <c r="K73" s="160">
        <f t="shared" si="90"/>
        <v>-577.3247947888741</v>
      </c>
      <c r="L73" s="160">
        <f t="shared" si="90"/>
        <v>-444.49155838008528</v>
      </c>
      <c r="M73" s="160">
        <f t="shared" si="90"/>
        <v>-469.28266435719075</v>
      </c>
      <c r="N73" s="160">
        <f t="shared" si="90"/>
        <v>-486.61895072373915</v>
      </c>
      <c r="O73" s="160">
        <f t="shared" si="90"/>
        <v>-520.96283382045215</v>
      </c>
      <c r="P73" s="160">
        <f t="shared" si="90"/>
        <v>-547.77551186667404</v>
      </c>
      <c r="Q73" s="160">
        <f t="shared" si="90"/>
        <v>-579.38832440092926</v>
      </c>
      <c r="R73" s="160">
        <f t="shared" si="90"/>
        <v>-611.42106105568928</v>
      </c>
      <c r="S73" s="160">
        <f t="shared" si="90"/>
        <v>-632.21454954259389</v>
      </c>
      <c r="T73" s="160">
        <f t="shared" si="90"/>
        <v>-679.91690705303563</v>
      </c>
      <c r="U73" s="160">
        <f t="shared" si="90"/>
        <v>-720.39441559338127</v>
      </c>
      <c r="V73" s="160">
        <f t="shared" si="90"/>
        <v>-761.50877949328856</v>
      </c>
      <c r="W73" s="160">
        <f t="shared" si="90"/>
        <v>-805.29348852538465</v>
      </c>
      <c r="X73" s="160">
        <f t="shared" si="90"/>
        <v>0</v>
      </c>
      <c r="Y73" s="160">
        <f t="shared" si="90"/>
        <v>-209.99127643529312</v>
      </c>
      <c r="Z73" s="160">
        <f t="shared" si="90"/>
        <v>-370.7274123740529</v>
      </c>
      <c r="AA73" s="160">
        <f t="shared" si="90"/>
        <v>-228.60864008311685</v>
      </c>
      <c r="AB73" s="160">
        <f t="shared" si="90"/>
        <v>-232.77169086495817</v>
      </c>
      <c r="AC73" s="160">
        <f t="shared" si="90"/>
        <v>-232.48753654504193</v>
      </c>
      <c r="AD73" s="160">
        <f t="shared" si="90"/>
        <v>-232.5572430143406</v>
      </c>
      <c r="AE73" s="160">
        <f t="shared" si="90"/>
        <v>-248.42517735025868</v>
      </c>
      <c r="AF73" s="160">
        <f t="shared" si="90"/>
        <v>-252.94909485583096</v>
      </c>
      <c r="AG73" s="160">
        <f t="shared" si="90"/>
        <v>-258.96859030218093</v>
      </c>
      <c r="AH73" s="160">
        <f t="shared" si="90"/>
        <v>0</v>
      </c>
      <c r="AI73" s="160">
        <f t="shared" si="90"/>
        <v>0</v>
      </c>
      <c r="AJ73" s="160">
        <f t="shared" si="90"/>
        <v>0</v>
      </c>
      <c r="AK73" s="160">
        <f t="shared" si="90"/>
        <v>0</v>
      </c>
      <c r="AL73" s="160">
        <f t="shared" si="90"/>
        <v>0</v>
      </c>
      <c r="AM73" s="160">
        <f t="shared" si="90"/>
        <v>0</v>
      </c>
      <c r="AN73" s="160">
        <f t="shared" si="90"/>
        <v>0</v>
      </c>
      <c r="AO73" s="160">
        <f t="shared" si="90"/>
        <v>0</v>
      </c>
      <c r="AP73" s="160">
        <f t="shared" si="90"/>
        <v>0</v>
      </c>
      <c r="AQ73" s="160">
        <f t="shared" si="90"/>
        <v>0</v>
      </c>
      <c r="AR73" s="160">
        <f t="shared" si="90"/>
        <v>0</v>
      </c>
      <c r="AS73" s="160">
        <f t="shared" si="90"/>
        <v>0</v>
      </c>
      <c r="AT73" s="160">
        <f t="shared" si="90"/>
        <v>0</v>
      </c>
      <c r="AU73" s="160">
        <f t="shared" si="90"/>
        <v>0</v>
      </c>
      <c r="AV73" s="160">
        <f t="shared" si="90"/>
        <v>0</v>
      </c>
    </row>
    <row r="74" spans="1:48" x14ac:dyDescent="0.2">
      <c r="A74" s="2"/>
      <c r="B74" s="2" t="s">
        <v>230</v>
      </c>
      <c r="C74" s="2"/>
      <c r="D74" s="2"/>
      <c r="E74" s="160">
        <f t="shared" si="64"/>
        <v>-53410.226657045554</v>
      </c>
      <c r="F74" s="2"/>
      <c r="G74" s="160">
        <f t="shared" ref="G74:AN74" si="91">+G72-G73</f>
        <v>0</v>
      </c>
      <c r="H74" s="160">
        <f t="shared" si="91"/>
        <v>0</v>
      </c>
      <c r="I74" s="160">
        <f t="shared" si="91"/>
        <v>0</v>
      </c>
      <c r="J74" s="160">
        <f t="shared" ref="J74" si="92">+J72-J73</f>
        <v>-2011.8523620777294</v>
      </c>
      <c r="K74" s="160">
        <f t="shared" si="91"/>
        <v>-2934.7343735101103</v>
      </c>
      <c r="L74" s="160">
        <f t="shared" si="91"/>
        <v>-2266.9069477384351</v>
      </c>
      <c r="M74" s="160">
        <f t="shared" si="91"/>
        <v>-2385.5202104823861</v>
      </c>
      <c r="N74" s="160">
        <f t="shared" si="91"/>
        <v>-2473.6463328456744</v>
      </c>
      <c r="O74" s="160">
        <f t="shared" si="91"/>
        <v>-2648.2277385872985</v>
      </c>
      <c r="P74" s="160">
        <f t="shared" si="91"/>
        <v>-2793.6551105200374</v>
      </c>
      <c r="Q74" s="160">
        <f t="shared" si="91"/>
        <v>-2945.2239823713899</v>
      </c>
      <c r="R74" s="160">
        <f t="shared" si="91"/>
        <v>-3108.05706036642</v>
      </c>
      <c r="S74" s="160">
        <f t="shared" si="91"/>
        <v>-3213.7572935081853</v>
      </c>
      <c r="T74" s="160">
        <f t="shared" si="91"/>
        <v>-3467.576225970482</v>
      </c>
      <c r="U74" s="160">
        <f t="shared" si="91"/>
        <v>-3662.0049459330212</v>
      </c>
      <c r="V74" s="160">
        <f t="shared" si="91"/>
        <v>-3871.002962424217</v>
      </c>
      <c r="W74" s="160">
        <f t="shared" si="91"/>
        <v>-4093.5752333373721</v>
      </c>
      <c r="X74" s="160">
        <f t="shared" si="91"/>
        <v>0</v>
      </c>
      <c r="Y74" s="160">
        <f t="shared" si="91"/>
        <v>-1067.4556552127401</v>
      </c>
      <c r="Z74" s="160">
        <f t="shared" si="91"/>
        <v>-1884.5310129014358</v>
      </c>
      <c r="AA74" s="160">
        <f t="shared" si="91"/>
        <v>-1162.0939204225106</v>
      </c>
      <c r="AB74" s="160">
        <f t="shared" si="91"/>
        <v>-1187.1356234112868</v>
      </c>
      <c r="AC74" s="160">
        <f t="shared" si="91"/>
        <v>-1181.8116441039633</v>
      </c>
      <c r="AD74" s="160">
        <f t="shared" si="91"/>
        <v>-1182.165985322898</v>
      </c>
      <c r="AE74" s="160">
        <f t="shared" si="91"/>
        <v>-1262.8279848638149</v>
      </c>
      <c r="AF74" s="160">
        <f t="shared" si="91"/>
        <v>-1290.040383764738</v>
      </c>
      <c r="AG74" s="160">
        <f t="shared" si="91"/>
        <v>-1316.4236673694195</v>
      </c>
      <c r="AH74" s="160">
        <f t="shared" si="91"/>
        <v>0</v>
      </c>
      <c r="AI74" s="160">
        <f t="shared" si="91"/>
        <v>0</v>
      </c>
      <c r="AJ74" s="160">
        <f t="shared" si="91"/>
        <v>0</v>
      </c>
      <c r="AK74" s="160">
        <f t="shared" si="91"/>
        <v>0</v>
      </c>
      <c r="AL74" s="160">
        <f t="shared" si="91"/>
        <v>0</v>
      </c>
      <c r="AM74" s="160">
        <f t="shared" si="91"/>
        <v>0</v>
      </c>
      <c r="AN74" s="160">
        <f t="shared" si="91"/>
        <v>0</v>
      </c>
      <c r="AO74" s="160">
        <f t="shared" ref="AO74:AV74" si="93">+AO72-AO73</f>
        <v>0</v>
      </c>
      <c r="AP74" s="160">
        <f t="shared" si="93"/>
        <v>0</v>
      </c>
      <c r="AQ74" s="160">
        <f t="shared" si="93"/>
        <v>0</v>
      </c>
      <c r="AR74" s="160">
        <f t="shared" si="93"/>
        <v>0</v>
      </c>
      <c r="AS74" s="160">
        <f t="shared" si="93"/>
        <v>0</v>
      </c>
      <c r="AT74" s="160">
        <f t="shared" si="93"/>
        <v>0</v>
      </c>
      <c r="AU74" s="160">
        <f t="shared" si="93"/>
        <v>0</v>
      </c>
      <c r="AV74" s="160">
        <f t="shared" si="93"/>
        <v>0</v>
      </c>
    </row>
    <row r="75" spans="1:48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</row>
    <row r="76" spans="1:48" x14ac:dyDescent="0.2">
      <c r="A76" s="2"/>
      <c r="B76" s="2" t="s">
        <v>215</v>
      </c>
      <c r="C76" s="2"/>
      <c r="D76" s="2"/>
      <c r="E76" s="160">
        <f t="shared" si="64"/>
        <v>0</v>
      </c>
      <c r="F76" s="2"/>
      <c r="G76" s="160">
        <f t="shared" ref="G76:I76" si="94">+MAX(G72,0)</f>
        <v>0</v>
      </c>
      <c r="H76" s="160">
        <f t="shared" si="94"/>
        <v>0</v>
      </c>
      <c r="I76" s="160">
        <f t="shared" si="94"/>
        <v>0</v>
      </c>
      <c r="J76" s="160">
        <f>+MAX(J72,0)</f>
        <v>0</v>
      </c>
      <c r="K76" s="160">
        <f t="shared" ref="K76:AN76" si="95">+MAX(K72,0)</f>
        <v>0</v>
      </c>
      <c r="L76" s="160">
        <f t="shared" si="95"/>
        <v>0</v>
      </c>
      <c r="M76" s="160">
        <f t="shared" si="95"/>
        <v>0</v>
      </c>
      <c r="N76" s="160">
        <f t="shared" si="95"/>
        <v>0</v>
      </c>
      <c r="O76" s="160">
        <f t="shared" si="95"/>
        <v>0</v>
      </c>
      <c r="P76" s="160">
        <f t="shared" si="95"/>
        <v>0</v>
      </c>
      <c r="Q76" s="160">
        <f t="shared" si="95"/>
        <v>0</v>
      </c>
      <c r="R76" s="160">
        <f t="shared" si="95"/>
        <v>0</v>
      </c>
      <c r="S76" s="160">
        <f t="shared" si="95"/>
        <v>0</v>
      </c>
      <c r="T76" s="160">
        <f t="shared" si="95"/>
        <v>0</v>
      </c>
      <c r="U76" s="160">
        <f t="shared" si="95"/>
        <v>0</v>
      </c>
      <c r="V76" s="160">
        <f t="shared" si="95"/>
        <v>0</v>
      </c>
      <c r="W76" s="160">
        <f t="shared" si="95"/>
        <v>0</v>
      </c>
      <c r="X76" s="160">
        <f t="shared" si="95"/>
        <v>0</v>
      </c>
      <c r="Y76" s="160">
        <f t="shared" si="95"/>
        <v>0</v>
      </c>
      <c r="Z76" s="160">
        <f t="shared" si="95"/>
        <v>0</v>
      </c>
      <c r="AA76" s="160">
        <f t="shared" si="95"/>
        <v>0</v>
      </c>
      <c r="AB76" s="160">
        <f t="shared" si="95"/>
        <v>0</v>
      </c>
      <c r="AC76" s="160">
        <f t="shared" si="95"/>
        <v>0</v>
      </c>
      <c r="AD76" s="160">
        <f t="shared" si="95"/>
        <v>0</v>
      </c>
      <c r="AE76" s="160">
        <f t="shared" si="95"/>
        <v>0</v>
      </c>
      <c r="AF76" s="160">
        <f t="shared" si="95"/>
        <v>0</v>
      </c>
      <c r="AG76" s="160">
        <f t="shared" si="95"/>
        <v>0</v>
      </c>
      <c r="AH76" s="160">
        <f t="shared" si="95"/>
        <v>0</v>
      </c>
      <c r="AI76" s="160">
        <f t="shared" si="95"/>
        <v>0</v>
      </c>
      <c r="AJ76" s="160">
        <f t="shared" si="95"/>
        <v>0</v>
      </c>
      <c r="AK76" s="160">
        <f t="shared" si="95"/>
        <v>0</v>
      </c>
      <c r="AL76" s="160">
        <f t="shared" si="95"/>
        <v>0</v>
      </c>
      <c r="AM76" s="160">
        <f t="shared" si="95"/>
        <v>0</v>
      </c>
      <c r="AN76" s="160">
        <f t="shared" si="95"/>
        <v>0</v>
      </c>
      <c r="AO76" s="160">
        <f t="shared" ref="AO76:AV76" si="96">+MAX(AO72,0)</f>
        <v>0</v>
      </c>
      <c r="AP76" s="160">
        <f t="shared" si="96"/>
        <v>0</v>
      </c>
      <c r="AQ76" s="160">
        <f t="shared" si="96"/>
        <v>0</v>
      </c>
      <c r="AR76" s="160">
        <f t="shared" si="96"/>
        <v>0</v>
      </c>
      <c r="AS76" s="160">
        <f t="shared" si="96"/>
        <v>0</v>
      </c>
      <c r="AT76" s="160">
        <f t="shared" si="96"/>
        <v>0</v>
      </c>
      <c r="AU76" s="160">
        <f t="shared" si="96"/>
        <v>0</v>
      </c>
      <c r="AV76" s="160">
        <f t="shared" si="96"/>
        <v>0</v>
      </c>
    </row>
    <row r="77" spans="1:48" x14ac:dyDescent="0.2">
      <c r="A77" s="2"/>
      <c r="B77" s="2" t="s">
        <v>216</v>
      </c>
      <c r="C77" s="2"/>
      <c r="D77" s="2"/>
      <c r="E77" s="160">
        <f t="shared" si="64"/>
        <v>-10499.854736589226</v>
      </c>
      <c r="F77" s="2"/>
      <c r="G77" s="160">
        <f t="shared" ref="G77:AN77" si="97">+MIN(G73,0)</f>
        <v>0</v>
      </c>
      <c r="H77" s="160">
        <f t="shared" si="97"/>
        <v>0</v>
      </c>
      <c r="I77" s="160">
        <f t="shared" si="97"/>
        <v>0</v>
      </c>
      <c r="J77" s="160">
        <f t="shared" ref="J77" si="98">+MIN(J73,0)</f>
        <v>-395.77423516283199</v>
      </c>
      <c r="K77" s="160">
        <f t="shared" si="97"/>
        <v>-577.3247947888741</v>
      </c>
      <c r="L77" s="160">
        <f t="shared" si="97"/>
        <v>-444.49155838008528</v>
      </c>
      <c r="M77" s="160">
        <f t="shared" si="97"/>
        <v>-469.28266435719075</v>
      </c>
      <c r="N77" s="160">
        <f t="shared" si="97"/>
        <v>-486.61895072373915</v>
      </c>
      <c r="O77" s="160">
        <f t="shared" si="97"/>
        <v>-520.96283382045215</v>
      </c>
      <c r="P77" s="160">
        <f t="shared" si="97"/>
        <v>-547.77551186667404</v>
      </c>
      <c r="Q77" s="160">
        <f t="shared" si="97"/>
        <v>-579.38832440092926</v>
      </c>
      <c r="R77" s="160">
        <f t="shared" si="97"/>
        <v>-611.42106105568928</v>
      </c>
      <c r="S77" s="160">
        <f t="shared" si="97"/>
        <v>-632.21454954259389</v>
      </c>
      <c r="T77" s="160">
        <f t="shared" si="97"/>
        <v>-679.91690705303563</v>
      </c>
      <c r="U77" s="160">
        <f t="shared" si="97"/>
        <v>-720.39441559338127</v>
      </c>
      <c r="V77" s="160">
        <f t="shared" si="97"/>
        <v>-761.50877949328856</v>
      </c>
      <c r="W77" s="160">
        <f t="shared" si="97"/>
        <v>-805.29348852538465</v>
      </c>
      <c r="X77" s="160">
        <f t="shared" si="97"/>
        <v>0</v>
      </c>
      <c r="Y77" s="160">
        <f t="shared" si="97"/>
        <v>-209.99127643529312</v>
      </c>
      <c r="Z77" s="160">
        <f t="shared" si="97"/>
        <v>-370.7274123740529</v>
      </c>
      <c r="AA77" s="160">
        <f t="shared" si="97"/>
        <v>-228.60864008311685</v>
      </c>
      <c r="AB77" s="160">
        <f t="shared" si="97"/>
        <v>-232.77169086495817</v>
      </c>
      <c r="AC77" s="160">
        <f t="shared" si="97"/>
        <v>-232.48753654504193</v>
      </c>
      <c r="AD77" s="160">
        <f t="shared" si="97"/>
        <v>-232.5572430143406</v>
      </c>
      <c r="AE77" s="160">
        <f t="shared" si="97"/>
        <v>-248.42517735025868</v>
      </c>
      <c r="AF77" s="160">
        <f t="shared" si="97"/>
        <v>-252.94909485583096</v>
      </c>
      <c r="AG77" s="160">
        <f t="shared" si="97"/>
        <v>-258.96859030218093</v>
      </c>
      <c r="AH77" s="160">
        <f t="shared" si="97"/>
        <v>0</v>
      </c>
      <c r="AI77" s="160">
        <f t="shared" si="97"/>
        <v>0</v>
      </c>
      <c r="AJ77" s="160">
        <f t="shared" si="97"/>
        <v>0</v>
      </c>
      <c r="AK77" s="160">
        <f t="shared" si="97"/>
        <v>0</v>
      </c>
      <c r="AL77" s="160">
        <f t="shared" si="97"/>
        <v>0</v>
      </c>
      <c r="AM77" s="160">
        <f t="shared" si="97"/>
        <v>0</v>
      </c>
      <c r="AN77" s="160">
        <f t="shared" si="97"/>
        <v>0</v>
      </c>
      <c r="AO77" s="160">
        <f t="shared" ref="AO77:AV77" si="99">+MIN(AO73,0)</f>
        <v>0</v>
      </c>
      <c r="AP77" s="160">
        <f t="shared" si="99"/>
        <v>0</v>
      </c>
      <c r="AQ77" s="160">
        <f t="shared" si="99"/>
        <v>0</v>
      </c>
      <c r="AR77" s="160">
        <f t="shared" si="99"/>
        <v>0</v>
      </c>
      <c r="AS77" s="160">
        <f t="shared" si="99"/>
        <v>0</v>
      </c>
      <c r="AT77" s="160">
        <f t="shared" si="99"/>
        <v>0</v>
      </c>
      <c r="AU77" s="160">
        <f t="shared" si="99"/>
        <v>0</v>
      </c>
      <c r="AV77" s="160">
        <f t="shared" si="99"/>
        <v>0</v>
      </c>
    </row>
    <row r="78" spans="1:48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</row>
    <row r="79" spans="1:48" x14ac:dyDescent="0.2">
      <c r="A79" s="2"/>
      <c r="B79" s="2" t="s">
        <v>221</v>
      </c>
      <c r="C79" s="2"/>
      <c r="D79" s="2"/>
      <c r="E79" s="164"/>
      <c r="F79" s="164"/>
      <c r="G79" s="164">
        <f>+F82</f>
        <v>0</v>
      </c>
      <c r="H79" s="164">
        <f t="shared" ref="H79" si="100">+G82</f>
        <v>0</v>
      </c>
      <c r="I79" s="164">
        <f t="shared" ref="I79" si="101">+H82</f>
        <v>0</v>
      </c>
      <c r="J79" s="164">
        <f t="shared" ref="J79" si="102">+I82</f>
        <v>0</v>
      </c>
      <c r="K79" s="164">
        <f t="shared" ref="K79" si="103">+J82</f>
        <v>395.77423516283199</v>
      </c>
      <c r="L79" s="164">
        <f t="shared" ref="L79" si="104">+K82</f>
        <v>577.32479478887421</v>
      </c>
      <c r="M79" s="164">
        <f t="shared" ref="M79" si="105">+L82</f>
        <v>444.49155838008539</v>
      </c>
      <c r="N79" s="164">
        <f t="shared" ref="N79" si="106">+M82</f>
        <v>469.28266435719092</v>
      </c>
      <c r="O79" s="164">
        <f t="shared" ref="O79" si="107">+N82</f>
        <v>486.61895072373926</v>
      </c>
      <c r="P79" s="164">
        <f t="shared" ref="P79" si="108">+O82</f>
        <v>520.96283382045226</v>
      </c>
      <c r="Q79" s="164">
        <f t="shared" ref="Q79" si="109">+P82</f>
        <v>547.77551186667404</v>
      </c>
      <c r="R79" s="164">
        <f t="shared" ref="R79" si="110">+Q82</f>
        <v>579.38832440092926</v>
      </c>
      <c r="S79" s="164">
        <f t="shared" ref="S79" si="111">+R82</f>
        <v>611.42106105568939</v>
      </c>
      <c r="T79" s="164">
        <f t="shared" ref="T79" si="112">+S82</f>
        <v>632.21454954259389</v>
      </c>
      <c r="U79" s="164">
        <f t="shared" ref="U79" si="113">+T82</f>
        <v>679.91690705303563</v>
      </c>
      <c r="V79" s="164">
        <f t="shared" ref="V79" si="114">+U82</f>
        <v>720.39441559338138</v>
      </c>
      <c r="W79" s="164">
        <f t="shared" ref="W79" si="115">+V82</f>
        <v>761.50877949328867</v>
      </c>
      <c r="X79" s="164">
        <f t="shared" ref="X79" si="116">+W82</f>
        <v>805.29348852538465</v>
      </c>
      <c r="Y79" s="164">
        <f t="shared" ref="Y79" si="117">+X82</f>
        <v>0</v>
      </c>
      <c r="Z79" s="164">
        <f t="shared" ref="Z79" si="118">+Y82</f>
        <v>209.99127643529312</v>
      </c>
      <c r="AA79" s="164">
        <f t="shared" ref="AA79" si="119">+Z82</f>
        <v>370.72741237405296</v>
      </c>
      <c r="AB79" s="164">
        <f t="shared" ref="AB79" si="120">+AA82</f>
        <v>228.60864008311688</v>
      </c>
      <c r="AC79" s="164">
        <f t="shared" ref="AC79" si="121">+AB82</f>
        <v>232.77169086495823</v>
      </c>
      <c r="AD79" s="164">
        <f t="shared" ref="AD79" si="122">+AC82</f>
        <v>232.48753654504199</v>
      </c>
      <c r="AE79" s="164">
        <f t="shared" ref="AE79" si="123">+AD82</f>
        <v>232.55724301434068</v>
      </c>
      <c r="AF79" s="164">
        <f t="shared" ref="AF79" si="124">+AE82</f>
        <v>248.42517735025876</v>
      </c>
      <c r="AG79" s="164">
        <f t="shared" ref="AG79" si="125">+AF82</f>
        <v>252.94909485583102</v>
      </c>
      <c r="AH79" s="164">
        <f t="shared" ref="AH79" si="126">+AG82</f>
        <v>258.96859030218104</v>
      </c>
      <c r="AI79" s="164">
        <f t="shared" ref="AI79" si="127">+AH82</f>
        <v>0</v>
      </c>
      <c r="AJ79" s="164">
        <f t="shared" ref="AJ79" si="128">+AI82</f>
        <v>0</v>
      </c>
      <c r="AK79" s="164">
        <f t="shared" ref="AK79" si="129">+AJ82</f>
        <v>0</v>
      </c>
      <c r="AL79" s="164">
        <f t="shared" ref="AL79" si="130">+AK82</f>
        <v>0</v>
      </c>
      <c r="AM79" s="164">
        <f t="shared" ref="AM79" si="131">+AL82</f>
        <v>0</v>
      </c>
      <c r="AN79" s="164">
        <f t="shared" ref="AN79" si="132">+AM82</f>
        <v>0</v>
      </c>
      <c r="AO79" s="164">
        <f t="shared" ref="AO79" si="133">+AN82</f>
        <v>0</v>
      </c>
      <c r="AP79" s="164">
        <f t="shared" ref="AP79" si="134">+AO82</f>
        <v>0</v>
      </c>
      <c r="AQ79" s="164">
        <f t="shared" ref="AQ79" si="135">+AP82</f>
        <v>0</v>
      </c>
      <c r="AR79" s="164">
        <f t="shared" ref="AR79" si="136">+AQ82</f>
        <v>0</v>
      </c>
      <c r="AS79" s="164">
        <f t="shared" ref="AS79" si="137">+AR82</f>
        <v>0</v>
      </c>
      <c r="AT79" s="164">
        <f t="shared" ref="AT79" si="138">+AS82</f>
        <v>0</v>
      </c>
      <c r="AU79" s="164">
        <f t="shared" ref="AU79" si="139">+AT82</f>
        <v>0</v>
      </c>
      <c r="AV79" s="164">
        <f t="shared" ref="AV79" si="140">+AU82</f>
        <v>0</v>
      </c>
    </row>
    <row r="80" spans="1:48" x14ac:dyDescent="0.2">
      <c r="A80" s="2"/>
      <c r="B80" s="227" t="s">
        <v>80</v>
      </c>
      <c r="C80" s="172"/>
      <c r="D80" s="172"/>
      <c r="E80" s="166">
        <f t="shared" ref="E80:E81" si="141">+SUM(G80:AV80)</f>
        <v>10499.854736589226</v>
      </c>
      <c r="F80" s="166"/>
      <c r="G80" s="166">
        <f>-G77</f>
        <v>0</v>
      </c>
      <c r="H80" s="166">
        <f t="shared" ref="H80:AN80" si="142">-H77</f>
        <v>0</v>
      </c>
      <c r="I80" s="166">
        <f t="shared" si="142"/>
        <v>0</v>
      </c>
      <c r="J80" s="166">
        <f t="shared" si="142"/>
        <v>395.77423516283199</v>
      </c>
      <c r="K80" s="166">
        <f t="shared" si="142"/>
        <v>577.3247947888741</v>
      </c>
      <c r="L80" s="166">
        <f t="shared" si="142"/>
        <v>444.49155838008528</v>
      </c>
      <c r="M80" s="166">
        <f t="shared" si="142"/>
        <v>469.28266435719075</v>
      </c>
      <c r="N80" s="166">
        <f t="shared" si="142"/>
        <v>486.61895072373915</v>
      </c>
      <c r="O80" s="166">
        <f t="shared" si="142"/>
        <v>520.96283382045215</v>
      </c>
      <c r="P80" s="166">
        <f t="shared" si="142"/>
        <v>547.77551186667404</v>
      </c>
      <c r="Q80" s="166">
        <f t="shared" si="142"/>
        <v>579.38832440092926</v>
      </c>
      <c r="R80" s="166">
        <f t="shared" si="142"/>
        <v>611.42106105568928</v>
      </c>
      <c r="S80" s="166">
        <f t="shared" si="142"/>
        <v>632.21454954259389</v>
      </c>
      <c r="T80" s="166">
        <f t="shared" si="142"/>
        <v>679.91690705303563</v>
      </c>
      <c r="U80" s="166">
        <f t="shared" si="142"/>
        <v>720.39441559338127</v>
      </c>
      <c r="V80" s="166">
        <f t="shared" si="142"/>
        <v>761.50877949328856</v>
      </c>
      <c r="W80" s="166">
        <f t="shared" si="142"/>
        <v>805.29348852538465</v>
      </c>
      <c r="X80" s="166">
        <f t="shared" si="142"/>
        <v>0</v>
      </c>
      <c r="Y80" s="166">
        <f t="shared" si="142"/>
        <v>209.99127643529312</v>
      </c>
      <c r="Z80" s="166">
        <f t="shared" si="142"/>
        <v>370.7274123740529</v>
      </c>
      <c r="AA80" s="166">
        <f t="shared" si="142"/>
        <v>228.60864008311685</v>
      </c>
      <c r="AB80" s="166">
        <f t="shared" si="142"/>
        <v>232.77169086495817</v>
      </c>
      <c r="AC80" s="166">
        <f t="shared" si="142"/>
        <v>232.48753654504193</v>
      </c>
      <c r="AD80" s="166">
        <f t="shared" si="142"/>
        <v>232.5572430143406</v>
      </c>
      <c r="AE80" s="166">
        <f t="shared" si="142"/>
        <v>248.42517735025868</v>
      </c>
      <c r="AF80" s="166">
        <f t="shared" si="142"/>
        <v>252.94909485583096</v>
      </c>
      <c r="AG80" s="166">
        <f t="shared" si="142"/>
        <v>258.96859030218093</v>
      </c>
      <c r="AH80" s="166">
        <f t="shared" si="142"/>
        <v>0</v>
      </c>
      <c r="AI80" s="166">
        <f t="shared" si="142"/>
        <v>0</v>
      </c>
      <c r="AJ80" s="166">
        <f t="shared" si="142"/>
        <v>0</v>
      </c>
      <c r="AK80" s="166">
        <f t="shared" si="142"/>
        <v>0</v>
      </c>
      <c r="AL80" s="166">
        <f t="shared" si="142"/>
        <v>0</v>
      </c>
      <c r="AM80" s="166">
        <f t="shared" si="142"/>
        <v>0</v>
      </c>
      <c r="AN80" s="166">
        <f t="shared" si="142"/>
        <v>0</v>
      </c>
      <c r="AO80" s="166">
        <f t="shared" ref="AO80:AV80" si="143">-AO77</f>
        <v>0</v>
      </c>
      <c r="AP80" s="166">
        <f t="shared" si="143"/>
        <v>0</v>
      </c>
      <c r="AQ80" s="166">
        <f t="shared" si="143"/>
        <v>0</v>
      </c>
      <c r="AR80" s="166">
        <f t="shared" si="143"/>
        <v>0</v>
      </c>
      <c r="AS80" s="166">
        <f t="shared" si="143"/>
        <v>0</v>
      </c>
      <c r="AT80" s="166">
        <f t="shared" si="143"/>
        <v>0</v>
      </c>
      <c r="AU80" s="166">
        <f t="shared" si="143"/>
        <v>0</v>
      </c>
      <c r="AV80" s="166">
        <f t="shared" si="143"/>
        <v>0</v>
      </c>
    </row>
    <row r="81" spans="1:48" x14ac:dyDescent="0.2">
      <c r="A81" s="2"/>
      <c r="B81" s="229" t="s">
        <v>81</v>
      </c>
      <c r="C81" s="191"/>
      <c r="D81" s="191"/>
      <c r="E81" s="244">
        <f t="shared" si="141"/>
        <v>-10499.854736589226</v>
      </c>
      <c r="F81" s="244"/>
      <c r="G81" s="244">
        <f>+F77</f>
        <v>0</v>
      </c>
      <c r="H81" s="244">
        <f t="shared" ref="H81:AN81" si="144">+G77</f>
        <v>0</v>
      </c>
      <c r="I81" s="244">
        <f t="shared" si="144"/>
        <v>0</v>
      </c>
      <c r="J81" s="244">
        <f t="shared" si="144"/>
        <v>0</v>
      </c>
      <c r="K81" s="244">
        <f t="shared" si="144"/>
        <v>-395.77423516283199</v>
      </c>
      <c r="L81" s="244">
        <f t="shared" si="144"/>
        <v>-577.3247947888741</v>
      </c>
      <c r="M81" s="244">
        <f t="shared" si="144"/>
        <v>-444.49155838008528</v>
      </c>
      <c r="N81" s="244">
        <f t="shared" si="144"/>
        <v>-469.28266435719075</v>
      </c>
      <c r="O81" s="244">
        <f t="shared" si="144"/>
        <v>-486.61895072373915</v>
      </c>
      <c r="P81" s="244">
        <f t="shared" si="144"/>
        <v>-520.96283382045215</v>
      </c>
      <c r="Q81" s="244">
        <f t="shared" si="144"/>
        <v>-547.77551186667404</v>
      </c>
      <c r="R81" s="244">
        <f t="shared" si="144"/>
        <v>-579.38832440092926</v>
      </c>
      <c r="S81" s="244">
        <f t="shared" si="144"/>
        <v>-611.42106105568928</v>
      </c>
      <c r="T81" s="244">
        <f t="shared" si="144"/>
        <v>-632.21454954259389</v>
      </c>
      <c r="U81" s="244">
        <f t="shared" si="144"/>
        <v>-679.91690705303563</v>
      </c>
      <c r="V81" s="244">
        <f t="shared" si="144"/>
        <v>-720.39441559338127</v>
      </c>
      <c r="W81" s="244">
        <f t="shared" si="144"/>
        <v>-761.50877949328856</v>
      </c>
      <c r="X81" s="244">
        <f t="shared" si="144"/>
        <v>-805.29348852538465</v>
      </c>
      <c r="Y81" s="244">
        <f t="shared" si="144"/>
        <v>0</v>
      </c>
      <c r="Z81" s="244">
        <f t="shared" si="144"/>
        <v>-209.99127643529312</v>
      </c>
      <c r="AA81" s="244">
        <f t="shared" si="144"/>
        <v>-370.7274123740529</v>
      </c>
      <c r="AB81" s="244">
        <f t="shared" si="144"/>
        <v>-228.60864008311685</v>
      </c>
      <c r="AC81" s="244">
        <f t="shared" si="144"/>
        <v>-232.77169086495817</v>
      </c>
      <c r="AD81" s="244">
        <f t="shared" si="144"/>
        <v>-232.48753654504193</v>
      </c>
      <c r="AE81" s="244">
        <f t="shared" si="144"/>
        <v>-232.5572430143406</v>
      </c>
      <c r="AF81" s="244">
        <f t="shared" si="144"/>
        <v>-248.42517735025868</v>
      </c>
      <c r="AG81" s="244">
        <f t="shared" si="144"/>
        <v>-252.94909485583096</v>
      </c>
      <c r="AH81" s="244">
        <f t="shared" si="144"/>
        <v>-258.96859030218093</v>
      </c>
      <c r="AI81" s="244">
        <f t="shared" si="144"/>
        <v>0</v>
      </c>
      <c r="AJ81" s="244">
        <f t="shared" si="144"/>
        <v>0</v>
      </c>
      <c r="AK81" s="244">
        <f t="shared" si="144"/>
        <v>0</v>
      </c>
      <c r="AL81" s="244">
        <f t="shared" si="144"/>
        <v>0</v>
      </c>
      <c r="AM81" s="244">
        <f t="shared" si="144"/>
        <v>0</v>
      </c>
      <c r="AN81" s="244">
        <f t="shared" si="144"/>
        <v>0</v>
      </c>
      <c r="AO81" s="244">
        <f t="shared" ref="AO81" si="145">+AN77</f>
        <v>0</v>
      </c>
      <c r="AP81" s="244">
        <f t="shared" ref="AP81" si="146">+AO77</f>
        <v>0</v>
      </c>
      <c r="AQ81" s="244">
        <f t="shared" ref="AQ81" si="147">+AP77</f>
        <v>0</v>
      </c>
      <c r="AR81" s="244">
        <f t="shared" ref="AR81" si="148">+AQ77</f>
        <v>0</v>
      </c>
      <c r="AS81" s="244">
        <f t="shared" ref="AS81" si="149">+AR77</f>
        <v>0</v>
      </c>
      <c r="AT81" s="244">
        <f t="shared" ref="AT81" si="150">+AS77</f>
        <v>0</v>
      </c>
      <c r="AU81" s="244">
        <f t="shared" ref="AU81" si="151">+AT77</f>
        <v>0</v>
      </c>
      <c r="AV81" s="244">
        <f t="shared" ref="AV81" si="152">+AU77</f>
        <v>0</v>
      </c>
    </row>
    <row r="82" spans="1:48" x14ac:dyDescent="0.2">
      <c r="A82" s="2"/>
      <c r="B82" s="2" t="s">
        <v>222</v>
      </c>
      <c r="C82" s="2"/>
      <c r="D82" s="2"/>
      <c r="E82" s="164"/>
      <c r="F82" s="164"/>
      <c r="G82" s="164">
        <f>+SUM(G79:G81)</f>
        <v>0</v>
      </c>
      <c r="H82" s="164">
        <f t="shared" ref="H82:AN82" si="153">+SUM(H79:H81)</f>
        <v>0</v>
      </c>
      <c r="I82" s="164">
        <f t="shared" si="153"/>
        <v>0</v>
      </c>
      <c r="J82" s="164">
        <f t="shared" si="153"/>
        <v>395.77423516283199</v>
      </c>
      <c r="K82" s="164">
        <f t="shared" si="153"/>
        <v>577.32479478887421</v>
      </c>
      <c r="L82" s="164">
        <f t="shared" si="153"/>
        <v>444.49155838008539</v>
      </c>
      <c r="M82" s="164">
        <f t="shared" si="153"/>
        <v>469.28266435719092</v>
      </c>
      <c r="N82" s="164">
        <f t="shared" si="153"/>
        <v>486.61895072373926</v>
      </c>
      <c r="O82" s="164">
        <f t="shared" si="153"/>
        <v>520.96283382045226</v>
      </c>
      <c r="P82" s="164">
        <f t="shared" si="153"/>
        <v>547.77551186667404</v>
      </c>
      <c r="Q82" s="164">
        <f t="shared" si="153"/>
        <v>579.38832440092926</v>
      </c>
      <c r="R82" s="164">
        <f t="shared" si="153"/>
        <v>611.42106105568939</v>
      </c>
      <c r="S82" s="164">
        <f t="shared" si="153"/>
        <v>632.21454954259389</v>
      </c>
      <c r="T82" s="164">
        <f t="shared" si="153"/>
        <v>679.91690705303563</v>
      </c>
      <c r="U82" s="164">
        <f t="shared" si="153"/>
        <v>720.39441559338138</v>
      </c>
      <c r="V82" s="164">
        <f t="shared" si="153"/>
        <v>761.50877949328867</v>
      </c>
      <c r="W82" s="164">
        <f t="shared" si="153"/>
        <v>805.29348852538465</v>
      </c>
      <c r="X82" s="164">
        <f t="shared" si="153"/>
        <v>0</v>
      </c>
      <c r="Y82" s="164">
        <f t="shared" si="153"/>
        <v>209.99127643529312</v>
      </c>
      <c r="Z82" s="164">
        <f t="shared" si="153"/>
        <v>370.72741237405296</v>
      </c>
      <c r="AA82" s="164">
        <f t="shared" si="153"/>
        <v>228.60864008311688</v>
      </c>
      <c r="AB82" s="164">
        <f t="shared" si="153"/>
        <v>232.77169086495823</v>
      </c>
      <c r="AC82" s="164">
        <f t="shared" si="153"/>
        <v>232.48753654504199</v>
      </c>
      <c r="AD82" s="164">
        <f t="shared" si="153"/>
        <v>232.55724301434068</v>
      </c>
      <c r="AE82" s="164">
        <f t="shared" si="153"/>
        <v>248.42517735025876</v>
      </c>
      <c r="AF82" s="164">
        <f t="shared" si="153"/>
        <v>252.94909485583102</v>
      </c>
      <c r="AG82" s="164">
        <f t="shared" si="153"/>
        <v>258.96859030218104</v>
      </c>
      <c r="AH82" s="164">
        <f t="shared" si="153"/>
        <v>0</v>
      </c>
      <c r="AI82" s="164">
        <f t="shared" si="153"/>
        <v>0</v>
      </c>
      <c r="AJ82" s="164">
        <f t="shared" si="153"/>
        <v>0</v>
      </c>
      <c r="AK82" s="164">
        <f t="shared" si="153"/>
        <v>0</v>
      </c>
      <c r="AL82" s="164">
        <f t="shared" si="153"/>
        <v>0</v>
      </c>
      <c r="AM82" s="164">
        <f t="shared" si="153"/>
        <v>0</v>
      </c>
      <c r="AN82" s="164">
        <f t="shared" si="153"/>
        <v>0</v>
      </c>
      <c r="AO82" s="164">
        <f t="shared" ref="AO82:AV82" si="154">+SUM(AO79:AO81)</f>
        <v>0</v>
      </c>
      <c r="AP82" s="164">
        <f t="shared" si="154"/>
        <v>0</v>
      </c>
      <c r="AQ82" s="164">
        <f t="shared" si="154"/>
        <v>0</v>
      </c>
      <c r="AR82" s="164">
        <f t="shared" si="154"/>
        <v>0</v>
      </c>
      <c r="AS82" s="164">
        <f t="shared" si="154"/>
        <v>0</v>
      </c>
      <c r="AT82" s="164">
        <f t="shared" si="154"/>
        <v>0</v>
      </c>
      <c r="AU82" s="164">
        <f t="shared" si="154"/>
        <v>0</v>
      </c>
      <c r="AV82" s="164">
        <f t="shared" si="154"/>
        <v>0</v>
      </c>
    </row>
    <row r="83" spans="1:48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</row>
    <row r="84" spans="1:48" x14ac:dyDescent="0.2">
      <c r="B84" s="243" t="s">
        <v>210</v>
      </c>
      <c r="C84" s="171"/>
      <c r="D84" s="171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</row>
    <row r="86" spans="1:48" x14ac:dyDescent="0.2">
      <c r="B86" s="22" t="s">
        <v>211</v>
      </c>
      <c r="E86" s="160">
        <f t="shared" ref="E86:E87" si="155">+SUM(G86:AV86)</f>
        <v>44135.809788478116</v>
      </c>
      <c r="G86" s="156">
        <f>+G62</f>
        <v>0</v>
      </c>
      <c r="H86" s="156">
        <f t="shared" ref="H86:AV86" si="156">+H62</f>
        <v>5338.6871193956376</v>
      </c>
      <c r="I86" s="156">
        <f t="shared" si="156"/>
        <v>19407.503554006053</v>
      </c>
      <c r="J86" s="156">
        <f t="shared" si="156"/>
        <v>12202.134241706739</v>
      </c>
      <c r="K86" s="156">
        <f t="shared" si="156"/>
        <v>7187.4848733696872</v>
      </c>
      <c r="L86" s="156">
        <f t="shared" si="156"/>
        <v>0</v>
      </c>
      <c r="M86" s="156">
        <f t="shared" si="156"/>
        <v>0</v>
      </c>
      <c r="N86" s="156">
        <f t="shared" si="156"/>
        <v>0</v>
      </c>
      <c r="O86" s="156">
        <f t="shared" si="156"/>
        <v>0</v>
      </c>
      <c r="P86" s="156">
        <f t="shared" si="156"/>
        <v>0</v>
      </c>
      <c r="Q86" s="156">
        <f t="shared" si="156"/>
        <v>0</v>
      </c>
      <c r="R86" s="156">
        <f t="shared" si="156"/>
        <v>0</v>
      </c>
      <c r="S86" s="156">
        <f t="shared" si="156"/>
        <v>0</v>
      </c>
      <c r="T86" s="156">
        <f t="shared" si="156"/>
        <v>0</v>
      </c>
      <c r="U86" s="156">
        <f t="shared" si="156"/>
        <v>0</v>
      </c>
      <c r="V86" s="156">
        <f t="shared" si="156"/>
        <v>0</v>
      </c>
      <c r="W86" s="156">
        <f t="shared" si="156"/>
        <v>0</v>
      </c>
      <c r="X86" s="156">
        <f t="shared" si="156"/>
        <v>0</v>
      </c>
      <c r="Y86" s="156">
        <f t="shared" si="156"/>
        <v>0</v>
      </c>
      <c r="Z86" s="156">
        <f t="shared" si="156"/>
        <v>0</v>
      </c>
      <c r="AA86" s="156">
        <f t="shared" si="156"/>
        <v>0</v>
      </c>
      <c r="AB86" s="156">
        <f t="shared" si="156"/>
        <v>0</v>
      </c>
      <c r="AC86" s="156">
        <f t="shared" si="156"/>
        <v>0</v>
      </c>
      <c r="AD86" s="156">
        <f t="shared" si="156"/>
        <v>0</v>
      </c>
      <c r="AE86" s="156">
        <f t="shared" si="156"/>
        <v>0</v>
      </c>
      <c r="AF86" s="156">
        <f t="shared" si="156"/>
        <v>0</v>
      </c>
      <c r="AG86" s="156">
        <f t="shared" si="156"/>
        <v>0</v>
      </c>
      <c r="AH86" s="156">
        <f t="shared" si="156"/>
        <v>0</v>
      </c>
      <c r="AI86" s="156">
        <f t="shared" si="156"/>
        <v>0</v>
      </c>
      <c r="AJ86" s="156">
        <f t="shared" si="156"/>
        <v>0</v>
      </c>
      <c r="AK86" s="156">
        <f t="shared" si="156"/>
        <v>0</v>
      </c>
      <c r="AL86" s="156">
        <f t="shared" si="156"/>
        <v>0</v>
      </c>
      <c r="AM86" s="156">
        <f t="shared" si="156"/>
        <v>0</v>
      </c>
      <c r="AN86" s="156">
        <f t="shared" si="156"/>
        <v>0</v>
      </c>
      <c r="AO86" s="156">
        <f t="shared" si="156"/>
        <v>0</v>
      </c>
      <c r="AP86" s="156">
        <f t="shared" si="156"/>
        <v>0</v>
      </c>
      <c r="AQ86" s="156">
        <f t="shared" si="156"/>
        <v>0</v>
      </c>
      <c r="AR86" s="156">
        <f t="shared" si="156"/>
        <v>0</v>
      </c>
      <c r="AS86" s="156">
        <f t="shared" si="156"/>
        <v>0</v>
      </c>
      <c r="AT86" s="156">
        <f t="shared" si="156"/>
        <v>0</v>
      </c>
      <c r="AU86" s="156">
        <f t="shared" si="156"/>
        <v>0</v>
      </c>
      <c r="AV86" s="156">
        <f t="shared" si="156"/>
        <v>0</v>
      </c>
    </row>
    <row r="87" spans="1:48" x14ac:dyDescent="0.2">
      <c r="B87" s="22" t="s">
        <v>218</v>
      </c>
      <c r="E87" s="160">
        <f t="shared" si="155"/>
        <v>-44135.809788478116</v>
      </c>
      <c r="G87" s="156">
        <f t="shared" ref="G87:AV87" si="157">+IFERROR(-G86*(G5-G36)/G5,0)-IFERROR(F86*(G36)/F5,0)</f>
        <v>0</v>
      </c>
      <c r="H87" s="156">
        <f t="shared" si="157"/>
        <v>-4463.4925096586485</v>
      </c>
      <c r="I87" s="156">
        <f t="shared" si="157"/>
        <v>-17092.423606920129</v>
      </c>
      <c r="J87" s="156">
        <f t="shared" si="157"/>
        <v>-13386.578512221695</v>
      </c>
      <c r="K87" s="156">
        <f t="shared" si="157"/>
        <v>-8011.8107969319426</v>
      </c>
      <c r="L87" s="156">
        <f t="shared" si="157"/>
        <v>-1181.5043627457021</v>
      </c>
      <c r="M87" s="156">
        <f t="shared" si="157"/>
        <v>0</v>
      </c>
      <c r="N87" s="156">
        <f t="shared" si="157"/>
        <v>0</v>
      </c>
      <c r="O87" s="156">
        <f t="shared" si="157"/>
        <v>0</v>
      </c>
      <c r="P87" s="156">
        <f t="shared" si="157"/>
        <v>0</v>
      </c>
      <c r="Q87" s="156">
        <f t="shared" si="157"/>
        <v>0</v>
      </c>
      <c r="R87" s="156">
        <f t="shared" si="157"/>
        <v>0</v>
      </c>
      <c r="S87" s="156">
        <f t="shared" si="157"/>
        <v>0</v>
      </c>
      <c r="T87" s="156">
        <f t="shared" si="157"/>
        <v>0</v>
      </c>
      <c r="U87" s="156">
        <f t="shared" si="157"/>
        <v>0</v>
      </c>
      <c r="V87" s="156">
        <f t="shared" si="157"/>
        <v>0</v>
      </c>
      <c r="W87" s="156">
        <f t="shared" si="157"/>
        <v>0</v>
      </c>
      <c r="X87" s="156">
        <f t="shared" si="157"/>
        <v>0</v>
      </c>
      <c r="Y87" s="156">
        <f t="shared" si="157"/>
        <v>0</v>
      </c>
      <c r="Z87" s="156">
        <f t="shared" si="157"/>
        <v>0</v>
      </c>
      <c r="AA87" s="156">
        <f t="shared" si="157"/>
        <v>0</v>
      </c>
      <c r="AB87" s="156">
        <f t="shared" si="157"/>
        <v>0</v>
      </c>
      <c r="AC87" s="156">
        <f t="shared" si="157"/>
        <v>0</v>
      </c>
      <c r="AD87" s="156">
        <f t="shared" si="157"/>
        <v>0</v>
      </c>
      <c r="AE87" s="156">
        <f t="shared" si="157"/>
        <v>0</v>
      </c>
      <c r="AF87" s="156">
        <f t="shared" si="157"/>
        <v>0</v>
      </c>
      <c r="AG87" s="156">
        <f t="shared" si="157"/>
        <v>0</v>
      </c>
      <c r="AH87" s="156">
        <f t="shared" si="157"/>
        <v>0</v>
      </c>
      <c r="AI87" s="156">
        <f t="shared" si="157"/>
        <v>0</v>
      </c>
      <c r="AJ87" s="156">
        <f t="shared" si="157"/>
        <v>0</v>
      </c>
      <c r="AK87" s="156">
        <f t="shared" si="157"/>
        <v>0</v>
      </c>
      <c r="AL87" s="156">
        <f t="shared" si="157"/>
        <v>0</v>
      </c>
      <c r="AM87" s="156">
        <f t="shared" si="157"/>
        <v>0</v>
      </c>
      <c r="AN87" s="156">
        <f t="shared" si="157"/>
        <v>0</v>
      </c>
      <c r="AO87" s="156">
        <f t="shared" si="157"/>
        <v>0</v>
      </c>
      <c r="AP87" s="156">
        <f t="shared" si="157"/>
        <v>0</v>
      </c>
      <c r="AQ87" s="156">
        <f t="shared" si="157"/>
        <v>0</v>
      </c>
      <c r="AR87" s="156">
        <f t="shared" si="157"/>
        <v>0</v>
      </c>
      <c r="AS87" s="156">
        <f t="shared" si="157"/>
        <v>0</v>
      </c>
      <c r="AT87" s="156">
        <f t="shared" si="157"/>
        <v>0</v>
      </c>
      <c r="AU87" s="156">
        <f t="shared" si="157"/>
        <v>0</v>
      </c>
      <c r="AV87" s="156">
        <f t="shared" si="157"/>
        <v>0</v>
      </c>
    </row>
    <row r="89" spans="1:48" x14ac:dyDescent="0.2">
      <c r="B89" s="22" t="s">
        <v>217</v>
      </c>
      <c r="G89" s="156">
        <f t="shared" ref="G89:AV89" si="158">+(G86+G87)*G6</f>
        <v>0</v>
      </c>
      <c r="H89" s="156">
        <f t="shared" si="158"/>
        <v>875.19460973698915</v>
      </c>
      <c r="I89" s="156">
        <f t="shared" si="158"/>
        <v>2315.0799470859238</v>
      </c>
      <c r="J89" s="156">
        <f t="shared" si="158"/>
        <v>-1184.4442705149559</v>
      </c>
      <c r="K89" s="156">
        <f t="shared" si="158"/>
        <v>-548.79780664555642</v>
      </c>
      <c r="L89" s="156">
        <f t="shared" si="158"/>
        <v>0</v>
      </c>
      <c r="M89" s="156">
        <f t="shared" si="158"/>
        <v>0</v>
      </c>
      <c r="N89" s="156">
        <f t="shared" si="158"/>
        <v>0</v>
      </c>
      <c r="O89" s="156">
        <f t="shared" si="158"/>
        <v>0</v>
      </c>
      <c r="P89" s="156">
        <f t="shared" si="158"/>
        <v>0</v>
      </c>
      <c r="Q89" s="156">
        <f t="shared" si="158"/>
        <v>0</v>
      </c>
      <c r="R89" s="156">
        <f t="shared" si="158"/>
        <v>0</v>
      </c>
      <c r="S89" s="156">
        <f t="shared" si="158"/>
        <v>0</v>
      </c>
      <c r="T89" s="156">
        <f t="shared" si="158"/>
        <v>0</v>
      </c>
      <c r="U89" s="156">
        <f t="shared" si="158"/>
        <v>0</v>
      </c>
      <c r="V89" s="156">
        <f t="shared" si="158"/>
        <v>0</v>
      </c>
      <c r="W89" s="156">
        <f t="shared" si="158"/>
        <v>0</v>
      </c>
      <c r="X89" s="156">
        <f t="shared" si="158"/>
        <v>0</v>
      </c>
      <c r="Y89" s="156">
        <f t="shared" si="158"/>
        <v>0</v>
      </c>
      <c r="Z89" s="156">
        <f t="shared" si="158"/>
        <v>0</v>
      </c>
      <c r="AA89" s="156">
        <f t="shared" si="158"/>
        <v>0</v>
      </c>
      <c r="AB89" s="156">
        <f t="shared" si="158"/>
        <v>0</v>
      </c>
      <c r="AC89" s="156">
        <f t="shared" si="158"/>
        <v>0</v>
      </c>
      <c r="AD89" s="156">
        <f t="shared" si="158"/>
        <v>0</v>
      </c>
      <c r="AE89" s="156">
        <f t="shared" si="158"/>
        <v>0</v>
      </c>
      <c r="AF89" s="156">
        <f t="shared" si="158"/>
        <v>0</v>
      </c>
      <c r="AG89" s="156">
        <f t="shared" si="158"/>
        <v>0</v>
      </c>
      <c r="AH89" s="156">
        <f t="shared" si="158"/>
        <v>0</v>
      </c>
      <c r="AI89" s="156">
        <f t="shared" si="158"/>
        <v>0</v>
      </c>
      <c r="AJ89" s="156">
        <f t="shared" si="158"/>
        <v>0</v>
      </c>
      <c r="AK89" s="156">
        <f t="shared" si="158"/>
        <v>0</v>
      </c>
      <c r="AL89" s="156">
        <f t="shared" si="158"/>
        <v>0</v>
      </c>
      <c r="AM89" s="156">
        <f t="shared" si="158"/>
        <v>0</v>
      </c>
      <c r="AN89" s="156">
        <f t="shared" si="158"/>
        <v>0</v>
      </c>
      <c r="AO89" s="156">
        <f t="shared" si="158"/>
        <v>0</v>
      </c>
      <c r="AP89" s="156">
        <f t="shared" si="158"/>
        <v>0</v>
      </c>
      <c r="AQ89" s="156">
        <f t="shared" si="158"/>
        <v>0</v>
      </c>
      <c r="AR89" s="156">
        <f t="shared" si="158"/>
        <v>0</v>
      </c>
      <c r="AS89" s="156">
        <f t="shared" si="158"/>
        <v>0</v>
      </c>
      <c r="AT89" s="156">
        <f t="shared" si="158"/>
        <v>0</v>
      </c>
      <c r="AU89" s="156">
        <f t="shared" si="158"/>
        <v>0</v>
      </c>
      <c r="AV89" s="156">
        <f t="shared" si="158"/>
        <v>0</v>
      </c>
    </row>
    <row r="91" spans="1:48" x14ac:dyDescent="0.2">
      <c r="B91" s="2" t="s">
        <v>223</v>
      </c>
      <c r="C91" s="2"/>
      <c r="D91" s="2"/>
      <c r="E91" s="164"/>
      <c r="F91" s="164"/>
      <c r="G91" s="164">
        <f>+F94</f>
        <v>0</v>
      </c>
      <c r="H91" s="164">
        <f t="shared" ref="H91" si="159">+G94</f>
        <v>0</v>
      </c>
      <c r="I91" s="164">
        <f t="shared" ref="I91" si="160">+H94</f>
        <v>875.19460973698915</v>
      </c>
      <c r="J91" s="164">
        <f t="shared" ref="J91" si="161">+I94</f>
        <v>3190.2745568229147</v>
      </c>
      <c r="K91" s="164">
        <f t="shared" ref="K91" si="162">+J94</f>
        <v>2005.8302863079589</v>
      </c>
      <c r="L91" s="164">
        <f t="shared" ref="L91" si="163">+K94</f>
        <v>1181.5043627457035</v>
      </c>
      <c r="M91" s="164">
        <f t="shared" ref="M91" si="164">+L94</f>
        <v>0</v>
      </c>
      <c r="N91" s="164">
        <f t="shared" ref="N91" si="165">+M94</f>
        <v>0</v>
      </c>
      <c r="O91" s="164">
        <f t="shared" ref="O91" si="166">+N94</f>
        <v>0</v>
      </c>
      <c r="P91" s="164">
        <f t="shared" ref="P91" si="167">+O94</f>
        <v>0</v>
      </c>
      <c r="Q91" s="164">
        <f t="shared" ref="Q91" si="168">+P94</f>
        <v>0</v>
      </c>
      <c r="R91" s="164">
        <f t="shared" ref="R91" si="169">+Q94</f>
        <v>0</v>
      </c>
      <c r="S91" s="164">
        <f t="shared" ref="S91" si="170">+R94</f>
        <v>0</v>
      </c>
      <c r="T91" s="164">
        <f t="shared" ref="T91" si="171">+S94</f>
        <v>0</v>
      </c>
      <c r="U91" s="164">
        <f t="shared" ref="U91" si="172">+T94</f>
        <v>0</v>
      </c>
      <c r="V91" s="164">
        <f t="shared" ref="V91" si="173">+U94</f>
        <v>0</v>
      </c>
      <c r="W91" s="164">
        <f t="shared" ref="W91" si="174">+V94</f>
        <v>0</v>
      </c>
      <c r="X91" s="164">
        <f t="shared" ref="X91" si="175">+W94</f>
        <v>0</v>
      </c>
      <c r="Y91" s="164">
        <f t="shared" ref="Y91" si="176">+X94</f>
        <v>0</v>
      </c>
      <c r="Z91" s="164">
        <f t="shared" ref="Z91" si="177">+Y94</f>
        <v>0</v>
      </c>
      <c r="AA91" s="164">
        <f t="shared" ref="AA91" si="178">+Z94</f>
        <v>0</v>
      </c>
      <c r="AB91" s="164">
        <f t="shared" ref="AB91" si="179">+AA94</f>
        <v>0</v>
      </c>
      <c r="AC91" s="164">
        <f t="shared" ref="AC91" si="180">+AB94</f>
        <v>0</v>
      </c>
      <c r="AD91" s="164">
        <f t="shared" ref="AD91" si="181">+AC94</f>
        <v>0</v>
      </c>
      <c r="AE91" s="164">
        <f t="shared" ref="AE91" si="182">+AD94</f>
        <v>0</v>
      </c>
      <c r="AF91" s="164">
        <f t="shared" ref="AF91" si="183">+AE94</f>
        <v>0</v>
      </c>
      <c r="AG91" s="164">
        <f t="shared" ref="AG91" si="184">+AF94</f>
        <v>0</v>
      </c>
      <c r="AH91" s="164">
        <f t="shared" ref="AH91" si="185">+AG94</f>
        <v>0</v>
      </c>
      <c r="AI91" s="164">
        <f t="shared" ref="AI91" si="186">+AH94</f>
        <v>0</v>
      </c>
      <c r="AJ91" s="164">
        <f t="shared" ref="AJ91" si="187">+AI94</f>
        <v>0</v>
      </c>
      <c r="AK91" s="164">
        <f t="shared" ref="AK91" si="188">+AJ94</f>
        <v>0</v>
      </c>
      <c r="AL91" s="164">
        <f t="shared" ref="AL91" si="189">+AK94</f>
        <v>0</v>
      </c>
      <c r="AM91" s="164">
        <f t="shared" ref="AM91" si="190">+AL94</f>
        <v>0</v>
      </c>
      <c r="AN91" s="164">
        <f t="shared" ref="AN91" si="191">+AM94</f>
        <v>0</v>
      </c>
      <c r="AO91" s="164">
        <f t="shared" ref="AO91" si="192">+AN94</f>
        <v>0</v>
      </c>
      <c r="AP91" s="164">
        <f t="shared" ref="AP91" si="193">+AO94</f>
        <v>0</v>
      </c>
      <c r="AQ91" s="164">
        <f t="shared" ref="AQ91" si="194">+AP94</f>
        <v>0</v>
      </c>
      <c r="AR91" s="164">
        <f t="shared" ref="AR91" si="195">+AQ94</f>
        <v>0</v>
      </c>
      <c r="AS91" s="164">
        <f t="shared" ref="AS91" si="196">+AR94</f>
        <v>0</v>
      </c>
      <c r="AT91" s="164">
        <f t="shared" ref="AT91" si="197">+AS94</f>
        <v>0</v>
      </c>
      <c r="AU91" s="164">
        <f t="shared" ref="AU91" si="198">+AT94</f>
        <v>0</v>
      </c>
      <c r="AV91" s="164">
        <f t="shared" ref="AV91" si="199">+AU94</f>
        <v>0</v>
      </c>
    </row>
    <row r="92" spans="1:48" x14ac:dyDescent="0.2">
      <c r="B92" s="227" t="s">
        <v>80</v>
      </c>
      <c r="C92" s="172"/>
      <c r="D92" s="172"/>
      <c r="E92" s="166">
        <f t="shared" ref="E92:E93" si="200">+SUM(G92:AV92)</f>
        <v>44135.809788478116</v>
      </c>
      <c r="F92" s="166"/>
      <c r="G92" s="166">
        <f>+G86</f>
        <v>0</v>
      </c>
      <c r="H92" s="166">
        <f t="shared" ref="H92:AN92" si="201">+H86</f>
        <v>5338.6871193956376</v>
      </c>
      <c r="I92" s="166">
        <f t="shared" si="201"/>
        <v>19407.503554006053</v>
      </c>
      <c r="J92" s="166">
        <f t="shared" si="201"/>
        <v>12202.134241706739</v>
      </c>
      <c r="K92" s="166">
        <f t="shared" si="201"/>
        <v>7187.4848733696872</v>
      </c>
      <c r="L92" s="166">
        <f t="shared" si="201"/>
        <v>0</v>
      </c>
      <c r="M92" s="166">
        <f t="shared" si="201"/>
        <v>0</v>
      </c>
      <c r="N92" s="166">
        <f t="shared" si="201"/>
        <v>0</v>
      </c>
      <c r="O92" s="166">
        <f t="shared" si="201"/>
        <v>0</v>
      </c>
      <c r="P92" s="166">
        <f t="shared" si="201"/>
        <v>0</v>
      </c>
      <c r="Q92" s="166">
        <f t="shared" si="201"/>
        <v>0</v>
      </c>
      <c r="R92" s="166">
        <f t="shared" si="201"/>
        <v>0</v>
      </c>
      <c r="S92" s="166">
        <f t="shared" si="201"/>
        <v>0</v>
      </c>
      <c r="T92" s="166">
        <f t="shared" si="201"/>
        <v>0</v>
      </c>
      <c r="U92" s="166">
        <f t="shared" si="201"/>
        <v>0</v>
      </c>
      <c r="V92" s="166">
        <f t="shared" si="201"/>
        <v>0</v>
      </c>
      <c r="W92" s="166">
        <f t="shared" si="201"/>
        <v>0</v>
      </c>
      <c r="X92" s="166">
        <f t="shared" si="201"/>
        <v>0</v>
      </c>
      <c r="Y92" s="166">
        <f t="shared" si="201"/>
        <v>0</v>
      </c>
      <c r="Z92" s="166">
        <f t="shared" si="201"/>
        <v>0</v>
      </c>
      <c r="AA92" s="166">
        <f t="shared" si="201"/>
        <v>0</v>
      </c>
      <c r="AB92" s="166">
        <f t="shared" si="201"/>
        <v>0</v>
      </c>
      <c r="AC92" s="166">
        <f t="shared" si="201"/>
        <v>0</v>
      </c>
      <c r="AD92" s="166">
        <f t="shared" si="201"/>
        <v>0</v>
      </c>
      <c r="AE92" s="166">
        <f t="shared" si="201"/>
        <v>0</v>
      </c>
      <c r="AF92" s="166">
        <f t="shared" si="201"/>
        <v>0</v>
      </c>
      <c r="AG92" s="166">
        <f t="shared" si="201"/>
        <v>0</v>
      </c>
      <c r="AH92" s="166">
        <f t="shared" si="201"/>
        <v>0</v>
      </c>
      <c r="AI92" s="166">
        <f t="shared" si="201"/>
        <v>0</v>
      </c>
      <c r="AJ92" s="166">
        <f t="shared" si="201"/>
        <v>0</v>
      </c>
      <c r="AK92" s="166">
        <f t="shared" si="201"/>
        <v>0</v>
      </c>
      <c r="AL92" s="166">
        <f t="shared" si="201"/>
        <v>0</v>
      </c>
      <c r="AM92" s="166">
        <f t="shared" si="201"/>
        <v>0</v>
      </c>
      <c r="AN92" s="166">
        <f t="shared" si="201"/>
        <v>0</v>
      </c>
      <c r="AO92" s="166">
        <f t="shared" ref="AO92:AV92" si="202">+AO86</f>
        <v>0</v>
      </c>
      <c r="AP92" s="166">
        <f t="shared" si="202"/>
        <v>0</v>
      </c>
      <c r="AQ92" s="166">
        <f t="shared" si="202"/>
        <v>0</v>
      </c>
      <c r="AR92" s="166">
        <f t="shared" si="202"/>
        <v>0</v>
      </c>
      <c r="AS92" s="166">
        <f t="shared" si="202"/>
        <v>0</v>
      </c>
      <c r="AT92" s="166">
        <f t="shared" si="202"/>
        <v>0</v>
      </c>
      <c r="AU92" s="166">
        <f t="shared" si="202"/>
        <v>0</v>
      </c>
      <c r="AV92" s="166">
        <f t="shared" si="202"/>
        <v>0</v>
      </c>
    </row>
    <row r="93" spans="1:48" x14ac:dyDescent="0.2">
      <c r="B93" s="229" t="s">
        <v>81</v>
      </c>
      <c r="C93" s="191"/>
      <c r="D93" s="191"/>
      <c r="E93" s="244">
        <f t="shared" si="200"/>
        <v>-44135.809788478116</v>
      </c>
      <c r="F93" s="244"/>
      <c r="G93" s="244">
        <f>+G87</f>
        <v>0</v>
      </c>
      <c r="H93" s="244">
        <f t="shared" ref="H93:AN93" si="203">+H87</f>
        <v>-4463.4925096586485</v>
      </c>
      <c r="I93" s="244">
        <f t="shared" si="203"/>
        <v>-17092.423606920129</v>
      </c>
      <c r="J93" s="244">
        <f t="shared" si="203"/>
        <v>-13386.578512221695</v>
      </c>
      <c r="K93" s="244">
        <f t="shared" si="203"/>
        <v>-8011.8107969319426</v>
      </c>
      <c r="L93" s="244">
        <f t="shared" si="203"/>
        <v>-1181.5043627457021</v>
      </c>
      <c r="M93" s="244">
        <f t="shared" si="203"/>
        <v>0</v>
      </c>
      <c r="N93" s="244">
        <f t="shared" si="203"/>
        <v>0</v>
      </c>
      <c r="O93" s="244">
        <f t="shared" si="203"/>
        <v>0</v>
      </c>
      <c r="P93" s="244">
        <f t="shared" si="203"/>
        <v>0</v>
      </c>
      <c r="Q93" s="244">
        <f t="shared" si="203"/>
        <v>0</v>
      </c>
      <c r="R93" s="244">
        <f t="shared" si="203"/>
        <v>0</v>
      </c>
      <c r="S93" s="244">
        <f t="shared" si="203"/>
        <v>0</v>
      </c>
      <c r="T93" s="244">
        <f t="shared" si="203"/>
        <v>0</v>
      </c>
      <c r="U93" s="244">
        <f t="shared" si="203"/>
        <v>0</v>
      </c>
      <c r="V93" s="244">
        <f t="shared" si="203"/>
        <v>0</v>
      </c>
      <c r="W93" s="244">
        <f t="shared" si="203"/>
        <v>0</v>
      </c>
      <c r="X93" s="244">
        <f t="shared" si="203"/>
        <v>0</v>
      </c>
      <c r="Y93" s="244">
        <f t="shared" si="203"/>
        <v>0</v>
      </c>
      <c r="Z93" s="244">
        <f t="shared" si="203"/>
        <v>0</v>
      </c>
      <c r="AA93" s="244">
        <f t="shared" si="203"/>
        <v>0</v>
      </c>
      <c r="AB93" s="244">
        <f t="shared" si="203"/>
        <v>0</v>
      </c>
      <c r="AC93" s="244">
        <f t="shared" si="203"/>
        <v>0</v>
      </c>
      <c r="AD93" s="244">
        <f t="shared" si="203"/>
        <v>0</v>
      </c>
      <c r="AE93" s="244">
        <f t="shared" si="203"/>
        <v>0</v>
      </c>
      <c r="AF93" s="244">
        <f t="shared" si="203"/>
        <v>0</v>
      </c>
      <c r="AG93" s="244">
        <f t="shared" si="203"/>
        <v>0</v>
      </c>
      <c r="AH93" s="244">
        <f t="shared" si="203"/>
        <v>0</v>
      </c>
      <c r="AI93" s="244">
        <f t="shared" si="203"/>
        <v>0</v>
      </c>
      <c r="AJ93" s="244">
        <f t="shared" si="203"/>
        <v>0</v>
      </c>
      <c r="AK93" s="244">
        <f t="shared" si="203"/>
        <v>0</v>
      </c>
      <c r="AL93" s="244">
        <f t="shared" si="203"/>
        <v>0</v>
      </c>
      <c r="AM93" s="244">
        <f t="shared" si="203"/>
        <v>0</v>
      </c>
      <c r="AN93" s="244">
        <f t="shared" si="203"/>
        <v>0</v>
      </c>
      <c r="AO93" s="244">
        <f t="shared" ref="AO93:AV93" si="204">+AO87</f>
        <v>0</v>
      </c>
      <c r="AP93" s="244">
        <f t="shared" si="204"/>
        <v>0</v>
      </c>
      <c r="AQ93" s="244">
        <f t="shared" si="204"/>
        <v>0</v>
      </c>
      <c r="AR93" s="244">
        <f t="shared" si="204"/>
        <v>0</v>
      </c>
      <c r="AS93" s="244">
        <f t="shared" si="204"/>
        <v>0</v>
      </c>
      <c r="AT93" s="244">
        <f t="shared" si="204"/>
        <v>0</v>
      </c>
      <c r="AU93" s="244">
        <f t="shared" si="204"/>
        <v>0</v>
      </c>
      <c r="AV93" s="244">
        <f t="shared" si="204"/>
        <v>0</v>
      </c>
    </row>
    <row r="94" spans="1:48" x14ac:dyDescent="0.2">
      <c r="B94" s="2" t="s">
        <v>224</v>
      </c>
      <c r="C94" s="2"/>
      <c r="D94" s="2"/>
      <c r="E94" s="164"/>
      <c r="F94" s="164"/>
      <c r="G94" s="164">
        <f>+SUM(G91:G93)</f>
        <v>0</v>
      </c>
      <c r="H94" s="164">
        <f t="shared" ref="H94:AN94" si="205">+SUM(H91:H93)</f>
        <v>875.19460973698915</v>
      </c>
      <c r="I94" s="164">
        <f t="shared" si="205"/>
        <v>3190.2745568229147</v>
      </c>
      <c r="J94" s="164">
        <f t="shared" si="205"/>
        <v>2005.8302863079589</v>
      </c>
      <c r="K94" s="164">
        <f t="shared" si="205"/>
        <v>1181.5043627457035</v>
      </c>
      <c r="L94" s="164">
        <f t="shared" si="205"/>
        <v>0</v>
      </c>
      <c r="M94" s="164">
        <f t="shared" si="205"/>
        <v>0</v>
      </c>
      <c r="N94" s="164">
        <f t="shared" si="205"/>
        <v>0</v>
      </c>
      <c r="O94" s="164">
        <f t="shared" si="205"/>
        <v>0</v>
      </c>
      <c r="P94" s="164">
        <f t="shared" si="205"/>
        <v>0</v>
      </c>
      <c r="Q94" s="164">
        <f t="shared" si="205"/>
        <v>0</v>
      </c>
      <c r="R94" s="164">
        <f t="shared" si="205"/>
        <v>0</v>
      </c>
      <c r="S94" s="164">
        <f t="shared" si="205"/>
        <v>0</v>
      </c>
      <c r="T94" s="164">
        <f t="shared" si="205"/>
        <v>0</v>
      </c>
      <c r="U94" s="164">
        <f t="shared" si="205"/>
        <v>0</v>
      </c>
      <c r="V94" s="164">
        <f t="shared" si="205"/>
        <v>0</v>
      </c>
      <c r="W94" s="164">
        <f t="shared" si="205"/>
        <v>0</v>
      </c>
      <c r="X94" s="164">
        <f t="shared" si="205"/>
        <v>0</v>
      </c>
      <c r="Y94" s="164">
        <f t="shared" si="205"/>
        <v>0</v>
      </c>
      <c r="Z94" s="164">
        <f t="shared" si="205"/>
        <v>0</v>
      </c>
      <c r="AA94" s="164">
        <f t="shared" si="205"/>
        <v>0</v>
      </c>
      <c r="AB94" s="164">
        <f t="shared" si="205"/>
        <v>0</v>
      </c>
      <c r="AC94" s="164">
        <f t="shared" si="205"/>
        <v>0</v>
      </c>
      <c r="AD94" s="164">
        <f t="shared" si="205"/>
        <v>0</v>
      </c>
      <c r="AE94" s="164">
        <f t="shared" si="205"/>
        <v>0</v>
      </c>
      <c r="AF94" s="164">
        <f t="shared" si="205"/>
        <v>0</v>
      </c>
      <c r="AG94" s="164">
        <f t="shared" si="205"/>
        <v>0</v>
      </c>
      <c r="AH94" s="164">
        <f t="shared" si="205"/>
        <v>0</v>
      </c>
      <c r="AI94" s="164">
        <f t="shared" si="205"/>
        <v>0</v>
      </c>
      <c r="AJ94" s="164">
        <f t="shared" si="205"/>
        <v>0</v>
      </c>
      <c r="AK94" s="164">
        <f t="shared" si="205"/>
        <v>0</v>
      </c>
      <c r="AL94" s="164">
        <f t="shared" si="205"/>
        <v>0</v>
      </c>
      <c r="AM94" s="164">
        <f t="shared" si="205"/>
        <v>0</v>
      </c>
      <c r="AN94" s="164">
        <f t="shared" si="205"/>
        <v>0</v>
      </c>
      <c r="AO94" s="164">
        <f t="shared" ref="AO94:AV94" si="206">+SUM(AO91:AO93)</f>
        <v>0</v>
      </c>
      <c r="AP94" s="164">
        <f t="shared" si="206"/>
        <v>0</v>
      </c>
      <c r="AQ94" s="164">
        <f t="shared" si="206"/>
        <v>0</v>
      </c>
      <c r="AR94" s="164">
        <f t="shared" si="206"/>
        <v>0</v>
      </c>
      <c r="AS94" s="164">
        <f t="shared" si="206"/>
        <v>0</v>
      </c>
      <c r="AT94" s="164">
        <f t="shared" si="206"/>
        <v>0</v>
      </c>
      <c r="AU94" s="164">
        <f t="shared" si="206"/>
        <v>0</v>
      </c>
      <c r="AV94" s="164">
        <f t="shared" si="206"/>
        <v>0</v>
      </c>
    </row>
  </sheetData>
  <conditionalFormatting sqref="C3">
    <cfRule type="containsText" dxfId="26" priority="1" operator="containsText" text="Error">
      <formula>NOT(ISERROR(SEARCH("Error",C3)))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1:BG115"/>
  <sheetViews>
    <sheetView showGridLines="0" zoomScale="80" zoomScaleNormal="80" workbookViewId="0">
      <pane xSplit="5" ySplit="3" topLeftCell="F4" activePane="bottomRight" state="frozen"/>
      <selection activeCell="G69" sqref="G69"/>
      <selection pane="topRight" activeCell="G69" sqref="G69"/>
      <selection pane="bottomLeft" activeCell="G69" sqref="G69"/>
      <selection pane="bottomRight" activeCell="E12" sqref="E12"/>
    </sheetView>
  </sheetViews>
  <sheetFormatPr baseColWidth="10" defaultColWidth="0" defaultRowHeight="12.75" x14ac:dyDescent="0.2"/>
  <cols>
    <col min="1" max="1" width="9.140625" style="22" customWidth="1"/>
    <col min="2" max="2" width="37" style="22" customWidth="1"/>
    <col min="3" max="3" width="12.85546875" style="63" customWidth="1"/>
    <col min="4" max="4" width="9.140625" style="22" customWidth="1"/>
    <col min="5" max="5" width="11.5703125" style="22" customWidth="1"/>
    <col min="6" max="6" width="7" style="22" customWidth="1"/>
    <col min="7" max="49" width="14.28515625" style="22" customWidth="1"/>
    <col min="50" max="16384" width="13.5703125" style="22" hidden="1"/>
  </cols>
  <sheetData>
    <row r="1" spans="1:56" ht="15" x14ac:dyDescent="0.2">
      <c r="A1" s="1" t="str">
        <f>+Control!$A$1</f>
        <v>Ruta PY1 - Cuatro Mojones-Quiindy</v>
      </c>
      <c r="B1" s="2"/>
      <c r="C1" s="6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56" x14ac:dyDescent="0.2">
      <c r="A2" s="3" t="str">
        <f ca="1" xml:space="preserve"> RIGHT( CELL("filename",A3), LEN( CELL("filename",A3)) - SEARCH("]", CELL("filename",A3)))</f>
        <v>CF</v>
      </c>
      <c r="B2" s="2"/>
      <c r="C2" s="6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56" x14ac:dyDescent="0.2">
      <c r="A3" s="4" t="str">
        <f>+Hip!A3</f>
        <v>Cifras en miles de USD</v>
      </c>
      <c r="B3" s="2"/>
      <c r="C3" s="23" t="str">
        <f ca="1">+Control!O29</f>
        <v>Ok</v>
      </c>
      <c r="D3" s="2"/>
      <c r="E3" s="2"/>
      <c r="F3" s="2"/>
      <c r="G3" s="25">
        <f>+Flags!G3</f>
        <v>2023</v>
      </c>
      <c r="H3" s="25">
        <f>+Flags!H3</f>
        <v>2024</v>
      </c>
      <c r="I3" s="25">
        <f>+Flags!I3</f>
        <v>2025</v>
      </c>
      <c r="J3" s="25">
        <f>+Flags!J3</f>
        <v>2026</v>
      </c>
      <c r="K3" s="25">
        <f>+Flags!K3</f>
        <v>2027</v>
      </c>
      <c r="L3" s="25">
        <f>+Flags!L3</f>
        <v>2028</v>
      </c>
      <c r="M3" s="25">
        <f>+Flags!M3</f>
        <v>2029</v>
      </c>
      <c r="N3" s="25">
        <f>+Flags!N3</f>
        <v>2030</v>
      </c>
      <c r="O3" s="25">
        <f>+Flags!O3</f>
        <v>2031</v>
      </c>
      <c r="P3" s="25">
        <f>+Flags!P3</f>
        <v>2032</v>
      </c>
      <c r="Q3" s="25">
        <f>+Flags!Q3</f>
        <v>2033</v>
      </c>
      <c r="R3" s="25">
        <f>+Flags!R3</f>
        <v>2034</v>
      </c>
      <c r="S3" s="25">
        <f>+Flags!S3</f>
        <v>2035</v>
      </c>
      <c r="T3" s="25">
        <f>+Flags!T3</f>
        <v>2036</v>
      </c>
      <c r="U3" s="25">
        <f>+Flags!U3</f>
        <v>2037</v>
      </c>
      <c r="V3" s="25">
        <f>+Flags!V3</f>
        <v>2038</v>
      </c>
      <c r="W3" s="25">
        <f>+Flags!W3</f>
        <v>2039</v>
      </c>
      <c r="X3" s="25">
        <f>+Flags!X3</f>
        <v>2040</v>
      </c>
      <c r="Y3" s="25">
        <f>+Flags!Y3</f>
        <v>2041</v>
      </c>
      <c r="Z3" s="25">
        <f>+Flags!Z3</f>
        <v>2042</v>
      </c>
      <c r="AA3" s="25">
        <f>+Flags!AA3</f>
        <v>2043</v>
      </c>
      <c r="AB3" s="25">
        <f>+Flags!AB3</f>
        <v>2044</v>
      </c>
      <c r="AC3" s="25">
        <f>+Flags!AC3</f>
        <v>2045</v>
      </c>
      <c r="AD3" s="25">
        <f>+Flags!AD3</f>
        <v>2046</v>
      </c>
      <c r="AE3" s="25">
        <f>+Flags!AE3</f>
        <v>2047</v>
      </c>
      <c r="AF3" s="25">
        <f>+Flags!AF3</f>
        <v>2048</v>
      </c>
      <c r="AG3" s="25">
        <f>+Flags!AG3</f>
        <v>2049</v>
      </c>
      <c r="AH3" s="25">
        <f>+Flags!AH3</f>
        <v>2050</v>
      </c>
      <c r="AI3" s="25">
        <f>+Flags!AI3</f>
        <v>2051</v>
      </c>
      <c r="AJ3" s="25">
        <f>+Flags!AJ3</f>
        <v>2052</v>
      </c>
      <c r="AK3" s="25">
        <f>+Flags!AK3</f>
        <v>2053</v>
      </c>
      <c r="AL3" s="25">
        <f>+Flags!AL3</f>
        <v>2054</v>
      </c>
      <c r="AM3" s="25">
        <f>+Flags!AM3</f>
        <v>2055</v>
      </c>
      <c r="AN3" s="25">
        <f>+Flags!AN3</f>
        <v>2056</v>
      </c>
      <c r="AO3" s="25">
        <f>+Flags!AO3</f>
        <v>2057</v>
      </c>
      <c r="AP3" s="25">
        <f>+Flags!AP3</f>
        <v>2058</v>
      </c>
      <c r="AQ3" s="25">
        <f>+Flags!AQ3</f>
        <v>2059</v>
      </c>
      <c r="AR3" s="25">
        <f>+Flags!AR3</f>
        <v>2060</v>
      </c>
      <c r="AS3" s="25">
        <f>+Flags!AS3</f>
        <v>2061</v>
      </c>
      <c r="AT3" s="25">
        <f>+Flags!AT3</f>
        <v>2062</v>
      </c>
      <c r="AU3" s="25">
        <f>+Flags!AU3</f>
        <v>2063</v>
      </c>
      <c r="AV3" s="25">
        <f>+Flags!AV3</f>
        <v>2064</v>
      </c>
    </row>
    <row r="4" spans="1:56" x14ac:dyDescent="0.2"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</row>
    <row r="5" spans="1:56" x14ac:dyDescent="0.2">
      <c r="B5" s="13" t="str">
        <f>+Flags!B54</f>
        <v>Periodo de liquidación</v>
      </c>
      <c r="C5" s="18"/>
      <c r="D5" s="39"/>
      <c r="E5" s="143"/>
      <c r="F5" s="143"/>
      <c r="G5" s="157">
        <f>+Flags!G54</f>
        <v>0</v>
      </c>
      <c r="H5" s="157">
        <f>+Flags!H54</f>
        <v>0</v>
      </c>
      <c r="I5" s="157">
        <f>+Flags!I54</f>
        <v>0</v>
      </c>
      <c r="J5" s="157">
        <f>+Flags!J54</f>
        <v>0</v>
      </c>
      <c r="K5" s="157">
        <f>+Flags!K54</f>
        <v>0</v>
      </c>
      <c r="L5" s="157">
        <f>+Flags!L54</f>
        <v>0</v>
      </c>
      <c r="M5" s="157">
        <f>+Flags!M54</f>
        <v>0</v>
      </c>
      <c r="N5" s="157">
        <f>+Flags!N54</f>
        <v>0</v>
      </c>
      <c r="O5" s="157">
        <f>+Flags!O54</f>
        <v>0</v>
      </c>
      <c r="P5" s="157">
        <f>+Flags!P54</f>
        <v>0</v>
      </c>
      <c r="Q5" s="157">
        <f>+Flags!Q54</f>
        <v>0</v>
      </c>
      <c r="R5" s="157">
        <f>+Flags!R54</f>
        <v>0</v>
      </c>
      <c r="S5" s="157">
        <f>+Flags!S54</f>
        <v>0</v>
      </c>
      <c r="T5" s="157">
        <f>+Flags!T54</f>
        <v>0</v>
      </c>
      <c r="U5" s="157">
        <f>+Flags!U54</f>
        <v>0</v>
      </c>
      <c r="V5" s="157">
        <f>+Flags!V54</f>
        <v>0</v>
      </c>
      <c r="W5" s="157">
        <f>+Flags!W54</f>
        <v>0</v>
      </c>
      <c r="X5" s="157">
        <f>+Flags!X54</f>
        <v>0</v>
      </c>
      <c r="Y5" s="157">
        <f>+Flags!Y54</f>
        <v>0</v>
      </c>
      <c r="Z5" s="157">
        <f>+Flags!Z54</f>
        <v>0</v>
      </c>
      <c r="AA5" s="157">
        <f>+Flags!AA54</f>
        <v>0</v>
      </c>
      <c r="AB5" s="157">
        <f>+Flags!AB54</f>
        <v>0</v>
      </c>
      <c r="AC5" s="157">
        <f>+Flags!AC54</f>
        <v>0</v>
      </c>
      <c r="AD5" s="157">
        <f>+Flags!AD54</f>
        <v>0</v>
      </c>
      <c r="AE5" s="157">
        <f>+Flags!AE54</f>
        <v>0</v>
      </c>
      <c r="AF5" s="157">
        <f>+Flags!AF54</f>
        <v>0</v>
      </c>
      <c r="AG5" s="157">
        <f>+Flags!AG54</f>
        <v>0</v>
      </c>
      <c r="AH5" s="157">
        <f>+Flags!AH54</f>
        <v>0</v>
      </c>
      <c r="AI5" s="157">
        <f>+Flags!AI54</f>
        <v>0</v>
      </c>
      <c r="AJ5" s="157">
        <f>+Flags!AJ54</f>
        <v>0</v>
      </c>
      <c r="AK5" s="157">
        <f>+Flags!AK54</f>
        <v>1</v>
      </c>
      <c r="AL5" s="157">
        <f>+Flags!AL54</f>
        <v>0</v>
      </c>
      <c r="AM5" s="157">
        <f>+Flags!AM54</f>
        <v>0</v>
      </c>
      <c r="AN5" s="157">
        <f>+Flags!AN54</f>
        <v>0</v>
      </c>
      <c r="AO5" s="157">
        <f>+Flags!AO54</f>
        <v>0</v>
      </c>
      <c r="AP5" s="157">
        <f>+Flags!AP54</f>
        <v>0</v>
      </c>
      <c r="AQ5" s="157">
        <f>+Flags!AQ54</f>
        <v>0</v>
      </c>
      <c r="AR5" s="157">
        <f>+Flags!AR54</f>
        <v>0</v>
      </c>
      <c r="AS5" s="157">
        <f>+Flags!AS54</f>
        <v>0</v>
      </c>
      <c r="AT5" s="157">
        <f>+Flags!AT54</f>
        <v>0</v>
      </c>
      <c r="AU5" s="157">
        <f>+Flags!AU54</f>
        <v>0</v>
      </c>
      <c r="AV5" s="157">
        <f>+Flags!AV54</f>
        <v>0</v>
      </c>
      <c r="AW5" s="65"/>
      <c r="AX5" s="65"/>
      <c r="AY5" s="65"/>
      <c r="AZ5" s="65"/>
      <c r="BA5" s="65"/>
      <c r="BB5" s="65"/>
      <c r="BC5" s="65"/>
      <c r="BD5" s="65"/>
    </row>
    <row r="6" spans="1:56" x14ac:dyDescent="0.2">
      <c r="B6" s="13" t="str">
        <f>+Flags!B55</f>
        <v>Flag de concesión+liquidación</v>
      </c>
      <c r="C6" s="18"/>
      <c r="D6" s="39"/>
      <c r="E6" s="143"/>
      <c r="F6" s="143"/>
      <c r="G6" s="157">
        <f>+Flags!G55</f>
        <v>1</v>
      </c>
      <c r="H6" s="157">
        <f>+Flags!H55</f>
        <v>1</v>
      </c>
      <c r="I6" s="157">
        <f>+Flags!I55</f>
        <v>1</v>
      </c>
      <c r="J6" s="157">
        <f>+Flags!J55</f>
        <v>1</v>
      </c>
      <c r="K6" s="157">
        <f>+Flags!K55</f>
        <v>1</v>
      </c>
      <c r="L6" s="157">
        <f>+Flags!L55</f>
        <v>1</v>
      </c>
      <c r="M6" s="157">
        <f>+Flags!M55</f>
        <v>1</v>
      </c>
      <c r="N6" s="157">
        <f>+Flags!N55</f>
        <v>1</v>
      </c>
      <c r="O6" s="157">
        <f>+Flags!O55</f>
        <v>1</v>
      </c>
      <c r="P6" s="157">
        <f>+Flags!P55</f>
        <v>1</v>
      </c>
      <c r="Q6" s="157">
        <f>+Flags!Q55</f>
        <v>1</v>
      </c>
      <c r="R6" s="157">
        <f>+Flags!R55</f>
        <v>1</v>
      </c>
      <c r="S6" s="157">
        <f>+Flags!S55</f>
        <v>1</v>
      </c>
      <c r="T6" s="157">
        <f>+Flags!T55</f>
        <v>1</v>
      </c>
      <c r="U6" s="157">
        <f>+Flags!U55</f>
        <v>1</v>
      </c>
      <c r="V6" s="157">
        <f>+Flags!V55</f>
        <v>1</v>
      </c>
      <c r="W6" s="157">
        <f>+Flags!W55</f>
        <v>1</v>
      </c>
      <c r="X6" s="157">
        <f>+Flags!X55</f>
        <v>1</v>
      </c>
      <c r="Y6" s="157">
        <f>+Flags!Y55</f>
        <v>1</v>
      </c>
      <c r="Z6" s="157">
        <f>+Flags!Z55</f>
        <v>1</v>
      </c>
      <c r="AA6" s="157">
        <f>+Flags!AA55</f>
        <v>1</v>
      </c>
      <c r="AB6" s="157">
        <f>+Flags!AB55</f>
        <v>1</v>
      </c>
      <c r="AC6" s="157">
        <f>+Flags!AC55</f>
        <v>1</v>
      </c>
      <c r="AD6" s="157">
        <f>+Flags!AD55</f>
        <v>1</v>
      </c>
      <c r="AE6" s="157">
        <f>+Flags!AE55</f>
        <v>1</v>
      </c>
      <c r="AF6" s="157">
        <f>+Flags!AF55</f>
        <v>1</v>
      </c>
      <c r="AG6" s="157">
        <f>+Flags!AG55</f>
        <v>1</v>
      </c>
      <c r="AH6" s="157">
        <f>+Flags!AH55</f>
        <v>1</v>
      </c>
      <c r="AI6" s="157">
        <f>+Flags!AI55</f>
        <v>1</v>
      </c>
      <c r="AJ6" s="157">
        <f>+Flags!AJ55</f>
        <v>1</v>
      </c>
      <c r="AK6" s="157">
        <f>+Flags!AK55</f>
        <v>1</v>
      </c>
      <c r="AL6" s="157">
        <f>+Flags!AL55</f>
        <v>0</v>
      </c>
      <c r="AM6" s="157">
        <f>+Flags!AM55</f>
        <v>0</v>
      </c>
      <c r="AN6" s="157">
        <f>+Flags!AN55</f>
        <v>0</v>
      </c>
      <c r="AO6" s="157">
        <f>+Flags!AO55</f>
        <v>0</v>
      </c>
      <c r="AP6" s="157">
        <f>+Flags!AP55</f>
        <v>0</v>
      </c>
      <c r="AQ6" s="157">
        <f>+Flags!AQ55</f>
        <v>0</v>
      </c>
      <c r="AR6" s="157">
        <f>+Flags!AR55</f>
        <v>0</v>
      </c>
      <c r="AS6" s="157">
        <f>+Flags!AS55</f>
        <v>0</v>
      </c>
      <c r="AT6" s="157">
        <f>+Flags!AT55</f>
        <v>0</v>
      </c>
      <c r="AU6" s="157">
        <f>+Flags!AU55</f>
        <v>0</v>
      </c>
      <c r="AV6" s="157">
        <f>+Flags!AV55</f>
        <v>0</v>
      </c>
      <c r="AW6" s="65"/>
      <c r="AX6" s="65"/>
      <c r="AY6" s="65"/>
      <c r="AZ6" s="65"/>
      <c r="BA6" s="65"/>
      <c r="BB6" s="65"/>
      <c r="BC6" s="65"/>
      <c r="BD6" s="65"/>
    </row>
    <row r="7" spans="1:56" x14ac:dyDescent="0.2">
      <c r="B7" s="13"/>
      <c r="C7" s="18"/>
      <c r="D7" s="39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65"/>
      <c r="AX7" s="65"/>
      <c r="AY7" s="65"/>
      <c r="AZ7" s="65"/>
      <c r="BA7" s="65"/>
      <c r="BB7" s="65"/>
      <c r="BC7" s="65"/>
      <c r="BD7" s="65"/>
    </row>
    <row r="8" spans="1:56" ht="14.25" customHeight="1" x14ac:dyDescent="0.2">
      <c r="A8" s="26"/>
      <c r="B8" s="41" t="s">
        <v>84</v>
      </c>
      <c r="C8" s="41"/>
      <c r="D8" s="41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61"/>
      <c r="AX8" s="61"/>
      <c r="AY8" s="61"/>
      <c r="AZ8" s="61"/>
      <c r="BA8" s="61"/>
      <c r="BB8" s="61"/>
      <c r="BC8" s="61"/>
      <c r="BD8" s="61"/>
    </row>
    <row r="9" spans="1:56" x14ac:dyDescent="0.2">
      <c r="B9" s="61"/>
      <c r="C9" s="60"/>
      <c r="D9" s="61"/>
      <c r="E9" s="145"/>
      <c r="F9" s="145"/>
      <c r="G9" s="146"/>
      <c r="H9" s="146"/>
      <c r="I9" s="146"/>
      <c r="J9" s="146"/>
      <c r="K9" s="143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61"/>
      <c r="AX9" s="61"/>
      <c r="AY9" s="61"/>
      <c r="AZ9" s="61"/>
      <c r="BA9" s="61"/>
      <c r="BB9" s="61"/>
      <c r="BC9" s="61"/>
      <c r="BD9" s="61"/>
    </row>
    <row r="10" spans="1:56" x14ac:dyDescent="0.2">
      <c r="B10" s="351" t="s">
        <v>381</v>
      </c>
      <c r="C10" s="60"/>
      <c r="D10" s="61"/>
      <c r="E10" s="352">
        <f t="shared" ref="E10:E12" si="0">+SUM(G10:AV10)</f>
        <v>148357.62688581523</v>
      </c>
      <c r="F10" s="353"/>
      <c r="G10" s="354">
        <f>+Ingr!G56</f>
        <v>0</v>
      </c>
      <c r="H10" s="354">
        <f>+Ingr!H56</f>
        <v>0</v>
      </c>
      <c r="I10" s="354">
        <f>+Ingr!I56</f>
        <v>0</v>
      </c>
      <c r="J10" s="354">
        <f>+Ingr!J56</f>
        <v>1728.0200633933273</v>
      </c>
      <c r="K10" s="354">
        <f>+Ingr!K56</f>
        <v>3182.6489732440327</v>
      </c>
      <c r="L10" s="354">
        <f>+Ingr!L56</f>
        <v>3336.6653444839721</v>
      </c>
      <c r="M10" s="354">
        <f>+Ingr!M56</f>
        <v>3479.1741603304408</v>
      </c>
      <c r="N10" s="354">
        <f>+Ingr!N56</f>
        <v>3637.842901063992</v>
      </c>
      <c r="O10" s="354">
        <f>+Ingr!O56</f>
        <v>3856.4178419585633</v>
      </c>
      <c r="P10" s="354">
        <f>+Ingr!P56</f>
        <v>4099.3328666257412</v>
      </c>
      <c r="Q10" s="354">
        <f>+Ingr!Q56</f>
        <v>4333.7772016912913</v>
      </c>
      <c r="R10" s="354">
        <f>+Ingr!R56</f>
        <v>4594.1898120396854</v>
      </c>
      <c r="S10" s="354">
        <f>+Ingr!S56</f>
        <v>4870.2586341696469</v>
      </c>
      <c r="T10" s="354">
        <f>+Ingr!T56</f>
        <v>5039.4850175774918</v>
      </c>
      <c r="U10" s="354">
        <f>+Ingr!U56</f>
        <v>5186.3501156609636</v>
      </c>
      <c r="V10" s="354">
        <f>+Ingr!V56</f>
        <v>5352.3361970530195</v>
      </c>
      <c r="W10" s="354">
        <f>+Ingr!W56</f>
        <v>5523.8551661756683</v>
      </c>
      <c r="X10" s="354">
        <f>+Ingr!X56</f>
        <v>5716.7136287877693</v>
      </c>
      <c r="Y10" s="354">
        <f>+Ingr!Y56</f>
        <v>5884.2468393145464</v>
      </c>
      <c r="Z10" s="354">
        <f>+Ingr!Z56</f>
        <v>6073.513282468899</v>
      </c>
      <c r="AA10" s="354">
        <f>+Ingr!AA56</f>
        <v>6269.1005396267219</v>
      </c>
      <c r="AB10" s="354">
        <f>+Ingr!AB56</f>
        <v>6488.9520825456812</v>
      </c>
      <c r="AC10" s="354">
        <f>+Ingr!AC56</f>
        <v>6680.1011947516618</v>
      </c>
      <c r="AD10" s="354">
        <f>+Ingr!AD56</f>
        <v>6888.7322878233408</v>
      </c>
      <c r="AE10" s="354">
        <f>+Ingr!AE56</f>
        <v>7103.8792907541638</v>
      </c>
      <c r="AF10" s="354">
        <f>+Ingr!AF56</f>
        <v>7345.8162428806645</v>
      </c>
      <c r="AG10" s="354">
        <f>+Ingr!AG56</f>
        <v>7554.5413945651198</v>
      </c>
      <c r="AH10" s="354">
        <f>+Ingr!AH56</f>
        <v>7790.4827675242259</v>
      </c>
      <c r="AI10" s="354">
        <f>+Ingr!AI56</f>
        <v>8033.7929977026324</v>
      </c>
      <c r="AJ10" s="354">
        <f>+Ingr!AJ56</f>
        <v>8307.4000416019608</v>
      </c>
      <c r="AK10" s="354">
        <f>+Ingr!AK56</f>
        <v>0</v>
      </c>
      <c r="AL10" s="354">
        <f>+Ingr!AL56</f>
        <v>0</v>
      </c>
      <c r="AM10" s="354">
        <f>+Ingr!AM56</f>
        <v>0</v>
      </c>
      <c r="AN10" s="354">
        <f>+Ingr!AN56</f>
        <v>0</v>
      </c>
      <c r="AO10" s="354">
        <f>+Ingr!AO56</f>
        <v>0</v>
      </c>
      <c r="AP10" s="354">
        <f>+Ingr!AP56</f>
        <v>0</v>
      </c>
      <c r="AQ10" s="354">
        <f>+Ingr!AQ56</f>
        <v>0</v>
      </c>
      <c r="AR10" s="354">
        <f>+Ingr!AR56</f>
        <v>0</v>
      </c>
      <c r="AS10" s="354">
        <f>+Ingr!AS56</f>
        <v>0</v>
      </c>
      <c r="AT10" s="354">
        <f>+Ingr!AT56</f>
        <v>0</v>
      </c>
      <c r="AU10" s="354">
        <f>+Ingr!AU56</f>
        <v>0</v>
      </c>
      <c r="AV10" s="354">
        <f>+Ingr!AV56</f>
        <v>0</v>
      </c>
      <c r="AW10" s="61"/>
      <c r="AX10" s="61"/>
      <c r="AY10" s="61"/>
      <c r="AZ10" s="61"/>
      <c r="BA10" s="61"/>
      <c r="BB10" s="61"/>
      <c r="BC10" s="61"/>
      <c r="BD10" s="61"/>
    </row>
    <row r="11" spans="1:56" x14ac:dyDescent="0.2">
      <c r="B11" s="351" t="s">
        <v>134</v>
      </c>
      <c r="C11" s="60"/>
      <c r="D11" s="61"/>
      <c r="E11" s="352">
        <f t="shared" si="0"/>
        <v>535660.14645527501</v>
      </c>
      <c r="F11" s="353"/>
      <c r="G11" s="354">
        <f>+Ingr!G57</f>
        <v>0</v>
      </c>
      <c r="H11" s="354">
        <f>+Ingr!H57</f>
        <v>0</v>
      </c>
      <c r="I11" s="354">
        <f>+Ingr!I57</f>
        <v>0</v>
      </c>
      <c r="J11" s="354">
        <f>+Ingr!J57</f>
        <v>7190.0062890867148</v>
      </c>
      <c r="K11" s="354">
        <f>+Ingr!K57</f>
        <v>12598.178821566735</v>
      </c>
      <c r="L11" s="354">
        <f>+Ingr!L57</f>
        <v>15901.091185259877</v>
      </c>
      <c r="M11" s="354">
        <f>+Ingr!M57</f>
        <v>16235.014100150333</v>
      </c>
      <c r="N11" s="354">
        <f>+Ingr!N57</f>
        <v>16575.949396253487</v>
      </c>
      <c r="O11" s="354">
        <f>+Ingr!O57</f>
        <v>16924.044333574806</v>
      </c>
      <c r="P11" s="354">
        <f>+Ingr!P57</f>
        <v>17279.449264579875</v>
      </c>
      <c r="Q11" s="354">
        <f>+Ingr!Q57</f>
        <v>17642.317699136052</v>
      </c>
      <c r="R11" s="354">
        <f>+Ingr!R57</f>
        <v>18012.806370817907</v>
      </c>
      <c r="S11" s="354">
        <f>+Ingr!S57</f>
        <v>18391.075304605081</v>
      </c>
      <c r="T11" s="354">
        <f>+Ingr!T57</f>
        <v>18777.287886001788</v>
      </c>
      <c r="U11" s="354">
        <f>+Ingr!U57</f>
        <v>19171.610931607825</v>
      </c>
      <c r="V11" s="354">
        <f>+Ingr!V57</f>
        <v>19574.214761171585</v>
      </c>
      <c r="W11" s="354">
        <f>+Ingr!W57</f>
        <v>19985.273271156188</v>
      </c>
      <c r="X11" s="354">
        <f>+Ingr!X57</f>
        <v>20404.964009850464</v>
      </c>
      <c r="Y11" s="354">
        <f>+Ingr!Y57</f>
        <v>20833.468254057323</v>
      </c>
      <c r="Z11" s="354">
        <f>+Ingr!Z57</f>
        <v>21270.971087392525</v>
      </c>
      <c r="AA11" s="354">
        <f>+Ingr!AA57</f>
        <v>21717.661480227765</v>
      </c>
      <c r="AB11" s="354">
        <f>+Ingr!AB57</f>
        <v>22173.732371312544</v>
      </c>
      <c r="AC11" s="354">
        <f>+Ingr!AC57</f>
        <v>22639.380751110108</v>
      </c>
      <c r="AD11" s="354">
        <f>+Ingr!AD57</f>
        <v>23114.80774688342</v>
      </c>
      <c r="AE11" s="354">
        <f>+Ingr!AE57</f>
        <v>23600.218709567969</v>
      </c>
      <c r="AF11" s="354">
        <f>+Ingr!AF57</f>
        <v>24095.823302468893</v>
      </c>
      <c r="AG11" s="354">
        <f>+Ingr!AG57</f>
        <v>24601.835591820734</v>
      </c>
      <c r="AH11" s="354">
        <f>+Ingr!AH57</f>
        <v>25118.474139248967</v>
      </c>
      <c r="AI11" s="354">
        <f>+Ingr!AI57</f>
        <v>25645.962096173196</v>
      </c>
      <c r="AJ11" s="354">
        <f>+Ingr!AJ57</f>
        <v>26184.527300192829</v>
      </c>
      <c r="AK11" s="354">
        <f>+Ingr!AK57</f>
        <v>0</v>
      </c>
      <c r="AL11" s="354">
        <f>+Ingr!AL57</f>
        <v>0</v>
      </c>
      <c r="AM11" s="354">
        <f>+Ingr!AM57</f>
        <v>0</v>
      </c>
      <c r="AN11" s="354">
        <f>+Ingr!AN57</f>
        <v>0</v>
      </c>
      <c r="AO11" s="354">
        <f>+Ingr!AO57</f>
        <v>0</v>
      </c>
      <c r="AP11" s="354">
        <f>+Ingr!AP57</f>
        <v>0</v>
      </c>
      <c r="AQ11" s="354">
        <f>+Ingr!AQ57</f>
        <v>0</v>
      </c>
      <c r="AR11" s="354">
        <f>+Ingr!AR57</f>
        <v>0</v>
      </c>
      <c r="AS11" s="354">
        <f>+Ingr!AS57</f>
        <v>0</v>
      </c>
      <c r="AT11" s="354">
        <f>+Ingr!AT57</f>
        <v>0</v>
      </c>
      <c r="AU11" s="354">
        <f>+Ingr!AU57</f>
        <v>0</v>
      </c>
      <c r="AV11" s="354">
        <f>+Ingr!AV57</f>
        <v>0</v>
      </c>
      <c r="AW11" s="61"/>
      <c r="AX11" s="61"/>
      <c r="AY11" s="61"/>
      <c r="AZ11" s="61"/>
      <c r="BA11" s="61"/>
      <c r="BB11" s="61"/>
      <c r="BC11" s="61"/>
      <c r="BD11" s="61"/>
    </row>
    <row r="12" spans="1:56" x14ac:dyDescent="0.2">
      <c r="B12" s="351" t="s">
        <v>348</v>
      </c>
      <c r="C12" s="60"/>
      <c r="D12" s="61"/>
      <c r="E12" s="352">
        <f t="shared" si="0"/>
        <v>643625.73475293885</v>
      </c>
      <c r="F12" s="353"/>
      <c r="G12" s="354">
        <f>+Ingr!G58</f>
        <v>0</v>
      </c>
      <c r="H12" s="354">
        <f>+Ingr!H58</f>
        <v>0</v>
      </c>
      <c r="I12" s="354">
        <f>+Ingr!I58</f>
        <v>0</v>
      </c>
      <c r="J12" s="354">
        <f>+Ingr!J58</f>
        <v>18714.842907962837</v>
      </c>
      <c r="K12" s="354">
        <f>+Ingr!K58</f>
        <v>33265.767900238308</v>
      </c>
      <c r="L12" s="354">
        <f>+Ingr!L58</f>
        <v>42908.382316862611</v>
      </c>
      <c r="M12" s="354">
        <f>+Ingr!M58</f>
        <v>42908.382316862611</v>
      </c>
      <c r="N12" s="354">
        <f>+Ingr!N58</f>
        <v>42908.382316862611</v>
      </c>
      <c r="O12" s="354">
        <f>+Ingr!O58</f>
        <v>42908.382316862611</v>
      </c>
      <c r="P12" s="354">
        <f>+Ingr!P58</f>
        <v>42908.382316862611</v>
      </c>
      <c r="Q12" s="354">
        <f>+Ingr!Q58</f>
        <v>42908.382316862611</v>
      </c>
      <c r="R12" s="354">
        <f>+Ingr!R58</f>
        <v>42908.382316862611</v>
      </c>
      <c r="S12" s="354">
        <f>+Ingr!S58</f>
        <v>42908.382316862611</v>
      </c>
      <c r="T12" s="354">
        <f>+Ingr!T58</f>
        <v>42908.382316862611</v>
      </c>
      <c r="U12" s="354">
        <f>+Ingr!U58</f>
        <v>42908.382316862611</v>
      </c>
      <c r="V12" s="354">
        <f>+Ingr!V58</f>
        <v>42908.382316862611</v>
      </c>
      <c r="W12" s="354">
        <f>+Ingr!W58</f>
        <v>42908.382316862611</v>
      </c>
      <c r="X12" s="354">
        <f>+Ingr!X58</f>
        <v>42908.382316862611</v>
      </c>
      <c r="Y12" s="354">
        <f>+Ingr!Y58</f>
        <v>24193.539408899771</v>
      </c>
      <c r="Z12" s="354">
        <f>+Ingr!Z58</f>
        <v>9642.6144166243066</v>
      </c>
      <c r="AA12" s="354">
        <f>+Ingr!AA58</f>
        <v>0</v>
      </c>
      <c r="AB12" s="354">
        <f>+Ingr!AB58</f>
        <v>0</v>
      </c>
      <c r="AC12" s="354">
        <f>+Ingr!AC58</f>
        <v>0</v>
      </c>
      <c r="AD12" s="354">
        <f>+Ingr!AD58</f>
        <v>0</v>
      </c>
      <c r="AE12" s="354">
        <f>+Ingr!AE58</f>
        <v>0</v>
      </c>
      <c r="AF12" s="354">
        <f>+Ingr!AF58</f>
        <v>0</v>
      </c>
      <c r="AG12" s="354">
        <f>+Ingr!AG58</f>
        <v>0</v>
      </c>
      <c r="AH12" s="354">
        <f>+Ingr!AH58</f>
        <v>0</v>
      </c>
      <c r="AI12" s="354">
        <f>+Ingr!AI58</f>
        <v>0</v>
      </c>
      <c r="AJ12" s="354">
        <f>+Ingr!AJ58</f>
        <v>0</v>
      </c>
      <c r="AK12" s="354">
        <f>+Ingr!AK58</f>
        <v>0</v>
      </c>
      <c r="AL12" s="354">
        <f>+Ingr!AL58</f>
        <v>0</v>
      </c>
      <c r="AM12" s="354">
        <f>+Ingr!AM58</f>
        <v>0</v>
      </c>
      <c r="AN12" s="354">
        <f>+Ingr!AN58</f>
        <v>0</v>
      </c>
      <c r="AO12" s="354">
        <f>+Ingr!AO58</f>
        <v>0</v>
      </c>
      <c r="AP12" s="354">
        <f>+Ingr!AP58</f>
        <v>0</v>
      </c>
      <c r="AQ12" s="354">
        <f>+Ingr!AQ58</f>
        <v>0</v>
      </c>
      <c r="AR12" s="354">
        <f>+Ingr!AR58</f>
        <v>0</v>
      </c>
      <c r="AS12" s="354">
        <f>+Ingr!AS58</f>
        <v>0</v>
      </c>
      <c r="AT12" s="354">
        <f>+Ingr!AT58</f>
        <v>0</v>
      </c>
      <c r="AU12" s="354">
        <f>+Ingr!AU58</f>
        <v>0</v>
      </c>
      <c r="AV12" s="354">
        <f>+Ingr!AV58</f>
        <v>0</v>
      </c>
      <c r="AW12" s="61"/>
      <c r="AX12" s="61"/>
      <c r="AY12" s="61"/>
      <c r="AZ12" s="61"/>
      <c r="BA12" s="61"/>
      <c r="BB12" s="61"/>
      <c r="BC12" s="61"/>
      <c r="BD12" s="61"/>
    </row>
    <row r="13" spans="1:56" x14ac:dyDescent="0.2">
      <c r="B13" s="13" t="s">
        <v>27</v>
      </c>
      <c r="C13" s="18"/>
      <c r="D13" s="39"/>
      <c r="E13" s="143">
        <f>+SUM(G13:AV13)</f>
        <v>1327643.5080940297</v>
      </c>
      <c r="F13" s="143"/>
      <c r="G13" s="147">
        <f t="shared" ref="G13:I13" si="1">+SUM(G10:G12)</f>
        <v>0</v>
      </c>
      <c r="H13" s="147">
        <f t="shared" si="1"/>
        <v>0</v>
      </c>
      <c r="I13" s="147">
        <f t="shared" si="1"/>
        <v>0</v>
      </c>
      <c r="J13" s="147">
        <f>+SUM(J10:J12)</f>
        <v>27632.86926044288</v>
      </c>
      <c r="K13" s="147">
        <f t="shared" ref="K13:AV13" si="2">+SUM(K10:K12)</f>
        <v>49046.59569504908</v>
      </c>
      <c r="L13" s="147">
        <f t="shared" si="2"/>
        <v>62146.13884660646</v>
      </c>
      <c r="M13" s="147">
        <f t="shared" si="2"/>
        <v>62622.570577343387</v>
      </c>
      <c r="N13" s="147">
        <f t="shared" si="2"/>
        <v>63122.17461418009</v>
      </c>
      <c r="O13" s="147">
        <f t="shared" si="2"/>
        <v>63688.844492395976</v>
      </c>
      <c r="P13" s="147">
        <f t="shared" si="2"/>
        <v>64287.16444806823</v>
      </c>
      <c r="Q13" s="147">
        <f t="shared" si="2"/>
        <v>64884.477217689957</v>
      </c>
      <c r="R13" s="147">
        <f t="shared" si="2"/>
        <v>65515.378499720202</v>
      </c>
      <c r="S13" s="147">
        <f t="shared" si="2"/>
        <v>66169.716255637337</v>
      </c>
      <c r="T13" s="147">
        <f t="shared" si="2"/>
        <v>66725.155220441899</v>
      </c>
      <c r="U13" s="147">
        <f t="shared" si="2"/>
        <v>67266.343364131404</v>
      </c>
      <c r="V13" s="147">
        <f t="shared" si="2"/>
        <v>67834.933275087213</v>
      </c>
      <c r="W13" s="147">
        <f t="shared" si="2"/>
        <v>68417.51075419446</v>
      </c>
      <c r="X13" s="147">
        <f t="shared" si="2"/>
        <v>69030.059955500852</v>
      </c>
      <c r="Y13" s="147">
        <f t="shared" si="2"/>
        <v>50911.254502271637</v>
      </c>
      <c r="Z13" s="147">
        <f t="shared" si="2"/>
        <v>36987.098786485731</v>
      </c>
      <c r="AA13" s="147">
        <f t="shared" si="2"/>
        <v>27986.762019854486</v>
      </c>
      <c r="AB13" s="147">
        <f t="shared" si="2"/>
        <v>28662.684453858226</v>
      </c>
      <c r="AC13" s="147">
        <f t="shared" si="2"/>
        <v>29319.481945861771</v>
      </c>
      <c r="AD13" s="147">
        <f t="shared" si="2"/>
        <v>30003.540034706763</v>
      </c>
      <c r="AE13" s="147">
        <f t="shared" si="2"/>
        <v>30704.098000322134</v>
      </c>
      <c r="AF13" s="147">
        <f t="shared" si="2"/>
        <v>31441.639545349557</v>
      </c>
      <c r="AG13" s="147">
        <f t="shared" si="2"/>
        <v>32156.376986385854</v>
      </c>
      <c r="AH13" s="147">
        <f t="shared" si="2"/>
        <v>32908.956906773194</v>
      </c>
      <c r="AI13" s="147">
        <f t="shared" si="2"/>
        <v>33679.755093875829</v>
      </c>
      <c r="AJ13" s="147">
        <f t="shared" si="2"/>
        <v>34491.927341794792</v>
      </c>
      <c r="AK13" s="147">
        <f t="shared" si="2"/>
        <v>0</v>
      </c>
      <c r="AL13" s="147">
        <f t="shared" si="2"/>
        <v>0</v>
      </c>
      <c r="AM13" s="147">
        <f t="shared" si="2"/>
        <v>0</v>
      </c>
      <c r="AN13" s="147">
        <f t="shared" si="2"/>
        <v>0</v>
      </c>
      <c r="AO13" s="147">
        <f t="shared" si="2"/>
        <v>0</v>
      </c>
      <c r="AP13" s="147">
        <f t="shared" si="2"/>
        <v>0</v>
      </c>
      <c r="AQ13" s="147">
        <f t="shared" si="2"/>
        <v>0</v>
      </c>
      <c r="AR13" s="147">
        <f t="shared" si="2"/>
        <v>0</v>
      </c>
      <c r="AS13" s="147">
        <f t="shared" si="2"/>
        <v>0</v>
      </c>
      <c r="AT13" s="147">
        <f t="shared" si="2"/>
        <v>0</v>
      </c>
      <c r="AU13" s="147">
        <f t="shared" si="2"/>
        <v>0</v>
      </c>
      <c r="AV13" s="147">
        <f t="shared" si="2"/>
        <v>0</v>
      </c>
      <c r="AW13" s="65"/>
      <c r="AX13" s="65"/>
      <c r="AY13" s="65"/>
      <c r="AZ13" s="65"/>
      <c r="BA13" s="65"/>
      <c r="BB13" s="65"/>
      <c r="BC13" s="65"/>
      <c r="BD13" s="65"/>
    </row>
    <row r="14" spans="1:56" x14ac:dyDescent="0.2">
      <c r="B14" s="13" t="s">
        <v>28</v>
      </c>
      <c r="C14" s="18"/>
      <c r="D14" s="39"/>
      <c r="E14" s="143">
        <f>+SUM(G14:AV14)</f>
        <v>-138081.69644435411</v>
      </c>
      <c r="F14" s="143"/>
      <c r="G14" s="147">
        <f>-'O&amp;M'!G91</f>
        <v>0</v>
      </c>
      <c r="H14" s="147">
        <f>-'O&amp;M'!H91</f>
        <v>0</v>
      </c>
      <c r="I14" s="147">
        <f>-'O&amp;M'!I91</f>
        <v>0</v>
      </c>
      <c r="J14" s="147">
        <f>-'O&amp;M'!J91</f>
        <v>-1828.58322464394</v>
      </c>
      <c r="K14" s="147">
        <f>-'O&amp;M'!K91</f>
        <v>-3230.1088673958834</v>
      </c>
      <c r="L14" s="147">
        <f>-'O&amp;M'!L91</f>
        <v>-4100.2633995266351</v>
      </c>
      <c r="M14" s="147">
        <f>-'O&amp;M'!M91</f>
        <v>-4186.3689309166939</v>
      </c>
      <c r="N14" s="147">
        <f>-'O&amp;M'!N91</f>
        <v>-4274.2826784659437</v>
      </c>
      <c r="O14" s="147">
        <f>-'O&amp;M'!O91</f>
        <v>-4364.0426147137277</v>
      </c>
      <c r="P14" s="147">
        <f>-'O&amp;M'!P91</f>
        <v>-4455.6875096227159</v>
      </c>
      <c r="Q14" s="147">
        <f>-'O&amp;M'!Q91</f>
        <v>-4549.2569473247931</v>
      </c>
      <c r="R14" s="147">
        <f>-'O&amp;M'!R91</f>
        <v>-4644.7913432186133</v>
      </c>
      <c r="S14" s="147">
        <f>-'O&amp;M'!S91</f>
        <v>-4742.3319614262036</v>
      </c>
      <c r="T14" s="147">
        <f>-'O&amp;M'!T91</f>
        <v>-4841.9209326161526</v>
      </c>
      <c r="U14" s="147">
        <f>-'O&amp;M'!U91</f>
        <v>-4943.6012722010919</v>
      </c>
      <c r="V14" s="147">
        <f>-'O&amp;M'!V91</f>
        <v>-5047.416898917314</v>
      </c>
      <c r="W14" s="147">
        <f>-'O&amp;M'!W91</f>
        <v>-5153.4126537945767</v>
      </c>
      <c r="X14" s="147">
        <f>-'O&amp;M'!X91</f>
        <v>-5261.6343195242625</v>
      </c>
      <c r="Y14" s="147">
        <f>-'O&amp;M'!Y91</f>
        <v>-5372.128640234273</v>
      </c>
      <c r="Z14" s="147">
        <f>-'O&amp;M'!Z91</f>
        <v>-5484.9433416791917</v>
      </c>
      <c r="AA14" s="147">
        <f>-'O&amp;M'!AA91</f>
        <v>-5600.1271518544527</v>
      </c>
      <c r="AB14" s="147">
        <f>-'O&amp;M'!AB91</f>
        <v>-5717.7298220433977</v>
      </c>
      <c r="AC14" s="147">
        <f>-'O&amp;M'!AC91</f>
        <v>-5837.8021483063076</v>
      </c>
      <c r="AD14" s="147">
        <f>-'O&amp;M'!AD91</f>
        <v>-5960.3959934207405</v>
      </c>
      <c r="AE14" s="147">
        <f>-'O&amp;M'!AE91</f>
        <v>-6085.5643092825749</v>
      </c>
      <c r="AF14" s="147">
        <f>-'O&amp;M'!AF91</f>
        <v>-6213.3611597775071</v>
      </c>
      <c r="AG14" s="147">
        <f>-'O&amp;M'!AG91</f>
        <v>-6343.8417441328347</v>
      </c>
      <c r="AH14" s="147">
        <f>-'O&amp;M'!AH91</f>
        <v>-6477.062420759622</v>
      </c>
      <c r="AI14" s="147">
        <f>-'O&amp;M'!AI91</f>
        <v>-6613.0807315955744</v>
      </c>
      <c r="AJ14" s="147">
        <f>-'O&amp;M'!AJ91</f>
        <v>-6751.9554269590817</v>
      </c>
      <c r="AK14" s="147">
        <f>-'O&amp;M'!AK91</f>
        <v>0</v>
      </c>
      <c r="AL14" s="147">
        <f>-'O&amp;M'!AL91</f>
        <v>0</v>
      </c>
      <c r="AM14" s="147">
        <f>-'O&amp;M'!AM91</f>
        <v>0</v>
      </c>
      <c r="AN14" s="147">
        <f>-'O&amp;M'!AN91</f>
        <v>0</v>
      </c>
      <c r="AO14" s="147">
        <f>-'O&amp;M'!AO91</f>
        <v>0</v>
      </c>
      <c r="AP14" s="147">
        <f>-'O&amp;M'!AP91</f>
        <v>0</v>
      </c>
      <c r="AQ14" s="147">
        <f>-'O&amp;M'!AQ91</f>
        <v>0</v>
      </c>
      <c r="AR14" s="147">
        <f>-'O&amp;M'!AR91</f>
        <v>0</v>
      </c>
      <c r="AS14" s="147">
        <f>-'O&amp;M'!AS91</f>
        <v>0</v>
      </c>
      <c r="AT14" s="147">
        <f>-'O&amp;M'!AT91</f>
        <v>0</v>
      </c>
      <c r="AU14" s="147">
        <f>-'O&amp;M'!AU91</f>
        <v>0</v>
      </c>
      <c r="AV14" s="147">
        <f>-'O&amp;M'!AV91</f>
        <v>0</v>
      </c>
      <c r="AW14" s="39"/>
      <c r="AX14" s="39"/>
      <c r="AY14" s="39"/>
      <c r="AZ14" s="39"/>
      <c r="BA14" s="39"/>
      <c r="BB14" s="39"/>
      <c r="BC14" s="39"/>
      <c r="BD14" s="39"/>
    </row>
    <row r="15" spans="1:56" x14ac:dyDescent="0.2">
      <c r="B15" s="13" t="s">
        <v>551</v>
      </c>
      <c r="C15" s="18"/>
      <c r="D15" s="39"/>
      <c r="E15" s="143">
        <f>+SUM(G15:AV15)</f>
        <v>-53037.313705995686</v>
      </c>
      <c r="F15" s="143"/>
      <c r="G15" s="147">
        <f>-'O&amp;M'!G116</f>
        <v>0</v>
      </c>
      <c r="H15" s="147">
        <f>-'O&amp;M'!H116</f>
        <v>0</v>
      </c>
      <c r="I15" s="147">
        <f>-'O&amp;M'!I116</f>
        <v>0</v>
      </c>
      <c r="J15" s="147">
        <f>-'O&amp;M'!J116</f>
        <v>0</v>
      </c>
      <c r="K15" s="147">
        <f>-'O&amp;M'!K116</f>
        <v>-529.84315235685835</v>
      </c>
      <c r="L15" s="147">
        <f>-'O&amp;M'!L116</f>
        <v>-1618.4753965005621</v>
      </c>
      <c r="M15" s="147">
        <f>-'O&amp;M'!M116</f>
        <v>-1652.463379827074</v>
      </c>
      <c r="N15" s="147">
        <f>-'O&amp;M'!N116</f>
        <v>-1687.1651108034421</v>
      </c>
      <c r="O15" s="147">
        <f>-'O&amp;M'!O116</f>
        <v>-1722.5955781303142</v>
      </c>
      <c r="P15" s="147">
        <f>-'O&amp;M'!P116</f>
        <v>-1758.7700852710507</v>
      </c>
      <c r="Q15" s="147">
        <f>-'O&amp;M'!Q116</f>
        <v>-1795.7042570617425</v>
      </c>
      <c r="R15" s="147">
        <f>-'O&amp;M'!R116</f>
        <v>-1833.4140464600387</v>
      </c>
      <c r="S15" s="147">
        <f>-'O&amp;M'!S116</f>
        <v>-1871.9157414356996</v>
      </c>
      <c r="T15" s="147">
        <f>-'O&amp;M'!T116</f>
        <v>-1911.2259720058494</v>
      </c>
      <c r="U15" s="147">
        <f>-'O&amp;M'!U116</f>
        <v>-1951.3617174179722</v>
      </c>
      <c r="V15" s="147">
        <f>-'O&amp;M'!V116</f>
        <v>-1992.340313483749</v>
      </c>
      <c r="W15" s="147">
        <f>-'O&amp;M'!W116</f>
        <v>-2034.1794600669075</v>
      </c>
      <c r="X15" s="147">
        <f>-'O&amp;M'!X116</f>
        <v>-2076.8972287283123</v>
      </c>
      <c r="Y15" s="147">
        <f>-'O&amp;M'!Y116</f>
        <v>-2120.5120705316067</v>
      </c>
      <c r="Z15" s="147">
        <f>-'O&amp;M'!Z116</f>
        <v>-2165.0428240127703</v>
      </c>
      <c r="AA15" s="147">
        <f>-'O&amp;M'!AA116</f>
        <v>-2210.5087233170384</v>
      </c>
      <c r="AB15" s="147">
        <f>-'O&amp;M'!AB116</f>
        <v>-2256.9294065066961</v>
      </c>
      <c r="AC15" s="147">
        <f>-'O&amp;M'!AC116</f>
        <v>-2304.3249240433361</v>
      </c>
      <c r="AD15" s="147">
        <f>-'O&amp;M'!AD116</f>
        <v>-2352.715747448246</v>
      </c>
      <c r="AE15" s="147">
        <f>-'O&amp;M'!AE116</f>
        <v>-2402.1227781446596</v>
      </c>
      <c r="AF15" s="147">
        <f>-'O&amp;M'!AF116</f>
        <v>-2452.567356485697</v>
      </c>
      <c r="AG15" s="147">
        <f>-'O&amp;M'!AG116</f>
        <v>-2504.071270971896</v>
      </c>
      <c r="AH15" s="147">
        <f>-'O&amp;M'!AH116</f>
        <v>-2556.6567676623054</v>
      </c>
      <c r="AI15" s="147">
        <f>-'O&amp;M'!AI116</f>
        <v>-2610.3465597832137</v>
      </c>
      <c r="AJ15" s="147">
        <f>-'O&amp;M'!AJ116</f>
        <v>-2665.163837538661</v>
      </c>
      <c r="AK15" s="147">
        <f>-'O&amp;M'!AK116</f>
        <v>0</v>
      </c>
      <c r="AL15" s="147">
        <f>-'O&amp;M'!AL116</f>
        <v>0</v>
      </c>
      <c r="AM15" s="147">
        <f>-'O&amp;M'!AM116</f>
        <v>0</v>
      </c>
      <c r="AN15" s="147">
        <f>-'O&amp;M'!AN116</f>
        <v>0</v>
      </c>
      <c r="AO15" s="147">
        <f>-'O&amp;M'!AO116</f>
        <v>0</v>
      </c>
      <c r="AP15" s="147">
        <f>-'O&amp;M'!AP116</f>
        <v>0</v>
      </c>
      <c r="AQ15" s="147">
        <f>-'O&amp;M'!AQ116</f>
        <v>0</v>
      </c>
      <c r="AR15" s="147">
        <f>-'O&amp;M'!AR116</f>
        <v>0</v>
      </c>
      <c r="AS15" s="147">
        <f>-'O&amp;M'!AS116</f>
        <v>0</v>
      </c>
      <c r="AT15" s="147">
        <f>-'O&amp;M'!AT116</f>
        <v>0</v>
      </c>
      <c r="AU15" s="147">
        <f>-'O&amp;M'!AU116</f>
        <v>0</v>
      </c>
      <c r="AV15" s="147">
        <f>-'O&amp;M'!AV116</f>
        <v>0</v>
      </c>
      <c r="AW15" s="39"/>
      <c r="AX15" s="39"/>
      <c r="AY15" s="39"/>
      <c r="AZ15" s="39"/>
      <c r="BA15" s="39"/>
      <c r="BB15" s="39"/>
      <c r="BC15" s="39"/>
      <c r="BD15" s="39"/>
    </row>
    <row r="16" spans="1:56" x14ac:dyDescent="0.2">
      <c r="B16" s="39"/>
      <c r="C16" s="18"/>
      <c r="D16" s="39"/>
      <c r="E16" s="143"/>
      <c r="F16" s="143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39"/>
      <c r="AX16" s="39"/>
      <c r="AY16" s="39"/>
      <c r="AZ16" s="39"/>
      <c r="BA16" s="39"/>
      <c r="BB16" s="39"/>
      <c r="BC16" s="39"/>
      <c r="BD16" s="39"/>
    </row>
    <row r="17" spans="2:56" x14ac:dyDescent="0.2">
      <c r="B17" s="66" t="s">
        <v>85</v>
      </c>
      <c r="C17" s="67"/>
      <c r="D17" s="66"/>
      <c r="E17" s="148">
        <f>+SUM(G17:AV17)</f>
        <v>1136524.4979436796</v>
      </c>
      <c r="F17" s="149"/>
      <c r="G17" s="150">
        <f t="shared" ref="G17:AN17" si="3">+SUM(G13:G16)</f>
        <v>0</v>
      </c>
      <c r="H17" s="150">
        <f t="shared" si="3"/>
        <v>0</v>
      </c>
      <c r="I17" s="150">
        <f t="shared" si="3"/>
        <v>0</v>
      </c>
      <c r="J17" s="150">
        <f t="shared" si="3"/>
        <v>25804.286035798941</v>
      </c>
      <c r="K17" s="150">
        <f t="shared" si="3"/>
        <v>45286.643675296342</v>
      </c>
      <c r="L17" s="150">
        <f t="shared" si="3"/>
        <v>56427.400050579265</v>
      </c>
      <c r="M17" s="150">
        <f t="shared" si="3"/>
        <v>56783.738266599619</v>
      </c>
      <c r="N17" s="150">
        <f t="shared" si="3"/>
        <v>57160.726824910707</v>
      </c>
      <c r="O17" s="150">
        <f t="shared" si="3"/>
        <v>57602.206299551937</v>
      </c>
      <c r="P17" s="150">
        <f t="shared" si="3"/>
        <v>58072.706853174466</v>
      </c>
      <c r="Q17" s="150">
        <f t="shared" si="3"/>
        <v>58539.516013303422</v>
      </c>
      <c r="R17" s="150">
        <f t="shared" si="3"/>
        <v>59037.173110041549</v>
      </c>
      <c r="S17" s="150">
        <f t="shared" si="3"/>
        <v>59555.468552775434</v>
      </c>
      <c r="T17" s="150">
        <f t="shared" si="3"/>
        <v>59972.008315819898</v>
      </c>
      <c r="U17" s="150">
        <f t="shared" si="3"/>
        <v>60371.380374512337</v>
      </c>
      <c r="V17" s="150">
        <f t="shared" si="3"/>
        <v>60795.176062686151</v>
      </c>
      <c r="W17" s="150">
        <f t="shared" si="3"/>
        <v>61229.918640332973</v>
      </c>
      <c r="X17" s="150">
        <f t="shared" si="3"/>
        <v>61691.528407248275</v>
      </c>
      <c r="Y17" s="150">
        <f t="shared" si="3"/>
        <v>43418.613791505755</v>
      </c>
      <c r="Z17" s="150">
        <f t="shared" si="3"/>
        <v>29337.11262079377</v>
      </c>
      <c r="AA17" s="150">
        <f t="shared" si="3"/>
        <v>20176.126144682996</v>
      </c>
      <c r="AB17" s="150">
        <f t="shared" si="3"/>
        <v>20688.025225308131</v>
      </c>
      <c r="AC17" s="150">
        <f t="shared" si="3"/>
        <v>21177.354873512129</v>
      </c>
      <c r="AD17" s="150">
        <f t="shared" si="3"/>
        <v>21690.428293837776</v>
      </c>
      <c r="AE17" s="150">
        <f t="shared" si="3"/>
        <v>22216.410912894899</v>
      </c>
      <c r="AF17" s="150">
        <f t="shared" si="3"/>
        <v>22775.711029086349</v>
      </c>
      <c r="AG17" s="150">
        <f t="shared" si="3"/>
        <v>23308.463971281122</v>
      </c>
      <c r="AH17" s="150">
        <f t="shared" si="3"/>
        <v>23875.237718351265</v>
      </c>
      <c r="AI17" s="150">
        <f t="shared" si="3"/>
        <v>24456.327802497039</v>
      </c>
      <c r="AJ17" s="150">
        <f t="shared" si="3"/>
        <v>25074.80807729705</v>
      </c>
      <c r="AK17" s="150">
        <f t="shared" si="3"/>
        <v>0</v>
      </c>
      <c r="AL17" s="150">
        <f t="shared" si="3"/>
        <v>0</v>
      </c>
      <c r="AM17" s="150">
        <f t="shared" si="3"/>
        <v>0</v>
      </c>
      <c r="AN17" s="150">
        <f t="shared" si="3"/>
        <v>0</v>
      </c>
      <c r="AO17" s="150">
        <f t="shared" ref="AO17:AV17" si="4">+SUM(AO13:AO16)</f>
        <v>0</v>
      </c>
      <c r="AP17" s="150">
        <f t="shared" si="4"/>
        <v>0</v>
      </c>
      <c r="AQ17" s="150">
        <f t="shared" si="4"/>
        <v>0</v>
      </c>
      <c r="AR17" s="150">
        <f t="shared" si="4"/>
        <v>0</v>
      </c>
      <c r="AS17" s="150">
        <f t="shared" si="4"/>
        <v>0</v>
      </c>
      <c r="AT17" s="150">
        <f t="shared" si="4"/>
        <v>0</v>
      </c>
      <c r="AU17" s="150">
        <f t="shared" si="4"/>
        <v>0</v>
      </c>
      <c r="AV17" s="150">
        <f t="shared" si="4"/>
        <v>0</v>
      </c>
      <c r="AW17" s="68"/>
      <c r="AX17" s="68"/>
      <c r="AY17" s="68"/>
      <c r="AZ17" s="68"/>
      <c r="BA17" s="68"/>
      <c r="BB17" s="68"/>
      <c r="BC17" s="68"/>
      <c r="BD17" s="68"/>
    </row>
    <row r="18" spans="2:56" x14ac:dyDescent="0.2">
      <c r="B18" s="39"/>
      <c r="C18" s="18"/>
      <c r="D18" s="39"/>
      <c r="E18" s="143"/>
      <c r="F18" s="143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39"/>
      <c r="AX18" s="39"/>
      <c r="AY18" s="39"/>
      <c r="AZ18" s="39"/>
      <c r="BA18" s="39"/>
      <c r="BB18" s="39"/>
      <c r="BC18" s="39"/>
      <c r="BD18" s="39"/>
    </row>
    <row r="19" spans="2:56" s="7" customFormat="1" x14ac:dyDescent="0.2">
      <c r="B19" s="13" t="s">
        <v>297</v>
      </c>
      <c r="C19" s="69"/>
      <c r="D19" s="32"/>
      <c r="E19" s="143">
        <f t="shared" ref="E19:E23" si="5">+SUM(G19:AV19)</f>
        <v>-409159.58455679036</v>
      </c>
      <c r="F19" s="151"/>
      <c r="G19" s="147">
        <f>-'Inv. Inicial'!G29</f>
        <v>0</v>
      </c>
      <c r="H19" s="147">
        <f>-'Inv. Inicial'!H29</f>
        <v>-47874.193274443001</v>
      </c>
      <c r="I19" s="147">
        <f>-'Inv. Inicial'!I29</f>
        <v>-193575.03554006052</v>
      </c>
      <c r="J19" s="147">
        <f>-'Inv. Inicial'!J29</f>
        <v>-109745.07203836195</v>
      </c>
      <c r="K19" s="147">
        <f>-'Inv. Inicial'!K29</f>
        <v>-57965.283703924928</v>
      </c>
      <c r="L19" s="147">
        <f>-'Inv. Inicial'!L29</f>
        <v>0</v>
      </c>
      <c r="M19" s="147">
        <f>-'Inv. Inicial'!M29</f>
        <v>0</v>
      </c>
      <c r="N19" s="147">
        <f>-'Inv. Inicial'!N29</f>
        <v>0</v>
      </c>
      <c r="O19" s="147">
        <f>-'Inv. Inicial'!O29</f>
        <v>0</v>
      </c>
      <c r="P19" s="147">
        <f>-'Inv. Inicial'!P29</f>
        <v>0</v>
      </c>
      <c r="Q19" s="147">
        <f>-'Inv. Inicial'!Q29</f>
        <v>0</v>
      </c>
      <c r="R19" s="147">
        <f>-'Inv. Inicial'!R29</f>
        <v>0</v>
      </c>
      <c r="S19" s="147">
        <f>-'Inv. Inicial'!S29</f>
        <v>0</v>
      </c>
      <c r="T19" s="147">
        <f>-'Inv. Inicial'!T29</f>
        <v>0</v>
      </c>
      <c r="U19" s="147">
        <f>-'Inv. Inicial'!U29</f>
        <v>0</v>
      </c>
      <c r="V19" s="147">
        <f>-'Inv. Inicial'!V29</f>
        <v>0</v>
      </c>
      <c r="W19" s="147">
        <f>-'Inv. Inicial'!W29</f>
        <v>0</v>
      </c>
      <c r="X19" s="147">
        <f>-'Inv. Inicial'!X29</f>
        <v>0</v>
      </c>
      <c r="Y19" s="147">
        <f>-'Inv. Inicial'!Y29</f>
        <v>0</v>
      </c>
      <c r="Z19" s="147">
        <f>-'Inv. Inicial'!Z29</f>
        <v>0</v>
      </c>
      <c r="AA19" s="147">
        <f>-'Inv. Inicial'!AA29</f>
        <v>0</v>
      </c>
      <c r="AB19" s="147">
        <f>-'Inv. Inicial'!AB29</f>
        <v>0</v>
      </c>
      <c r="AC19" s="147">
        <f>-'Inv. Inicial'!AC29</f>
        <v>0</v>
      </c>
      <c r="AD19" s="147">
        <f>-'Inv. Inicial'!AD29</f>
        <v>0</v>
      </c>
      <c r="AE19" s="147">
        <f>-'Inv. Inicial'!AE29</f>
        <v>0</v>
      </c>
      <c r="AF19" s="147">
        <f>-'Inv. Inicial'!AF29</f>
        <v>0</v>
      </c>
      <c r="AG19" s="147">
        <f>-'Inv. Inicial'!AG29</f>
        <v>0</v>
      </c>
      <c r="AH19" s="147">
        <f>-'Inv. Inicial'!AH29</f>
        <v>0</v>
      </c>
      <c r="AI19" s="147">
        <f>-'Inv. Inicial'!AI29</f>
        <v>0</v>
      </c>
      <c r="AJ19" s="147">
        <f>-'Inv. Inicial'!AJ29</f>
        <v>0</v>
      </c>
      <c r="AK19" s="147">
        <f>-'Inv. Inicial'!AK29</f>
        <v>0</v>
      </c>
      <c r="AL19" s="147">
        <f>-'Inv. Inicial'!AL29</f>
        <v>0</v>
      </c>
      <c r="AM19" s="147">
        <f>-'Inv. Inicial'!AM29</f>
        <v>0</v>
      </c>
      <c r="AN19" s="147">
        <f>-'Inv. Inicial'!AN29</f>
        <v>0</v>
      </c>
      <c r="AO19" s="147">
        <f>-'Inv. Inicial'!AO29</f>
        <v>0</v>
      </c>
      <c r="AP19" s="147">
        <f>-'Inv. Inicial'!AP29</f>
        <v>0</v>
      </c>
      <c r="AQ19" s="147">
        <f>-'Inv. Inicial'!AQ29</f>
        <v>0</v>
      </c>
      <c r="AR19" s="147">
        <f>-'Inv. Inicial'!AR29</f>
        <v>0</v>
      </c>
      <c r="AS19" s="147">
        <f>-'Inv. Inicial'!AS29</f>
        <v>0</v>
      </c>
      <c r="AT19" s="147">
        <f>-'Inv. Inicial'!AT29</f>
        <v>0</v>
      </c>
      <c r="AU19" s="147">
        <f>-'Inv. Inicial'!AU29</f>
        <v>0</v>
      </c>
      <c r="AV19" s="147">
        <f>-'Inv. Inicial'!AV29</f>
        <v>0</v>
      </c>
      <c r="AW19" s="68"/>
      <c r="AX19" s="68"/>
      <c r="AY19" s="68"/>
      <c r="AZ19" s="68"/>
      <c r="BA19" s="68"/>
      <c r="BB19" s="68"/>
      <c r="BC19" s="68"/>
      <c r="BD19" s="68"/>
    </row>
    <row r="20" spans="2:56" s="7" customFormat="1" x14ac:dyDescent="0.2">
      <c r="B20" s="13" t="s">
        <v>276</v>
      </c>
      <c r="C20" s="69"/>
      <c r="D20" s="32"/>
      <c r="E20" s="143">
        <f t="shared" si="5"/>
        <v>-193985.61254354418</v>
      </c>
      <c r="F20" s="151"/>
      <c r="G20" s="147">
        <f>-MM!G19</f>
        <v>0</v>
      </c>
      <c r="H20" s="147">
        <f>-MM!H19</f>
        <v>0</v>
      </c>
      <c r="I20" s="147">
        <f>-MM!I19</f>
        <v>0</v>
      </c>
      <c r="J20" s="147">
        <f>-MM!J19</f>
        <v>0</v>
      </c>
      <c r="K20" s="147">
        <f>-MM!K19</f>
        <v>0</v>
      </c>
      <c r="L20" s="147">
        <f>-MM!L19</f>
        <v>0</v>
      </c>
      <c r="M20" s="147">
        <f>-MM!M19</f>
        <v>0</v>
      </c>
      <c r="N20" s="147">
        <f>-MM!N19</f>
        <v>-469.32501740841695</v>
      </c>
      <c r="O20" s="147">
        <f>-MM!O19</f>
        <v>0</v>
      </c>
      <c r="P20" s="147">
        <f>-MM!P19</f>
        <v>0</v>
      </c>
      <c r="Q20" s="147">
        <f>-MM!Q19</f>
        <v>0</v>
      </c>
      <c r="R20" s="147">
        <f>-MM!R19</f>
        <v>0</v>
      </c>
      <c r="S20" s="147">
        <f>-MM!S19</f>
        <v>-808.50202063295774</v>
      </c>
      <c r="T20" s="147">
        <f>-MM!T19</f>
        <v>0</v>
      </c>
      <c r="U20" s="147">
        <f>-MM!U19</f>
        <v>0</v>
      </c>
      <c r="V20" s="147">
        <f>-MM!V19</f>
        <v>0</v>
      </c>
      <c r="W20" s="147">
        <f>-MM!W19</f>
        <v>0</v>
      </c>
      <c r="X20" s="147">
        <f>-MM!X19</f>
        <v>-74755.959557893002</v>
      </c>
      <c r="Y20" s="147">
        <f>-MM!Y19</f>
        <v>0</v>
      </c>
      <c r="Z20" s="147">
        <f>-MM!Z19</f>
        <v>0</v>
      </c>
      <c r="AA20" s="147">
        <f>-MM!AA19</f>
        <v>0</v>
      </c>
      <c r="AB20" s="147">
        <f>-MM!AB19</f>
        <v>0</v>
      </c>
      <c r="AC20" s="147">
        <f>-MM!AC19</f>
        <v>-354.26187227041112</v>
      </c>
      <c r="AD20" s="147">
        <f>-MM!AD19</f>
        <v>-654.46372264204842</v>
      </c>
      <c r="AE20" s="147">
        <f>-MM!AE19</f>
        <v>0</v>
      </c>
      <c r="AF20" s="147">
        <f>-MM!AF19</f>
        <v>0</v>
      </c>
      <c r="AG20" s="147">
        <f>-MM!AG19</f>
        <v>0</v>
      </c>
      <c r="AH20" s="147">
        <f>-MM!AH19</f>
        <v>-116046.8253710651</v>
      </c>
      <c r="AI20" s="147">
        <f>-MM!AI19</f>
        <v>0</v>
      </c>
      <c r="AJ20" s="147">
        <f>-MM!AJ19</f>
        <v>-896.27498163224709</v>
      </c>
      <c r="AK20" s="147">
        <f>-MM!AK19</f>
        <v>0</v>
      </c>
      <c r="AL20" s="147">
        <f>-MM!AL19</f>
        <v>0</v>
      </c>
      <c r="AM20" s="147">
        <f>-MM!AM19</f>
        <v>0</v>
      </c>
      <c r="AN20" s="147">
        <f>-MM!AN19</f>
        <v>0</v>
      </c>
      <c r="AO20" s="147">
        <f>-MM!AO19</f>
        <v>0</v>
      </c>
      <c r="AP20" s="147">
        <f>-MM!AP19</f>
        <v>0</v>
      </c>
      <c r="AQ20" s="147">
        <f>-MM!AQ19</f>
        <v>0</v>
      </c>
      <c r="AR20" s="147">
        <f>-MM!AR19</f>
        <v>0</v>
      </c>
      <c r="AS20" s="147">
        <f>-MM!AS19</f>
        <v>0</v>
      </c>
      <c r="AT20" s="147">
        <f>-MM!AT19</f>
        <v>0</v>
      </c>
      <c r="AU20" s="147">
        <f>-MM!AU19</f>
        <v>0</v>
      </c>
      <c r="AV20" s="147">
        <f>-MM!AV19</f>
        <v>0</v>
      </c>
      <c r="AW20" s="68"/>
      <c r="AX20" s="68"/>
      <c r="AY20" s="68"/>
      <c r="AZ20" s="68"/>
      <c r="BA20" s="68"/>
      <c r="BB20" s="68"/>
      <c r="BC20" s="68"/>
      <c r="BD20" s="68"/>
    </row>
    <row r="21" spans="2:56" s="7" customFormat="1" x14ac:dyDescent="0.2">
      <c r="B21" s="13" t="s">
        <v>275</v>
      </c>
      <c r="C21" s="69"/>
      <c r="D21" s="32"/>
      <c r="E21" s="143">
        <f t="shared" ca="1" si="5"/>
        <v>2.6602720026858151E-11</v>
      </c>
      <c r="F21" s="151"/>
      <c r="G21" s="147">
        <f ca="1">-MM!G41-MM!G42</f>
        <v>0</v>
      </c>
      <c r="H21" s="147">
        <f ca="1">-MM!H41-MM!H42</f>
        <v>0</v>
      </c>
      <c r="I21" s="147">
        <f ca="1">-MM!I41-MM!I42</f>
        <v>0</v>
      </c>
      <c r="J21" s="147">
        <f ca="1">-MM!J41-MM!J42</f>
        <v>0</v>
      </c>
      <c r="K21" s="147">
        <f ca="1">-MM!K41-MM!K42</f>
        <v>-93.865003481683388</v>
      </c>
      <c r="L21" s="147">
        <f ca="1">-MM!L41-MM!L42</f>
        <v>-93.865003481683388</v>
      </c>
      <c r="M21" s="147">
        <f ca="1">-MM!M41-MM!M42</f>
        <v>-93.865003481683388</v>
      </c>
      <c r="N21" s="147">
        <f ca="1">-MM!N41-MM!N42</f>
        <v>-7297.9275239106255</v>
      </c>
      <c r="O21" s="147">
        <f ca="1">-MM!O41-MM!O42</f>
        <v>-7579.5225343556758</v>
      </c>
      <c r="P21" s="147">
        <f ca="1">-MM!P41-MM!P42</f>
        <v>-7579.5225343556758</v>
      </c>
      <c r="Q21" s="147">
        <f ca="1">-MM!Q41-MM!Q42</f>
        <v>-7579.5225343556758</v>
      </c>
      <c r="R21" s="147">
        <f ca="1">-MM!R41-MM!R42</f>
        <v>-7579.5225343556758</v>
      </c>
      <c r="S21" s="147">
        <f ca="1">-MM!S41-MM!S42</f>
        <v>-6724.8677607165591</v>
      </c>
      <c r="T21" s="147">
        <f ca="1">-MM!T41-MM!T42</f>
        <v>-7533.3697813495164</v>
      </c>
      <c r="U21" s="147">
        <f ca="1">-MM!U41-MM!U42</f>
        <v>-7533.3697813495164</v>
      </c>
      <c r="V21" s="147">
        <f ca="1">-MM!V41-MM!V42</f>
        <v>-7533.3697813495164</v>
      </c>
      <c r="W21" s="147">
        <f ca="1">-MM!W41-MM!W42</f>
        <v>-7533.3697813495164</v>
      </c>
      <c r="X21" s="147">
        <f ca="1">-MM!X41-MM!X42</f>
        <v>63080.424646332409</v>
      </c>
      <c r="Y21" s="147">
        <f ca="1">-MM!Y41-MM!Y42</f>
        <v>-11806.427656089001</v>
      </c>
      <c r="Z21" s="147">
        <f ca="1">-MM!Z41-MM!Z42</f>
        <v>-11806.427656089001</v>
      </c>
      <c r="AA21" s="147">
        <f ca="1">-MM!AA41-MM!AA42</f>
        <v>-11806.427656089001</v>
      </c>
      <c r="AB21" s="147">
        <f ca="1">-MM!AB41-MM!AB42</f>
        <v>-11806.427656089001</v>
      </c>
      <c r="AC21" s="147">
        <f ca="1">-MM!AC41-MM!AC42</f>
        <v>-11381.313409364508</v>
      </c>
      <c r="AD21" s="147">
        <f ca="1">-MM!AD41-MM!AD42</f>
        <v>-10950.218814464461</v>
      </c>
      <c r="AE21" s="147">
        <f ca="1">-MM!AE41-MM!AE42</f>
        <v>-11783.937533432958</v>
      </c>
      <c r="AF21" s="147">
        <f ca="1">-MM!AF41-MM!AF42</f>
        <v>-11783.937533432958</v>
      </c>
      <c r="AG21" s="147">
        <f ca="1">-MM!AG41-MM!AG42</f>
        <v>-11783.937533432958</v>
      </c>
      <c r="AH21" s="147">
        <f ca="1">-MM!AH41-MM!AH42</f>
        <v>115867.57037473866</v>
      </c>
      <c r="AI21" s="147">
        <f ca="1">-MM!AI41-MM!AI42</f>
        <v>-179.2549963264494</v>
      </c>
      <c r="AJ21" s="147">
        <f ca="1">-MM!AJ41-MM!AJ42</f>
        <v>896.27498163224709</v>
      </c>
      <c r="AK21" s="147">
        <f ca="1">-MM!AK41-MM!AK42</f>
        <v>0</v>
      </c>
      <c r="AL21" s="147">
        <f ca="1">-MM!AL41-MM!AL42</f>
        <v>0</v>
      </c>
      <c r="AM21" s="147">
        <f ca="1">-MM!AM41-MM!AM42</f>
        <v>0</v>
      </c>
      <c r="AN21" s="147">
        <f ca="1">-MM!AN41-MM!AN42</f>
        <v>0</v>
      </c>
      <c r="AO21" s="147">
        <f ca="1">-MM!AO41-MM!AO42</f>
        <v>0</v>
      </c>
      <c r="AP21" s="147">
        <f ca="1">-MM!AP41-MM!AP42</f>
        <v>0</v>
      </c>
      <c r="AQ21" s="147">
        <f ca="1">-MM!AQ41-MM!AQ42</f>
        <v>0</v>
      </c>
      <c r="AR21" s="147">
        <f ca="1">-MM!AR41-MM!AR42</f>
        <v>0</v>
      </c>
      <c r="AS21" s="147">
        <f ca="1">-MM!AS41-MM!AS42</f>
        <v>0</v>
      </c>
      <c r="AT21" s="147">
        <f ca="1">-MM!AT41-MM!AT42</f>
        <v>0</v>
      </c>
      <c r="AU21" s="147">
        <f ca="1">-MM!AU41-MM!AU42</f>
        <v>0</v>
      </c>
      <c r="AV21" s="147">
        <f ca="1">-MM!AV41-MM!AV42</f>
        <v>0</v>
      </c>
      <c r="AW21" s="68"/>
      <c r="AX21" s="68"/>
      <c r="AY21" s="68"/>
      <c r="AZ21" s="68"/>
      <c r="BA21" s="68"/>
      <c r="BB21" s="68"/>
      <c r="BC21" s="68"/>
      <c r="BD21" s="68"/>
    </row>
    <row r="22" spans="2:56" s="7" customFormat="1" x14ac:dyDescent="0.2">
      <c r="B22" s="13" t="s">
        <v>226</v>
      </c>
      <c r="C22" s="69"/>
      <c r="D22" s="32"/>
      <c r="E22" s="143">
        <f t="shared" si="5"/>
        <v>13007.431349018601</v>
      </c>
      <c r="F22" s="151"/>
      <c r="G22" s="147">
        <f>-Tax!G68-Tax!G86</f>
        <v>0</v>
      </c>
      <c r="H22" s="147">
        <f>-Tax!H68-Tax!H86</f>
        <v>-5338.6871193956376</v>
      </c>
      <c r="I22" s="147">
        <f>-Tax!I68-Tax!I86</f>
        <v>-19407.503554006053</v>
      </c>
      <c r="J22" s="147">
        <f>-Tax!J68-Tax!J86</f>
        <v>-9794.5076444661772</v>
      </c>
      <c r="K22" s="147">
        <f>-Tax!K68-Tax!K86</f>
        <v>-3675.4257050707029</v>
      </c>
      <c r="L22" s="147">
        <f>-Tax!L68-Tax!L86</f>
        <v>2711.3985061185203</v>
      </c>
      <c r="M22" s="147">
        <f>-Tax!M68-Tax!M86</f>
        <v>2854.8028748395768</v>
      </c>
      <c r="N22" s="147">
        <f>-Tax!N68-Tax!N86</f>
        <v>2960.2652835694134</v>
      </c>
      <c r="O22" s="147">
        <f>-Tax!O68-Tax!O86</f>
        <v>3169.1905724077506</v>
      </c>
      <c r="P22" s="147">
        <f>-Tax!P68-Tax!P86</f>
        <v>3341.4306223867115</v>
      </c>
      <c r="Q22" s="147">
        <f>-Tax!Q68-Tax!Q86</f>
        <v>3524.6123067723192</v>
      </c>
      <c r="R22" s="147">
        <f>-Tax!R68-Tax!R86</f>
        <v>3719.4781214221093</v>
      </c>
      <c r="S22" s="147">
        <f>-Tax!S68-Tax!S86</f>
        <v>3845.9718430507792</v>
      </c>
      <c r="T22" s="147">
        <f>-Tax!T68-Tax!T86</f>
        <v>4147.4931330235177</v>
      </c>
      <c r="U22" s="147">
        <f>-Tax!U68-Tax!U86</f>
        <v>4382.3993615264026</v>
      </c>
      <c r="V22" s="147">
        <f>-Tax!V68-Tax!V86</f>
        <v>4632.5117419175058</v>
      </c>
      <c r="W22" s="147">
        <f>-Tax!W68-Tax!W86</f>
        <v>4898.8687218627565</v>
      </c>
      <c r="X22" s="147">
        <f>-Tax!X68-Tax!X86</f>
        <v>-2293.015061066897</v>
      </c>
      <c r="Y22" s="147">
        <f>-Tax!Y68-Tax!Y86</f>
        <v>3570.4619927149301</v>
      </c>
      <c r="Z22" s="147">
        <f>-Tax!Z68-Tax!Z86</f>
        <v>2255.2584252754887</v>
      </c>
      <c r="AA22" s="147">
        <f>-Tax!AA68-Tax!AA86</f>
        <v>1390.7025605056274</v>
      </c>
      <c r="AB22" s="147">
        <f>-Tax!AB68-Tax!AB86</f>
        <v>1419.907314276245</v>
      </c>
      <c r="AC22" s="147">
        <f>-Tax!AC68-Tax!AC86</f>
        <v>1414.2991806490052</v>
      </c>
      <c r="AD22" s="147">
        <f>-Tax!AD68-Tax!AD86</f>
        <v>1414.7232283372387</v>
      </c>
      <c r="AE22" s="147">
        <f>-Tax!AE68-Tax!AE86</f>
        <v>1511.2531622140737</v>
      </c>
      <c r="AF22" s="147">
        <f>-Tax!AF68-Tax!AF86</f>
        <v>1542.9894786205689</v>
      </c>
      <c r="AG22" s="147">
        <f>-Tax!AG68-Tax!AG86</f>
        <v>1575.3922576716004</v>
      </c>
      <c r="AH22" s="147">
        <f>-Tax!AH68-Tax!AH86</f>
        <v>-9996.2070420238069</v>
      </c>
      <c r="AI22" s="147">
        <f>-Tax!AI68-Tax!AI86</f>
        <v>1642.2534804794409</v>
      </c>
      <c r="AJ22" s="147">
        <f>-Tax!AJ68-Tax!AJ86</f>
        <v>1587.1133054062841</v>
      </c>
      <c r="AK22" s="147">
        <f>-Tax!AK68-Tax!AK86</f>
        <v>0</v>
      </c>
      <c r="AL22" s="147">
        <f>-Tax!AL68-Tax!AL86</f>
        <v>0</v>
      </c>
      <c r="AM22" s="147">
        <f>-Tax!AM68-Tax!AM86</f>
        <v>0</v>
      </c>
      <c r="AN22" s="147">
        <f>-Tax!AN68-Tax!AN86</f>
        <v>0</v>
      </c>
      <c r="AO22" s="147">
        <f>-Tax!AO68-Tax!AO86</f>
        <v>0</v>
      </c>
      <c r="AP22" s="147">
        <f>-Tax!AP68-Tax!AP86</f>
        <v>0</v>
      </c>
      <c r="AQ22" s="147">
        <f>-Tax!AQ68-Tax!AQ86</f>
        <v>0</v>
      </c>
      <c r="AR22" s="147">
        <f>-Tax!AR68-Tax!AR86</f>
        <v>0</v>
      </c>
      <c r="AS22" s="147">
        <f>-Tax!AS68-Tax!AS86</f>
        <v>0</v>
      </c>
      <c r="AT22" s="147">
        <f>-Tax!AT68-Tax!AT86</f>
        <v>0</v>
      </c>
      <c r="AU22" s="147">
        <f>-Tax!AU68-Tax!AU86</f>
        <v>0</v>
      </c>
      <c r="AV22" s="147">
        <f>-Tax!AV68-Tax!AV86</f>
        <v>0</v>
      </c>
      <c r="AW22" s="68"/>
      <c r="AX22" s="68"/>
      <c r="AY22" s="68"/>
      <c r="AZ22" s="68"/>
      <c r="BA22" s="68"/>
      <c r="BB22" s="68"/>
      <c r="BC22" s="68"/>
      <c r="BD22" s="68"/>
    </row>
    <row r="23" spans="2:56" s="7" customFormat="1" x14ac:dyDescent="0.2">
      <c r="B23" s="13" t="s">
        <v>225</v>
      </c>
      <c r="C23" s="69"/>
      <c r="D23" s="32"/>
      <c r="E23" s="143">
        <f t="shared" si="5"/>
        <v>-19774.271605156686</v>
      </c>
      <c r="F23" s="151"/>
      <c r="G23" s="147">
        <f>+Tax!G74+Tax!G81-Tax!G87</f>
        <v>0</v>
      </c>
      <c r="H23" s="147">
        <f>+Tax!H74+Tax!H81-Tax!H87</f>
        <v>4463.4925096586485</v>
      </c>
      <c r="I23" s="147">
        <f>+Tax!I74+Tax!I81-Tax!I87</f>
        <v>17092.423606920129</v>
      </c>
      <c r="J23" s="147">
        <f>+Tax!J74+Tax!J81-Tax!J87</f>
        <v>11374.726150143966</v>
      </c>
      <c r="K23" s="147">
        <f>+Tax!K74+Tax!K81-Tax!K87</f>
        <v>4681.3021882590001</v>
      </c>
      <c r="L23" s="147">
        <f>+Tax!L74+Tax!L81-Tax!L87</f>
        <v>-1662.7273797816069</v>
      </c>
      <c r="M23" s="147">
        <f>+Tax!M74+Tax!M81-Tax!M87</f>
        <v>-2830.0117688624714</v>
      </c>
      <c r="N23" s="147">
        <f>+Tax!N74+Tax!N81-Tax!N87</f>
        <v>-2942.928997202865</v>
      </c>
      <c r="O23" s="147">
        <f>+Tax!O74+Tax!O81-Tax!O87</f>
        <v>-3134.8466893110376</v>
      </c>
      <c r="P23" s="147">
        <f>+Tax!P74+Tax!P81-Tax!P87</f>
        <v>-3314.6179443404894</v>
      </c>
      <c r="Q23" s="147">
        <f>+Tax!Q74+Tax!Q81-Tax!Q87</f>
        <v>-3492.999494238064</v>
      </c>
      <c r="R23" s="147">
        <f>+Tax!R74+Tax!R81-Tax!R87</f>
        <v>-3687.4453847673494</v>
      </c>
      <c r="S23" s="147">
        <f>+Tax!S74+Tax!S81-Tax!S87</f>
        <v>-3825.1783545638746</v>
      </c>
      <c r="T23" s="147">
        <f>+Tax!T74+Tax!T81-Tax!T87</f>
        <v>-4099.7907755130764</v>
      </c>
      <c r="U23" s="147">
        <f>+Tax!U74+Tax!U81-Tax!U87</f>
        <v>-4341.9218529860573</v>
      </c>
      <c r="V23" s="147">
        <f>+Tax!V74+Tax!V81-Tax!V87</f>
        <v>-4591.3973780175984</v>
      </c>
      <c r="W23" s="147">
        <f>+Tax!W74+Tax!W81-Tax!W87</f>
        <v>-4855.0840128306609</v>
      </c>
      <c r="X23" s="147">
        <f>+Tax!X74+Tax!X81-Tax!X87</f>
        <v>-805.29348852538465</v>
      </c>
      <c r="Y23" s="147">
        <f>+Tax!Y74+Tax!Y81-Tax!Y87</f>
        <v>-1067.4556552127401</v>
      </c>
      <c r="Z23" s="147">
        <f>+Tax!Z74+Tax!Z81-Tax!Z87</f>
        <v>-2094.522289336729</v>
      </c>
      <c r="AA23" s="147">
        <f>+Tax!AA74+Tax!AA81-Tax!AA87</f>
        <v>-1532.8213327965634</v>
      </c>
      <c r="AB23" s="147">
        <f>+Tax!AB74+Tax!AB81-Tax!AB87</f>
        <v>-1415.7442634944036</v>
      </c>
      <c r="AC23" s="147">
        <f>+Tax!AC74+Tax!AC81-Tax!AC87</f>
        <v>-1414.5833349689215</v>
      </c>
      <c r="AD23" s="147">
        <f>+Tax!AD74+Tax!AD81-Tax!AD87</f>
        <v>-1414.6535218679398</v>
      </c>
      <c r="AE23" s="147">
        <f>+Tax!AE74+Tax!AE81-Tax!AE87</f>
        <v>-1495.3852278781555</v>
      </c>
      <c r="AF23" s="147">
        <f>+Tax!AF74+Tax!AF81-Tax!AF87</f>
        <v>-1538.4655611149967</v>
      </c>
      <c r="AG23" s="147">
        <f>+Tax!AG74+Tax!AG81-Tax!AG87</f>
        <v>-1569.3727622252504</v>
      </c>
      <c r="AH23" s="147">
        <f>+Tax!AH74+Tax!AH81-Tax!AH87</f>
        <v>-258.96859030218093</v>
      </c>
      <c r="AI23" s="147">
        <f>+Tax!AI74+Tax!AI81-Tax!AI87</f>
        <v>0</v>
      </c>
      <c r="AJ23" s="147">
        <f>+Tax!AJ74+Tax!AJ81-Tax!AJ87</f>
        <v>0</v>
      </c>
      <c r="AK23" s="147">
        <f>+Tax!AK74+Tax!AK81-Tax!AK87</f>
        <v>0</v>
      </c>
      <c r="AL23" s="147">
        <f>+Tax!AL74+Tax!AL81-Tax!AL87</f>
        <v>0</v>
      </c>
      <c r="AM23" s="147">
        <f>+Tax!AM74+Tax!AM81-Tax!AM87</f>
        <v>0</v>
      </c>
      <c r="AN23" s="147">
        <f>+Tax!AN74+Tax!AN81-Tax!AN87</f>
        <v>0</v>
      </c>
      <c r="AO23" s="147">
        <f>+Tax!AO74+Tax!AO81-Tax!AO87</f>
        <v>0</v>
      </c>
      <c r="AP23" s="147">
        <f>+Tax!AP74+Tax!AP81-Tax!AP87</f>
        <v>0</v>
      </c>
      <c r="AQ23" s="147">
        <f>+Tax!AQ74+Tax!AQ81-Tax!AQ87</f>
        <v>0</v>
      </c>
      <c r="AR23" s="147">
        <f>+Tax!AR74+Tax!AR81-Tax!AR87</f>
        <v>0</v>
      </c>
      <c r="AS23" s="147">
        <f>+Tax!AS74+Tax!AS81-Tax!AS87</f>
        <v>0</v>
      </c>
      <c r="AT23" s="147">
        <f>+Tax!AT74+Tax!AT81-Tax!AT87</f>
        <v>0</v>
      </c>
      <c r="AU23" s="147">
        <f>+Tax!AU74+Tax!AU81-Tax!AU87</f>
        <v>0</v>
      </c>
      <c r="AV23" s="147">
        <f>+Tax!AV74+Tax!AV81-Tax!AV87</f>
        <v>0</v>
      </c>
      <c r="AW23" s="68"/>
      <c r="AX23" s="68"/>
      <c r="AY23" s="68"/>
      <c r="AZ23" s="68"/>
      <c r="BA23" s="68"/>
      <c r="BB23" s="68"/>
      <c r="BC23" s="68"/>
      <c r="BD23" s="68"/>
    </row>
    <row r="24" spans="2:56" x14ac:dyDescent="0.2">
      <c r="B24" s="39"/>
      <c r="C24" s="18"/>
      <c r="D24" s="39"/>
      <c r="E24" s="143"/>
      <c r="F24" s="143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39"/>
      <c r="AX24" s="39"/>
      <c r="AY24" s="39"/>
      <c r="AZ24" s="39"/>
      <c r="BA24" s="39"/>
      <c r="BB24" s="39"/>
      <c r="BC24" s="39"/>
      <c r="BD24" s="39"/>
    </row>
    <row r="25" spans="2:56" x14ac:dyDescent="0.2">
      <c r="B25" s="66" t="s">
        <v>86</v>
      </c>
      <c r="C25" s="67"/>
      <c r="D25" s="66"/>
      <c r="E25" s="148">
        <f ca="1">+SUM(G25:AV25)</f>
        <v>526612.46058720688</v>
      </c>
      <c r="F25" s="149"/>
      <c r="G25" s="150">
        <f t="shared" ref="G25:AN25" ca="1" si="6">+SUM(G17:G24)</f>
        <v>0</v>
      </c>
      <c r="H25" s="150">
        <f t="shared" ca="1" si="6"/>
        <v>-48749.387884179989</v>
      </c>
      <c r="I25" s="150">
        <f t="shared" ca="1" si="6"/>
        <v>-195890.11548714642</v>
      </c>
      <c r="J25" s="150">
        <f t="shared" ca="1" si="6"/>
        <v>-82360.567496885225</v>
      </c>
      <c r="K25" s="150">
        <f t="shared" ca="1" si="6"/>
        <v>-11766.628548921974</v>
      </c>
      <c r="L25" s="150">
        <f t="shared" ca="1" si="6"/>
        <v>57382.206173434497</v>
      </c>
      <c r="M25" s="150">
        <f t="shared" ca="1" si="6"/>
        <v>56714.664369095037</v>
      </c>
      <c r="N25" s="150">
        <f t="shared" ca="1" si="6"/>
        <v>49410.810569958208</v>
      </c>
      <c r="O25" s="150">
        <f t="shared" ca="1" si="6"/>
        <v>50057.027648292977</v>
      </c>
      <c r="P25" s="150">
        <f t="shared" ca="1" si="6"/>
        <v>50519.996996865011</v>
      </c>
      <c r="Q25" s="150">
        <f t="shared" ca="1" si="6"/>
        <v>50991.606291482</v>
      </c>
      <c r="R25" s="150">
        <f t="shared" ca="1" si="6"/>
        <v>51489.683312340632</v>
      </c>
      <c r="S25" s="150">
        <f t="shared" ca="1" si="6"/>
        <v>52042.89225991282</v>
      </c>
      <c r="T25" s="150">
        <f t="shared" ca="1" si="6"/>
        <v>52486.340891980828</v>
      </c>
      <c r="U25" s="150">
        <f t="shared" ca="1" si="6"/>
        <v>52878.488101703166</v>
      </c>
      <c r="V25" s="150">
        <f t="shared" ca="1" si="6"/>
        <v>53302.920645236547</v>
      </c>
      <c r="W25" s="150">
        <f t="shared" ca="1" si="6"/>
        <v>53740.333568015558</v>
      </c>
      <c r="X25" s="150">
        <f t="shared" ca="1" si="6"/>
        <v>46917.684946095404</v>
      </c>
      <c r="Y25" s="150">
        <f t="shared" ca="1" si="6"/>
        <v>34115.192472918949</v>
      </c>
      <c r="Z25" s="150">
        <f t="shared" ca="1" si="6"/>
        <v>17691.421100643533</v>
      </c>
      <c r="AA25" s="150">
        <f t="shared" ca="1" si="6"/>
        <v>8227.5797163030584</v>
      </c>
      <c r="AB25" s="150">
        <f t="shared" ca="1" si="6"/>
        <v>8885.7606200009704</v>
      </c>
      <c r="AC25" s="150">
        <f t="shared" ca="1" si="6"/>
        <v>9441.4954375572943</v>
      </c>
      <c r="AD25" s="150">
        <f t="shared" ca="1" si="6"/>
        <v>10085.815463200566</v>
      </c>
      <c r="AE25" s="150">
        <f t="shared" ca="1" si="6"/>
        <v>10448.341313797859</v>
      </c>
      <c r="AF25" s="150">
        <f t="shared" ca="1" si="6"/>
        <v>10996.297413158964</v>
      </c>
      <c r="AG25" s="150">
        <f t="shared" ca="1" si="6"/>
        <v>11530.545933294516</v>
      </c>
      <c r="AH25" s="150">
        <f t="shared" ca="1" si="6"/>
        <v>13440.807089698825</v>
      </c>
      <c r="AI25" s="150">
        <f t="shared" ca="1" si="6"/>
        <v>25919.32628665003</v>
      </c>
      <c r="AJ25" s="150">
        <f t="shared" ca="1" si="6"/>
        <v>26661.921382703335</v>
      </c>
      <c r="AK25" s="150">
        <f t="shared" ca="1" si="6"/>
        <v>0</v>
      </c>
      <c r="AL25" s="150">
        <f t="shared" ca="1" si="6"/>
        <v>0</v>
      </c>
      <c r="AM25" s="150">
        <f t="shared" ca="1" si="6"/>
        <v>0</v>
      </c>
      <c r="AN25" s="150">
        <f t="shared" ca="1" si="6"/>
        <v>0</v>
      </c>
      <c r="AO25" s="150">
        <f t="shared" ref="AO25:AV25" ca="1" si="7">+SUM(AO17:AO24)</f>
        <v>0</v>
      </c>
      <c r="AP25" s="150">
        <f t="shared" ca="1" si="7"/>
        <v>0</v>
      </c>
      <c r="AQ25" s="150">
        <f t="shared" ca="1" si="7"/>
        <v>0</v>
      </c>
      <c r="AR25" s="150">
        <f t="shared" ca="1" si="7"/>
        <v>0</v>
      </c>
      <c r="AS25" s="150">
        <f t="shared" ca="1" si="7"/>
        <v>0</v>
      </c>
      <c r="AT25" s="150">
        <f t="shared" ca="1" si="7"/>
        <v>0</v>
      </c>
      <c r="AU25" s="150">
        <f t="shared" ca="1" si="7"/>
        <v>0</v>
      </c>
      <c r="AV25" s="150">
        <f t="shared" ca="1" si="7"/>
        <v>0</v>
      </c>
      <c r="AW25" s="68"/>
      <c r="AX25" s="68"/>
      <c r="AY25" s="68"/>
      <c r="AZ25" s="68"/>
      <c r="BA25" s="68"/>
      <c r="BB25" s="68"/>
      <c r="BC25" s="68"/>
      <c r="BD25" s="68"/>
    </row>
    <row r="26" spans="2:56" x14ac:dyDescent="0.2">
      <c r="B26" s="39"/>
      <c r="C26" s="18"/>
      <c r="D26" s="39"/>
      <c r="E26" s="143"/>
      <c r="F26" s="143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39"/>
      <c r="AX26" s="39"/>
      <c r="AY26" s="39"/>
      <c r="AZ26" s="39"/>
      <c r="BA26" s="39"/>
      <c r="BB26" s="39"/>
      <c r="BC26" s="39"/>
      <c r="BD26" s="39"/>
    </row>
    <row r="27" spans="2:56" x14ac:dyDescent="0.2">
      <c r="B27" s="13" t="s">
        <v>194</v>
      </c>
      <c r="C27" s="18"/>
      <c r="D27" s="39"/>
      <c r="E27" s="143">
        <f>+SUM(G27:AV27)</f>
        <v>-20941.941613845102</v>
      </c>
      <c r="F27" s="143"/>
      <c r="G27" s="147">
        <f>-Tax!G31</f>
        <v>0</v>
      </c>
      <c r="H27" s="147">
        <f>-Tax!H31</f>
        <v>0</v>
      </c>
      <c r="I27" s="147">
        <f>-Tax!I31</f>
        <v>0</v>
      </c>
      <c r="J27" s="147">
        <f>-Tax!J31</f>
        <v>0</v>
      </c>
      <c r="K27" s="147">
        <f>-Tax!K31</f>
        <v>0</v>
      </c>
      <c r="L27" s="147">
        <f>-Tax!L31</f>
        <v>-195.324987094638</v>
      </c>
      <c r="M27" s="147">
        <f>-Tax!M31</f>
        <v>-1162.9001427493474</v>
      </c>
      <c r="N27" s="147">
        <f>-Tax!N31</f>
        <v>-1137.3825085259275</v>
      </c>
      <c r="O27" s="147">
        <f>-Tax!O31</f>
        <v>-1095.4511642059806</v>
      </c>
      <c r="P27" s="147">
        <f>-Tax!P31</f>
        <v>-1050.8374033449848</v>
      </c>
      <c r="Q27" s="147">
        <f>-Tax!Q31</f>
        <v>-994.4752525751087</v>
      </c>
      <c r="R27" s="147">
        <f>-Tax!R31</f>
        <v>-928.60673397260655</v>
      </c>
      <c r="S27" s="147">
        <f>-Tax!S31</f>
        <v>-866.83755555188918</v>
      </c>
      <c r="T27" s="147">
        <f>-Tax!T31</f>
        <v>-756.15537643711434</v>
      </c>
      <c r="U27" s="147">
        <f>-Tax!U31</f>
        <v>-634.90183717166065</v>
      </c>
      <c r="V27" s="147">
        <f>-Tax!V31</f>
        <v>-497.38560476861676</v>
      </c>
      <c r="W27" s="147">
        <f>-Tax!W31</f>
        <v>-340.31920039607962</v>
      </c>
      <c r="X27" s="147">
        <f>-Tax!X31</f>
        <v>-1638.8329875304496</v>
      </c>
      <c r="Y27" s="147">
        <f>-Tax!Y31</f>
        <v>-874.32218846869409</v>
      </c>
      <c r="Z27" s="147">
        <f>-Tax!Z31</f>
        <v>-842.36574517262477</v>
      </c>
      <c r="AA27" s="147">
        <f>-Tax!AA31</f>
        <v>-838.74127998136544</v>
      </c>
      <c r="AB27" s="147">
        <f>-Tax!AB31</f>
        <v>-755.54423069174754</v>
      </c>
      <c r="AC27" s="147">
        <f>-Tax!AC31</f>
        <v>-664.55406047183067</v>
      </c>
      <c r="AD27" s="147">
        <f>-Tax!AD31</f>
        <v>-564.97523236321638</v>
      </c>
      <c r="AE27" s="147">
        <f>-Tax!AE31</f>
        <v>-436.48361031516356</v>
      </c>
      <c r="AF27" s="147">
        <f>-Tax!AF31</f>
        <v>-301.74282731130415</v>
      </c>
      <c r="AG27" s="147">
        <f>-Tax!AG31</f>
        <v>-146.77987787824333</v>
      </c>
      <c r="AH27" s="147">
        <f>-Tax!AH31</f>
        <v>-2266.8251375302821</v>
      </c>
      <c r="AI27" s="147">
        <f>-Tax!AI31</f>
        <v>-1016.3227227146996</v>
      </c>
      <c r="AJ27" s="147">
        <f>-Tax!AJ31</f>
        <v>-933.87394662149745</v>
      </c>
      <c r="AK27" s="147">
        <f>-Tax!AK31</f>
        <v>-1.3327737114380692E-12</v>
      </c>
      <c r="AL27" s="147">
        <f>-Tax!AL31</f>
        <v>-1.4507825847831143E-12</v>
      </c>
      <c r="AM27" s="147">
        <f>-Tax!AM31</f>
        <v>-1.5792404143678052E-12</v>
      </c>
      <c r="AN27" s="147">
        <f>-Tax!AN31</f>
        <v>-1.7190723906748846E-12</v>
      </c>
      <c r="AO27" s="147">
        <f>-Tax!AO31</f>
        <v>-1.8712856240850959E-12</v>
      </c>
      <c r="AP27" s="147">
        <f>-Tax!AP31</f>
        <v>-2.0369763983777449E-12</v>
      </c>
      <c r="AQ27" s="147">
        <f>-Tax!AQ31</f>
        <v>-2.2173380664839026E-12</v>
      </c>
      <c r="AR27" s="147">
        <f>-Tax!AR31</f>
        <v>-2.4136696453597397E-12</v>
      </c>
      <c r="AS27" s="147">
        <f>-Tax!AS31</f>
        <v>-2.6273851718827681E-12</v>
      </c>
      <c r="AT27" s="147">
        <f>-Tax!AT31</f>
        <v>-2.860023887154854E-12</v>
      </c>
      <c r="AU27" s="147">
        <f>-Tax!AU31</f>
        <v>-3.1132613225623157E-12</v>
      </c>
      <c r="AV27" s="147">
        <f>-Tax!AV31</f>
        <v>-3.3889213674380999E-12</v>
      </c>
      <c r="AW27" s="39"/>
      <c r="AX27" s="39"/>
      <c r="AY27" s="39"/>
      <c r="AZ27" s="39"/>
      <c r="BA27" s="39"/>
      <c r="BB27" s="39"/>
      <c r="BC27" s="39"/>
      <c r="BD27" s="39"/>
    </row>
    <row r="28" spans="2:56" x14ac:dyDescent="0.2">
      <c r="B28" s="39"/>
      <c r="C28" s="18"/>
      <c r="D28" s="39"/>
      <c r="E28" s="143"/>
      <c r="F28" s="143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39"/>
      <c r="AX28" s="39"/>
      <c r="AY28" s="39"/>
      <c r="AZ28" s="39"/>
      <c r="BA28" s="39"/>
      <c r="BB28" s="39"/>
      <c r="BC28" s="39"/>
      <c r="BD28" s="39"/>
    </row>
    <row r="29" spans="2:56" x14ac:dyDescent="0.2">
      <c r="B29" s="66" t="s">
        <v>87</v>
      </c>
      <c r="C29" s="67"/>
      <c r="D29" s="66"/>
      <c r="E29" s="148">
        <f ca="1">+SUM(G29:AV29)</f>
        <v>505670.51897336182</v>
      </c>
      <c r="F29" s="149"/>
      <c r="G29" s="150">
        <f t="shared" ref="G29:AN29" ca="1" si="8">+G25+G27</f>
        <v>0</v>
      </c>
      <c r="H29" s="150">
        <f t="shared" ca="1" si="8"/>
        <v>-48749.387884179989</v>
      </c>
      <c r="I29" s="150">
        <f t="shared" ca="1" si="8"/>
        <v>-195890.11548714642</v>
      </c>
      <c r="J29" s="150">
        <f t="shared" ca="1" si="8"/>
        <v>-82360.567496885225</v>
      </c>
      <c r="K29" s="150">
        <f t="shared" ca="1" si="8"/>
        <v>-11766.628548921974</v>
      </c>
      <c r="L29" s="150">
        <f t="shared" ca="1" si="8"/>
        <v>57186.881186339859</v>
      </c>
      <c r="M29" s="150">
        <f t="shared" ca="1" si="8"/>
        <v>55551.764226345687</v>
      </c>
      <c r="N29" s="150">
        <f t="shared" ca="1" si="8"/>
        <v>48273.428061432278</v>
      </c>
      <c r="O29" s="150">
        <f t="shared" ca="1" si="8"/>
        <v>48961.576484086996</v>
      </c>
      <c r="P29" s="150">
        <f t="shared" ca="1" si="8"/>
        <v>49469.159593520024</v>
      </c>
      <c r="Q29" s="150">
        <f t="shared" ca="1" si="8"/>
        <v>49997.131038906889</v>
      </c>
      <c r="R29" s="150">
        <f t="shared" ca="1" si="8"/>
        <v>50561.076578368025</v>
      </c>
      <c r="S29" s="150">
        <f t="shared" ca="1" si="8"/>
        <v>51176.054704360933</v>
      </c>
      <c r="T29" s="150">
        <f t="shared" ca="1" si="8"/>
        <v>51730.185515543715</v>
      </c>
      <c r="U29" s="150">
        <f t="shared" ca="1" si="8"/>
        <v>52243.586264531506</v>
      </c>
      <c r="V29" s="150">
        <f t="shared" ca="1" si="8"/>
        <v>52805.535040467934</v>
      </c>
      <c r="W29" s="150">
        <f t="shared" ca="1" si="8"/>
        <v>53400.014367619478</v>
      </c>
      <c r="X29" s="150">
        <f t="shared" ca="1" si="8"/>
        <v>45278.851958564956</v>
      </c>
      <c r="Y29" s="150">
        <f t="shared" ca="1" si="8"/>
        <v>33240.870284450255</v>
      </c>
      <c r="Z29" s="150">
        <f t="shared" ca="1" si="8"/>
        <v>16849.055355470908</v>
      </c>
      <c r="AA29" s="150">
        <f t="shared" ca="1" si="8"/>
        <v>7388.8384363216928</v>
      </c>
      <c r="AB29" s="150">
        <f t="shared" ca="1" si="8"/>
        <v>8130.2163893092229</v>
      </c>
      <c r="AC29" s="150">
        <f t="shared" ca="1" si="8"/>
        <v>8776.9413770854644</v>
      </c>
      <c r="AD29" s="150">
        <f t="shared" ca="1" si="8"/>
        <v>9520.8402308373497</v>
      </c>
      <c r="AE29" s="150">
        <f t="shared" ca="1" si="8"/>
        <v>10011.857703482696</v>
      </c>
      <c r="AF29" s="150">
        <f t="shared" ca="1" si="8"/>
        <v>10694.55458584766</v>
      </c>
      <c r="AG29" s="150">
        <f t="shared" ca="1" si="8"/>
        <v>11383.766055416272</v>
      </c>
      <c r="AH29" s="150">
        <f t="shared" ca="1" si="8"/>
        <v>11173.981952168542</v>
      </c>
      <c r="AI29" s="150">
        <f t="shared" ca="1" si="8"/>
        <v>24903.00356393533</v>
      </c>
      <c r="AJ29" s="150">
        <f t="shared" ca="1" si="8"/>
        <v>25728.047436081837</v>
      </c>
      <c r="AK29" s="150">
        <f t="shared" ca="1" si="8"/>
        <v>-1.3327737114380692E-12</v>
      </c>
      <c r="AL29" s="150">
        <f t="shared" ca="1" si="8"/>
        <v>-1.4507825847831143E-12</v>
      </c>
      <c r="AM29" s="150">
        <f t="shared" ca="1" si="8"/>
        <v>-1.5792404143678052E-12</v>
      </c>
      <c r="AN29" s="150">
        <f t="shared" ca="1" si="8"/>
        <v>-1.7190723906748846E-12</v>
      </c>
      <c r="AO29" s="150">
        <f t="shared" ref="AO29:AV29" ca="1" si="9">+AO25+AO27</f>
        <v>-1.8712856240850959E-12</v>
      </c>
      <c r="AP29" s="150">
        <f t="shared" ca="1" si="9"/>
        <v>-2.0369763983777449E-12</v>
      </c>
      <c r="AQ29" s="150">
        <f t="shared" ca="1" si="9"/>
        <v>-2.2173380664839026E-12</v>
      </c>
      <c r="AR29" s="150">
        <f t="shared" ca="1" si="9"/>
        <v>-2.4136696453597397E-12</v>
      </c>
      <c r="AS29" s="150">
        <f t="shared" ca="1" si="9"/>
        <v>-2.6273851718827681E-12</v>
      </c>
      <c r="AT29" s="150">
        <f t="shared" ca="1" si="9"/>
        <v>-2.860023887154854E-12</v>
      </c>
      <c r="AU29" s="150">
        <f t="shared" ca="1" si="9"/>
        <v>-3.1132613225623157E-12</v>
      </c>
      <c r="AV29" s="150">
        <f t="shared" ca="1" si="9"/>
        <v>-3.3889213674380999E-12</v>
      </c>
      <c r="AW29" s="68"/>
      <c r="AX29" s="68"/>
      <c r="AY29" s="68"/>
      <c r="AZ29" s="68"/>
      <c r="BA29" s="68"/>
      <c r="BB29" s="68"/>
      <c r="BC29" s="68"/>
      <c r="BD29" s="68"/>
    </row>
    <row r="30" spans="2:56" x14ac:dyDescent="0.2">
      <c r="B30" s="39"/>
      <c r="C30" s="18"/>
      <c r="D30" s="39"/>
      <c r="E30" s="143"/>
      <c r="F30" s="143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39"/>
      <c r="AX30" s="39"/>
      <c r="AY30" s="39"/>
      <c r="AZ30" s="39"/>
      <c r="BA30" s="39"/>
      <c r="BB30" s="39"/>
      <c r="BC30" s="39"/>
      <c r="BD30" s="39"/>
    </row>
    <row r="31" spans="2:56" x14ac:dyDescent="0.2">
      <c r="B31" s="13" t="s">
        <v>88</v>
      </c>
      <c r="C31" s="18"/>
      <c r="D31" s="39"/>
      <c r="E31" s="143">
        <f t="shared" ref="E31:E32" si="10">+SUM(G31:AV31)</f>
        <v>83544.631991889546</v>
      </c>
      <c r="F31" s="143"/>
      <c r="G31" s="147">
        <f>+Fin!G53</f>
        <v>0</v>
      </c>
      <c r="H31" s="147">
        <f>+Fin!H53</f>
        <v>10852.41316073867</v>
      </c>
      <c r="I31" s="147">
        <f>+Fin!I53</f>
        <v>39278.023097429279</v>
      </c>
      <c r="J31" s="147">
        <f>+Fin!J53</f>
        <v>21812.125553569393</v>
      </c>
      <c r="K31" s="147">
        <f>+Fin!K53</f>
        <v>11602.070180152208</v>
      </c>
      <c r="L31" s="147">
        <f>+Fin!L53</f>
        <v>0</v>
      </c>
      <c r="M31" s="147">
        <f>+Fin!M53</f>
        <v>0</v>
      </c>
      <c r="N31" s="147">
        <f>+Fin!N53</f>
        <v>0</v>
      </c>
      <c r="O31" s="147">
        <f>+Fin!O53</f>
        <v>0</v>
      </c>
      <c r="P31" s="147">
        <f>+Fin!P53</f>
        <v>0</v>
      </c>
      <c r="Q31" s="147">
        <f>+Fin!Q53</f>
        <v>0</v>
      </c>
      <c r="R31" s="147">
        <f>+Fin!R53</f>
        <v>0</v>
      </c>
      <c r="S31" s="147">
        <f>+Fin!S53</f>
        <v>0</v>
      </c>
      <c r="T31" s="147">
        <f>+Fin!T53</f>
        <v>0</v>
      </c>
      <c r="U31" s="147">
        <f>+Fin!U53</f>
        <v>0</v>
      </c>
      <c r="V31" s="147">
        <f>+Fin!V53</f>
        <v>0</v>
      </c>
      <c r="W31" s="147">
        <f>+Fin!W53</f>
        <v>0</v>
      </c>
      <c r="X31" s="147">
        <f>+Fin!X53</f>
        <v>0</v>
      </c>
      <c r="Y31" s="147">
        <f>+Fin!Y53</f>
        <v>0</v>
      </c>
      <c r="Z31" s="147">
        <f>+Fin!Z53</f>
        <v>0</v>
      </c>
      <c r="AA31" s="147">
        <f>+Fin!AA53</f>
        <v>0</v>
      </c>
      <c r="AB31" s="147">
        <f>+Fin!AB53</f>
        <v>0</v>
      </c>
      <c r="AC31" s="147">
        <f>+Fin!AC53</f>
        <v>0</v>
      </c>
      <c r="AD31" s="147">
        <f>+Fin!AD53</f>
        <v>0</v>
      </c>
      <c r="AE31" s="147">
        <f>+Fin!AE53</f>
        <v>0</v>
      </c>
      <c r="AF31" s="147">
        <f>+Fin!AF53</f>
        <v>0</v>
      </c>
      <c r="AG31" s="147">
        <f>+Fin!AG53</f>
        <v>0</v>
      </c>
      <c r="AH31" s="147">
        <f>+Fin!AH53</f>
        <v>0</v>
      </c>
      <c r="AI31" s="147">
        <f>+Fin!AI53</f>
        <v>0</v>
      </c>
      <c r="AJ31" s="147">
        <f>+Fin!AJ53</f>
        <v>0</v>
      </c>
      <c r="AK31" s="147">
        <f>+Fin!AK53</f>
        <v>0</v>
      </c>
      <c r="AL31" s="147">
        <f>+Fin!AL53</f>
        <v>0</v>
      </c>
      <c r="AM31" s="147">
        <f>+Fin!AM53</f>
        <v>0</v>
      </c>
      <c r="AN31" s="147">
        <f>+Fin!AN53</f>
        <v>0</v>
      </c>
      <c r="AO31" s="147">
        <f>+Fin!AO53</f>
        <v>0</v>
      </c>
      <c r="AP31" s="147">
        <f>+Fin!AP53</f>
        <v>0</v>
      </c>
      <c r="AQ31" s="147">
        <f>+Fin!AQ53</f>
        <v>0</v>
      </c>
      <c r="AR31" s="147">
        <f>+Fin!AR53</f>
        <v>0</v>
      </c>
      <c r="AS31" s="147">
        <f>+Fin!AS53</f>
        <v>0</v>
      </c>
      <c r="AT31" s="147">
        <f>+Fin!AT53</f>
        <v>0</v>
      </c>
      <c r="AU31" s="147">
        <f>+Fin!AU53</f>
        <v>0</v>
      </c>
      <c r="AV31" s="147">
        <f>+Fin!AV53</f>
        <v>0</v>
      </c>
      <c r="AW31" s="39"/>
      <c r="AX31" s="39"/>
      <c r="AY31" s="39"/>
      <c r="AZ31" s="39"/>
      <c r="BA31" s="39"/>
      <c r="BB31" s="39"/>
      <c r="BC31" s="39"/>
      <c r="BD31" s="39"/>
    </row>
    <row r="32" spans="2:56" x14ac:dyDescent="0.2">
      <c r="B32" s="13" t="s">
        <v>339</v>
      </c>
      <c r="C32" s="18"/>
      <c r="D32" s="39"/>
      <c r="E32" s="143">
        <f t="shared" si="10"/>
        <v>334178.52796755824</v>
      </c>
      <c r="F32" s="143"/>
      <c r="G32" s="147">
        <f>+Fin!G92</f>
        <v>0</v>
      </c>
      <c r="H32" s="147">
        <f>+Fin!H92</f>
        <v>334178.52796755824</v>
      </c>
      <c r="I32" s="147">
        <f>+Fin!I92</f>
        <v>0</v>
      </c>
      <c r="J32" s="147">
        <f>+Fin!J92</f>
        <v>0</v>
      </c>
      <c r="K32" s="147">
        <f>+Fin!K92</f>
        <v>0</v>
      </c>
      <c r="L32" s="147">
        <f>+Fin!L92</f>
        <v>0</v>
      </c>
      <c r="M32" s="147">
        <f>+Fin!M92</f>
        <v>0</v>
      </c>
      <c r="N32" s="147">
        <f>+Fin!N92</f>
        <v>0</v>
      </c>
      <c r="O32" s="147">
        <f>+Fin!O92</f>
        <v>0</v>
      </c>
      <c r="P32" s="147">
        <f>+Fin!P92</f>
        <v>0</v>
      </c>
      <c r="Q32" s="147">
        <f>+Fin!Q92</f>
        <v>0</v>
      </c>
      <c r="R32" s="147">
        <f>+Fin!R92</f>
        <v>0</v>
      </c>
      <c r="S32" s="147">
        <f>+Fin!S92</f>
        <v>0</v>
      </c>
      <c r="T32" s="147">
        <f>+Fin!T92</f>
        <v>0</v>
      </c>
      <c r="U32" s="147">
        <f>+Fin!U92</f>
        <v>0</v>
      </c>
      <c r="V32" s="147">
        <f>+Fin!V92</f>
        <v>0</v>
      </c>
      <c r="W32" s="147">
        <f>+Fin!W92</f>
        <v>0</v>
      </c>
      <c r="X32" s="147">
        <f>+Fin!X92</f>
        <v>0</v>
      </c>
      <c r="Y32" s="147">
        <f>+Fin!Y92</f>
        <v>0</v>
      </c>
      <c r="Z32" s="147">
        <f>+Fin!Z92</f>
        <v>0</v>
      </c>
      <c r="AA32" s="147">
        <f>+Fin!AA92</f>
        <v>0</v>
      </c>
      <c r="AB32" s="147">
        <f>+Fin!AB92</f>
        <v>0</v>
      </c>
      <c r="AC32" s="147">
        <f>+Fin!AC92</f>
        <v>0</v>
      </c>
      <c r="AD32" s="147">
        <f>+Fin!AD92</f>
        <v>0</v>
      </c>
      <c r="AE32" s="147">
        <f>+Fin!AE92</f>
        <v>0</v>
      </c>
      <c r="AF32" s="147">
        <f>+Fin!AF92</f>
        <v>0</v>
      </c>
      <c r="AG32" s="147">
        <f>+Fin!AG92</f>
        <v>0</v>
      </c>
      <c r="AH32" s="147">
        <f>+Fin!AH92</f>
        <v>0</v>
      </c>
      <c r="AI32" s="147">
        <f>+Fin!AI92</f>
        <v>0</v>
      </c>
      <c r="AJ32" s="147">
        <f>+Fin!AJ92</f>
        <v>0</v>
      </c>
      <c r="AK32" s="147">
        <f>+Fin!AK92</f>
        <v>0</v>
      </c>
      <c r="AL32" s="147">
        <f>+Fin!AL92</f>
        <v>0</v>
      </c>
      <c r="AM32" s="147">
        <f>+Fin!AM92</f>
        <v>0</v>
      </c>
      <c r="AN32" s="147">
        <f>+Fin!AN92</f>
        <v>0</v>
      </c>
      <c r="AO32" s="147">
        <f>+Fin!AO92</f>
        <v>0</v>
      </c>
      <c r="AP32" s="147">
        <f>+Fin!AP92</f>
        <v>0</v>
      </c>
      <c r="AQ32" s="147">
        <f>+Fin!AQ92</f>
        <v>0</v>
      </c>
      <c r="AR32" s="147">
        <f>+Fin!AR92</f>
        <v>0</v>
      </c>
      <c r="AS32" s="147">
        <f>+Fin!AS92</f>
        <v>0</v>
      </c>
      <c r="AT32" s="147">
        <f>+Fin!AT92</f>
        <v>0</v>
      </c>
      <c r="AU32" s="147">
        <f>+Fin!AU92</f>
        <v>0</v>
      </c>
      <c r="AV32" s="147">
        <f>+Fin!AV92</f>
        <v>0</v>
      </c>
      <c r="AW32" s="39"/>
      <c r="AX32" s="39"/>
      <c r="AY32" s="39"/>
      <c r="AZ32" s="39"/>
      <c r="BA32" s="39"/>
      <c r="BB32" s="39"/>
      <c r="BC32" s="39"/>
      <c r="BD32" s="39"/>
    </row>
    <row r="33" spans="2:56" x14ac:dyDescent="0.2">
      <c r="B33" s="39"/>
      <c r="C33" s="18"/>
      <c r="D33" s="39"/>
      <c r="E33" s="143"/>
      <c r="F33" s="143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39"/>
      <c r="AX33" s="39"/>
      <c r="AY33" s="39"/>
      <c r="AZ33" s="39"/>
      <c r="BA33" s="39"/>
      <c r="BB33" s="39"/>
      <c r="BC33" s="39"/>
      <c r="BD33" s="39"/>
    </row>
    <row r="34" spans="2:56" x14ac:dyDescent="0.2">
      <c r="B34" s="66" t="s">
        <v>208</v>
      </c>
      <c r="C34" s="67"/>
      <c r="D34" s="66"/>
      <c r="E34" s="148">
        <f ca="1">+SUM(G34:AV34)</f>
        <v>923393.67893280974</v>
      </c>
      <c r="F34" s="149"/>
      <c r="G34" s="150">
        <f t="shared" ref="G34:AV34" ca="1" si="11">+SUM(G29:G32)</f>
        <v>0</v>
      </c>
      <c r="H34" s="150">
        <f t="shared" ca="1" si="11"/>
        <v>296281.55324411695</v>
      </c>
      <c r="I34" s="150">
        <f t="shared" ca="1" si="11"/>
        <v>-156612.09238971715</v>
      </c>
      <c r="J34" s="150">
        <f t="shared" ca="1" si="11"/>
        <v>-60548.441943315833</v>
      </c>
      <c r="K34" s="150">
        <f t="shared" ca="1" si="11"/>
        <v>-164.55836876976537</v>
      </c>
      <c r="L34" s="150">
        <f t="shared" ca="1" si="11"/>
        <v>57186.881186339859</v>
      </c>
      <c r="M34" s="150">
        <f t="shared" ca="1" si="11"/>
        <v>55551.764226345687</v>
      </c>
      <c r="N34" s="150">
        <f t="shared" ca="1" si="11"/>
        <v>48273.428061432278</v>
      </c>
      <c r="O34" s="150">
        <f t="shared" ca="1" si="11"/>
        <v>48961.576484086996</v>
      </c>
      <c r="P34" s="150">
        <f t="shared" ca="1" si="11"/>
        <v>49469.159593520024</v>
      </c>
      <c r="Q34" s="150">
        <f t="shared" ca="1" si="11"/>
        <v>49997.131038906889</v>
      </c>
      <c r="R34" s="150">
        <f t="shared" ca="1" si="11"/>
        <v>50561.076578368025</v>
      </c>
      <c r="S34" s="150">
        <f t="shared" ca="1" si="11"/>
        <v>51176.054704360933</v>
      </c>
      <c r="T34" s="150">
        <f t="shared" ca="1" si="11"/>
        <v>51730.185515543715</v>
      </c>
      <c r="U34" s="150">
        <f t="shared" ca="1" si="11"/>
        <v>52243.586264531506</v>
      </c>
      <c r="V34" s="150">
        <f t="shared" ca="1" si="11"/>
        <v>52805.535040467934</v>
      </c>
      <c r="W34" s="150">
        <f t="shared" ca="1" si="11"/>
        <v>53400.014367619478</v>
      </c>
      <c r="X34" s="150">
        <f t="shared" ca="1" si="11"/>
        <v>45278.851958564956</v>
      </c>
      <c r="Y34" s="150">
        <f t="shared" ca="1" si="11"/>
        <v>33240.870284450255</v>
      </c>
      <c r="Z34" s="150">
        <f t="shared" ca="1" si="11"/>
        <v>16849.055355470908</v>
      </c>
      <c r="AA34" s="150">
        <f t="shared" ca="1" si="11"/>
        <v>7388.8384363216928</v>
      </c>
      <c r="AB34" s="150">
        <f t="shared" ca="1" si="11"/>
        <v>8130.2163893092229</v>
      </c>
      <c r="AC34" s="150">
        <f t="shared" ca="1" si="11"/>
        <v>8776.9413770854644</v>
      </c>
      <c r="AD34" s="150">
        <f t="shared" ca="1" si="11"/>
        <v>9520.8402308373497</v>
      </c>
      <c r="AE34" s="150">
        <f t="shared" ca="1" si="11"/>
        <v>10011.857703482696</v>
      </c>
      <c r="AF34" s="150">
        <f t="shared" ca="1" si="11"/>
        <v>10694.55458584766</v>
      </c>
      <c r="AG34" s="150">
        <f t="shared" ca="1" si="11"/>
        <v>11383.766055416272</v>
      </c>
      <c r="AH34" s="150">
        <f t="shared" ca="1" si="11"/>
        <v>11173.981952168542</v>
      </c>
      <c r="AI34" s="150">
        <f t="shared" ca="1" si="11"/>
        <v>24903.00356393533</v>
      </c>
      <c r="AJ34" s="150">
        <f t="shared" ca="1" si="11"/>
        <v>25728.047436081837</v>
      </c>
      <c r="AK34" s="150">
        <f t="shared" ca="1" si="11"/>
        <v>-1.3327737114380692E-12</v>
      </c>
      <c r="AL34" s="150">
        <f t="shared" ca="1" si="11"/>
        <v>-1.4507825847831143E-12</v>
      </c>
      <c r="AM34" s="150">
        <f t="shared" ca="1" si="11"/>
        <v>-1.5792404143678052E-12</v>
      </c>
      <c r="AN34" s="150">
        <f t="shared" ca="1" si="11"/>
        <v>-1.7190723906748846E-12</v>
      </c>
      <c r="AO34" s="150">
        <f t="shared" ca="1" si="11"/>
        <v>-1.8712856240850959E-12</v>
      </c>
      <c r="AP34" s="150">
        <f t="shared" ca="1" si="11"/>
        <v>-2.0369763983777449E-12</v>
      </c>
      <c r="AQ34" s="150">
        <f t="shared" ca="1" si="11"/>
        <v>-2.2173380664839026E-12</v>
      </c>
      <c r="AR34" s="150">
        <f t="shared" ca="1" si="11"/>
        <v>-2.4136696453597397E-12</v>
      </c>
      <c r="AS34" s="150">
        <f t="shared" ca="1" si="11"/>
        <v>-2.6273851718827681E-12</v>
      </c>
      <c r="AT34" s="150">
        <f t="shared" ca="1" si="11"/>
        <v>-2.860023887154854E-12</v>
      </c>
      <c r="AU34" s="150">
        <f t="shared" ca="1" si="11"/>
        <v>-3.1132613225623157E-12</v>
      </c>
      <c r="AV34" s="150">
        <f t="shared" ca="1" si="11"/>
        <v>-3.3889213674380999E-12</v>
      </c>
      <c r="AW34" s="39"/>
      <c r="AX34" s="32"/>
      <c r="AY34" s="32"/>
      <c r="AZ34" s="32"/>
      <c r="BA34" s="32"/>
      <c r="BB34" s="32"/>
      <c r="BC34" s="32"/>
      <c r="BD34" s="32"/>
    </row>
    <row r="35" spans="2:56" x14ac:dyDescent="0.2">
      <c r="B35" s="39"/>
      <c r="C35" s="18"/>
      <c r="D35" s="39"/>
      <c r="E35" s="143"/>
      <c r="F35" s="143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39"/>
      <c r="AX35" s="39"/>
      <c r="AY35" s="39"/>
      <c r="AZ35" s="39"/>
      <c r="BA35" s="39"/>
      <c r="BB35" s="39"/>
      <c r="BC35" s="39"/>
      <c r="BD35" s="39"/>
    </row>
    <row r="36" spans="2:56" x14ac:dyDescent="0.2">
      <c r="B36" s="13" t="s">
        <v>340</v>
      </c>
      <c r="C36" s="18"/>
      <c r="D36" s="39"/>
      <c r="E36" s="143">
        <f t="shared" ref="E36:E37" si="12">+SUM(G36:AV36)</f>
        <v>-254947.36046734385</v>
      </c>
      <c r="F36" s="143"/>
      <c r="G36" s="147">
        <f>(-Fin!G101-Fin!G103)*G6</f>
        <v>0</v>
      </c>
      <c r="H36" s="147">
        <f>(-Fin!H101-Fin!H103)*H6</f>
        <v>-5512.677919513374</v>
      </c>
      <c r="I36" s="147">
        <f>(-Fin!I101-Fin!I103)*I6</f>
        <v>-500</v>
      </c>
      <c r="J36" s="147">
        <f>(-Fin!J101-Fin!J103)*J6</f>
        <v>-12276.270378705434</v>
      </c>
      <c r="K36" s="147">
        <f>(-Fin!K101-Fin!K103)*K6</f>
        <v>-20892.968048834387</v>
      </c>
      <c r="L36" s="147">
        <f>(-Fin!L101-Fin!L103)*L6</f>
        <v>-25976.749644910091</v>
      </c>
      <c r="M36" s="147">
        <f>(-Fin!M101-Fin!M103)*M6</f>
        <v>-24756.535357873414</v>
      </c>
      <c r="N36" s="147">
        <f>(-Fin!N101-Fin!N103)*N6</f>
        <v>-23450.906070744168</v>
      </c>
      <c r="O36" s="147">
        <f>(-Fin!O101-Fin!O103)*O6</f>
        <v>-22053.882733515871</v>
      </c>
      <c r="P36" s="147">
        <f>(-Fin!P101-Fin!P103)*P6</f>
        <v>-20559.067762681607</v>
      </c>
      <c r="Q36" s="147">
        <f>(-Fin!Q101-Fin!Q103)*Q6</f>
        <v>-18959.615743888935</v>
      </c>
      <c r="R36" s="147">
        <f>(-Fin!R101-Fin!R103)*R6</f>
        <v>-17248.202083780776</v>
      </c>
      <c r="S36" s="147">
        <f>(-Fin!S101-Fin!S103)*S6</f>
        <v>-15416.989467465046</v>
      </c>
      <c r="T36" s="147">
        <f>(-Fin!T101-Fin!T103)*T6</f>
        <v>-13457.591968007218</v>
      </c>
      <c r="U36" s="147">
        <f>(-Fin!U101-Fin!U103)*U6</f>
        <v>-11361.036643587342</v>
      </c>
      <c r="V36" s="147">
        <f>(-Fin!V101-Fin!V103)*V6</f>
        <v>-9117.7224464580722</v>
      </c>
      <c r="W36" s="147">
        <f>(-Fin!W101-Fin!W103)*W6</f>
        <v>-6717.3762555297562</v>
      </c>
      <c r="X36" s="147">
        <f>(-Fin!X101-Fin!X103)*X6</f>
        <v>-4149.0058312364581</v>
      </c>
      <c r="Y36" s="147">
        <f>(-Fin!Y101-Fin!Y103)*Y6</f>
        <v>-1829.7470250419224</v>
      </c>
      <c r="Z36" s="147">
        <f>(-Fin!Z101-Fin!Z103)*Z6</f>
        <v>-711.01508556998533</v>
      </c>
      <c r="AA36" s="147">
        <f>(-Fin!AA101-Fin!AA103)*AA6</f>
        <v>-1.0413390927620318E-13</v>
      </c>
      <c r="AB36" s="147">
        <f>(-Fin!AB101-Fin!AB103)*AB6</f>
        <v>-1.0413390927620318E-13</v>
      </c>
      <c r="AC36" s="147">
        <f>(-Fin!AC101-Fin!AC103)*AC6</f>
        <v>-3.4711303092067726E-14</v>
      </c>
      <c r="AD36" s="147">
        <f>(-Fin!AD101-Fin!AD103)*AD6</f>
        <v>0</v>
      </c>
      <c r="AE36" s="147">
        <f>(-Fin!AE101-Fin!AE103)*AE6</f>
        <v>0</v>
      </c>
      <c r="AF36" s="147">
        <f>(-Fin!AF101-Fin!AF103)*AF6</f>
        <v>0</v>
      </c>
      <c r="AG36" s="147">
        <f>(-Fin!AG101-Fin!AG103)*AG6</f>
        <v>0</v>
      </c>
      <c r="AH36" s="147">
        <f>(-Fin!AH101-Fin!AH103)*AH6</f>
        <v>0</v>
      </c>
      <c r="AI36" s="147">
        <f>(-Fin!AI101-Fin!AI103)*AI6</f>
        <v>0</v>
      </c>
      <c r="AJ36" s="147">
        <f>(-Fin!AJ101-Fin!AJ103)*AJ6</f>
        <v>0</v>
      </c>
      <c r="AK36" s="147">
        <f>(-Fin!AK101-Fin!AK103)*AK6</f>
        <v>0</v>
      </c>
      <c r="AL36" s="147">
        <f>(-Fin!AL101-Fin!AL103)*AL6</f>
        <v>0</v>
      </c>
      <c r="AM36" s="147">
        <f>(-Fin!AM101-Fin!AM103)*AM6</f>
        <v>0</v>
      </c>
      <c r="AN36" s="147">
        <f>(-Fin!AN101-Fin!AN103)*AN6</f>
        <v>0</v>
      </c>
      <c r="AO36" s="147">
        <f>(-Fin!AO101-Fin!AO103)*AO6</f>
        <v>0</v>
      </c>
      <c r="AP36" s="147">
        <f>(-Fin!AP101-Fin!AP103)*AP6</f>
        <v>0</v>
      </c>
      <c r="AQ36" s="147">
        <f>(-Fin!AQ101-Fin!AQ103)*AQ6</f>
        <v>0</v>
      </c>
      <c r="AR36" s="147">
        <f>(-Fin!AR101-Fin!AR103)*AR6</f>
        <v>0</v>
      </c>
      <c r="AS36" s="147">
        <f>(-Fin!AS101-Fin!AS103)*AS6</f>
        <v>0</v>
      </c>
      <c r="AT36" s="147">
        <f>(-Fin!AT101-Fin!AT103)*AT6</f>
        <v>0</v>
      </c>
      <c r="AU36" s="147">
        <f>(-Fin!AU101-Fin!AU103)*AU6</f>
        <v>0</v>
      </c>
      <c r="AV36" s="147">
        <f>(-Fin!AV101-Fin!AV103)*AV6</f>
        <v>0</v>
      </c>
      <c r="AW36" s="39"/>
      <c r="AX36" s="39"/>
      <c r="AY36" s="39"/>
      <c r="AZ36" s="39"/>
      <c r="BA36" s="39"/>
      <c r="BB36" s="39"/>
      <c r="BC36" s="39"/>
      <c r="BD36" s="39"/>
    </row>
    <row r="37" spans="2:56" x14ac:dyDescent="0.2">
      <c r="B37" s="13" t="s">
        <v>341</v>
      </c>
      <c r="C37" s="18"/>
      <c r="D37" s="39"/>
      <c r="E37" s="143">
        <f t="shared" si="12"/>
        <v>-403191.05220510875</v>
      </c>
      <c r="F37" s="143"/>
      <c r="G37" s="147">
        <f>+Fin!G93</f>
        <v>0</v>
      </c>
      <c r="H37" s="147">
        <f>+Fin!H93</f>
        <v>0</v>
      </c>
      <c r="I37" s="147">
        <f>+Fin!I93</f>
        <v>0</v>
      </c>
      <c r="J37" s="147">
        <f>+Fin!J93</f>
        <v>-6938.5725292574034</v>
      </c>
      <c r="K37" s="147">
        <f>+Fin!K93</f>
        <v>-12872.799851403923</v>
      </c>
      <c r="L37" s="147">
        <f>+Fin!L93</f>
        <v>-17431.632671952528</v>
      </c>
      <c r="M37" s="147">
        <f>+Fin!M93</f>
        <v>-18651.846958989205</v>
      </c>
      <c r="N37" s="147">
        <f>+Fin!N93</f>
        <v>-19957.476246118455</v>
      </c>
      <c r="O37" s="147">
        <f>+Fin!O93</f>
        <v>-21354.49958334674</v>
      </c>
      <c r="P37" s="147">
        <f>+Fin!P93</f>
        <v>-22849.314554181015</v>
      </c>
      <c r="Q37" s="147">
        <f>+Fin!Q93</f>
        <v>-24448.766572973687</v>
      </c>
      <c r="R37" s="147">
        <f>+Fin!R93</f>
        <v>-26160.180233081839</v>
      </c>
      <c r="S37" s="147">
        <f>+Fin!S93</f>
        <v>-27991.392849397573</v>
      </c>
      <c r="T37" s="147">
        <f>+Fin!T93</f>
        <v>-29950.7903488554</v>
      </c>
      <c r="U37" s="147">
        <f>+Fin!U93</f>
        <v>-32047.345673275278</v>
      </c>
      <c r="V37" s="147">
        <f>+Fin!V93</f>
        <v>-34290.659870404546</v>
      </c>
      <c r="W37" s="147">
        <f>+Fin!W93</f>
        <v>-36691.006061332853</v>
      </c>
      <c r="X37" s="147">
        <f>+Fin!X93</f>
        <v>-39259.376485626162</v>
      </c>
      <c r="Y37" s="147">
        <f>+Fin!Y93</f>
        <v>-22863.792383857854</v>
      </c>
      <c r="Z37" s="147">
        <f>+Fin!Z93</f>
        <v>-9431.5993310543199</v>
      </c>
      <c r="AA37" s="147">
        <f>+Fin!AA93</f>
        <v>0</v>
      </c>
      <c r="AB37" s="147">
        <f>+Fin!AB93</f>
        <v>0</v>
      </c>
      <c r="AC37" s="147">
        <f>+Fin!AC93</f>
        <v>0</v>
      </c>
      <c r="AD37" s="147">
        <f>+Fin!AD93</f>
        <v>0</v>
      </c>
      <c r="AE37" s="147">
        <f>+Fin!AE93</f>
        <v>0</v>
      </c>
      <c r="AF37" s="147">
        <f>+Fin!AF93</f>
        <v>0</v>
      </c>
      <c r="AG37" s="147">
        <f>+Fin!AG93</f>
        <v>0</v>
      </c>
      <c r="AH37" s="147">
        <f>+Fin!AH93</f>
        <v>0</v>
      </c>
      <c r="AI37" s="147">
        <f>+Fin!AI93</f>
        <v>0</v>
      </c>
      <c r="AJ37" s="147">
        <f>+Fin!AJ93</f>
        <v>0</v>
      </c>
      <c r="AK37" s="147">
        <f>+Fin!AK93</f>
        <v>0</v>
      </c>
      <c r="AL37" s="147">
        <f>+Fin!AL93</f>
        <v>0</v>
      </c>
      <c r="AM37" s="147">
        <f>+Fin!AM93</f>
        <v>0</v>
      </c>
      <c r="AN37" s="147">
        <f>+Fin!AN93</f>
        <v>0</v>
      </c>
      <c r="AO37" s="147">
        <f>+Fin!AO93</f>
        <v>0</v>
      </c>
      <c r="AP37" s="147">
        <f>+Fin!AP93</f>
        <v>0</v>
      </c>
      <c r="AQ37" s="147">
        <f>+Fin!AQ93</f>
        <v>0</v>
      </c>
      <c r="AR37" s="147">
        <f>+Fin!AR93</f>
        <v>0</v>
      </c>
      <c r="AS37" s="147">
        <f>+Fin!AS93</f>
        <v>0</v>
      </c>
      <c r="AT37" s="147">
        <f>+Fin!AT93</f>
        <v>0</v>
      </c>
      <c r="AU37" s="147">
        <f>+Fin!AU93</f>
        <v>0</v>
      </c>
      <c r="AV37" s="147">
        <f>+Fin!AV93</f>
        <v>0</v>
      </c>
      <c r="AW37" s="39"/>
      <c r="AX37" s="39"/>
      <c r="AY37" s="39"/>
      <c r="AZ37" s="39"/>
      <c r="BA37" s="39"/>
      <c r="BB37" s="39"/>
      <c r="BC37" s="39"/>
      <c r="BD37" s="39"/>
    </row>
    <row r="38" spans="2:56" x14ac:dyDescent="0.2">
      <c r="B38" s="70"/>
      <c r="C38" s="71"/>
      <c r="D38" s="70"/>
      <c r="E38" s="143"/>
      <c r="F38" s="152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70"/>
      <c r="AX38" s="70"/>
      <c r="AY38" s="70"/>
      <c r="AZ38" s="70"/>
      <c r="BA38" s="70"/>
      <c r="BB38" s="70"/>
      <c r="BC38" s="70"/>
      <c r="BD38" s="70"/>
    </row>
    <row r="39" spans="2:56" x14ac:dyDescent="0.2">
      <c r="B39" s="66" t="s">
        <v>309</v>
      </c>
      <c r="C39" s="67"/>
      <c r="D39" s="66"/>
      <c r="E39" s="148">
        <f ca="1">+SUM(G39:AV39)</f>
        <v>265255.26626035711</v>
      </c>
      <c r="F39" s="149"/>
      <c r="G39" s="150">
        <f t="shared" ref="G39:AV39" ca="1" si="13">+SUM(G34:G37)</f>
        <v>0</v>
      </c>
      <c r="H39" s="150">
        <f t="shared" ca="1" si="13"/>
        <v>290768.87532460358</v>
      </c>
      <c r="I39" s="150">
        <f t="shared" ca="1" si="13"/>
        <v>-157112.09238971715</v>
      </c>
      <c r="J39" s="150">
        <f t="shared" ca="1" si="13"/>
        <v>-79763.284851278673</v>
      </c>
      <c r="K39" s="150">
        <f t="shared" ca="1" si="13"/>
        <v>-33930.326269008074</v>
      </c>
      <c r="L39" s="150">
        <f t="shared" ca="1" si="13"/>
        <v>13778.49886947724</v>
      </c>
      <c r="M39" s="150">
        <f t="shared" ca="1" si="13"/>
        <v>12143.381909483069</v>
      </c>
      <c r="N39" s="150">
        <f t="shared" ca="1" si="13"/>
        <v>4865.0457445696557</v>
      </c>
      <c r="O39" s="150">
        <f t="shared" ca="1" si="13"/>
        <v>5553.1941672243847</v>
      </c>
      <c r="P39" s="150">
        <f t="shared" ca="1" si="13"/>
        <v>6060.7772766574017</v>
      </c>
      <c r="Q39" s="150">
        <f t="shared" ca="1" si="13"/>
        <v>6588.7487220442672</v>
      </c>
      <c r="R39" s="150">
        <f t="shared" ca="1" si="13"/>
        <v>7152.6942615054068</v>
      </c>
      <c r="S39" s="150">
        <f t="shared" ca="1" si="13"/>
        <v>7767.6723874983109</v>
      </c>
      <c r="T39" s="150">
        <f t="shared" ca="1" si="13"/>
        <v>8321.8031986810965</v>
      </c>
      <c r="U39" s="150">
        <f t="shared" ca="1" si="13"/>
        <v>8835.2039476688842</v>
      </c>
      <c r="V39" s="150">
        <f t="shared" ca="1" si="13"/>
        <v>9397.1527236053153</v>
      </c>
      <c r="W39" s="150">
        <f t="shared" ca="1" si="13"/>
        <v>9991.6320507568671</v>
      </c>
      <c r="X39" s="150">
        <f t="shared" ca="1" si="13"/>
        <v>1870.469641702337</v>
      </c>
      <c r="Y39" s="150">
        <f t="shared" ca="1" si="13"/>
        <v>8547.3308755504804</v>
      </c>
      <c r="Z39" s="150">
        <f t="shared" ca="1" si="13"/>
        <v>6706.4409388466029</v>
      </c>
      <c r="AA39" s="150">
        <f t="shared" ca="1" si="13"/>
        <v>7388.8384363216928</v>
      </c>
      <c r="AB39" s="150">
        <f t="shared" ca="1" si="13"/>
        <v>8130.2163893092229</v>
      </c>
      <c r="AC39" s="150">
        <f t="shared" ca="1" si="13"/>
        <v>8776.9413770854644</v>
      </c>
      <c r="AD39" s="150">
        <f t="shared" ca="1" si="13"/>
        <v>9520.8402308373497</v>
      </c>
      <c r="AE39" s="150">
        <f t="shared" ca="1" si="13"/>
        <v>10011.857703482696</v>
      </c>
      <c r="AF39" s="150">
        <f t="shared" ca="1" si="13"/>
        <v>10694.55458584766</v>
      </c>
      <c r="AG39" s="150">
        <f t="shared" ca="1" si="13"/>
        <v>11383.766055416272</v>
      </c>
      <c r="AH39" s="150">
        <f t="shared" ca="1" si="13"/>
        <v>11173.981952168542</v>
      </c>
      <c r="AI39" s="150">
        <f t="shared" ca="1" si="13"/>
        <v>24903.00356393533</v>
      </c>
      <c r="AJ39" s="150">
        <f t="shared" ca="1" si="13"/>
        <v>25728.047436081837</v>
      </c>
      <c r="AK39" s="150">
        <f t="shared" ca="1" si="13"/>
        <v>-1.3327737114380692E-12</v>
      </c>
      <c r="AL39" s="150">
        <f t="shared" ca="1" si="13"/>
        <v>-1.4507825847831143E-12</v>
      </c>
      <c r="AM39" s="150">
        <f t="shared" ca="1" si="13"/>
        <v>-1.5792404143678052E-12</v>
      </c>
      <c r="AN39" s="150">
        <f t="shared" ca="1" si="13"/>
        <v>-1.7190723906748846E-12</v>
      </c>
      <c r="AO39" s="150">
        <f t="shared" ca="1" si="13"/>
        <v>-1.8712856240850959E-12</v>
      </c>
      <c r="AP39" s="150">
        <f t="shared" ca="1" si="13"/>
        <v>-2.0369763983777449E-12</v>
      </c>
      <c r="AQ39" s="150">
        <f t="shared" ca="1" si="13"/>
        <v>-2.2173380664839026E-12</v>
      </c>
      <c r="AR39" s="150">
        <f t="shared" ca="1" si="13"/>
        <v>-2.4136696453597397E-12</v>
      </c>
      <c r="AS39" s="150">
        <f t="shared" ca="1" si="13"/>
        <v>-2.6273851718827681E-12</v>
      </c>
      <c r="AT39" s="150">
        <f t="shared" ca="1" si="13"/>
        <v>-2.860023887154854E-12</v>
      </c>
      <c r="AU39" s="150">
        <f t="shared" ca="1" si="13"/>
        <v>-3.1132613225623157E-12</v>
      </c>
      <c r="AV39" s="150">
        <f t="shared" ca="1" si="13"/>
        <v>-3.3889213674380999E-12</v>
      </c>
      <c r="AW39" s="70"/>
      <c r="AX39" s="70"/>
      <c r="AY39" s="70"/>
      <c r="AZ39" s="70"/>
      <c r="BA39" s="70"/>
      <c r="BB39" s="70"/>
      <c r="BC39" s="70"/>
      <c r="BD39" s="70"/>
    </row>
    <row r="40" spans="2:56" x14ac:dyDescent="0.2">
      <c r="B40" s="39"/>
      <c r="C40" s="18"/>
      <c r="D40" s="39"/>
      <c r="E40" s="143"/>
      <c r="F40" s="143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70"/>
      <c r="AX40" s="70"/>
      <c r="AY40" s="70"/>
      <c r="AZ40" s="70"/>
      <c r="BA40" s="70"/>
      <c r="BB40" s="70"/>
      <c r="BC40" s="70"/>
      <c r="BD40" s="70"/>
    </row>
    <row r="41" spans="2:56" x14ac:dyDescent="0.2">
      <c r="B41" s="13"/>
      <c r="C41" s="18"/>
      <c r="D41" s="39"/>
      <c r="E41" s="143"/>
      <c r="F41" s="143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70"/>
      <c r="AX41" s="70"/>
      <c r="AY41" s="70"/>
      <c r="AZ41" s="70"/>
      <c r="BA41" s="70"/>
      <c r="BB41" s="70"/>
      <c r="BC41" s="70"/>
      <c r="BD41" s="70"/>
    </row>
    <row r="42" spans="2:56" x14ac:dyDescent="0.2">
      <c r="B42" s="70"/>
      <c r="C42" s="71"/>
      <c r="D42" s="70"/>
      <c r="E42" s="143"/>
      <c r="F42" s="152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70"/>
      <c r="AX42" s="70"/>
      <c r="AY42" s="70"/>
      <c r="AZ42" s="70"/>
      <c r="BA42" s="70"/>
      <c r="BB42" s="70"/>
      <c r="BC42" s="70"/>
      <c r="BD42" s="70"/>
    </row>
    <row r="43" spans="2:56" x14ac:dyDescent="0.2">
      <c r="B43" s="66" t="s">
        <v>89</v>
      </c>
      <c r="C43" s="67"/>
      <c r="D43" s="66"/>
      <c r="E43" s="148">
        <f ca="1">+SUM(G43:AV43)</f>
        <v>265255.26626035711</v>
      </c>
      <c r="F43" s="149"/>
      <c r="G43" s="150">
        <f t="shared" ref="G43" ca="1" si="14">+SUM(G39:G41)</f>
        <v>0</v>
      </c>
      <c r="H43" s="150">
        <f ca="1">+SUM(H39:H41)</f>
        <v>290768.87532460358</v>
      </c>
      <c r="I43" s="150">
        <f t="shared" ref="I43:AN43" ca="1" si="15">+SUM(I39:I41)</f>
        <v>-157112.09238971715</v>
      </c>
      <c r="J43" s="150">
        <f t="shared" ca="1" si="15"/>
        <v>-79763.284851278673</v>
      </c>
      <c r="K43" s="150">
        <f t="shared" ca="1" si="15"/>
        <v>-33930.326269008074</v>
      </c>
      <c r="L43" s="150">
        <f t="shared" ca="1" si="15"/>
        <v>13778.49886947724</v>
      </c>
      <c r="M43" s="150">
        <f t="shared" ca="1" si="15"/>
        <v>12143.381909483069</v>
      </c>
      <c r="N43" s="150">
        <f t="shared" ca="1" si="15"/>
        <v>4865.0457445696557</v>
      </c>
      <c r="O43" s="150">
        <f t="shared" ca="1" si="15"/>
        <v>5553.1941672243847</v>
      </c>
      <c r="P43" s="150">
        <f t="shared" ca="1" si="15"/>
        <v>6060.7772766574017</v>
      </c>
      <c r="Q43" s="150">
        <f t="shared" ca="1" si="15"/>
        <v>6588.7487220442672</v>
      </c>
      <c r="R43" s="150">
        <f t="shared" ca="1" si="15"/>
        <v>7152.6942615054068</v>
      </c>
      <c r="S43" s="150">
        <f t="shared" ca="1" si="15"/>
        <v>7767.6723874983109</v>
      </c>
      <c r="T43" s="150">
        <f t="shared" ca="1" si="15"/>
        <v>8321.8031986810965</v>
      </c>
      <c r="U43" s="150">
        <f t="shared" ca="1" si="15"/>
        <v>8835.2039476688842</v>
      </c>
      <c r="V43" s="150">
        <f t="shared" ca="1" si="15"/>
        <v>9397.1527236053153</v>
      </c>
      <c r="W43" s="150">
        <f t="shared" ca="1" si="15"/>
        <v>9991.6320507568671</v>
      </c>
      <c r="X43" s="150">
        <f t="shared" ca="1" si="15"/>
        <v>1870.469641702337</v>
      </c>
      <c r="Y43" s="150">
        <f t="shared" ca="1" si="15"/>
        <v>8547.3308755504804</v>
      </c>
      <c r="Z43" s="150">
        <f t="shared" ca="1" si="15"/>
        <v>6706.4409388466029</v>
      </c>
      <c r="AA43" s="150">
        <f t="shared" ca="1" si="15"/>
        <v>7388.8384363216928</v>
      </c>
      <c r="AB43" s="150">
        <f t="shared" ca="1" si="15"/>
        <v>8130.2163893092229</v>
      </c>
      <c r="AC43" s="150">
        <f t="shared" ca="1" si="15"/>
        <v>8776.9413770854644</v>
      </c>
      <c r="AD43" s="150">
        <f t="shared" ca="1" si="15"/>
        <v>9520.8402308373497</v>
      </c>
      <c r="AE43" s="150">
        <f t="shared" ca="1" si="15"/>
        <v>10011.857703482696</v>
      </c>
      <c r="AF43" s="150">
        <f t="shared" ca="1" si="15"/>
        <v>10694.55458584766</v>
      </c>
      <c r="AG43" s="150">
        <f t="shared" ca="1" si="15"/>
        <v>11383.766055416272</v>
      </c>
      <c r="AH43" s="150">
        <f t="shared" ca="1" si="15"/>
        <v>11173.981952168542</v>
      </c>
      <c r="AI43" s="150">
        <f t="shared" ca="1" si="15"/>
        <v>24903.00356393533</v>
      </c>
      <c r="AJ43" s="150">
        <f t="shared" ca="1" si="15"/>
        <v>25728.047436081837</v>
      </c>
      <c r="AK43" s="150">
        <f t="shared" ca="1" si="15"/>
        <v>-1.3327737114380692E-12</v>
      </c>
      <c r="AL43" s="150">
        <f t="shared" ca="1" si="15"/>
        <v>-1.4507825847831143E-12</v>
      </c>
      <c r="AM43" s="150">
        <f t="shared" ca="1" si="15"/>
        <v>-1.5792404143678052E-12</v>
      </c>
      <c r="AN43" s="150">
        <f t="shared" ca="1" si="15"/>
        <v>-1.7190723906748846E-12</v>
      </c>
      <c r="AO43" s="150">
        <f t="shared" ref="AO43:AV43" ca="1" si="16">+SUM(AO39:AO41)</f>
        <v>-1.8712856240850959E-12</v>
      </c>
      <c r="AP43" s="150">
        <f t="shared" ca="1" si="16"/>
        <v>-2.0369763983777449E-12</v>
      </c>
      <c r="AQ43" s="150">
        <f t="shared" ca="1" si="16"/>
        <v>-2.2173380664839026E-12</v>
      </c>
      <c r="AR43" s="150">
        <f t="shared" ca="1" si="16"/>
        <v>-2.4136696453597397E-12</v>
      </c>
      <c r="AS43" s="150">
        <f t="shared" ca="1" si="16"/>
        <v>-2.6273851718827681E-12</v>
      </c>
      <c r="AT43" s="150">
        <f t="shared" ca="1" si="16"/>
        <v>-2.860023887154854E-12</v>
      </c>
      <c r="AU43" s="150">
        <f t="shared" ca="1" si="16"/>
        <v>-3.1132613225623157E-12</v>
      </c>
      <c r="AV43" s="150">
        <f t="shared" ca="1" si="16"/>
        <v>-3.3889213674380999E-12</v>
      </c>
      <c r="AW43" s="32"/>
      <c r="AX43" s="32"/>
      <c r="AY43" s="32"/>
      <c r="AZ43" s="32"/>
      <c r="BA43" s="32"/>
      <c r="BB43" s="32"/>
      <c r="BC43" s="32"/>
      <c r="BD43" s="32"/>
    </row>
    <row r="44" spans="2:56" x14ac:dyDescent="0.2">
      <c r="B44" s="39"/>
      <c r="C44" s="18"/>
      <c r="D44" s="39"/>
      <c r="E44" s="143"/>
      <c r="F44" s="143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39"/>
      <c r="AX44" s="39"/>
      <c r="AY44" s="39"/>
      <c r="AZ44" s="39"/>
      <c r="BA44" s="39"/>
      <c r="BB44" s="39"/>
      <c r="BC44" s="39"/>
      <c r="BD44" s="39"/>
    </row>
    <row r="45" spans="2:56" x14ac:dyDescent="0.2">
      <c r="B45" s="13" t="s">
        <v>90</v>
      </c>
      <c r="C45" s="18"/>
      <c r="D45" s="39"/>
      <c r="E45" s="143">
        <f t="shared" ref="E45:E48" ca="1" si="17">+SUM(G45:AV45)</f>
        <v>-181710.63426846755</v>
      </c>
      <c r="F45" s="143"/>
      <c r="G45" s="147">
        <f ca="1">+'P&amp;G'!G72</f>
        <v>0</v>
      </c>
      <c r="H45" s="147">
        <f ca="1">+'P&amp;G'!H72</f>
        <v>0</v>
      </c>
      <c r="I45" s="147">
        <f ca="1">+'P&amp;G'!I72</f>
        <v>0</v>
      </c>
      <c r="J45" s="147">
        <f ca="1">+'P&amp;G'!J72</f>
        <v>0</v>
      </c>
      <c r="K45" s="147">
        <f ca="1">+'P&amp;G'!K72</f>
        <v>0</v>
      </c>
      <c r="L45" s="147">
        <f ca="1">+'P&amp;G'!L72</f>
        <v>0</v>
      </c>
      <c r="M45" s="147">
        <f ca="1">+'P&amp;G'!M72</f>
        <v>0</v>
      </c>
      <c r="N45" s="147">
        <f ca="1">+'P&amp;G'!N72</f>
        <v>-4865.0457445696557</v>
      </c>
      <c r="O45" s="147">
        <f ca="1">+'P&amp;G'!O72</f>
        <v>-5553.1941672243847</v>
      </c>
      <c r="P45" s="147">
        <f ca="1">+'P&amp;G'!P72</f>
        <v>-6060.7772766574017</v>
      </c>
      <c r="Q45" s="147">
        <f ca="1">+'P&amp;G'!Q72</f>
        <v>-6588.7487220442672</v>
      </c>
      <c r="R45" s="147">
        <f ca="1">+'P&amp;G'!R72</f>
        <v>-7152.6942615054068</v>
      </c>
      <c r="S45" s="147">
        <f ca="1">+'P&amp;G'!S72</f>
        <v>-7767.6723874983109</v>
      </c>
      <c r="T45" s="147">
        <f ca="1">+'P&amp;G'!T72</f>
        <v>-8321.8031986810965</v>
      </c>
      <c r="U45" s="147">
        <f ca="1">+'P&amp;G'!U72</f>
        <v>-8835.2039476688842</v>
      </c>
      <c r="V45" s="147">
        <f ca="1">+'P&amp;G'!V72</f>
        <v>-9397.1527236053153</v>
      </c>
      <c r="W45" s="147">
        <f ca="1">+'P&amp;G'!W72</f>
        <v>-9991.6320507568671</v>
      </c>
      <c r="X45" s="147">
        <f ca="1">+'P&amp;G'!X72</f>
        <v>-1870.469641702337</v>
      </c>
      <c r="Y45" s="147">
        <f ca="1">+'P&amp;G'!Y72</f>
        <v>-8547.3308755504804</v>
      </c>
      <c r="Z45" s="147">
        <f ca="1">+'P&amp;G'!Z72</f>
        <v>-6706.4409388466029</v>
      </c>
      <c r="AA45" s="147">
        <f ca="1">+'P&amp;G'!AA72</f>
        <v>-7388.8384363216928</v>
      </c>
      <c r="AB45" s="147">
        <f ca="1">+'P&amp;G'!AB72</f>
        <v>-8130.2163893092229</v>
      </c>
      <c r="AC45" s="147">
        <f ca="1">+'P&amp;G'!AC72</f>
        <v>-8776.9413770854644</v>
      </c>
      <c r="AD45" s="147">
        <f ca="1">+'P&amp;G'!AD72</f>
        <v>-9520.8402308373497</v>
      </c>
      <c r="AE45" s="147">
        <f ca="1">+'P&amp;G'!AE72</f>
        <v>-9628.8954352254113</v>
      </c>
      <c r="AF45" s="147">
        <f ca="1">+'P&amp;G'!AF72</f>
        <v>-4630.2122651702302</v>
      </c>
      <c r="AG45" s="147">
        <f ca="1">+'P&amp;G'!AG72</f>
        <v>-2715.6854458017374</v>
      </c>
      <c r="AH45" s="147">
        <f ca="1">+'P&amp;G'!AH72</f>
        <v>-1321.0189009041899</v>
      </c>
      <c r="AI45" s="147">
        <f ca="1">+'P&amp;G'!AI72</f>
        <v>-20401.426237772535</v>
      </c>
      <c r="AJ45" s="147">
        <f ca="1">+'P&amp;G'!AJ72</f>
        <v>-15900.368350273315</v>
      </c>
      <c r="AK45" s="147">
        <f ca="1">+'P&amp;G'!AK72</f>
        <v>-1638.025263455364</v>
      </c>
      <c r="AL45" s="147">
        <f ca="1">+'P&amp;G'!AL72</f>
        <v>0</v>
      </c>
      <c r="AM45" s="147">
        <f ca="1">+'P&amp;G'!AM72</f>
        <v>0</v>
      </c>
      <c r="AN45" s="147">
        <f ca="1">+'P&amp;G'!AN72</f>
        <v>0</v>
      </c>
      <c r="AO45" s="147">
        <f ca="1">+'P&amp;G'!AO72</f>
        <v>0</v>
      </c>
      <c r="AP45" s="147">
        <f ca="1">+'P&amp;G'!AP72</f>
        <v>0</v>
      </c>
      <c r="AQ45" s="147">
        <f ca="1">+'P&amp;G'!AQ72</f>
        <v>0</v>
      </c>
      <c r="AR45" s="147">
        <f ca="1">+'P&amp;G'!AR72</f>
        <v>0</v>
      </c>
      <c r="AS45" s="147">
        <f ca="1">+'P&amp;G'!AS72</f>
        <v>0</v>
      </c>
      <c r="AT45" s="147">
        <f ca="1">+'P&amp;G'!AT72</f>
        <v>0</v>
      </c>
      <c r="AU45" s="147">
        <f ca="1">+'P&amp;G'!AU72</f>
        <v>0</v>
      </c>
      <c r="AV45" s="147">
        <f ca="1">+'P&amp;G'!AV72</f>
        <v>0</v>
      </c>
      <c r="AW45" s="39"/>
      <c r="AX45" s="39"/>
      <c r="AY45" s="39"/>
      <c r="AZ45" s="39"/>
      <c r="BA45" s="39"/>
      <c r="BB45" s="39"/>
      <c r="BC45" s="39"/>
      <c r="BD45" s="39"/>
    </row>
    <row r="46" spans="2:56" x14ac:dyDescent="0.2">
      <c r="B46" s="13" t="s">
        <v>352</v>
      </c>
      <c r="C46" s="325" t="str">
        <f>+Hip!D168</f>
        <v>SI</v>
      </c>
      <c r="D46" s="39"/>
      <c r="E46" s="143">
        <f t="shared" ca="1" si="17"/>
        <v>2.5277956873170321E-11</v>
      </c>
      <c r="F46" s="143"/>
      <c r="G46" s="147">
        <f ca="1">-(G43+F51)*(G43+F51&lt;0)*($C46="SI")</f>
        <v>0</v>
      </c>
      <c r="H46" s="147">
        <f t="shared" ref="H46:AV46" ca="1" si="18">-(H43+G51)*(H43+G51&lt;0)*($C46="SI")</f>
        <v>0</v>
      </c>
      <c r="I46" s="147">
        <f t="shared" ca="1" si="18"/>
        <v>0</v>
      </c>
      <c r="J46" s="147">
        <f t="shared" ca="1" si="18"/>
        <v>0</v>
      </c>
      <c r="K46" s="147">
        <f t="shared" ca="1" si="18"/>
        <v>0</v>
      </c>
      <c r="L46" s="147">
        <f t="shared" ca="1" si="18"/>
        <v>0</v>
      </c>
      <c r="M46" s="147">
        <f t="shared" ca="1" si="18"/>
        <v>0</v>
      </c>
      <c r="N46" s="147">
        <f t="shared" ca="1" si="18"/>
        <v>0</v>
      </c>
      <c r="O46" s="147">
        <f t="shared" ca="1" si="18"/>
        <v>0</v>
      </c>
      <c r="P46" s="147">
        <f t="shared" ca="1" si="18"/>
        <v>0</v>
      </c>
      <c r="Q46" s="147">
        <f t="shared" ca="1" si="18"/>
        <v>0</v>
      </c>
      <c r="R46" s="147">
        <f t="shared" ca="1" si="18"/>
        <v>0</v>
      </c>
      <c r="S46" s="147">
        <f t="shared" ca="1" si="18"/>
        <v>0</v>
      </c>
      <c r="T46" s="147">
        <f t="shared" ca="1" si="18"/>
        <v>0</v>
      </c>
      <c r="U46" s="147">
        <f t="shared" ca="1" si="18"/>
        <v>0</v>
      </c>
      <c r="V46" s="147">
        <f t="shared" ca="1" si="18"/>
        <v>0</v>
      </c>
      <c r="W46" s="147">
        <f t="shared" ca="1" si="18"/>
        <v>0</v>
      </c>
      <c r="X46" s="147">
        <f t="shared" ca="1" si="18"/>
        <v>0</v>
      </c>
      <c r="Y46" s="147">
        <f t="shared" ca="1" si="18"/>
        <v>0</v>
      </c>
      <c r="Z46" s="147">
        <f t="shared" ca="1" si="18"/>
        <v>0</v>
      </c>
      <c r="AA46" s="147">
        <f t="shared" ca="1" si="18"/>
        <v>0</v>
      </c>
      <c r="AB46" s="147">
        <f t="shared" ca="1" si="18"/>
        <v>0</v>
      </c>
      <c r="AC46" s="147">
        <f t="shared" ca="1" si="18"/>
        <v>0</v>
      </c>
      <c r="AD46" s="147">
        <f t="shared" ca="1" si="18"/>
        <v>0</v>
      </c>
      <c r="AE46" s="147">
        <f t="shared" ca="1" si="18"/>
        <v>0</v>
      </c>
      <c r="AF46" s="147">
        <f t="shared" ca="1" si="18"/>
        <v>0</v>
      </c>
      <c r="AG46" s="147">
        <f t="shared" ca="1" si="18"/>
        <v>0</v>
      </c>
      <c r="AH46" s="147">
        <f t="shared" ca="1" si="18"/>
        <v>0</v>
      </c>
      <c r="AI46" s="147">
        <f t="shared" ca="1" si="18"/>
        <v>0</v>
      </c>
      <c r="AJ46" s="147">
        <f t="shared" ca="1" si="18"/>
        <v>0</v>
      </c>
      <c r="AK46" s="147">
        <f t="shared" ca="1" si="18"/>
        <v>0</v>
      </c>
      <c r="AL46" s="147">
        <f t="shared" ca="1" si="18"/>
        <v>1.4507825847831143E-12</v>
      </c>
      <c r="AM46" s="147">
        <f t="shared" ca="1" si="18"/>
        <v>1.5792404143678052E-12</v>
      </c>
      <c r="AN46" s="147">
        <f t="shared" ca="1" si="18"/>
        <v>1.7190723906748846E-12</v>
      </c>
      <c r="AO46" s="147">
        <f t="shared" ca="1" si="18"/>
        <v>1.8712856240850959E-12</v>
      </c>
      <c r="AP46" s="147">
        <f t="shared" ca="1" si="18"/>
        <v>2.0369763983777449E-12</v>
      </c>
      <c r="AQ46" s="147">
        <f t="shared" ca="1" si="18"/>
        <v>2.2173380664839026E-12</v>
      </c>
      <c r="AR46" s="147">
        <f t="shared" ca="1" si="18"/>
        <v>2.4136696453597397E-12</v>
      </c>
      <c r="AS46" s="147">
        <f t="shared" ca="1" si="18"/>
        <v>2.6273851718827681E-12</v>
      </c>
      <c r="AT46" s="147">
        <f t="shared" ca="1" si="18"/>
        <v>2.860023887154854E-12</v>
      </c>
      <c r="AU46" s="147">
        <f t="shared" ca="1" si="18"/>
        <v>3.1132613225623157E-12</v>
      </c>
      <c r="AV46" s="147">
        <f t="shared" ca="1" si="18"/>
        <v>3.3889213674380999E-12</v>
      </c>
      <c r="AW46" s="39"/>
      <c r="AX46" s="39"/>
      <c r="AY46" s="39"/>
      <c r="AZ46" s="39"/>
      <c r="BA46" s="39"/>
      <c r="BB46" s="39"/>
      <c r="BC46" s="39"/>
      <c r="BD46" s="39"/>
    </row>
    <row r="47" spans="2:56" x14ac:dyDescent="0.2">
      <c r="B47" s="13" t="s">
        <v>91</v>
      </c>
      <c r="C47" s="18"/>
      <c r="D47" s="39"/>
      <c r="E47" s="143">
        <f t="shared" ca="1" si="17"/>
        <v>-83544.631991889546</v>
      </c>
      <c r="F47" s="143"/>
      <c r="G47" s="147">
        <f ca="1">+Fin!G55</f>
        <v>0</v>
      </c>
      <c r="H47" s="147">
        <f ca="1">+Fin!H55</f>
        <v>0</v>
      </c>
      <c r="I47" s="147">
        <f ca="1">+Fin!I55</f>
        <v>0</v>
      </c>
      <c r="J47" s="147">
        <f ca="1">+Fin!J55</f>
        <v>0</v>
      </c>
      <c r="K47" s="147">
        <f ca="1">+Fin!K55</f>
        <v>-6672.6218120031826</v>
      </c>
      <c r="L47" s="147">
        <f ca="1">+Fin!L55</f>
        <v>-27069.048872073741</v>
      </c>
      <c r="M47" s="147">
        <f ca="1">+Fin!M55</f>
        <v>-12143.381909483069</v>
      </c>
      <c r="N47" s="147">
        <f ca="1">+Fin!N55</f>
        <v>0</v>
      </c>
      <c r="O47" s="147">
        <f ca="1">+Fin!O55</f>
        <v>0</v>
      </c>
      <c r="P47" s="147">
        <f ca="1">+Fin!P55</f>
        <v>0</v>
      </c>
      <c r="Q47" s="147">
        <f ca="1">+Fin!Q55</f>
        <v>0</v>
      </c>
      <c r="R47" s="147">
        <f ca="1">+Fin!R55</f>
        <v>0</v>
      </c>
      <c r="S47" s="147">
        <f ca="1">+Fin!S55</f>
        <v>0</v>
      </c>
      <c r="T47" s="147">
        <f ca="1">+Fin!T55</f>
        <v>0</v>
      </c>
      <c r="U47" s="147">
        <f ca="1">+Fin!U55</f>
        <v>0</v>
      </c>
      <c r="V47" s="147">
        <f ca="1">+Fin!V55</f>
        <v>0</v>
      </c>
      <c r="W47" s="147">
        <f ca="1">+Fin!W55</f>
        <v>0</v>
      </c>
      <c r="X47" s="147">
        <f ca="1">+Fin!X55</f>
        <v>0</v>
      </c>
      <c r="Y47" s="147">
        <f ca="1">+Fin!Y55</f>
        <v>0</v>
      </c>
      <c r="Z47" s="147">
        <f ca="1">+Fin!Z55</f>
        <v>0</v>
      </c>
      <c r="AA47" s="147">
        <f ca="1">+Fin!AA55</f>
        <v>0</v>
      </c>
      <c r="AB47" s="147">
        <f ca="1">+Fin!AB55</f>
        <v>0</v>
      </c>
      <c r="AC47" s="147">
        <f ca="1">+Fin!AC55</f>
        <v>0</v>
      </c>
      <c r="AD47" s="147">
        <f ca="1">+Fin!AD55</f>
        <v>0</v>
      </c>
      <c r="AE47" s="147">
        <f ca="1">+Fin!AE55</f>
        <v>-382.96130745566188</v>
      </c>
      <c r="AF47" s="147">
        <f ca="1">+Fin!AF55</f>
        <v>-3509.2988616687944</v>
      </c>
      <c r="AG47" s="147">
        <f ca="1">+Fin!AG55</f>
        <v>0</v>
      </c>
      <c r="AH47" s="147">
        <f ca="1">+Fin!AH55</f>
        <v>0</v>
      </c>
      <c r="AI47" s="147">
        <f ca="1">+Fin!AI55</f>
        <v>0</v>
      </c>
      <c r="AJ47" s="147">
        <f ca="1">+Fin!AJ55</f>
        <v>-33767.319229205095</v>
      </c>
      <c r="AK47" s="147">
        <f ca="1">+Fin!AK55</f>
        <v>0</v>
      </c>
      <c r="AL47" s="147">
        <f ca="1">+Fin!AL55</f>
        <v>0</v>
      </c>
      <c r="AM47" s="147">
        <f ca="1">+Fin!AM55</f>
        <v>0</v>
      </c>
      <c r="AN47" s="147">
        <f ca="1">+Fin!AN55</f>
        <v>0</v>
      </c>
      <c r="AO47" s="147">
        <f ca="1">+Fin!AO55</f>
        <v>0</v>
      </c>
      <c r="AP47" s="147">
        <f ca="1">+Fin!AP55</f>
        <v>0</v>
      </c>
      <c r="AQ47" s="147">
        <f ca="1">+Fin!AQ55</f>
        <v>0</v>
      </c>
      <c r="AR47" s="147">
        <f ca="1">+Fin!AR55</f>
        <v>0</v>
      </c>
      <c r="AS47" s="147">
        <f ca="1">+Fin!AS55</f>
        <v>0</v>
      </c>
      <c r="AT47" s="147">
        <f ca="1">+Fin!AT55</f>
        <v>0</v>
      </c>
      <c r="AU47" s="147">
        <f ca="1">+Fin!AU55</f>
        <v>0</v>
      </c>
      <c r="AV47" s="147">
        <f ca="1">+Fin!AV55</f>
        <v>0</v>
      </c>
      <c r="AW47" s="39"/>
      <c r="AX47" s="39"/>
      <c r="AY47" s="39"/>
      <c r="AZ47" s="39"/>
      <c r="BA47" s="39"/>
      <c r="BB47" s="39"/>
      <c r="BC47" s="39"/>
      <c r="BD47" s="39"/>
    </row>
    <row r="48" spans="2:56" x14ac:dyDescent="0.2">
      <c r="B48" s="13" t="s">
        <v>70</v>
      </c>
      <c r="C48" s="18"/>
      <c r="D48" s="39"/>
      <c r="E48" s="143">
        <f t="shared" ca="1" si="17"/>
        <v>0</v>
      </c>
      <c r="F48" s="143"/>
      <c r="G48" s="147">
        <f t="shared" ref="G48:AV48" ca="1" si="19">-SUM(G43:G47,F51)*G5</f>
        <v>0</v>
      </c>
      <c r="H48" s="147">
        <f t="shared" ca="1" si="19"/>
        <v>0</v>
      </c>
      <c r="I48" s="147">
        <f t="shared" ca="1" si="19"/>
        <v>0</v>
      </c>
      <c r="J48" s="147">
        <f t="shared" ca="1" si="19"/>
        <v>0</v>
      </c>
      <c r="K48" s="147">
        <f t="shared" ca="1" si="19"/>
        <v>0</v>
      </c>
      <c r="L48" s="147">
        <f t="shared" ca="1" si="19"/>
        <v>0</v>
      </c>
      <c r="M48" s="147">
        <f t="shared" ca="1" si="19"/>
        <v>0</v>
      </c>
      <c r="N48" s="147">
        <f t="shared" ca="1" si="19"/>
        <v>0</v>
      </c>
      <c r="O48" s="147">
        <f t="shared" ca="1" si="19"/>
        <v>0</v>
      </c>
      <c r="P48" s="147">
        <f t="shared" ca="1" si="19"/>
        <v>0</v>
      </c>
      <c r="Q48" s="147">
        <f t="shared" ca="1" si="19"/>
        <v>0</v>
      </c>
      <c r="R48" s="147">
        <f t="shared" ca="1" si="19"/>
        <v>0</v>
      </c>
      <c r="S48" s="147">
        <f t="shared" ca="1" si="19"/>
        <v>0</v>
      </c>
      <c r="T48" s="147">
        <f t="shared" ca="1" si="19"/>
        <v>0</v>
      </c>
      <c r="U48" s="147">
        <f t="shared" ca="1" si="19"/>
        <v>0</v>
      </c>
      <c r="V48" s="147">
        <f t="shared" ca="1" si="19"/>
        <v>0</v>
      </c>
      <c r="W48" s="147">
        <f t="shared" ca="1" si="19"/>
        <v>0</v>
      </c>
      <c r="X48" s="147">
        <f t="shared" ca="1" si="19"/>
        <v>0</v>
      </c>
      <c r="Y48" s="147">
        <f t="shared" ca="1" si="19"/>
        <v>0</v>
      </c>
      <c r="Z48" s="147">
        <f t="shared" ca="1" si="19"/>
        <v>0</v>
      </c>
      <c r="AA48" s="147">
        <f t="shared" ca="1" si="19"/>
        <v>0</v>
      </c>
      <c r="AB48" s="147">
        <f t="shared" ca="1" si="19"/>
        <v>0</v>
      </c>
      <c r="AC48" s="147">
        <f t="shared" ca="1" si="19"/>
        <v>0</v>
      </c>
      <c r="AD48" s="147">
        <f t="shared" ca="1" si="19"/>
        <v>0</v>
      </c>
      <c r="AE48" s="147">
        <f t="shared" ca="1" si="19"/>
        <v>0</v>
      </c>
      <c r="AF48" s="147">
        <f t="shared" ca="1" si="19"/>
        <v>0</v>
      </c>
      <c r="AG48" s="147">
        <f t="shared" ca="1" si="19"/>
        <v>0</v>
      </c>
      <c r="AH48" s="147">
        <f t="shared" ca="1" si="19"/>
        <v>0</v>
      </c>
      <c r="AI48" s="147">
        <f t="shared" ca="1" si="19"/>
        <v>0</v>
      </c>
      <c r="AJ48" s="147">
        <f t="shared" ca="1" si="19"/>
        <v>0</v>
      </c>
      <c r="AK48" s="147">
        <f t="shared" ca="1" si="19"/>
        <v>0</v>
      </c>
      <c r="AL48" s="147">
        <f t="shared" ca="1" si="19"/>
        <v>0</v>
      </c>
      <c r="AM48" s="147">
        <f t="shared" ca="1" si="19"/>
        <v>0</v>
      </c>
      <c r="AN48" s="147">
        <f t="shared" ca="1" si="19"/>
        <v>0</v>
      </c>
      <c r="AO48" s="147">
        <f t="shared" ca="1" si="19"/>
        <v>0</v>
      </c>
      <c r="AP48" s="147">
        <f t="shared" ca="1" si="19"/>
        <v>0</v>
      </c>
      <c r="AQ48" s="147">
        <f t="shared" ca="1" si="19"/>
        <v>0</v>
      </c>
      <c r="AR48" s="147">
        <f t="shared" ca="1" si="19"/>
        <v>0</v>
      </c>
      <c r="AS48" s="147">
        <f t="shared" ca="1" si="19"/>
        <v>0</v>
      </c>
      <c r="AT48" s="147">
        <f t="shared" ca="1" si="19"/>
        <v>0</v>
      </c>
      <c r="AU48" s="147">
        <f t="shared" ca="1" si="19"/>
        <v>0</v>
      </c>
      <c r="AV48" s="147">
        <f t="shared" ca="1" si="19"/>
        <v>0</v>
      </c>
      <c r="AW48" s="39"/>
      <c r="AX48" s="39"/>
      <c r="AY48" s="39"/>
      <c r="AZ48" s="39"/>
      <c r="BA48" s="39"/>
      <c r="BB48" s="39"/>
      <c r="BC48" s="39"/>
      <c r="BD48" s="39"/>
    </row>
    <row r="49" spans="1:56" x14ac:dyDescent="0.2">
      <c r="B49" s="39"/>
      <c r="C49" s="18"/>
      <c r="D49" s="39"/>
      <c r="E49" s="143"/>
      <c r="F49" s="143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39"/>
      <c r="AX49" s="39"/>
      <c r="AY49" s="39"/>
      <c r="AZ49" s="39"/>
      <c r="BA49" s="39"/>
      <c r="BB49" s="39"/>
      <c r="BC49" s="39"/>
      <c r="BD49" s="39"/>
    </row>
    <row r="50" spans="1:56" x14ac:dyDescent="0.2">
      <c r="B50" s="66" t="s">
        <v>92</v>
      </c>
      <c r="C50" s="67"/>
      <c r="D50" s="66"/>
      <c r="E50" s="148">
        <f ca="1">+SUM(G50:AV50)</f>
        <v>0</v>
      </c>
      <c r="F50" s="149"/>
      <c r="G50" s="150">
        <f ca="1">+SUM(G43:G48)</f>
        <v>0</v>
      </c>
      <c r="H50" s="150">
        <f t="shared" ref="H50:AF50" ca="1" si="20">+SUM(H43:H48)</f>
        <v>290768.87532460358</v>
      </c>
      <c r="I50" s="150">
        <f t="shared" ca="1" si="20"/>
        <v>-157112.09238971715</v>
      </c>
      <c r="J50" s="150">
        <f t="shared" ca="1" si="20"/>
        <v>-79763.284851278673</v>
      </c>
      <c r="K50" s="150">
        <f t="shared" ca="1" si="20"/>
        <v>-40602.948081011258</v>
      </c>
      <c r="L50" s="150">
        <f t="shared" ca="1" si="20"/>
        <v>-13290.550002596501</v>
      </c>
      <c r="M50" s="150">
        <f t="shared" ca="1" si="20"/>
        <v>0</v>
      </c>
      <c r="N50" s="150">
        <f t="shared" ca="1" si="20"/>
        <v>0</v>
      </c>
      <c r="O50" s="150">
        <f t="shared" ca="1" si="20"/>
        <v>0</v>
      </c>
      <c r="P50" s="150">
        <f t="shared" ca="1" si="20"/>
        <v>0</v>
      </c>
      <c r="Q50" s="150">
        <f t="shared" ca="1" si="20"/>
        <v>0</v>
      </c>
      <c r="R50" s="150">
        <f t="shared" ca="1" si="20"/>
        <v>0</v>
      </c>
      <c r="S50" s="150">
        <f t="shared" ca="1" si="20"/>
        <v>0</v>
      </c>
      <c r="T50" s="150">
        <f t="shared" ca="1" si="20"/>
        <v>0</v>
      </c>
      <c r="U50" s="150">
        <f t="shared" ca="1" si="20"/>
        <v>0</v>
      </c>
      <c r="V50" s="150">
        <f t="shared" ca="1" si="20"/>
        <v>0</v>
      </c>
      <c r="W50" s="150">
        <f t="shared" ca="1" si="20"/>
        <v>0</v>
      </c>
      <c r="X50" s="150">
        <f t="shared" ca="1" si="20"/>
        <v>0</v>
      </c>
      <c r="Y50" s="150">
        <f t="shared" ca="1" si="20"/>
        <v>0</v>
      </c>
      <c r="Z50" s="150">
        <f t="shared" ca="1" si="20"/>
        <v>0</v>
      </c>
      <c r="AA50" s="150">
        <f t="shared" ca="1" si="20"/>
        <v>0</v>
      </c>
      <c r="AB50" s="150">
        <f t="shared" ca="1" si="20"/>
        <v>0</v>
      </c>
      <c r="AC50" s="150">
        <f t="shared" ca="1" si="20"/>
        <v>0</v>
      </c>
      <c r="AD50" s="150">
        <f t="shared" ca="1" si="20"/>
        <v>0</v>
      </c>
      <c r="AE50" s="150">
        <f t="shared" ca="1" si="20"/>
        <v>9.6080162256839685E-4</v>
      </c>
      <c r="AF50" s="150">
        <f t="shared" ca="1" si="20"/>
        <v>2555.0434590086352</v>
      </c>
      <c r="AG50" s="150">
        <f t="shared" ref="AG50:AN50" ca="1" si="21">+SUM(AG43:AG48)</f>
        <v>8668.0806096145352</v>
      </c>
      <c r="AH50" s="150">
        <f t="shared" ca="1" si="21"/>
        <v>9852.9630512643525</v>
      </c>
      <c r="AI50" s="150">
        <f t="shared" ca="1" si="21"/>
        <v>4501.5773261627946</v>
      </c>
      <c r="AJ50" s="150">
        <f t="shared" ca="1" si="21"/>
        <v>-23939.640143396573</v>
      </c>
      <c r="AK50" s="150">
        <f t="shared" ca="1" si="21"/>
        <v>-1638.0252634553653</v>
      </c>
      <c r="AL50" s="150">
        <f t="shared" ca="1" si="21"/>
        <v>0</v>
      </c>
      <c r="AM50" s="150">
        <f t="shared" ca="1" si="21"/>
        <v>0</v>
      </c>
      <c r="AN50" s="150">
        <f t="shared" ca="1" si="21"/>
        <v>0</v>
      </c>
      <c r="AO50" s="150">
        <f t="shared" ref="AO50:AV50" ca="1" si="22">+SUM(AO43:AO48)</f>
        <v>0</v>
      </c>
      <c r="AP50" s="150">
        <f t="shared" ca="1" si="22"/>
        <v>0</v>
      </c>
      <c r="AQ50" s="150">
        <f t="shared" ca="1" si="22"/>
        <v>0</v>
      </c>
      <c r="AR50" s="150">
        <f t="shared" ca="1" si="22"/>
        <v>0</v>
      </c>
      <c r="AS50" s="150">
        <f t="shared" ca="1" si="22"/>
        <v>0</v>
      </c>
      <c r="AT50" s="150">
        <f t="shared" ca="1" si="22"/>
        <v>0</v>
      </c>
      <c r="AU50" s="150">
        <f t="shared" ca="1" si="22"/>
        <v>0</v>
      </c>
      <c r="AV50" s="150">
        <f t="shared" ca="1" si="22"/>
        <v>0</v>
      </c>
      <c r="AW50" s="32"/>
      <c r="AX50" s="32"/>
      <c r="AY50" s="32"/>
      <c r="AZ50" s="32"/>
      <c r="BA50" s="32"/>
      <c r="BB50" s="32"/>
      <c r="BC50" s="32"/>
      <c r="BD50" s="32"/>
    </row>
    <row r="51" spans="1:56" x14ac:dyDescent="0.2">
      <c r="B51" s="39" t="s">
        <v>93</v>
      </c>
      <c r="C51" s="18"/>
      <c r="D51" s="39"/>
      <c r="E51" s="143"/>
      <c r="F51" s="143"/>
      <c r="G51" s="147">
        <f ca="1">+G50+F51</f>
        <v>0</v>
      </c>
      <c r="H51" s="147">
        <f t="shared" ref="H51:AN51" ca="1" si="23">+H50+G51</f>
        <v>290768.87532460358</v>
      </c>
      <c r="I51" s="147">
        <f t="shared" ca="1" si="23"/>
        <v>133656.78293488643</v>
      </c>
      <c r="J51" s="147">
        <f t="shared" ca="1" si="23"/>
        <v>53893.498083607759</v>
      </c>
      <c r="K51" s="147">
        <f t="shared" ca="1" si="23"/>
        <v>13290.550002596501</v>
      </c>
      <c r="L51" s="147">
        <f t="shared" ca="1" si="23"/>
        <v>0</v>
      </c>
      <c r="M51" s="147">
        <f t="shared" ca="1" si="23"/>
        <v>0</v>
      </c>
      <c r="N51" s="147">
        <f t="shared" ca="1" si="23"/>
        <v>0</v>
      </c>
      <c r="O51" s="147">
        <f t="shared" ca="1" si="23"/>
        <v>0</v>
      </c>
      <c r="P51" s="147">
        <f t="shared" ca="1" si="23"/>
        <v>0</v>
      </c>
      <c r="Q51" s="147">
        <f t="shared" ca="1" si="23"/>
        <v>0</v>
      </c>
      <c r="R51" s="147">
        <f t="shared" ca="1" si="23"/>
        <v>0</v>
      </c>
      <c r="S51" s="147">
        <f t="shared" ca="1" si="23"/>
        <v>0</v>
      </c>
      <c r="T51" s="147">
        <f t="shared" ca="1" si="23"/>
        <v>0</v>
      </c>
      <c r="U51" s="147">
        <f t="shared" ca="1" si="23"/>
        <v>0</v>
      </c>
      <c r="V51" s="147">
        <f t="shared" ca="1" si="23"/>
        <v>0</v>
      </c>
      <c r="W51" s="147">
        <f t="shared" ca="1" si="23"/>
        <v>0</v>
      </c>
      <c r="X51" s="147">
        <f t="shared" ca="1" si="23"/>
        <v>0</v>
      </c>
      <c r="Y51" s="147">
        <f t="shared" ca="1" si="23"/>
        <v>0</v>
      </c>
      <c r="Z51" s="147">
        <f t="shared" ca="1" si="23"/>
        <v>0</v>
      </c>
      <c r="AA51" s="147">
        <f t="shared" ca="1" si="23"/>
        <v>0</v>
      </c>
      <c r="AB51" s="147">
        <f t="shared" ca="1" si="23"/>
        <v>0</v>
      </c>
      <c r="AC51" s="147">
        <f t="shared" ca="1" si="23"/>
        <v>0</v>
      </c>
      <c r="AD51" s="147">
        <f t="shared" ca="1" si="23"/>
        <v>0</v>
      </c>
      <c r="AE51" s="147">
        <f t="shared" ca="1" si="23"/>
        <v>9.6080162256839685E-4</v>
      </c>
      <c r="AF51" s="147">
        <f t="shared" ca="1" si="23"/>
        <v>2555.0444198102578</v>
      </c>
      <c r="AG51" s="147">
        <f t="shared" ca="1" si="23"/>
        <v>11223.125029424793</v>
      </c>
      <c r="AH51" s="147">
        <f t="shared" ca="1" si="23"/>
        <v>21076.088080689144</v>
      </c>
      <c r="AI51" s="147">
        <f t="shared" ca="1" si="23"/>
        <v>25577.665406851938</v>
      </c>
      <c r="AJ51" s="147">
        <f t="shared" ca="1" si="23"/>
        <v>1638.0252634553653</v>
      </c>
      <c r="AK51" s="147">
        <f t="shared" ca="1" si="23"/>
        <v>0</v>
      </c>
      <c r="AL51" s="147">
        <f t="shared" ca="1" si="23"/>
        <v>0</v>
      </c>
      <c r="AM51" s="147">
        <f t="shared" ca="1" si="23"/>
        <v>0</v>
      </c>
      <c r="AN51" s="147">
        <f t="shared" ca="1" si="23"/>
        <v>0</v>
      </c>
      <c r="AO51" s="147">
        <f t="shared" ref="AO51" ca="1" si="24">+AO50+AN51</f>
        <v>0</v>
      </c>
      <c r="AP51" s="147">
        <f t="shared" ref="AP51" ca="1" si="25">+AP50+AO51</f>
        <v>0</v>
      </c>
      <c r="AQ51" s="147">
        <f t="shared" ref="AQ51" ca="1" si="26">+AQ50+AP51</f>
        <v>0</v>
      </c>
      <c r="AR51" s="147">
        <f t="shared" ref="AR51" ca="1" si="27">+AR50+AQ51</f>
        <v>0</v>
      </c>
      <c r="AS51" s="147">
        <f t="shared" ref="AS51" ca="1" si="28">+AS50+AR51</f>
        <v>0</v>
      </c>
      <c r="AT51" s="147">
        <f t="shared" ref="AT51" ca="1" si="29">+AT50+AS51</f>
        <v>0</v>
      </c>
      <c r="AU51" s="147">
        <f t="shared" ref="AU51" ca="1" si="30">+AU50+AT51</f>
        <v>0</v>
      </c>
      <c r="AV51" s="147">
        <f t="shared" ref="AV51" ca="1" si="31">+AV50+AU51</f>
        <v>0</v>
      </c>
      <c r="AW51" s="39"/>
      <c r="AX51" s="39"/>
      <c r="AY51" s="39"/>
      <c r="AZ51" s="39"/>
      <c r="BA51" s="39"/>
      <c r="BB51" s="39"/>
      <c r="BC51" s="39"/>
      <c r="BD51" s="39"/>
    </row>
    <row r="52" spans="1:56" x14ac:dyDescent="0.2">
      <c r="B52" s="72" t="s">
        <v>77</v>
      </c>
      <c r="C52" s="18"/>
      <c r="D52" s="72" t="str">
        <f ca="1">+IF(COUNTIF(G52:AN52,"&lt;0")=0,"Ok","Error")</f>
        <v>Ok</v>
      </c>
      <c r="E52" s="143"/>
      <c r="F52" s="143"/>
      <c r="G52" s="154">
        <f ca="1">+ROUND(G51,0)</f>
        <v>0</v>
      </c>
      <c r="H52" s="154">
        <f t="shared" ref="H52:AN52" ca="1" si="32">+ROUND(H51,0)</f>
        <v>290769</v>
      </c>
      <c r="I52" s="154">
        <f t="shared" ca="1" si="32"/>
        <v>133657</v>
      </c>
      <c r="J52" s="154">
        <f t="shared" ca="1" si="32"/>
        <v>53893</v>
      </c>
      <c r="K52" s="154">
        <f t="shared" ca="1" si="32"/>
        <v>13291</v>
      </c>
      <c r="L52" s="154">
        <f t="shared" ca="1" si="32"/>
        <v>0</v>
      </c>
      <c r="M52" s="154">
        <f t="shared" ca="1" si="32"/>
        <v>0</v>
      </c>
      <c r="N52" s="154">
        <f t="shared" ca="1" si="32"/>
        <v>0</v>
      </c>
      <c r="O52" s="154">
        <f t="shared" ca="1" si="32"/>
        <v>0</v>
      </c>
      <c r="P52" s="154">
        <f t="shared" ca="1" si="32"/>
        <v>0</v>
      </c>
      <c r="Q52" s="154">
        <f t="shared" ca="1" si="32"/>
        <v>0</v>
      </c>
      <c r="R52" s="154">
        <f t="shared" ca="1" si="32"/>
        <v>0</v>
      </c>
      <c r="S52" s="154">
        <f t="shared" ca="1" si="32"/>
        <v>0</v>
      </c>
      <c r="T52" s="154">
        <f t="shared" ca="1" si="32"/>
        <v>0</v>
      </c>
      <c r="U52" s="154">
        <f t="shared" ca="1" si="32"/>
        <v>0</v>
      </c>
      <c r="V52" s="154">
        <f t="shared" ca="1" si="32"/>
        <v>0</v>
      </c>
      <c r="W52" s="154">
        <f t="shared" ca="1" si="32"/>
        <v>0</v>
      </c>
      <c r="X52" s="154">
        <f t="shared" ca="1" si="32"/>
        <v>0</v>
      </c>
      <c r="Y52" s="154">
        <f t="shared" ca="1" si="32"/>
        <v>0</v>
      </c>
      <c r="Z52" s="154">
        <f t="shared" ca="1" si="32"/>
        <v>0</v>
      </c>
      <c r="AA52" s="154">
        <f t="shared" ca="1" si="32"/>
        <v>0</v>
      </c>
      <c r="AB52" s="154">
        <f t="shared" ca="1" si="32"/>
        <v>0</v>
      </c>
      <c r="AC52" s="154">
        <f t="shared" ca="1" si="32"/>
        <v>0</v>
      </c>
      <c r="AD52" s="154">
        <f t="shared" ca="1" si="32"/>
        <v>0</v>
      </c>
      <c r="AE52" s="154">
        <f t="shared" ca="1" si="32"/>
        <v>0</v>
      </c>
      <c r="AF52" s="154">
        <f t="shared" ca="1" si="32"/>
        <v>2555</v>
      </c>
      <c r="AG52" s="154">
        <f t="shared" ca="1" si="32"/>
        <v>11223</v>
      </c>
      <c r="AH52" s="154">
        <f t="shared" ca="1" si="32"/>
        <v>21076</v>
      </c>
      <c r="AI52" s="154">
        <f t="shared" ca="1" si="32"/>
        <v>25578</v>
      </c>
      <c r="AJ52" s="154">
        <f t="shared" ca="1" si="32"/>
        <v>1638</v>
      </c>
      <c r="AK52" s="154">
        <f t="shared" ca="1" si="32"/>
        <v>0</v>
      </c>
      <c r="AL52" s="154">
        <f t="shared" ca="1" si="32"/>
        <v>0</v>
      </c>
      <c r="AM52" s="154">
        <f t="shared" ca="1" si="32"/>
        <v>0</v>
      </c>
      <c r="AN52" s="154">
        <f t="shared" ca="1" si="32"/>
        <v>0</v>
      </c>
      <c r="AO52" s="154">
        <f t="shared" ref="AO52:AV52" ca="1" si="33">+ROUND(AO51,0)</f>
        <v>0</v>
      </c>
      <c r="AP52" s="154">
        <f t="shared" ca="1" si="33"/>
        <v>0</v>
      </c>
      <c r="AQ52" s="154">
        <f t="shared" ca="1" si="33"/>
        <v>0</v>
      </c>
      <c r="AR52" s="154">
        <f t="shared" ca="1" si="33"/>
        <v>0</v>
      </c>
      <c r="AS52" s="154">
        <f t="shared" ca="1" si="33"/>
        <v>0</v>
      </c>
      <c r="AT52" s="154">
        <f t="shared" ca="1" si="33"/>
        <v>0</v>
      </c>
      <c r="AU52" s="154">
        <f t="shared" ca="1" si="33"/>
        <v>0</v>
      </c>
      <c r="AV52" s="154">
        <f t="shared" ca="1" si="33"/>
        <v>0</v>
      </c>
      <c r="AW52" s="39"/>
      <c r="AX52" s="39"/>
      <c r="AY52" s="39"/>
      <c r="AZ52" s="39"/>
      <c r="BA52" s="39"/>
      <c r="BB52" s="39"/>
      <c r="BC52" s="39"/>
      <c r="BD52" s="39"/>
    </row>
    <row r="53" spans="1:56" x14ac:dyDescent="0.2">
      <c r="B53" s="32"/>
      <c r="C53" s="69"/>
      <c r="D53" s="32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32"/>
      <c r="AX53" s="32"/>
      <c r="AY53" s="32"/>
      <c r="AZ53" s="32"/>
      <c r="BA53" s="32"/>
      <c r="BB53" s="32"/>
      <c r="BC53" s="32"/>
      <c r="BD53" s="32"/>
    </row>
    <row r="54" spans="1:56" x14ac:dyDescent="0.2">
      <c r="B54" s="44"/>
      <c r="C54" s="18"/>
      <c r="D54" s="44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  <c r="AE54" s="155"/>
      <c r="AF54" s="155"/>
      <c r="AG54" s="155"/>
      <c r="AH54" s="155"/>
      <c r="AI54" s="155"/>
      <c r="AJ54" s="155"/>
      <c r="AK54" s="155"/>
      <c r="AL54" s="155"/>
      <c r="AM54" s="155"/>
      <c r="AN54" s="155"/>
      <c r="AO54" s="155"/>
      <c r="AP54" s="155"/>
      <c r="AQ54" s="155"/>
      <c r="AR54" s="155"/>
      <c r="AS54" s="155"/>
      <c r="AT54" s="155"/>
      <c r="AU54" s="155"/>
      <c r="AV54" s="155"/>
      <c r="AW54" s="44"/>
      <c r="AX54" s="44"/>
      <c r="AY54" s="44"/>
      <c r="AZ54" s="44"/>
      <c r="BA54" s="44"/>
      <c r="BB54" s="44"/>
      <c r="BC54" s="44"/>
      <c r="BD54" s="44"/>
    </row>
    <row r="55" spans="1:56" x14ac:dyDescent="0.2">
      <c r="B55" s="44"/>
      <c r="C55" s="18"/>
      <c r="D55" s="44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155"/>
      <c r="AD55" s="155"/>
      <c r="AE55" s="155"/>
      <c r="AF55" s="155"/>
      <c r="AG55" s="155"/>
      <c r="AH55" s="155"/>
      <c r="AI55" s="155"/>
      <c r="AJ55" s="155"/>
      <c r="AK55" s="155"/>
      <c r="AL55" s="155"/>
      <c r="AM55" s="155"/>
      <c r="AN55" s="155"/>
      <c r="AO55" s="155"/>
      <c r="AP55" s="155"/>
      <c r="AQ55" s="155"/>
      <c r="AR55" s="155"/>
      <c r="AS55" s="155"/>
      <c r="AT55" s="155"/>
      <c r="AU55" s="155"/>
      <c r="AV55" s="155"/>
      <c r="AW55" s="44"/>
      <c r="AX55" s="44"/>
      <c r="AY55" s="44"/>
      <c r="AZ55" s="44"/>
      <c r="BA55" s="44"/>
      <c r="BB55" s="44"/>
      <c r="BC55" s="44"/>
      <c r="BD55" s="44"/>
    </row>
    <row r="56" spans="1:56" x14ac:dyDescent="0.2">
      <c r="B56" s="22" t="s">
        <v>568</v>
      </c>
      <c r="E56" s="156"/>
      <c r="F56" s="156"/>
      <c r="G56" s="143">
        <f t="shared" ref="G56:AV56" ca="1" si="34">+G34</f>
        <v>0</v>
      </c>
      <c r="H56" s="143">
        <f t="shared" ca="1" si="34"/>
        <v>296281.55324411695</v>
      </c>
      <c r="I56" s="143">
        <f t="shared" ca="1" si="34"/>
        <v>-156612.09238971715</v>
      </c>
      <c r="J56" s="143">
        <f t="shared" ca="1" si="34"/>
        <v>-60548.441943315833</v>
      </c>
      <c r="K56" s="143">
        <f t="shared" ca="1" si="34"/>
        <v>-164.55836876976537</v>
      </c>
      <c r="L56" s="143">
        <f t="shared" ca="1" si="34"/>
        <v>57186.881186339859</v>
      </c>
      <c r="M56" s="143">
        <f t="shared" ca="1" si="34"/>
        <v>55551.764226345687</v>
      </c>
      <c r="N56" s="143">
        <f t="shared" ca="1" si="34"/>
        <v>48273.428061432278</v>
      </c>
      <c r="O56" s="143">
        <f t="shared" ca="1" si="34"/>
        <v>48961.576484086996</v>
      </c>
      <c r="P56" s="143">
        <f t="shared" ca="1" si="34"/>
        <v>49469.159593520024</v>
      </c>
      <c r="Q56" s="143">
        <f t="shared" ca="1" si="34"/>
        <v>49997.131038906889</v>
      </c>
      <c r="R56" s="143">
        <f t="shared" ca="1" si="34"/>
        <v>50561.076578368025</v>
      </c>
      <c r="S56" s="143">
        <f t="shared" ca="1" si="34"/>
        <v>51176.054704360933</v>
      </c>
      <c r="T56" s="143">
        <f t="shared" ca="1" si="34"/>
        <v>51730.185515543715</v>
      </c>
      <c r="U56" s="143">
        <f t="shared" ca="1" si="34"/>
        <v>52243.586264531506</v>
      </c>
      <c r="V56" s="143">
        <f t="shared" ca="1" si="34"/>
        <v>52805.535040467934</v>
      </c>
      <c r="W56" s="143">
        <f t="shared" ca="1" si="34"/>
        <v>53400.014367619478</v>
      </c>
      <c r="X56" s="143">
        <f t="shared" ca="1" si="34"/>
        <v>45278.851958564956</v>
      </c>
      <c r="Y56" s="143">
        <f t="shared" ca="1" si="34"/>
        <v>33240.870284450255</v>
      </c>
      <c r="Z56" s="143">
        <f t="shared" ca="1" si="34"/>
        <v>16849.055355470908</v>
      </c>
      <c r="AA56" s="143">
        <f t="shared" ca="1" si="34"/>
        <v>7388.8384363216928</v>
      </c>
      <c r="AB56" s="143">
        <f t="shared" ca="1" si="34"/>
        <v>8130.2163893092229</v>
      </c>
      <c r="AC56" s="143">
        <f t="shared" ca="1" si="34"/>
        <v>8776.9413770854644</v>
      </c>
      <c r="AD56" s="143">
        <f t="shared" ca="1" si="34"/>
        <v>9520.8402308373497</v>
      </c>
      <c r="AE56" s="143">
        <f t="shared" ca="1" si="34"/>
        <v>10011.857703482696</v>
      </c>
      <c r="AF56" s="143">
        <f t="shared" ca="1" si="34"/>
        <v>10694.55458584766</v>
      </c>
      <c r="AG56" s="143">
        <f t="shared" ca="1" si="34"/>
        <v>11383.766055416272</v>
      </c>
      <c r="AH56" s="143">
        <f t="shared" ca="1" si="34"/>
        <v>11173.981952168542</v>
      </c>
      <c r="AI56" s="143">
        <f t="shared" ca="1" si="34"/>
        <v>24903.00356393533</v>
      </c>
      <c r="AJ56" s="143">
        <f t="shared" ca="1" si="34"/>
        <v>25728.047436081837</v>
      </c>
      <c r="AK56" s="143">
        <f t="shared" ca="1" si="34"/>
        <v>-1.3327737114380692E-12</v>
      </c>
      <c r="AL56" s="143">
        <f t="shared" ca="1" si="34"/>
        <v>-1.4507825847831143E-12</v>
      </c>
      <c r="AM56" s="143">
        <f t="shared" ca="1" si="34"/>
        <v>-1.5792404143678052E-12</v>
      </c>
      <c r="AN56" s="143">
        <f t="shared" ca="1" si="34"/>
        <v>-1.7190723906748846E-12</v>
      </c>
      <c r="AO56" s="143">
        <f t="shared" ca="1" si="34"/>
        <v>-1.8712856240850959E-12</v>
      </c>
      <c r="AP56" s="143">
        <f t="shared" ca="1" si="34"/>
        <v>-2.0369763983777449E-12</v>
      </c>
      <c r="AQ56" s="143">
        <f t="shared" ca="1" si="34"/>
        <v>-2.2173380664839026E-12</v>
      </c>
      <c r="AR56" s="143">
        <f t="shared" ca="1" si="34"/>
        <v>-2.4136696453597397E-12</v>
      </c>
      <c r="AS56" s="143">
        <f t="shared" ca="1" si="34"/>
        <v>-2.6273851718827681E-12</v>
      </c>
      <c r="AT56" s="143">
        <f t="shared" ca="1" si="34"/>
        <v>-2.860023887154854E-12</v>
      </c>
      <c r="AU56" s="143">
        <f t="shared" ca="1" si="34"/>
        <v>-3.1132613225623157E-12</v>
      </c>
      <c r="AV56" s="143">
        <f t="shared" ca="1" si="34"/>
        <v>-3.3889213674380999E-12</v>
      </c>
    </row>
    <row r="57" spans="1:56" x14ac:dyDescent="0.2">
      <c r="B57" s="22" t="s">
        <v>94</v>
      </c>
      <c r="E57" s="156"/>
      <c r="F57" s="156"/>
      <c r="G57" s="143">
        <f ca="1">+G43+F51</f>
        <v>0</v>
      </c>
      <c r="H57" s="143">
        <f t="shared" ref="H57:AN57" ca="1" si="35">+H43+G51</f>
        <v>290768.87532460358</v>
      </c>
      <c r="I57" s="143">
        <f t="shared" ca="1" si="35"/>
        <v>133656.78293488643</v>
      </c>
      <c r="J57" s="143">
        <f t="shared" ca="1" si="35"/>
        <v>53893.498083607759</v>
      </c>
      <c r="K57" s="143">
        <f t="shared" ca="1" si="35"/>
        <v>19963.171814599686</v>
      </c>
      <c r="L57" s="143">
        <f t="shared" ca="1" si="35"/>
        <v>27069.048872073741</v>
      </c>
      <c r="M57" s="143">
        <f t="shared" ca="1" si="35"/>
        <v>12143.381909483069</v>
      </c>
      <c r="N57" s="143">
        <f t="shared" ca="1" si="35"/>
        <v>4865.0457445696557</v>
      </c>
      <c r="O57" s="143">
        <f t="shared" ca="1" si="35"/>
        <v>5553.1941672243847</v>
      </c>
      <c r="P57" s="143">
        <f t="shared" ca="1" si="35"/>
        <v>6060.7772766574017</v>
      </c>
      <c r="Q57" s="143">
        <f t="shared" ca="1" si="35"/>
        <v>6588.7487220442672</v>
      </c>
      <c r="R57" s="143">
        <f t="shared" ca="1" si="35"/>
        <v>7152.6942615054068</v>
      </c>
      <c r="S57" s="143">
        <f t="shared" ca="1" si="35"/>
        <v>7767.6723874983109</v>
      </c>
      <c r="T57" s="143">
        <f t="shared" ca="1" si="35"/>
        <v>8321.8031986810965</v>
      </c>
      <c r="U57" s="143">
        <f t="shared" ca="1" si="35"/>
        <v>8835.2039476688842</v>
      </c>
      <c r="V57" s="143">
        <f t="shared" ca="1" si="35"/>
        <v>9397.1527236053153</v>
      </c>
      <c r="W57" s="143">
        <f t="shared" ca="1" si="35"/>
        <v>9991.6320507568671</v>
      </c>
      <c r="X57" s="143">
        <f t="shared" ca="1" si="35"/>
        <v>1870.469641702337</v>
      </c>
      <c r="Y57" s="143">
        <f t="shared" ca="1" si="35"/>
        <v>8547.3308755504804</v>
      </c>
      <c r="Z57" s="143">
        <f t="shared" ca="1" si="35"/>
        <v>6706.4409388466029</v>
      </c>
      <c r="AA57" s="143">
        <f t="shared" ca="1" si="35"/>
        <v>7388.8384363216928</v>
      </c>
      <c r="AB57" s="143">
        <f t="shared" ca="1" si="35"/>
        <v>8130.2163893092229</v>
      </c>
      <c r="AC57" s="143">
        <f t="shared" ca="1" si="35"/>
        <v>8776.9413770854644</v>
      </c>
      <c r="AD57" s="143">
        <f t="shared" ca="1" si="35"/>
        <v>9520.8402308373497</v>
      </c>
      <c r="AE57" s="143">
        <f t="shared" ca="1" si="35"/>
        <v>10011.857703482696</v>
      </c>
      <c r="AF57" s="143">
        <f t="shared" ca="1" si="35"/>
        <v>10694.555546649282</v>
      </c>
      <c r="AG57" s="143">
        <f t="shared" ca="1" si="35"/>
        <v>13938.81047522653</v>
      </c>
      <c r="AH57" s="143">
        <f t="shared" ca="1" si="35"/>
        <v>22397.106981593337</v>
      </c>
      <c r="AI57" s="143">
        <f t="shared" ca="1" si="35"/>
        <v>45979.091644624474</v>
      </c>
      <c r="AJ57" s="143">
        <f t="shared" ca="1" si="35"/>
        <v>51305.712842933775</v>
      </c>
      <c r="AK57" s="143">
        <f t="shared" ca="1" si="35"/>
        <v>1638.025263455364</v>
      </c>
      <c r="AL57" s="143">
        <f t="shared" ca="1" si="35"/>
        <v>-1.4507825847831143E-12</v>
      </c>
      <c r="AM57" s="143">
        <f t="shared" ca="1" si="35"/>
        <v>-1.5792404143678052E-12</v>
      </c>
      <c r="AN57" s="143">
        <f t="shared" ca="1" si="35"/>
        <v>-1.7190723906748846E-12</v>
      </c>
      <c r="AO57" s="143">
        <f t="shared" ref="AO57" ca="1" si="36">+AO43+AN51</f>
        <v>-1.8712856240850959E-12</v>
      </c>
      <c r="AP57" s="143">
        <f t="shared" ref="AP57" ca="1" si="37">+AP43+AO51</f>
        <v>-2.0369763983777449E-12</v>
      </c>
      <c r="AQ57" s="143">
        <f t="shared" ref="AQ57" ca="1" si="38">+AQ43+AP51</f>
        <v>-2.2173380664839026E-12</v>
      </c>
      <c r="AR57" s="143">
        <f t="shared" ref="AR57" ca="1" si="39">+AR43+AQ51</f>
        <v>-2.4136696453597397E-12</v>
      </c>
      <c r="AS57" s="143">
        <f t="shared" ref="AS57" ca="1" si="40">+AS43+AR51</f>
        <v>-2.6273851718827681E-12</v>
      </c>
      <c r="AT57" s="143">
        <f t="shared" ref="AT57" ca="1" si="41">+AT43+AS51</f>
        <v>-2.860023887154854E-12</v>
      </c>
      <c r="AU57" s="143">
        <f t="shared" ref="AU57" ca="1" si="42">+AU43+AT51</f>
        <v>-3.1132613225623157E-12</v>
      </c>
      <c r="AV57" s="143">
        <f t="shared" ref="AV57" ca="1" si="43">+AV43+AU51</f>
        <v>-3.3889213674380999E-12</v>
      </c>
    </row>
    <row r="58" spans="1:56" x14ac:dyDescent="0.2">
      <c r="B58" s="22" t="s">
        <v>71</v>
      </c>
      <c r="E58" s="156"/>
      <c r="F58" s="156"/>
      <c r="G58" s="143">
        <f ca="1">+G43+F51+G45</f>
        <v>0</v>
      </c>
      <c r="H58" s="143">
        <f t="shared" ref="H58:AN58" ca="1" si="44">+H43+G51+H45</f>
        <v>290768.87532460358</v>
      </c>
      <c r="I58" s="143">
        <f t="shared" ca="1" si="44"/>
        <v>133656.78293488643</v>
      </c>
      <c r="J58" s="143">
        <f t="shared" ca="1" si="44"/>
        <v>53893.498083607759</v>
      </c>
      <c r="K58" s="143">
        <f t="shared" ca="1" si="44"/>
        <v>19963.171814599686</v>
      </c>
      <c r="L58" s="143">
        <f t="shared" ca="1" si="44"/>
        <v>27069.048872073741</v>
      </c>
      <c r="M58" s="143">
        <f t="shared" ca="1" si="44"/>
        <v>12143.381909483069</v>
      </c>
      <c r="N58" s="143">
        <f t="shared" ca="1" si="44"/>
        <v>0</v>
      </c>
      <c r="O58" s="143">
        <f t="shared" ca="1" si="44"/>
        <v>0</v>
      </c>
      <c r="P58" s="143">
        <f t="shared" ca="1" si="44"/>
        <v>0</v>
      </c>
      <c r="Q58" s="143">
        <f t="shared" ca="1" si="44"/>
        <v>0</v>
      </c>
      <c r="R58" s="143">
        <f t="shared" ca="1" si="44"/>
        <v>0</v>
      </c>
      <c r="S58" s="143">
        <f t="shared" ca="1" si="44"/>
        <v>0</v>
      </c>
      <c r="T58" s="143">
        <f t="shared" ca="1" si="44"/>
        <v>0</v>
      </c>
      <c r="U58" s="143">
        <f t="shared" ca="1" si="44"/>
        <v>0</v>
      </c>
      <c r="V58" s="143">
        <f t="shared" ca="1" si="44"/>
        <v>0</v>
      </c>
      <c r="W58" s="143">
        <f t="shared" ca="1" si="44"/>
        <v>0</v>
      </c>
      <c r="X58" s="143">
        <f t="shared" ca="1" si="44"/>
        <v>0</v>
      </c>
      <c r="Y58" s="143">
        <f t="shared" ca="1" si="44"/>
        <v>0</v>
      </c>
      <c r="Z58" s="143">
        <f t="shared" ca="1" si="44"/>
        <v>0</v>
      </c>
      <c r="AA58" s="143">
        <f t="shared" ca="1" si="44"/>
        <v>0</v>
      </c>
      <c r="AB58" s="143">
        <f t="shared" ca="1" si="44"/>
        <v>0</v>
      </c>
      <c r="AC58" s="143">
        <f t="shared" ca="1" si="44"/>
        <v>0</v>
      </c>
      <c r="AD58" s="143">
        <f t="shared" ca="1" si="44"/>
        <v>0</v>
      </c>
      <c r="AE58" s="143">
        <f t="shared" ca="1" si="44"/>
        <v>382.96226825728445</v>
      </c>
      <c r="AF58" s="143">
        <f t="shared" ca="1" si="44"/>
        <v>6064.3432814790522</v>
      </c>
      <c r="AG58" s="143">
        <f t="shared" ca="1" si="44"/>
        <v>11223.125029424793</v>
      </c>
      <c r="AH58" s="143">
        <f t="shared" ca="1" si="44"/>
        <v>21076.088080689147</v>
      </c>
      <c r="AI58" s="143">
        <f t="shared" ca="1" si="44"/>
        <v>25577.665406851938</v>
      </c>
      <c r="AJ58" s="143">
        <f t="shared" ca="1" si="44"/>
        <v>35405.344492660457</v>
      </c>
      <c r="AK58" s="143">
        <f t="shared" ca="1" si="44"/>
        <v>0</v>
      </c>
      <c r="AL58" s="143">
        <f t="shared" ca="1" si="44"/>
        <v>-1.4507825847831143E-12</v>
      </c>
      <c r="AM58" s="143">
        <f t="shared" ca="1" si="44"/>
        <v>-1.5792404143678052E-12</v>
      </c>
      <c r="AN58" s="143">
        <f t="shared" ca="1" si="44"/>
        <v>-1.7190723906748846E-12</v>
      </c>
      <c r="AO58" s="143">
        <f t="shared" ref="AO58" ca="1" si="45">+AO43+AN51+AO45</f>
        <v>-1.8712856240850959E-12</v>
      </c>
      <c r="AP58" s="143">
        <f t="shared" ref="AP58" ca="1" si="46">+AP43+AO51+AP45</f>
        <v>-2.0369763983777449E-12</v>
      </c>
      <c r="AQ58" s="143">
        <f t="shared" ref="AQ58" ca="1" si="47">+AQ43+AP51+AQ45</f>
        <v>-2.2173380664839026E-12</v>
      </c>
      <c r="AR58" s="143">
        <f t="shared" ref="AR58" ca="1" si="48">+AR43+AQ51+AR45</f>
        <v>-2.4136696453597397E-12</v>
      </c>
      <c r="AS58" s="143">
        <f t="shared" ref="AS58" ca="1" si="49">+AS43+AR51+AS45</f>
        <v>-2.6273851718827681E-12</v>
      </c>
      <c r="AT58" s="143">
        <f t="shared" ref="AT58" ca="1" si="50">+AT43+AS51+AT45</f>
        <v>-2.860023887154854E-12</v>
      </c>
      <c r="AU58" s="143">
        <f t="shared" ref="AU58" ca="1" si="51">+AU43+AT51+AU45</f>
        <v>-3.1132613225623157E-12</v>
      </c>
      <c r="AV58" s="143">
        <f t="shared" ref="AV58" ca="1" si="52">+AV43+AU51+AV45</f>
        <v>-3.3889213674380999E-12</v>
      </c>
    </row>
    <row r="59" spans="1:56" x14ac:dyDescent="0.2">
      <c r="H59" s="156"/>
      <c r="I59" s="156"/>
    </row>
    <row r="60" spans="1:56" ht="14.25" customHeight="1" x14ac:dyDescent="0.2">
      <c r="A60" s="26"/>
      <c r="B60" s="41" t="s">
        <v>3</v>
      </c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61"/>
      <c r="AX60" s="61"/>
      <c r="AY60" s="61"/>
      <c r="AZ60" s="61"/>
      <c r="BA60" s="61"/>
      <c r="BB60" s="61"/>
      <c r="BC60" s="61"/>
      <c r="BD60" s="61"/>
    </row>
    <row r="62" spans="1:56" x14ac:dyDescent="0.2">
      <c r="B62" s="7" t="s">
        <v>5</v>
      </c>
      <c r="C62" s="73">
        <f ca="1">+IFERROR(IRR(G62:AV62),"n.a")</f>
        <v>0.10004285811698432</v>
      </c>
      <c r="D62" s="7"/>
      <c r="E62" s="223">
        <f ca="1">+SUM(G62:AV62)</f>
        <v>526612.46058720688</v>
      </c>
      <c r="F62" s="223"/>
      <c r="G62" s="223">
        <f t="shared" ref="G62:AV62" ca="1" si="53">+G25</f>
        <v>0</v>
      </c>
      <c r="H62" s="223">
        <f t="shared" ca="1" si="53"/>
        <v>-48749.387884179989</v>
      </c>
      <c r="I62" s="223">
        <f t="shared" ca="1" si="53"/>
        <v>-195890.11548714642</v>
      </c>
      <c r="J62" s="223">
        <f t="shared" ca="1" si="53"/>
        <v>-82360.567496885225</v>
      </c>
      <c r="K62" s="223">
        <f t="shared" ca="1" si="53"/>
        <v>-11766.628548921974</v>
      </c>
      <c r="L62" s="223">
        <f t="shared" ca="1" si="53"/>
        <v>57382.206173434497</v>
      </c>
      <c r="M62" s="223">
        <f t="shared" ca="1" si="53"/>
        <v>56714.664369095037</v>
      </c>
      <c r="N62" s="223">
        <f t="shared" ca="1" si="53"/>
        <v>49410.810569958208</v>
      </c>
      <c r="O62" s="223">
        <f t="shared" ca="1" si="53"/>
        <v>50057.027648292977</v>
      </c>
      <c r="P62" s="223">
        <f t="shared" ca="1" si="53"/>
        <v>50519.996996865011</v>
      </c>
      <c r="Q62" s="223">
        <f t="shared" ca="1" si="53"/>
        <v>50991.606291482</v>
      </c>
      <c r="R62" s="223">
        <f t="shared" ca="1" si="53"/>
        <v>51489.683312340632</v>
      </c>
      <c r="S62" s="223">
        <f t="shared" ca="1" si="53"/>
        <v>52042.89225991282</v>
      </c>
      <c r="T62" s="223">
        <f t="shared" ca="1" si="53"/>
        <v>52486.340891980828</v>
      </c>
      <c r="U62" s="223">
        <f t="shared" ca="1" si="53"/>
        <v>52878.488101703166</v>
      </c>
      <c r="V62" s="223">
        <f t="shared" ca="1" si="53"/>
        <v>53302.920645236547</v>
      </c>
      <c r="W62" s="223">
        <f t="shared" ca="1" si="53"/>
        <v>53740.333568015558</v>
      </c>
      <c r="X62" s="223">
        <f t="shared" ca="1" si="53"/>
        <v>46917.684946095404</v>
      </c>
      <c r="Y62" s="223">
        <f t="shared" ca="1" si="53"/>
        <v>34115.192472918949</v>
      </c>
      <c r="Z62" s="223">
        <f t="shared" ca="1" si="53"/>
        <v>17691.421100643533</v>
      </c>
      <c r="AA62" s="223">
        <f t="shared" ca="1" si="53"/>
        <v>8227.5797163030584</v>
      </c>
      <c r="AB62" s="223">
        <f t="shared" ca="1" si="53"/>
        <v>8885.7606200009704</v>
      </c>
      <c r="AC62" s="223">
        <f t="shared" ca="1" si="53"/>
        <v>9441.4954375572943</v>
      </c>
      <c r="AD62" s="223">
        <f t="shared" ca="1" si="53"/>
        <v>10085.815463200566</v>
      </c>
      <c r="AE62" s="223">
        <f t="shared" ca="1" si="53"/>
        <v>10448.341313797859</v>
      </c>
      <c r="AF62" s="223">
        <f t="shared" ca="1" si="53"/>
        <v>10996.297413158964</v>
      </c>
      <c r="AG62" s="223">
        <f t="shared" ca="1" si="53"/>
        <v>11530.545933294516</v>
      </c>
      <c r="AH62" s="223">
        <f t="shared" ca="1" si="53"/>
        <v>13440.807089698825</v>
      </c>
      <c r="AI62" s="223">
        <f t="shared" ca="1" si="53"/>
        <v>25919.32628665003</v>
      </c>
      <c r="AJ62" s="223">
        <f t="shared" ca="1" si="53"/>
        <v>26661.921382703335</v>
      </c>
      <c r="AK62" s="223">
        <f t="shared" ca="1" si="53"/>
        <v>0</v>
      </c>
      <c r="AL62" s="223">
        <f t="shared" ca="1" si="53"/>
        <v>0</v>
      </c>
      <c r="AM62" s="223">
        <f t="shared" ca="1" si="53"/>
        <v>0</v>
      </c>
      <c r="AN62" s="223">
        <f t="shared" ca="1" si="53"/>
        <v>0</v>
      </c>
      <c r="AO62" s="223">
        <f t="shared" ca="1" si="53"/>
        <v>0</v>
      </c>
      <c r="AP62" s="223">
        <f t="shared" ca="1" si="53"/>
        <v>0</v>
      </c>
      <c r="AQ62" s="223">
        <f t="shared" ca="1" si="53"/>
        <v>0</v>
      </c>
      <c r="AR62" s="223">
        <f t="shared" ca="1" si="53"/>
        <v>0</v>
      </c>
      <c r="AS62" s="223">
        <f t="shared" ca="1" si="53"/>
        <v>0</v>
      </c>
      <c r="AT62" s="223">
        <f t="shared" ca="1" si="53"/>
        <v>0</v>
      </c>
      <c r="AU62" s="223">
        <f t="shared" ca="1" si="53"/>
        <v>0</v>
      </c>
      <c r="AV62" s="223">
        <f t="shared" ca="1" si="53"/>
        <v>0</v>
      </c>
    </row>
    <row r="63" spans="1:56" x14ac:dyDescent="0.2"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</row>
    <row r="64" spans="1:56" x14ac:dyDescent="0.2">
      <c r="B64" s="7" t="s">
        <v>8</v>
      </c>
      <c r="C64" s="73">
        <f ca="1">+IFERROR(IRR(G64:AV64),"n.a")</f>
        <v>9.7539935688645496E-2</v>
      </c>
      <c r="D64" s="7"/>
      <c r="E64" s="223">
        <f ca="1">+SUM(G64:AV64)</f>
        <v>505670.51897336182</v>
      </c>
      <c r="F64" s="223"/>
      <c r="G64" s="223">
        <f t="shared" ref="G64:AV64" ca="1" si="54">+G29</f>
        <v>0</v>
      </c>
      <c r="H64" s="223">
        <f t="shared" ca="1" si="54"/>
        <v>-48749.387884179989</v>
      </c>
      <c r="I64" s="223">
        <f t="shared" ca="1" si="54"/>
        <v>-195890.11548714642</v>
      </c>
      <c r="J64" s="223">
        <f t="shared" ca="1" si="54"/>
        <v>-82360.567496885225</v>
      </c>
      <c r="K64" s="223">
        <f t="shared" ca="1" si="54"/>
        <v>-11766.628548921974</v>
      </c>
      <c r="L64" s="223">
        <f t="shared" ca="1" si="54"/>
        <v>57186.881186339859</v>
      </c>
      <c r="M64" s="223">
        <f t="shared" ca="1" si="54"/>
        <v>55551.764226345687</v>
      </c>
      <c r="N64" s="223">
        <f t="shared" ca="1" si="54"/>
        <v>48273.428061432278</v>
      </c>
      <c r="O64" s="223">
        <f t="shared" ca="1" si="54"/>
        <v>48961.576484086996</v>
      </c>
      <c r="P64" s="223">
        <f t="shared" ca="1" si="54"/>
        <v>49469.159593520024</v>
      </c>
      <c r="Q64" s="223">
        <f t="shared" ca="1" si="54"/>
        <v>49997.131038906889</v>
      </c>
      <c r="R64" s="223">
        <f t="shared" ca="1" si="54"/>
        <v>50561.076578368025</v>
      </c>
      <c r="S64" s="223">
        <f t="shared" ca="1" si="54"/>
        <v>51176.054704360933</v>
      </c>
      <c r="T64" s="223">
        <f t="shared" ca="1" si="54"/>
        <v>51730.185515543715</v>
      </c>
      <c r="U64" s="223">
        <f t="shared" ca="1" si="54"/>
        <v>52243.586264531506</v>
      </c>
      <c r="V64" s="223">
        <f t="shared" ca="1" si="54"/>
        <v>52805.535040467934</v>
      </c>
      <c r="W64" s="223">
        <f t="shared" ca="1" si="54"/>
        <v>53400.014367619478</v>
      </c>
      <c r="X64" s="223">
        <f t="shared" ca="1" si="54"/>
        <v>45278.851958564956</v>
      </c>
      <c r="Y64" s="223">
        <f t="shared" ca="1" si="54"/>
        <v>33240.870284450255</v>
      </c>
      <c r="Z64" s="223">
        <f t="shared" ca="1" si="54"/>
        <v>16849.055355470908</v>
      </c>
      <c r="AA64" s="223">
        <f t="shared" ca="1" si="54"/>
        <v>7388.8384363216928</v>
      </c>
      <c r="AB64" s="223">
        <f t="shared" ca="1" si="54"/>
        <v>8130.2163893092229</v>
      </c>
      <c r="AC64" s="223">
        <f t="shared" ca="1" si="54"/>
        <v>8776.9413770854644</v>
      </c>
      <c r="AD64" s="223">
        <f t="shared" ca="1" si="54"/>
        <v>9520.8402308373497</v>
      </c>
      <c r="AE64" s="223">
        <f t="shared" ca="1" si="54"/>
        <v>10011.857703482696</v>
      </c>
      <c r="AF64" s="223">
        <f t="shared" ca="1" si="54"/>
        <v>10694.55458584766</v>
      </c>
      <c r="AG64" s="223">
        <f t="shared" ca="1" si="54"/>
        <v>11383.766055416272</v>
      </c>
      <c r="AH64" s="223">
        <f t="shared" ca="1" si="54"/>
        <v>11173.981952168542</v>
      </c>
      <c r="AI64" s="223">
        <f t="shared" ca="1" si="54"/>
        <v>24903.00356393533</v>
      </c>
      <c r="AJ64" s="223">
        <f t="shared" ca="1" si="54"/>
        <v>25728.047436081837</v>
      </c>
      <c r="AK64" s="223">
        <f t="shared" ca="1" si="54"/>
        <v>-1.3327737114380692E-12</v>
      </c>
      <c r="AL64" s="223">
        <f t="shared" ca="1" si="54"/>
        <v>-1.4507825847831143E-12</v>
      </c>
      <c r="AM64" s="223">
        <f t="shared" ca="1" si="54"/>
        <v>-1.5792404143678052E-12</v>
      </c>
      <c r="AN64" s="223">
        <f t="shared" ca="1" si="54"/>
        <v>-1.7190723906748846E-12</v>
      </c>
      <c r="AO64" s="223">
        <f t="shared" ca="1" si="54"/>
        <v>-1.8712856240850959E-12</v>
      </c>
      <c r="AP64" s="223">
        <f t="shared" ca="1" si="54"/>
        <v>-2.0369763983777449E-12</v>
      </c>
      <c r="AQ64" s="223">
        <f t="shared" ca="1" si="54"/>
        <v>-2.2173380664839026E-12</v>
      </c>
      <c r="AR64" s="223">
        <f t="shared" ca="1" si="54"/>
        <v>-2.4136696453597397E-12</v>
      </c>
      <c r="AS64" s="223">
        <f t="shared" ca="1" si="54"/>
        <v>-2.6273851718827681E-12</v>
      </c>
      <c r="AT64" s="223">
        <f t="shared" ca="1" si="54"/>
        <v>-2.860023887154854E-12</v>
      </c>
      <c r="AU64" s="223">
        <f t="shared" ca="1" si="54"/>
        <v>-3.1132613225623157E-12</v>
      </c>
      <c r="AV64" s="223">
        <f t="shared" ca="1" si="54"/>
        <v>-3.3889213674380999E-12</v>
      </c>
    </row>
    <row r="65" spans="2:56" x14ac:dyDescent="0.2"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</row>
    <row r="66" spans="2:56" x14ac:dyDescent="0.2">
      <c r="B66" s="7" t="s">
        <v>11</v>
      </c>
      <c r="C66" s="73" t="str">
        <f ca="1">+IFERROR(IRR(G66:AV66),"n.a")</f>
        <v>n.a</v>
      </c>
      <c r="D66" s="7"/>
      <c r="E66" s="223">
        <f ca="1">+SUM(G66:AV66)</f>
        <v>181710.63426846752</v>
      </c>
      <c r="F66" s="223"/>
      <c r="G66" s="223">
        <f ca="1">+SUM(G67:G68)</f>
        <v>0</v>
      </c>
      <c r="H66" s="223">
        <f t="shared" ref="H66:AN66" ca="1" si="55">+SUM(H67:H68)</f>
        <v>279916.46216386493</v>
      </c>
      <c r="I66" s="223">
        <f t="shared" ca="1" si="55"/>
        <v>-196390.11548714642</v>
      </c>
      <c r="J66" s="223">
        <f t="shared" ca="1" si="55"/>
        <v>-101575.41040484807</v>
      </c>
      <c r="K66" s="223">
        <f t="shared" ca="1" si="55"/>
        <v>-45532.396449160282</v>
      </c>
      <c r="L66" s="223">
        <f t="shared" ca="1" si="55"/>
        <v>13778.49886947724</v>
      </c>
      <c r="M66" s="223">
        <f t="shared" ca="1" si="55"/>
        <v>12143.381909483069</v>
      </c>
      <c r="N66" s="223">
        <f t="shared" ca="1" si="55"/>
        <v>4865.0457445696557</v>
      </c>
      <c r="O66" s="223">
        <f t="shared" ca="1" si="55"/>
        <v>5553.1941672243847</v>
      </c>
      <c r="P66" s="223">
        <f t="shared" ca="1" si="55"/>
        <v>6060.7772766574017</v>
      </c>
      <c r="Q66" s="223">
        <f t="shared" ca="1" si="55"/>
        <v>6588.7487220442672</v>
      </c>
      <c r="R66" s="223">
        <f t="shared" ca="1" si="55"/>
        <v>7152.6942615054068</v>
      </c>
      <c r="S66" s="223">
        <f t="shared" ca="1" si="55"/>
        <v>7767.6723874983109</v>
      </c>
      <c r="T66" s="223">
        <f t="shared" ca="1" si="55"/>
        <v>8321.8031986810965</v>
      </c>
      <c r="U66" s="223">
        <f t="shared" ca="1" si="55"/>
        <v>8835.2039476688842</v>
      </c>
      <c r="V66" s="223">
        <f t="shared" ca="1" si="55"/>
        <v>9397.1527236053153</v>
      </c>
      <c r="W66" s="223">
        <f t="shared" ca="1" si="55"/>
        <v>9991.6320507568671</v>
      </c>
      <c r="X66" s="223">
        <f t="shared" ca="1" si="55"/>
        <v>1870.469641702337</v>
      </c>
      <c r="Y66" s="223">
        <f t="shared" ca="1" si="55"/>
        <v>8547.3308755504804</v>
      </c>
      <c r="Z66" s="223">
        <f t="shared" ca="1" si="55"/>
        <v>6706.4409388466029</v>
      </c>
      <c r="AA66" s="223">
        <f t="shared" ca="1" si="55"/>
        <v>7388.8384363216928</v>
      </c>
      <c r="AB66" s="223">
        <f t="shared" ca="1" si="55"/>
        <v>8130.2163893092229</v>
      </c>
      <c r="AC66" s="223">
        <f t="shared" ca="1" si="55"/>
        <v>8776.9413770854644</v>
      </c>
      <c r="AD66" s="223">
        <f t="shared" ca="1" si="55"/>
        <v>9520.8402308373497</v>
      </c>
      <c r="AE66" s="223">
        <f t="shared" ca="1" si="55"/>
        <v>10011.857703482696</v>
      </c>
      <c r="AF66" s="223">
        <f t="shared" ca="1" si="55"/>
        <v>10694.55458584766</v>
      </c>
      <c r="AG66" s="223">
        <f t="shared" ca="1" si="55"/>
        <v>11383.766055416272</v>
      </c>
      <c r="AH66" s="223">
        <f t="shared" ca="1" si="55"/>
        <v>11173.981952168542</v>
      </c>
      <c r="AI66" s="223">
        <f t="shared" ca="1" si="55"/>
        <v>24903.00356393533</v>
      </c>
      <c r="AJ66" s="223">
        <f t="shared" ca="1" si="55"/>
        <v>25728.047436081837</v>
      </c>
      <c r="AK66" s="223">
        <f t="shared" ca="1" si="55"/>
        <v>-1.3327737114380692E-12</v>
      </c>
      <c r="AL66" s="223">
        <f t="shared" ca="1" si="55"/>
        <v>-1.4507825847831143E-12</v>
      </c>
      <c r="AM66" s="223">
        <f t="shared" ca="1" si="55"/>
        <v>-1.5792404143678052E-12</v>
      </c>
      <c r="AN66" s="223">
        <f t="shared" ca="1" si="55"/>
        <v>-1.7190723906748846E-12</v>
      </c>
      <c r="AO66" s="223">
        <f t="shared" ref="AO66:AV66" ca="1" si="56">+SUM(AO67:AO68)</f>
        <v>-1.8712856240850959E-12</v>
      </c>
      <c r="AP66" s="223">
        <f t="shared" ca="1" si="56"/>
        <v>-2.0369763983777449E-12</v>
      </c>
      <c r="AQ66" s="223">
        <f t="shared" ca="1" si="56"/>
        <v>-2.2173380664839026E-12</v>
      </c>
      <c r="AR66" s="223">
        <f t="shared" ca="1" si="56"/>
        <v>-2.4136696453597397E-12</v>
      </c>
      <c r="AS66" s="223">
        <f t="shared" ca="1" si="56"/>
        <v>-2.6273851718827681E-12</v>
      </c>
      <c r="AT66" s="223">
        <f t="shared" ca="1" si="56"/>
        <v>-2.860023887154854E-12</v>
      </c>
      <c r="AU66" s="223">
        <f t="shared" ca="1" si="56"/>
        <v>-3.1132613225623157E-12</v>
      </c>
      <c r="AV66" s="223">
        <f t="shared" ca="1" si="56"/>
        <v>-3.3889213674380999E-12</v>
      </c>
    </row>
    <row r="67" spans="2:56" x14ac:dyDescent="0.2">
      <c r="B67" s="13" t="s">
        <v>7</v>
      </c>
      <c r="C67" s="18"/>
      <c r="D67" s="39"/>
      <c r="E67" s="143">
        <f t="shared" ref="E67:E68" ca="1" si="57">+SUM(G67:AV67)</f>
        <v>-83544.631991889546</v>
      </c>
      <c r="F67" s="143"/>
      <c r="G67" s="143">
        <f t="shared" ref="G67:AV67" ca="1" si="58">-G31-G46</f>
        <v>0</v>
      </c>
      <c r="H67" s="143">
        <f t="shared" ca="1" si="58"/>
        <v>-10852.41316073867</v>
      </c>
      <c r="I67" s="143">
        <f t="shared" ca="1" si="58"/>
        <v>-39278.023097429279</v>
      </c>
      <c r="J67" s="143">
        <f t="shared" ca="1" si="58"/>
        <v>-21812.125553569393</v>
      </c>
      <c r="K67" s="143">
        <f t="shared" ca="1" si="58"/>
        <v>-11602.070180152208</v>
      </c>
      <c r="L67" s="143">
        <f t="shared" ca="1" si="58"/>
        <v>0</v>
      </c>
      <c r="M67" s="143">
        <f t="shared" ca="1" si="58"/>
        <v>0</v>
      </c>
      <c r="N67" s="143">
        <f t="shared" ca="1" si="58"/>
        <v>0</v>
      </c>
      <c r="O67" s="143">
        <f t="shared" ca="1" si="58"/>
        <v>0</v>
      </c>
      <c r="P67" s="143">
        <f t="shared" ca="1" si="58"/>
        <v>0</v>
      </c>
      <c r="Q67" s="143">
        <f t="shared" ca="1" si="58"/>
        <v>0</v>
      </c>
      <c r="R67" s="143">
        <f t="shared" ca="1" si="58"/>
        <v>0</v>
      </c>
      <c r="S67" s="143">
        <f t="shared" ca="1" si="58"/>
        <v>0</v>
      </c>
      <c r="T67" s="143">
        <f t="shared" ca="1" si="58"/>
        <v>0</v>
      </c>
      <c r="U67" s="143">
        <f t="shared" ca="1" si="58"/>
        <v>0</v>
      </c>
      <c r="V67" s="143">
        <f t="shared" ca="1" si="58"/>
        <v>0</v>
      </c>
      <c r="W67" s="143">
        <f t="shared" ca="1" si="58"/>
        <v>0</v>
      </c>
      <c r="X67" s="143">
        <f t="shared" ca="1" si="58"/>
        <v>0</v>
      </c>
      <c r="Y67" s="143">
        <f t="shared" ca="1" si="58"/>
        <v>0</v>
      </c>
      <c r="Z67" s="143">
        <f t="shared" ca="1" si="58"/>
        <v>0</v>
      </c>
      <c r="AA67" s="143">
        <f t="shared" ca="1" si="58"/>
        <v>0</v>
      </c>
      <c r="AB67" s="143">
        <f t="shared" ca="1" si="58"/>
        <v>0</v>
      </c>
      <c r="AC67" s="143">
        <f t="shared" ca="1" si="58"/>
        <v>0</v>
      </c>
      <c r="AD67" s="143">
        <f t="shared" ca="1" si="58"/>
        <v>0</v>
      </c>
      <c r="AE67" s="143">
        <f t="shared" ca="1" si="58"/>
        <v>0</v>
      </c>
      <c r="AF67" s="143">
        <f t="shared" ca="1" si="58"/>
        <v>0</v>
      </c>
      <c r="AG67" s="143">
        <f t="shared" ca="1" si="58"/>
        <v>0</v>
      </c>
      <c r="AH67" s="143">
        <f t="shared" ca="1" si="58"/>
        <v>0</v>
      </c>
      <c r="AI67" s="143">
        <f t="shared" ca="1" si="58"/>
        <v>0</v>
      </c>
      <c r="AJ67" s="143">
        <f t="shared" ca="1" si="58"/>
        <v>0</v>
      </c>
      <c r="AK67" s="143">
        <f t="shared" ca="1" si="58"/>
        <v>0</v>
      </c>
      <c r="AL67" s="143">
        <f t="shared" ca="1" si="58"/>
        <v>-1.4507825847831143E-12</v>
      </c>
      <c r="AM67" s="143">
        <f t="shared" ca="1" si="58"/>
        <v>-1.5792404143678052E-12</v>
      </c>
      <c r="AN67" s="143">
        <f t="shared" ca="1" si="58"/>
        <v>-1.7190723906748846E-12</v>
      </c>
      <c r="AO67" s="143">
        <f t="shared" ca="1" si="58"/>
        <v>-1.8712856240850959E-12</v>
      </c>
      <c r="AP67" s="143">
        <f t="shared" ca="1" si="58"/>
        <v>-2.0369763983777449E-12</v>
      </c>
      <c r="AQ67" s="143">
        <f t="shared" ca="1" si="58"/>
        <v>-2.2173380664839026E-12</v>
      </c>
      <c r="AR67" s="143">
        <f t="shared" ca="1" si="58"/>
        <v>-2.4136696453597397E-12</v>
      </c>
      <c r="AS67" s="143">
        <f t="shared" ca="1" si="58"/>
        <v>-2.6273851718827681E-12</v>
      </c>
      <c r="AT67" s="143">
        <f t="shared" ca="1" si="58"/>
        <v>-2.860023887154854E-12</v>
      </c>
      <c r="AU67" s="143">
        <f t="shared" ca="1" si="58"/>
        <v>-3.1132613225623157E-12</v>
      </c>
      <c r="AV67" s="143">
        <f t="shared" ca="1" si="58"/>
        <v>-3.3889213674380999E-12</v>
      </c>
      <c r="AW67" s="39"/>
      <c r="AX67" s="39"/>
      <c r="AY67" s="39"/>
      <c r="AZ67" s="39"/>
      <c r="BA67" s="39"/>
      <c r="BB67" s="39"/>
      <c r="BC67" s="39"/>
      <c r="BD67" s="39"/>
    </row>
    <row r="68" spans="2:56" x14ac:dyDescent="0.2">
      <c r="B68" s="13" t="s">
        <v>89</v>
      </c>
      <c r="C68" s="18"/>
      <c r="D68" s="39"/>
      <c r="E68" s="143">
        <f t="shared" ca="1" si="57"/>
        <v>265255.26626035711</v>
      </c>
      <c r="F68" s="143"/>
      <c r="G68" s="143">
        <f t="shared" ref="G68:AV68" ca="1" si="59">+G43*(G46=0)</f>
        <v>0</v>
      </c>
      <c r="H68" s="143">
        <f t="shared" ca="1" si="59"/>
        <v>290768.87532460358</v>
      </c>
      <c r="I68" s="143">
        <f t="shared" ca="1" si="59"/>
        <v>-157112.09238971715</v>
      </c>
      <c r="J68" s="143">
        <f t="shared" ca="1" si="59"/>
        <v>-79763.284851278673</v>
      </c>
      <c r="K68" s="143">
        <f t="shared" ca="1" si="59"/>
        <v>-33930.326269008074</v>
      </c>
      <c r="L68" s="143">
        <f t="shared" ca="1" si="59"/>
        <v>13778.49886947724</v>
      </c>
      <c r="M68" s="143">
        <f t="shared" ca="1" si="59"/>
        <v>12143.381909483069</v>
      </c>
      <c r="N68" s="143">
        <f t="shared" ca="1" si="59"/>
        <v>4865.0457445696557</v>
      </c>
      <c r="O68" s="143">
        <f t="shared" ca="1" si="59"/>
        <v>5553.1941672243847</v>
      </c>
      <c r="P68" s="143">
        <f t="shared" ca="1" si="59"/>
        <v>6060.7772766574017</v>
      </c>
      <c r="Q68" s="143">
        <f t="shared" ca="1" si="59"/>
        <v>6588.7487220442672</v>
      </c>
      <c r="R68" s="143">
        <f t="shared" ca="1" si="59"/>
        <v>7152.6942615054068</v>
      </c>
      <c r="S68" s="143">
        <f t="shared" ca="1" si="59"/>
        <v>7767.6723874983109</v>
      </c>
      <c r="T68" s="143">
        <f t="shared" ca="1" si="59"/>
        <v>8321.8031986810965</v>
      </c>
      <c r="U68" s="143">
        <f t="shared" ca="1" si="59"/>
        <v>8835.2039476688842</v>
      </c>
      <c r="V68" s="143">
        <f t="shared" ca="1" si="59"/>
        <v>9397.1527236053153</v>
      </c>
      <c r="W68" s="143">
        <f t="shared" ca="1" si="59"/>
        <v>9991.6320507568671</v>
      </c>
      <c r="X68" s="143">
        <f t="shared" ca="1" si="59"/>
        <v>1870.469641702337</v>
      </c>
      <c r="Y68" s="143">
        <f t="shared" ca="1" si="59"/>
        <v>8547.3308755504804</v>
      </c>
      <c r="Z68" s="143">
        <f t="shared" ca="1" si="59"/>
        <v>6706.4409388466029</v>
      </c>
      <c r="AA68" s="143">
        <f t="shared" ca="1" si="59"/>
        <v>7388.8384363216928</v>
      </c>
      <c r="AB68" s="143">
        <f t="shared" ca="1" si="59"/>
        <v>8130.2163893092229</v>
      </c>
      <c r="AC68" s="143">
        <f t="shared" ca="1" si="59"/>
        <v>8776.9413770854644</v>
      </c>
      <c r="AD68" s="143">
        <f t="shared" ca="1" si="59"/>
        <v>9520.8402308373497</v>
      </c>
      <c r="AE68" s="143">
        <f t="shared" ca="1" si="59"/>
        <v>10011.857703482696</v>
      </c>
      <c r="AF68" s="143">
        <f t="shared" ca="1" si="59"/>
        <v>10694.55458584766</v>
      </c>
      <c r="AG68" s="143">
        <f t="shared" ca="1" si="59"/>
        <v>11383.766055416272</v>
      </c>
      <c r="AH68" s="143">
        <f t="shared" ca="1" si="59"/>
        <v>11173.981952168542</v>
      </c>
      <c r="AI68" s="143">
        <f t="shared" ca="1" si="59"/>
        <v>24903.00356393533</v>
      </c>
      <c r="AJ68" s="143">
        <f t="shared" ca="1" si="59"/>
        <v>25728.047436081837</v>
      </c>
      <c r="AK68" s="143">
        <f t="shared" ca="1" si="59"/>
        <v>-1.3327737114380692E-12</v>
      </c>
      <c r="AL68" s="143">
        <f t="shared" ca="1" si="59"/>
        <v>0</v>
      </c>
      <c r="AM68" s="143">
        <f t="shared" ca="1" si="59"/>
        <v>0</v>
      </c>
      <c r="AN68" s="143">
        <f t="shared" ca="1" si="59"/>
        <v>0</v>
      </c>
      <c r="AO68" s="143">
        <f t="shared" ca="1" si="59"/>
        <v>0</v>
      </c>
      <c r="AP68" s="143">
        <f t="shared" ca="1" si="59"/>
        <v>0</v>
      </c>
      <c r="AQ68" s="143">
        <f t="shared" ca="1" si="59"/>
        <v>0</v>
      </c>
      <c r="AR68" s="143">
        <f t="shared" ca="1" si="59"/>
        <v>0</v>
      </c>
      <c r="AS68" s="143">
        <f t="shared" ca="1" si="59"/>
        <v>0</v>
      </c>
      <c r="AT68" s="143">
        <f t="shared" ca="1" si="59"/>
        <v>0</v>
      </c>
      <c r="AU68" s="143">
        <f t="shared" ca="1" si="59"/>
        <v>0</v>
      </c>
      <c r="AV68" s="143">
        <f t="shared" ca="1" si="59"/>
        <v>0</v>
      </c>
      <c r="AW68" s="39"/>
      <c r="AX68" s="39"/>
      <c r="AY68" s="39"/>
      <c r="AZ68" s="39"/>
      <c r="BA68" s="39"/>
      <c r="BB68" s="39"/>
      <c r="BC68" s="39"/>
      <c r="BD68" s="39"/>
    </row>
    <row r="69" spans="2:56" x14ac:dyDescent="0.2">
      <c r="B69" s="13"/>
      <c r="C69" s="18"/>
      <c r="D69" s="39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  <c r="AT69" s="143"/>
      <c r="AU69" s="143"/>
      <c r="AV69" s="143"/>
      <c r="AW69" s="39"/>
      <c r="AX69" s="39"/>
      <c r="AY69" s="39"/>
      <c r="AZ69" s="39"/>
      <c r="BA69" s="39"/>
      <c r="BB69" s="39"/>
      <c r="BC69" s="39"/>
      <c r="BD69" s="39"/>
    </row>
    <row r="70" spans="2:56" x14ac:dyDescent="0.2">
      <c r="B70" s="7" t="s">
        <v>12</v>
      </c>
      <c r="C70" s="73">
        <f ca="1">+IFERROR(IRR(G70:AV70),"n.a")</f>
        <v>9.9999882199657941E-2</v>
      </c>
      <c r="D70" s="7"/>
      <c r="E70" s="223">
        <f ca="1">+SUM(G70:AV70)</f>
        <v>181710.63426846752</v>
      </c>
      <c r="F70" s="223"/>
      <c r="G70" s="223">
        <f ca="1">+SUM(G71:G74)</f>
        <v>0</v>
      </c>
      <c r="H70" s="223">
        <f t="shared" ref="H70:AN70" ca="1" si="60">+SUM(H71:H74)</f>
        <v>-10852.41316073867</v>
      </c>
      <c r="I70" s="223">
        <f t="shared" ca="1" si="60"/>
        <v>-39278.023097429279</v>
      </c>
      <c r="J70" s="223">
        <f t="shared" ca="1" si="60"/>
        <v>-21812.125553569393</v>
      </c>
      <c r="K70" s="223">
        <f t="shared" ca="1" si="60"/>
        <v>-4929.4483681490256</v>
      </c>
      <c r="L70" s="223">
        <f t="shared" ca="1" si="60"/>
        <v>27069.048872073741</v>
      </c>
      <c r="M70" s="223">
        <f t="shared" ca="1" si="60"/>
        <v>12143.381909483069</v>
      </c>
      <c r="N70" s="223">
        <f t="shared" ca="1" si="60"/>
        <v>4865.0457445696557</v>
      </c>
      <c r="O70" s="223">
        <f t="shared" ca="1" si="60"/>
        <v>5553.1941672243847</v>
      </c>
      <c r="P70" s="223">
        <f t="shared" ca="1" si="60"/>
        <v>6060.7772766574017</v>
      </c>
      <c r="Q70" s="223">
        <f t="shared" ca="1" si="60"/>
        <v>6588.7487220442672</v>
      </c>
      <c r="R70" s="223">
        <f t="shared" ca="1" si="60"/>
        <v>7152.6942615054068</v>
      </c>
      <c r="S70" s="223">
        <f t="shared" ca="1" si="60"/>
        <v>7767.6723874983109</v>
      </c>
      <c r="T70" s="223">
        <f t="shared" ca="1" si="60"/>
        <v>8321.8031986810965</v>
      </c>
      <c r="U70" s="223">
        <f t="shared" ca="1" si="60"/>
        <v>8835.2039476688842</v>
      </c>
      <c r="V70" s="223">
        <f t="shared" ca="1" si="60"/>
        <v>9397.1527236053153</v>
      </c>
      <c r="W70" s="223">
        <f t="shared" ca="1" si="60"/>
        <v>9991.6320507568671</v>
      </c>
      <c r="X70" s="223">
        <f t="shared" ca="1" si="60"/>
        <v>1870.469641702337</v>
      </c>
      <c r="Y70" s="223">
        <f t="shared" ca="1" si="60"/>
        <v>8547.3308755504804</v>
      </c>
      <c r="Z70" s="223">
        <f t="shared" ca="1" si="60"/>
        <v>6706.4409388466029</v>
      </c>
      <c r="AA70" s="223">
        <f t="shared" ca="1" si="60"/>
        <v>7388.8384363216928</v>
      </c>
      <c r="AB70" s="223">
        <f t="shared" ca="1" si="60"/>
        <v>8130.2163893092229</v>
      </c>
      <c r="AC70" s="223">
        <f t="shared" ca="1" si="60"/>
        <v>8776.9413770854644</v>
      </c>
      <c r="AD70" s="223">
        <f t="shared" ca="1" si="60"/>
        <v>9520.8402308373497</v>
      </c>
      <c r="AE70" s="223">
        <f t="shared" ca="1" si="60"/>
        <v>10011.856742681073</v>
      </c>
      <c r="AF70" s="223">
        <f t="shared" ca="1" si="60"/>
        <v>8139.5111268390247</v>
      </c>
      <c r="AG70" s="223">
        <f t="shared" ca="1" si="60"/>
        <v>2715.6854458017374</v>
      </c>
      <c r="AH70" s="223">
        <f t="shared" ca="1" si="60"/>
        <v>1321.0189009041899</v>
      </c>
      <c r="AI70" s="223">
        <f t="shared" ca="1" si="60"/>
        <v>20401.426237772535</v>
      </c>
      <c r="AJ70" s="223">
        <f t="shared" ca="1" si="60"/>
        <v>49667.687579478414</v>
      </c>
      <c r="AK70" s="223">
        <f t="shared" ca="1" si="60"/>
        <v>1638.025263455364</v>
      </c>
      <c r="AL70" s="223">
        <f t="shared" ca="1" si="60"/>
        <v>-1.4507825847831143E-12</v>
      </c>
      <c r="AM70" s="223">
        <f t="shared" ca="1" si="60"/>
        <v>-1.5792404143678052E-12</v>
      </c>
      <c r="AN70" s="223">
        <f t="shared" ca="1" si="60"/>
        <v>-1.7190723906748846E-12</v>
      </c>
      <c r="AO70" s="223">
        <f t="shared" ref="AO70:AV70" ca="1" si="61">+SUM(AO71:AO74)</f>
        <v>-1.8712856240850959E-12</v>
      </c>
      <c r="AP70" s="223">
        <f t="shared" ca="1" si="61"/>
        <v>-2.0369763983777449E-12</v>
      </c>
      <c r="AQ70" s="223">
        <f t="shared" ca="1" si="61"/>
        <v>-2.2173380664839026E-12</v>
      </c>
      <c r="AR70" s="223">
        <f t="shared" ca="1" si="61"/>
        <v>-2.4136696453597397E-12</v>
      </c>
      <c r="AS70" s="223">
        <f t="shared" ca="1" si="61"/>
        <v>-2.6273851718827681E-12</v>
      </c>
      <c r="AT70" s="223">
        <f t="shared" ca="1" si="61"/>
        <v>-2.860023887154854E-12</v>
      </c>
      <c r="AU70" s="223">
        <f t="shared" ca="1" si="61"/>
        <v>-3.1132613225623157E-12</v>
      </c>
      <c r="AV70" s="223">
        <f t="shared" ca="1" si="61"/>
        <v>-3.3889213674380999E-12</v>
      </c>
    </row>
    <row r="71" spans="2:56" x14ac:dyDescent="0.2">
      <c r="B71" s="13" t="s">
        <v>7</v>
      </c>
      <c r="C71" s="18"/>
      <c r="D71" s="39"/>
      <c r="E71" s="143">
        <f t="shared" ref="E71:E74" ca="1" si="62">+SUM(G71:AV71)</f>
        <v>-83544.631991889546</v>
      </c>
      <c r="F71" s="143"/>
      <c r="G71" s="143">
        <f t="shared" ref="G71:AV71" ca="1" si="63">-G31-G46</f>
        <v>0</v>
      </c>
      <c r="H71" s="143">
        <f t="shared" ca="1" si="63"/>
        <v>-10852.41316073867</v>
      </c>
      <c r="I71" s="143">
        <f t="shared" ca="1" si="63"/>
        <v>-39278.023097429279</v>
      </c>
      <c r="J71" s="143">
        <f t="shared" ca="1" si="63"/>
        <v>-21812.125553569393</v>
      </c>
      <c r="K71" s="143">
        <f t="shared" ca="1" si="63"/>
        <v>-11602.070180152208</v>
      </c>
      <c r="L71" s="143">
        <f t="shared" ca="1" si="63"/>
        <v>0</v>
      </c>
      <c r="M71" s="143">
        <f t="shared" ca="1" si="63"/>
        <v>0</v>
      </c>
      <c r="N71" s="143">
        <f t="shared" ca="1" si="63"/>
        <v>0</v>
      </c>
      <c r="O71" s="143">
        <f t="shared" ca="1" si="63"/>
        <v>0</v>
      </c>
      <c r="P71" s="143">
        <f t="shared" ca="1" si="63"/>
        <v>0</v>
      </c>
      <c r="Q71" s="143">
        <f t="shared" ca="1" si="63"/>
        <v>0</v>
      </c>
      <c r="R71" s="143">
        <f t="shared" ca="1" si="63"/>
        <v>0</v>
      </c>
      <c r="S71" s="143">
        <f t="shared" ca="1" si="63"/>
        <v>0</v>
      </c>
      <c r="T71" s="143">
        <f t="shared" ca="1" si="63"/>
        <v>0</v>
      </c>
      <c r="U71" s="143">
        <f t="shared" ca="1" si="63"/>
        <v>0</v>
      </c>
      <c r="V71" s="143">
        <f t="shared" ca="1" si="63"/>
        <v>0</v>
      </c>
      <c r="W71" s="143">
        <f t="shared" ca="1" si="63"/>
        <v>0</v>
      </c>
      <c r="X71" s="143">
        <f t="shared" ca="1" si="63"/>
        <v>0</v>
      </c>
      <c r="Y71" s="143">
        <f t="shared" ca="1" si="63"/>
        <v>0</v>
      </c>
      <c r="Z71" s="143">
        <f t="shared" ca="1" si="63"/>
        <v>0</v>
      </c>
      <c r="AA71" s="143">
        <f t="shared" ca="1" si="63"/>
        <v>0</v>
      </c>
      <c r="AB71" s="143">
        <f t="shared" ca="1" si="63"/>
        <v>0</v>
      </c>
      <c r="AC71" s="143">
        <f t="shared" ca="1" si="63"/>
        <v>0</v>
      </c>
      <c r="AD71" s="143">
        <f t="shared" ca="1" si="63"/>
        <v>0</v>
      </c>
      <c r="AE71" s="143">
        <f t="shared" ca="1" si="63"/>
        <v>0</v>
      </c>
      <c r="AF71" s="143">
        <f t="shared" ca="1" si="63"/>
        <v>0</v>
      </c>
      <c r="AG71" s="143">
        <f t="shared" ca="1" si="63"/>
        <v>0</v>
      </c>
      <c r="AH71" s="143">
        <f t="shared" ca="1" si="63"/>
        <v>0</v>
      </c>
      <c r="AI71" s="143">
        <f t="shared" ca="1" si="63"/>
        <v>0</v>
      </c>
      <c r="AJ71" s="143">
        <f t="shared" ca="1" si="63"/>
        <v>0</v>
      </c>
      <c r="AK71" s="143">
        <f t="shared" ca="1" si="63"/>
        <v>0</v>
      </c>
      <c r="AL71" s="143">
        <f t="shared" ca="1" si="63"/>
        <v>-1.4507825847831143E-12</v>
      </c>
      <c r="AM71" s="143">
        <f t="shared" ca="1" si="63"/>
        <v>-1.5792404143678052E-12</v>
      </c>
      <c r="AN71" s="143">
        <f t="shared" ca="1" si="63"/>
        <v>-1.7190723906748846E-12</v>
      </c>
      <c r="AO71" s="143">
        <f t="shared" ca="1" si="63"/>
        <v>-1.8712856240850959E-12</v>
      </c>
      <c r="AP71" s="143">
        <f t="shared" ca="1" si="63"/>
        <v>-2.0369763983777449E-12</v>
      </c>
      <c r="AQ71" s="143">
        <f t="shared" ca="1" si="63"/>
        <v>-2.2173380664839026E-12</v>
      </c>
      <c r="AR71" s="143">
        <f t="shared" ca="1" si="63"/>
        <v>-2.4136696453597397E-12</v>
      </c>
      <c r="AS71" s="143">
        <f t="shared" ca="1" si="63"/>
        <v>-2.6273851718827681E-12</v>
      </c>
      <c r="AT71" s="143">
        <f t="shared" ca="1" si="63"/>
        <v>-2.860023887154854E-12</v>
      </c>
      <c r="AU71" s="143">
        <f t="shared" ca="1" si="63"/>
        <v>-3.1132613225623157E-12</v>
      </c>
      <c r="AV71" s="143">
        <f t="shared" ca="1" si="63"/>
        <v>-3.3889213674380999E-12</v>
      </c>
      <c r="AW71" s="39"/>
      <c r="AX71" s="39"/>
      <c r="AY71" s="39"/>
      <c r="AZ71" s="39"/>
      <c r="BA71" s="39"/>
      <c r="BB71" s="39"/>
      <c r="BC71" s="39"/>
      <c r="BD71" s="39"/>
    </row>
    <row r="72" spans="2:56" x14ac:dyDescent="0.2">
      <c r="B72" s="13" t="s">
        <v>90</v>
      </c>
      <c r="C72" s="18"/>
      <c r="D72" s="39"/>
      <c r="E72" s="143">
        <f t="shared" ca="1" si="62"/>
        <v>181710.63426846755</v>
      </c>
      <c r="F72" s="143"/>
      <c r="G72" s="143">
        <f t="shared" ref="G72:AN72" ca="1" si="64">-G45</f>
        <v>0</v>
      </c>
      <c r="H72" s="143">
        <f t="shared" ca="1" si="64"/>
        <v>0</v>
      </c>
      <c r="I72" s="143">
        <f t="shared" ca="1" si="64"/>
        <v>0</v>
      </c>
      <c r="J72" s="143">
        <f t="shared" ca="1" si="64"/>
        <v>0</v>
      </c>
      <c r="K72" s="143">
        <f t="shared" ca="1" si="64"/>
        <v>0</v>
      </c>
      <c r="L72" s="143">
        <f t="shared" ca="1" si="64"/>
        <v>0</v>
      </c>
      <c r="M72" s="143">
        <f t="shared" ca="1" si="64"/>
        <v>0</v>
      </c>
      <c r="N72" s="143">
        <f t="shared" ca="1" si="64"/>
        <v>4865.0457445696557</v>
      </c>
      <c r="O72" s="143">
        <f t="shared" ca="1" si="64"/>
        <v>5553.1941672243847</v>
      </c>
      <c r="P72" s="143">
        <f t="shared" ca="1" si="64"/>
        <v>6060.7772766574017</v>
      </c>
      <c r="Q72" s="143">
        <f t="shared" ca="1" si="64"/>
        <v>6588.7487220442672</v>
      </c>
      <c r="R72" s="143">
        <f t="shared" ca="1" si="64"/>
        <v>7152.6942615054068</v>
      </c>
      <c r="S72" s="143">
        <f t="shared" ca="1" si="64"/>
        <v>7767.6723874983109</v>
      </c>
      <c r="T72" s="143">
        <f t="shared" ca="1" si="64"/>
        <v>8321.8031986810965</v>
      </c>
      <c r="U72" s="143">
        <f t="shared" ca="1" si="64"/>
        <v>8835.2039476688842</v>
      </c>
      <c r="V72" s="143">
        <f t="shared" ca="1" si="64"/>
        <v>9397.1527236053153</v>
      </c>
      <c r="W72" s="143">
        <f t="shared" ca="1" si="64"/>
        <v>9991.6320507568671</v>
      </c>
      <c r="X72" s="143">
        <f t="shared" ca="1" si="64"/>
        <v>1870.469641702337</v>
      </c>
      <c r="Y72" s="143">
        <f t="shared" ca="1" si="64"/>
        <v>8547.3308755504804</v>
      </c>
      <c r="Z72" s="143">
        <f t="shared" ca="1" si="64"/>
        <v>6706.4409388466029</v>
      </c>
      <c r="AA72" s="143">
        <f t="shared" ca="1" si="64"/>
        <v>7388.8384363216928</v>
      </c>
      <c r="AB72" s="143">
        <f t="shared" ca="1" si="64"/>
        <v>8130.2163893092229</v>
      </c>
      <c r="AC72" s="143">
        <f t="shared" ca="1" si="64"/>
        <v>8776.9413770854644</v>
      </c>
      <c r="AD72" s="143">
        <f t="shared" ca="1" si="64"/>
        <v>9520.8402308373497</v>
      </c>
      <c r="AE72" s="143">
        <f t="shared" ca="1" si="64"/>
        <v>9628.8954352254113</v>
      </c>
      <c r="AF72" s="143">
        <f t="shared" ca="1" si="64"/>
        <v>4630.2122651702302</v>
      </c>
      <c r="AG72" s="143">
        <f t="shared" ca="1" si="64"/>
        <v>2715.6854458017374</v>
      </c>
      <c r="AH72" s="143">
        <f t="shared" ca="1" si="64"/>
        <v>1321.0189009041899</v>
      </c>
      <c r="AI72" s="143">
        <f t="shared" ca="1" si="64"/>
        <v>20401.426237772535</v>
      </c>
      <c r="AJ72" s="143">
        <f t="shared" ca="1" si="64"/>
        <v>15900.368350273315</v>
      </c>
      <c r="AK72" s="143">
        <f t="shared" ca="1" si="64"/>
        <v>1638.025263455364</v>
      </c>
      <c r="AL72" s="143">
        <f t="shared" ca="1" si="64"/>
        <v>0</v>
      </c>
      <c r="AM72" s="143">
        <f t="shared" ca="1" si="64"/>
        <v>0</v>
      </c>
      <c r="AN72" s="143">
        <f t="shared" ca="1" si="64"/>
        <v>0</v>
      </c>
      <c r="AO72" s="143">
        <f t="shared" ref="AO72:AV72" ca="1" si="65">-AO45</f>
        <v>0</v>
      </c>
      <c r="AP72" s="143">
        <f t="shared" ca="1" si="65"/>
        <v>0</v>
      </c>
      <c r="AQ72" s="143">
        <f t="shared" ca="1" si="65"/>
        <v>0</v>
      </c>
      <c r="AR72" s="143">
        <f t="shared" ca="1" si="65"/>
        <v>0</v>
      </c>
      <c r="AS72" s="143">
        <f t="shared" ca="1" si="65"/>
        <v>0</v>
      </c>
      <c r="AT72" s="143">
        <f t="shared" ca="1" si="65"/>
        <v>0</v>
      </c>
      <c r="AU72" s="143">
        <f t="shared" ca="1" si="65"/>
        <v>0</v>
      </c>
      <c r="AV72" s="143">
        <f t="shared" ca="1" si="65"/>
        <v>0</v>
      </c>
      <c r="AW72" s="39"/>
      <c r="AX72" s="39"/>
      <c r="AY72" s="39"/>
      <c r="AZ72" s="39"/>
      <c r="BA72" s="39"/>
      <c r="BB72" s="39"/>
      <c r="BC72" s="39"/>
      <c r="BD72" s="39"/>
    </row>
    <row r="73" spans="2:56" x14ac:dyDescent="0.2">
      <c r="B73" s="13" t="s">
        <v>91</v>
      </c>
      <c r="C73" s="18"/>
      <c r="D73" s="39"/>
      <c r="E73" s="143">
        <f t="shared" ca="1" si="62"/>
        <v>83544.631991889546</v>
      </c>
      <c r="F73" s="143"/>
      <c r="G73" s="143">
        <f t="shared" ref="G73:AN74" ca="1" si="66">-G47</f>
        <v>0</v>
      </c>
      <c r="H73" s="143">
        <f t="shared" ca="1" si="66"/>
        <v>0</v>
      </c>
      <c r="I73" s="143">
        <f t="shared" ca="1" si="66"/>
        <v>0</v>
      </c>
      <c r="J73" s="143">
        <f t="shared" ca="1" si="66"/>
        <v>0</v>
      </c>
      <c r="K73" s="143">
        <f t="shared" ca="1" si="66"/>
        <v>6672.6218120031826</v>
      </c>
      <c r="L73" s="143">
        <f t="shared" ca="1" si="66"/>
        <v>27069.048872073741</v>
      </c>
      <c r="M73" s="143">
        <f t="shared" ca="1" si="66"/>
        <v>12143.381909483069</v>
      </c>
      <c r="N73" s="143">
        <f t="shared" ca="1" si="66"/>
        <v>0</v>
      </c>
      <c r="O73" s="143">
        <f t="shared" ca="1" si="66"/>
        <v>0</v>
      </c>
      <c r="P73" s="143">
        <f t="shared" ca="1" si="66"/>
        <v>0</v>
      </c>
      <c r="Q73" s="143">
        <f t="shared" ca="1" si="66"/>
        <v>0</v>
      </c>
      <c r="R73" s="143">
        <f t="shared" ca="1" si="66"/>
        <v>0</v>
      </c>
      <c r="S73" s="143">
        <f t="shared" ca="1" si="66"/>
        <v>0</v>
      </c>
      <c r="T73" s="143">
        <f t="shared" ca="1" si="66"/>
        <v>0</v>
      </c>
      <c r="U73" s="143">
        <f t="shared" ca="1" si="66"/>
        <v>0</v>
      </c>
      <c r="V73" s="143">
        <f t="shared" ca="1" si="66"/>
        <v>0</v>
      </c>
      <c r="W73" s="143">
        <f t="shared" ca="1" si="66"/>
        <v>0</v>
      </c>
      <c r="X73" s="143">
        <f t="shared" ca="1" si="66"/>
        <v>0</v>
      </c>
      <c r="Y73" s="143">
        <f t="shared" ca="1" si="66"/>
        <v>0</v>
      </c>
      <c r="Z73" s="143">
        <f t="shared" ca="1" si="66"/>
        <v>0</v>
      </c>
      <c r="AA73" s="143">
        <f t="shared" ca="1" si="66"/>
        <v>0</v>
      </c>
      <c r="AB73" s="143">
        <f t="shared" ca="1" si="66"/>
        <v>0</v>
      </c>
      <c r="AC73" s="143">
        <f t="shared" ca="1" si="66"/>
        <v>0</v>
      </c>
      <c r="AD73" s="143">
        <f t="shared" ca="1" si="66"/>
        <v>0</v>
      </c>
      <c r="AE73" s="143">
        <f t="shared" ca="1" si="66"/>
        <v>382.96130745566188</v>
      </c>
      <c r="AF73" s="143">
        <f t="shared" ca="1" si="66"/>
        <v>3509.2988616687944</v>
      </c>
      <c r="AG73" s="143">
        <f t="shared" ca="1" si="66"/>
        <v>0</v>
      </c>
      <c r="AH73" s="143">
        <f t="shared" ca="1" si="66"/>
        <v>0</v>
      </c>
      <c r="AI73" s="143">
        <f t="shared" ca="1" si="66"/>
        <v>0</v>
      </c>
      <c r="AJ73" s="143">
        <f t="shared" ca="1" si="66"/>
        <v>33767.319229205095</v>
      </c>
      <c r="AK73" s="143">
        <f t="shared" ca="1" si="66"/>
        <v>0</v>
      </c>
      <c r="AL73" s="143">
        <f t="shared" ca="1" si="66"/>
        <v>0</v>
      </c>
      <c r="AM73" s="143">
        <f t="shared" ca="1" si="66"/>
        <v>0</v>
      </c>
      <c r="AN73" s="143">
        <f t="shared" ca="1" si="66"/>
        <v>0</v>
      </c>
      <c r="AO73" s="143">
        <f t="shared" ref="AO73:AV73" ca="1" si="67">-AO47</f>
        <v>0</v>
      </c>
      <c r="AP73" s="143">
        <f t="shared" ca="1" si="67"/>
        <v>0</v>
      </c>
      <c r="AQ73" s="143">
        <f t="shared" ca="1" si="67"/>
        <v>0</v>
      </c>
      <c r="AR73" s="143">
        <f t="shared" ca="1" si="67"/>
        <v>0</v>
      </c>
      <c r="AS73" s="143">
        <f t="shared" ca="1" si="67"/>
        <v>0</v>
      </c>
      <c r="AT73" s="143">
        <f t="shared" ca="1" si="67"/>
        <v>0</v>
      </c>
      <c r="AU73" s="143">
        <f t="shared" ca="1" si="67"/>
        <v>0</v>
      </c>
      <c r="AV73" s="143">
        <f t="shared" ca="1" si="67"/>
        <v>0</v>
      </c>
      <c r="AW73" s="39"/>
      <c r="AX73" s="39"/>
      <c r="AY73" s="39"/>
      <c r="AZ73" s="39"/>
      <c r="BA73" s="39"/>
      <c r="BB73" s="39"/>
      <c r="BC73" s="39"/>
      <c r="BD73" s="39"/>
    </row>
    <row r="74" spans="2:56" x14ac:dyDescent="0.2">
      <c r="B74" s="13" t="s">
        <v>95</v>
      </c>
      <c r="C74" s="18"/>
      <c r="D74" s="39"/>
      <c r="E74" s="143">
        <f t="shared" ca="1" si="62"/>
        <v>0</v>
      </c>
      <c r="F74" s="143"/>
      <c r="G74" s="143">
        <f t="shared" ca="1" si="66"/>
        <v>0</v>
      </c>
      <c r="H74" s="143">
        <f t="shared" ca="1" si="66"/>
        <v>0</v>
      </c>
      <c r="I74" s="143">
        <f t="shared" ca="1" si="66"/>
        <v>0</v>
      </c>
      <c r="J74" s="143">
        <f t="shared" ca="1" si="66"/>
        <v>0</v>
      </c>
      <c r="K74" s="143">
        <f t="shared" ca="1" si="66"/>
        <v>0</v>
      </c>
      <c r="L74" s="143">
        <f t="shared" ca="1" si="66"/>
        <v>0</v>
      </c>
      <c r="M74" s="143">
        <f t="shared" ca="1" si="66"/>
        <v>0</v>
      </c>
      <c r="N74" s="143">
        <f t="shared" ca="1" si="66"/>
        <v>0</v>
      </c>
      <c r="O74" s="143">
        <f t="shared" ca="1" si="66"/>
        <v>0</v>
      </c>
      <c r="P74" s="143">
        <f t="shared" ca="1" si="66"/>
        <v>0</v>
      </c>
      <c r="Q74" s="143">
        <f t="shared" ca="1" si="66"/>
        <v>0</v>
      </c>
      <c r="R74" s="143">
        <f t="shared" ca="1" si="66"/>
        <v>0</v>
      </c>
      <c r="S74" s="143">
        <f t="shared" ca="1" si="66"/>
        <v>0</v>
      </c>
      <c r="T74" s="143">
        <f t="shared" ca="1" si="66"/>
        <v>0</v>
      </c>
      <c r="U74" s="143">
        <f t="shared" ca="1" si="66"/>
        <v>0</v>
      </c>
      <c r="V74" s="143">
        <f t="shared" ca="1" si="66"/>
        <v>0</v>
      </c>
      <c r="W74" s="143">
        <f t="shared" ca="1" si="66"/>
        <v>0</v>
      </c>
      <c r="X74" s="143">
        <f t="shared" ca="1" si="66"/>
        <v>0</v>
      </c>
      <c r="Y74" s="143">
        <f t="shared" ca="1" si="66"/>
        <v>0</v>
      </c>
      <c r="Z74" s="143">
        <f t="shared" ca="1" si="66"/>
        <v>0</v>
      </c>
      <c r="AA74" s="143">
        <f t="shared" ca="1" si="66"/>
        <v>0</v>
      </c>
      <c r="AB74" s="143">
        <f t="shared" ca="1" si="66"/>
        <v>0</v>
      </c>
      <c r="AC74" s="143">
        <f t="shared" ca="1" si="66"/>
        <v>0</v>
      </c>
      <c r="AD74" s="143">
        <f t="shared" ca="1" si="66"/>
        <v>0</v>
      </c>
      <c r="AE74" s="143">
        <f t="shared" ca="1" si="66"/>
        <v>0</v>
      </c>
      <c r="AF74" s="143">
        <f t="shared" ca="1" si="66"/>
        <v>0</v>
      </c>
      <c r="AG74" s="143">
        <f t="shared" ca="1" si="66"/>
        <v>0</v>
      </c>
      <c r="AH74" s="143">
        <f t="shared" ca="1" si="66"/>
        <v>0</v>
      </c>
      <c r="AI74" s="143">
        <f t="shared" ca="1" si="66"/>
        <v>0</v>
      </c>
      <c r="AJ74" s="143">
        <f t="shared" ca="1" si="66"/>
        <v>0</v>
      </c>
      <c r="AK74" s="143">
        <f t="shared" ca="1" si="66"/>
        <v>0</v>
      </c>
      <c r="AL74" s="143">
        <f t="shared" ca="1" si="66"/>
        <v>0</v>
      </c>
      <c r="AM74" s="143">
        <f t="shared" ca="1" si="66"/>
        <v>0</v>
      </c>
      <c r="AN74" s="143">
        <f t="shared" ca="1" si="66"/>
        <v>0</v>
      </c>
      <c r="AO74" s="143">
        <f t="shared" ref="AO74:AV74" ca="1" si="68">-AO48</f>
        <v>0</v>
      </c>
      <c r="AP74" s="143">
        <f t="shared" ca="1" si="68"/>
        <v>0</v>
      </c>
      <c r="AQ74" s="143">
        <f t="shared" ca="1" si="68"/>
        <v>0</v>
      </c>
      <c r="AR74" s="143">
        <f t="shared" ca="1" si="68"/>
        <v>0</v>
      </c>
      <c r="AS74" s="143">
        <f t="shared" ca="1" si="68"/>
        <v>0</v>
      </c>
      <c r="AT74" s="143">
        <f t="shared" ca="1" si="68"/>
        <v>0</v>
      </c>
      <c r="AU74" s="143">
        <f t="shared" ca="1" si="68"/>
        <v>0</v>
      </c>
      <c r="AV74" s="143">
        <f t="shared" ca="1" si="68"/>
        <v>0</v>
      </c>
      <c r="AW74" s="39"/>
      <c r="AX74" s="39"/>
      <c r="AY74" s="39"/>
      <c r="AZ74" s="39"/>
      <c r="BA74" s="39"/>
      <c r="BB74" s="39"/>
      <c r="BC74" s="39"/>
      <c r="BD74" s="39"/>
    </row>
    <row r="75" spans="2:56" x14ac:dyDescent="0.2">
      <c r="B75" s="13"/>
      <c r="C75" s="18"/>
      <c r="D75" s="39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39"/>
      <c r="AX75" s="39"/>
      <c r="AY75" s="39"/>
      <c r="AZ75" s="39"/>
      <c r="BA75" s="39"/>
      <c r="BB75" s="39"/>
      <c r="BC75" s="39"/>
      <c r="BD75" s="39"/>
    </row>
    <row r="76" spans="2:56" x14ac:dyDescent="0.2">
      <c r="B76" s="7" t="s">
        <v>347</v>
      </c>
      <c r="C76" s="73">
        <f>+IFERROR(IRR(G76:AV76),"n.a")</f>
        <v>7.8670652090281568E-2</v>
      </c>
      <c r="D76" s="7"/>
      <c r="E76" s="223">
        <f>+SUM(G76:AV76)</f>
        <v>323959.88470489444</v>
      </c>
      <c r="F76" s="223"/>
      <c r="G76" s="223">
        <f>+SUM(G77:G79)</f>
        <v>0</v>
      </c>
      <c r="H76" s="223">
        <f t="shared" ref="H76:AV76" si="69">+SUM(H77:H79)</f>
        <v>-328665.85004804487</v>
      </c>
      <c r="I76" s="223">
        <f t="shared" si="69"/>
        <v>500</v>
      </c>
      <c r="J76" s="223">
        <f t="shared" si="69"/>
        <v>19214.842907962837</v>
      </c>
      <c r="K76" s="223">
        <f t="shared" si="69"/>
        <v>33765.767900238308</v>
      </c>
      <c r="L76" s="223">
        <f t="shared" si="69"/>
        <v>43408.382316862619</v>
      </c>
      <c r="M76" s="223">
        <f t="shared" si="69"/>
        <v>43408.382316862619</v>
      </c>
      <c r="N76" s="223">
        <f t="shared" si="69"/>
        <v>43408.382316862626</v>
      </c>
      <c r="O76" s="223">
        <f t="shared" si="69"/>
        <v>43408.382316862611</v>
      </c>
      <c r="P76" s="223">
        <f t="shared" si="69"/>
        <v>43408.382316862626</v>
      </c>
      <c r="Q76" s="223">
        <f t="shared" si="69"/>
        <v>43408.382316862626</v>
      </c>
      <c r="R76" s="223">
        <f t="shared" si="69"/>
        <v>43408.382316862611</v>
      </c>
      <c r="S76" s="223">
        <f t="shared" si="69"/>
        <v>43408.382316862619</v>
      </c>
      <c r="T76" s="223">
        <f t="shared" si="69"/>
        <v>43408.382316862619</v>
      </c>
      <c r="U76" s="223">
        <f t="shared" si="69"/>
        <v>43408.382316862619</v>
      </c>
      <c r="V76" s="223">
        <f t="shared" si="69"/>
        <v>43408.382316862619</v>
      </c>
      <c r="W76" s="223">
        <f t="shared" si="69"/>
        <v>43408.382316862611</v>
      </c>
      <c r="X76" s="223">
        <f t="shared" si="69"/>
        <v>43408.382316862619</v>
      </c>
      <c r="Y76" s="223">
        <f t="shared" si="69"/>
        <v>24693.539408899775</v>
      </c>
      <c r="Z76" s="223">
        <f t="shared" si="69"/>
        <v>10142.614416624305</v>
      </c>
      <c r="AA76" s="223">
        <f t="shared" si="69"/>
        <v>1.0413390927620318E-13</v>
      </c>
      <c r="AB76" s="223">
        <f t="shared" si="69"/>
        <v>1.0413390927620318E-13</v>
      </c>
      <c r="AC76" s="223">
        <f t="shared" si="69"/>
        <v>3.4711303092067726E-14</v>
      </c>
      <c r="AD76" s="223">
        <f t="shared" si="69"/>
        <v>0</v>
      </c>
      <c r="AE76" s="223">
        <f t="shared" si="69"/>
        <v>0</v>
      </c>
      <c r="AF76" s="223">
        <f t="shared" si="69"/>
        <v>0</v>
      </c>
      <c r="AG76" s="223">
        <f t="shared" si="69"/>
        <v>0</v>
      </c>
      <c r="AH76" s="223">
        <f t="shared" si="69"/>
        <v>0</v>
      </c>
      <c r="AI76" s="223">
        <f t="shared" si="69"/>
        <v>0</v>
      </c>
      <c r="AJ76" s="223">
        <f t="shared" si="69"/>
        <v>0</v>
      </c>
      <c r="AK76" s="223">
        <f t="shared" si="69"/>
        <v>0</v>
      </c>
      <c r="AL76" s="223">
        <f t="shared" si="69"/>
        <v>0</v>
      </c>
      <c r="AM76" s="223">
        <f t="shared" si="69"/>
        <v>0</v>
      </c>
      <c r="AN76" s="223">
        <f t="shared" si="69"/>
        <v>0</v>
      </c>
      <c r="AO76" s="223">
        <f t="shared" si="69"/>
        <v>0</v>
      </c>
      <c r="AP76" s="223">
        <f t="shared" si="69"/>
        <v>0</v>
      </c>
      <c r="AQ76" s="223">
        <f t="shared" si="69"/>
        <v>0</v>
      </c>
      <c r="AR76" s="223">
        <f t="shared" si="69"/>
        <v>0</v>
      </c>
      <c r="AS76" s="223">
        <f t="shared" si="69"/>
        <v>0</v>
      </c>
      <c r="AT76" s="223">
        <f t="shared" si="69"/>
        <v>0</v>
      </c>
      <c r="AU76" s="223">
        <f t="shared" si="69"/>
        <v>0</v>
      </c>
      <c r="AV76" s="223">
        <f t="shared" si="69"/>
        <v>0</v>
      </c>
    </row>
    <row r="77" spans="2:56" x14ac:dyDescent="0.2">
      <c r="B77" s="13" t="s">
        <v>339</v>
      </c>
      <c r="C77" s="18"/>
      <c r="D77" s="39"/>
      <c r="E77" s="143">
        <f t="shared" ref="E77:E79" si="70">+SUM(G77:AV77)</f>
        <v>-334178.52796755824</v>
      </c>
      <c r="F77" s="143"/>
      <c r="G77" s="143">
        <f t="shared" ref="G77:AV77" si="71">-G32</f>
        <v>0</v>
      </c>
      <c r="H77" s="143">
        <f t="shared" si="71"/>
        <v>-334178.52796755824</v>
      </c>
      <c r="I77" s="143">
        <f t="shared" si="71"/>
        <v>0</v>
      </c>
      <c r="J77" s="143">
        <f t="shared" si="71"/>
        <v>0</v>
      </c>
      <c r="K77" s="143">
        <f t="shared" si="71"/>
        <v>0</v>
      </c>
      <c r="L77" s="143">
        <f t="shared" si="71"/>
        <v>0</v>
      </c>
      <c r="M77" s="143">
        <f t="shared" si="71"/>
        <v>0</v>
      </c>
      <c r="N77" s="143">
        <f t="shared" si="71"/>
        <v>0</v>
      </c>
      <c r="O77" s="143">
        <f t="shared" si="71"/>
        <v>0</v>
      </c>
      <c r="P77" s="143">
        <f t="shared" si="71"/>
        <v>0</v>
      </c>
      <c r="Q77" s="143">
        <f t="shared" si="71"/>
        <v>0</v>
      </c>
      <c r="R77" s="143">
        <f t="shared" si="71"/>
        <v>0</v>
      </c>
      <c r="S77" s="143">
        <f t="shared" si="71"/>
        <v>0</v>
      </c>
      <c r="T77" s="143">
        <f t="shared" si="71"/>
        <v>0</v>
      </c>
      <c r="U77" s="143">
        <f t="shared" si="71"/>
        <v>0</v>
      </c>
      <c r="V77" s="143">
        <f t="shared" si="71"/>
        <v>0</v>
      </c>
      <c r="W77" s="143">
        <f t="shared" si="71"/>
        <v>0</v>
      </c>
      <c r="X77" s="143">
        <f t="shared" si="71"/>
        <v>0</v>
      </c>
      <c r="Y77" s="143">
        <f t="shared" si="71"/>
        <v>0</v>
      </c>
      <c r="Z77" s="143">
        <f t="shared" si="71"/>
        <v>0</v>
      </c>
      <c r="AA77" s="143">
        <f t="shared" si="71"/>
        <v>0</v>
      </c>
      <c r="AB77" s="143">
        <f t="shared" si="71"/>
        <v>0</v>
      </c>
      <c r="AC77" s="143">
        <f t="shared" si="71"/>
        <v>0</v>
      </c>
      <c r="AD77" s="143">
        <f t="shared" si="71"/>
        <v>0</v>
      </c>
      <c r="AE77" s="143">
        <f t="shared" si="71"/>
        <v>0</v>
      </c>
      <c r="AF77" s="143">
        <f t="shared" si="71"/>
        <v>0</v>
      </c>
      <c r="AG77" s="143">
        <f t="shared" si="71"/>
        <v>0</v>
      </c>
      <c r="AH77" s="143">
        <f t="shared" si="71"/>
        <v>0</v>
      </c>
      <c r="AI77" s="143">
        <f t="shared" si="71"/>
        <v>0</v>
      </c>
      <c r="AJ77" s="143">
        <f t="shared" si="71"/>
        <v>0</v>
      </c>
      <c r="AK77" s="143">
        <f t="shared" si="71"/>
        <v>0</v>
      </c>
      <c r="AL77" s="143">
        <f t="shared" si="71"/>
        <v>0</v>
      </c>
      <c r="AM77" s="143">
        <f t="shared" si="71"/>
        <v>0</v>
      </c>
      <c r="AN77" s="143">
        <f t="shared" si="71"/>
        <v>0</v>
      </c>
      <c r="AO77" s="143">
        <f t="shared" si="71"/>
        <v>0</v>
      </c>
      <c r="AP77" s="143">
        <f t="shared" si="71"/>
        <v>0</v>
      </c>
      <c r="AQ77" s="143">
        <f t="shared" si="71"/>
        <v>0</v>
      </c>
      <c r="AR77" s="143">
        <f t="shared" si="71"/>
        <v>0</v>
      </c>
      <c r="AS77" s="143">
        <f t="shared" si="71"/>
        <v>0</v>
      </c>
      <c r="AT77" s="143">
        <f t="shared" si="71"/>
        <v>0</v>
      </c>
      <c r="AU77" s="143">
        <f t="shared" si="71"/>
        <v>0</v>
      </c>
      <c r="AV77" s="143">
        <f t="shared" si="71"/>
        <v>0</v>
      </c>
    </row>
    <row r="78" spans="2:56" x14ac:dyDescent="0.2">
      <c r="B78" s="13" t="s">
        <v>340</v>
      </c>
      <c r="E78" s="143">
        <f t="shared" si="70"/>
        <v>254947.36046734385</v>
      </c>
      <c r="F78" s="156"/>
      <c r="G78" s="156">
        <f t="shared" ref="G78:AV78" si="72">-G36</f>
        <v>0</v>
      </c>
      <c r="H78" s="156">
        <f t="shared" si="72"/>
        <v>5512.677919513374</v>
      </c>
      <c r="I78" s="156">
        <f>-I36</f>
        <v>500</v>
      </c>
      <c r="J78" s="156">
        <f t="shared" si="72"/>
        <v>12276.270378705434</v>
      </c>
      <c r="K78" s="156">
        <f t="shared" si="72"/>
        <v>20892.968048834387</v>
      </c>
      <c r="L78" s="156">
        <f t="shared" si="72"/>
        <v>25976.749644910091</v>
      </c>
      <c r="M78" s="156">
        <f t="shared" si="72"/>
        <v>24756.535357873414</v>
      </c>
      <c r="N78" s="156">
        <f t="shared" si="72"/>
        <v>23450.906070744168</v>
      </c>
      <c r="O78" s="156">
        <f t="shared" si="72"/>
        <v>22053.882733515871</v>
      </c>
      <c r="P78" s="156">
        <f t="shared" si="72"/>
        <v>20559.067762681607</v>
      </c>
      <c r="Q78" s="156">
        <f t="shared" si="72"/>
        <v>18959.615743888935</v>
      </c>
      <c r="R78" s="156">
        <f t="shared" si="72"/>
        <v>17248.202083780776</v>
      </c>
      <c r="S78" s="156">
        <f t="shared" si="72"/>
        <v>15416.989467465046</v>
      </c>
      <c r="T78" s="156">
        <f t="shared" si="72"/>
        <v>13457.591968007218</v>
      </c>
      <c r="U78" s="156">
        <f t="shared" si="72"/>
        <v>11361.036643587342</v>
      </c>
      <c r="V78" s="156">
        <f t="shared" si="72"/>
        <v>9117.7224464580722</v>
      </c>
      <c r="W78" s="156">
        <f t="shared" si="72"/>
        <v>6717.3762555297562</v>
      </c>
      <c r="X78" s="156">
        <f t="shared" si="72"/>
        <v>4149.0058312364581</v>
      </c>
      <c r="Y78" s="156">
        <f t="shared" si="72"/>
        <v>1829.7470250419224</v>
      </c>
      <c r="Z78" s="156">
        <f t="shared" si="72"/>
        <v>711.01508556998533</v>
      </c>
      <c r="AA78" s="156">
        <f t="shared" si="72"/>
        <v>1.0413390927620318E-13</v>
      </c>
      <c r="AB78" s="156">
        <f t="shared" si="72"/>
        <v>1.0413390927620318E-13</v>
      </c>
      <c r="AC78" s="156">
        <f t="shared" si="72"/>
        <v>3.4711303092067726E-14</v>
      </c>
      <c r="AD78" s="156">
        <f t="shared" si="72"/>
        <v>0</v>
      </c>
      <c r="AE78" s="156">
        <f t="shared" si="72"/>
        <v>0</v>
      </c>
      <c r="AF78" s="156">
        <f t="shared" si="72"/>
        <v>0</v>
      </c>
      <c r="AG78" s="156">
        <f t="shared" si="72"/>
        <v>0</v>
      </c>
      <c r="AH78" s="156">
        <f t="shared" si="72"/>
        <v>0</v>
      </c>
      <c r="AI78" s="156">
        <f t="shared" si="72"/>
        <v>0</v>
      </c>
      <c r="AJ78" s="156">
        <f t="shared" si="72"/>
        <v>0</v>
      </c>
      <c r="AK78" s="156">
        <f t="shared" si="72"/>
        <v>0</v>
      </c>
      <c r="AL78" s="156">
        <f t="shared" si="72"/>
        <v>0</v>
      </c>
      <c r="AM78" s="156">
        <f t="shared" si="72"/>
        <v>0</v>
      </c>
      <c r="AN78" s="156">
        <f t="shared" si="72"/>
        <v>0</v>
      </c>
      <c r="AO78" s="156">
        <f t="shared" si="72"/>
        <v>0</v>
      </c>
      <c r="AP78" s="156">
        <f t="shared" si="72"/>
        <v>0</v>
      </c>
      <c r="AQ78" s="156">
        <f t="shared" si="72"/>
        <v>0</v>
      </c>
      <c r="AR78" s="156">
        <f t="shared" si="72"/>
        <v>0</v>
      </c>
      <c r="AS78" s="156">
        <f t="shared" si="72"/>
        <v>0</v>
      </c>
      <c r="AT78" s="156">
        <f t="shared" si="72"/>
        <v>0</v>
      </c>
      <c r="AU78" s="156">
        <f t="shared" si="72"/>
        <v>0</v>
      </c>
      <c r="AV78" s="156">
        <f t="shared" si="72"/>
        <v>0</v>
      </c>
    </row>
    <row r="79" spans="2:56" x14ac:dyDescent="0.2">
      <c r="B79" s="13" t="s">
        <v>341</v>
      </c>
      <c r="E79" s="143">
        <f t="shared" si="70"/>
        <v>403191.05220510875</v>
      </c>
      <c r="F79" s="156"/>
      <c r="G79" s="156">
        <f t="shared" ref="G79:AV79" si="73">-G37</f>
        <v>0</v>
      </c>
      <c r="H79" s="156">
        <f t="shared" si="73"/>
        <v>0</v>
      </c>
      <c r="I79" s="156">
        <f t="shared" si="73"/>
        <v>0</v>
      </c>
      <c r="J79" s="156">
        <f t="shared" si="73"/>
        <v>6938.5725292574034</v>
      </c>
      <c r="K79" s="156">
        <f t="shared" si="73"/>
        <v>12872.799851403923</v>
      </c>
      <c r="L79" s="156">
        <f t="shared" si="73"/>
        <v>17431.632671952528</v>
      </c>
      <c r="M79" s="156">
        <f t="shared" si="73"/>
        <v>18651.846958989205</v>
      </c>
      <c r="N79" s="156">
        <f t="shared" si="73"/>
        <v>19957.476246118455</v>
      </c>
      <c r="O79" s="156">
        <f t="shared" si="73"/>
        <v>21354.49958334674</v>
      </c>
      <c r="P79" s="156">
        <f t="shared" si="73"/>
        <v>22849.314554181015</v>
      </c>
      <c r="Q79" s="156">
        <f t="shared" si="73"/>
        <v>24448.766572973687</v>
      </c>
      <c r="R79" s="156">
        <f t="shared" si="73"/>
        <v>26160.180233081839</v>
      </c>
      <c r="S79" s="156">
        <f t="shared" si="73"/>
        <v>27991.392849397573</v>
      </c>
      <c r="T79" s="156">
        <f t="shared" si="73"/>
        <v>29950.7903488554</v>
      </c>
      <c r="U79" s="156">
        <f t="shared" si="73"/>
        <v>32047.345673275278</v>
      </c>
      <c r="V79" s="156">
        <f t="shared" si="73"/>
        <v>34290.659870404546</v>
      </c>
      <c r="W79" s="156">
        <f t="shared" si="73"/>
        <v>36691.006061332853</v>
      </c>
      <c r="X79" s="156">
        <f t="shared" si="73"/>
        <v>39259.376485626162</v>
      </c>
      <c r="Y79" s="156">
        <f t="shared" si="73"/>
        <v>22863.792383857854</v>
      </c>
      <c r="Z79" s="156">
        <f t="shared" si="73"/>
        <v>9431.5993310543199</v>
      </c>
      <c r="AA79" s="156">
        <f t="shared" si="73"/>
        <v>0</v>
      </c>
      <c r="AB79" s="156">
        <f t="shared" si="73"/>
        <v>0</v>
      </c>
      <c r="AC79" s="156">
        <f t="shared" si="73"/>
        <v>0</v>
      </c>
      <c r="AD79" s="156">
        <f t="shared" si="73"/>
        <v>0</v>
      </c>
      <c r="AE79" s="156">
        <f t="shared" si="73"/>
        <v>0</v>
      </c>
      <c r="AF79" s="156">
        <f t="shared" si="73"/>
        <v>0</v>
      </c>
      <c r="AG79" s="156">
        <f t="shared" si="73"/>
        <v>0</v>
      </c>
      <c r="AH79" s="156">
        <f t="shared" si="73"/>
        <v>0</v>
      </c>
      <c r="AI79" s="156">
        <f t="shared" si="73"/>
        <v>0</v>
      </c>
      <c r="AJ79" s="156">
        <f t="shared" si="73"/>
        <v>0</v>
      </c>
      <c r="AK79" s="156">
        <f t="shared" si="73"/>
        <v>0</v>
      </c>
      <c r="AL79" s="156">
        <f t="shared" si="73"/>
        <v>0</v>
      </c>
      <c r="AM79" s="156">
        <f t="shared" si="73"/>
        <v>0</v>
      </c>
      <c r="AN79" s="156">
        <f t="shared" si="73"/>
        <v>0</v>
      </c>
      <c r="AO79" s="156">
        <f t="shared" si="73"/>
        <v>0</v>
      </c>
      <c r="AP79" s="156">
        <f t="shared" si="73"/>
        <v>0</v>
      </c>
      <c r="AQ79" s="156">
        <f t="shared" si="73"/>
        <v>0</v>
      </c>
      <c r="AR79" s="156">
        <f t="shared" si="73"/>
        <v>0</v>
      </c>
      <c r="AS79" s="156">
        <f t="shared" si="73"/>
        <v>0</v>
      </c>
      <c r="AT79" s="156">
        <f t="shared" si="73"/>
        <v>0</v>
      </c>
      <c r="AU79" s="156">
        <f t="shared" si="73"/>
        <v>0</v>
      </c>
      <c r="AV79" s="156">
        <f t="shared" si="73"/>
        <v>0</v>
      </c>
    </row>
    <row r="80" spans="2:56" x14ac:dyDescent="0.2"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</row>
    <row r="81" spans="2:59" x14ac:dyDescent="0.2"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  <c r="AS81" s="156"/>
      <c r="AT81" s="156"/>
      <c r="AU81" s="156"/>
      <c r="AV81" s="156"/>
    </row>
    <row r="82" spans="2:59" x14ac:dyDescent="0.2">
      <c r="B82" s="41" t="s">
        <v>144</v>
      </c>
      <c r="C82" s="41"/>
      <c r="D82" s="41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</row>
    <row r="83" spans="2:59" x14ac:dyDescent="0.2"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  <c r="AS83" s="156"/>
      <c r="AT83" s="156"/>
      <c r="AU83" s="156"/>
      <c r="AV83" s="156"/>
    </row>
    <row r="84" spans="2:59" customFormat="1" ht="15" x14ac:dyDescent="0.25">
      <c r="B84" s="22" t="s">
        <v>327</v>
      </c>
      <c r="C84" s="97"/>
      <c r="E84" s="224"/>
      <c r="F84" s="224"/>
      <c r="G84" s="225">
        <f t="shared" ref="G84:AV84" si="74">-G19</f>
        <v>0</v>
      </c>
      <c r="H84" s="225">
        <f t="shared" si="74"/>
        <v>47874.193274443001</v>
      </c>
      <c r="I84" s="225">
        <f t="shared" si="74"/>
        <v>193575.03554006052</v>
      </c>
      <c r="J84" s="225">
        <f t="shared" si="74"/>
        <v>109745.07203836195</v>
      </c>
      <c r="K84" s="225">
        <f t="shared" si="74"/>
        <v>57965.283703924928</v>
      </c>
      <c r="L84" s="225">
        <f t="shared" si="74"/>
        <v>0</v>
      </c>
      <c r="M84" s="225">
        <f t="shared" si="74"/>
        <v>0</v>
      </c>
      <c r="N84" s="225">
        <f t="shared" si="74"/>
        <v>0</v>
      </c>
      <c r="O84" s="225">
        <f t="shared" si="74"/>
        <v>0</v>
      </c>
      <c r="P84" s="225">
        <f t="shared" si="74"/>
        <v>0</v>
      </c>
      <c r="Q84" s="225">
        <f t="shared" si="74"/>
        <v>0</v>
      </c>
      <c r="R84" s="225">
        <f t="shared" si="74"/>
        <v>0</v>
      </c>
      <c r="S84" s="225">
        <f t="shared" si="74"/>
        <v>0</v>
      </c>
      <c r="T84" s="225">
        <f t="shared" si="74"/>
        <v>0</v>
      </c>
      <c r="U84" s="225">
        <f t="shared" si="74"/>
        <v>0</v>
      </c>
      <c r="V84" s="225">
        <f t="shared" si="74"/>
        <v>0</v>
      </c>
      <c r="W84" s="225">
        <f t="shared" si="74"/>
        <v>0</v>
      </c>
      <c r="X84" s="225">
        <f t="shared" si="74"/>
        <v>0</v>
      </c>
      <c r="Y84" s="225">
        <f t="shared" si="74"/>
        <v>0</v>
      </c>
      <c r="Z84" s="225">
        <f t="shared" si="74"/>
        <v>0</v>
      </c>
      <c r="AA84" s="225">
        <f t="shared" si="74"/>
        <v>0</v>
      </c>
      <c r="AB84" s="225">
        <f t="shared" si="74"/>
        <v>0</v>
      </c>
      <c r="AC84" s="225">
        <f t="shared" si="74"/>
        <v>0</v>
      </c>
      <c r="AD84" s="225">
        <f t="shared" si="74"/>
        <v>0</v>
      </c>
      <c r="AE84" s="225">
        <f t="shared" si="74"/>
        <v>0</v>
      </c>
      <c r="AF84" s="225">
        <f t="shared" si="74"/>
        <v>0</v>
      </c>
      <c r="AG84" s="225">
        <f t="shared" si="74"/>
        <v>0</v>
      </c>
      <c r="AH84" s="225">
        <f t="shared" si="74"/>
        <v>0</v>
      </c>
      <c r="AI84" s="225">
        <f t="shared" si="74"/>
        <v>0</v>
      </c>
      <c r="AJ84" s="225">
        <f t="shared" si="74"/>
        <v>0</v>
      </c>
      <c r="AK84" s="225">
        <f t="shared" si="74"/>
        <v>0</v>
      </c>
      <c r="AL84" s="225">
        <f t="shared" si="74"/>
        <v>0</v>
      </c>
      <c r="AM84" s="225">
        <f t="shared" si="74"/>
        <v>0</v>
      </c>
      <c r="AN84" s="225">
        <f t="shared" si="74"/>
        <v>0</v>
      </c>
      <c r="AO84" s="225">
        <f t="shared" si="74"/>
        <v>0</v>
      </c>
      <c r="AP84" s="225">
        <f t="shared" si="74"/>
        <v>0</v>
      </c>
      <c r="AQ84" s="225">
        <f t="shared" si="74"/>
        <v>0</v>
      </c>
      <c r="AR84" s="225">
        <f t="shared" si="74"/>
        <v>0</v>
      </c>
      <c r="AS84" s="225">
        <f t="shared" si="74"/>
        <v>0</v>
      </c>
      <c r="AT84" s="225">
        <f t="shared" si="74"/>
        <v>0</v>
      </c>
      <c r="AU84" s="225">
        <f t="shared" si="74"/>
        <v>0</v>
      </c>
      <c r="AV84" s="225">
        <f t="shared" si="74"/>
        <v>0</v>
      </c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</row>
    <row r="85" spans="2:59" customFormat="1" ht="15" x14ac:dyDescent="0.25">
      <c r="B85" s="22" t="s">
        <v>60</v>
      </c>
      <c r="C85" s="97"/>
      <c r="E85" s="224"/>
      <c r="F85" s="224"/>
      <c r="G85" s="225">
        <f>-G14-G15</f>
        <v>0</v>
      </c>
      <c r="H85" s="225">
        <f t="shared" ref="H85:AV85" si="75">-H14-H15</f>
        <v>0</v>
      </c>
      <c r="I85" s="225">
        <f t="shared" si="75"/>
        <v>0</v>
      </c>
      <c r="J85" s="225">
        <f t="shared" si="75"/>
        <v>1828.58322464394</v>
      </c>
      <c r="K85" s="225">
        <f t="shared" si="75"/>
        <v>3759.9520197527418</v>
      </c>
      <c r="L85" s="225">
        <f t="shared" si="75"/>
        <v>5718.7387960271972</v>
      </c>
      <c r="M85" s="225">
        <f t="shared" si="75"/>
        <v>5838.8323107437682</v>
      </c>
      <c r="N85" s="225">
        <f t="shared" si="75"/>
        <v>5961.4477892693858</v>
      </c>
      <c r="O85" s="225">
        <f t="shared" si="75"/>
        <v>6086.6381928440424</v>
      </c>
      <c r="P85" s="225">
        <f t="shared" si="75"/>
        <v>6214.4575948937663</v>
      </c>
      <c r="Q85" s="225">
        <f t="shared" si="75"/>
        <v>6344.9612043865354</v>
      </c>
      <c r="R85" s="225">
        <f t="shared" si="75"/>
        <v>6478.205389678652</v>
      </c>
      <c r="S85" s="225">
        <f t="shared" si="75"/>
        <v>6614.2477028619032</v>
      </c>
      <c r="T85" s="225">
        <f t="shared" si="75"/>
        <v>6753.1469046220018</v>
      </c>
      <c r="U85" s="225">
        <f t="shared" si="75"/>
        <v>6894.9629896190636</v>
      </c>
      <c r="V85" s="225">
        <f t="shared" si="75"/>
        <v>7039.757212401063</v>
      </c>
      <c r="W85" s="225">
        <f t="shared" si="75"/>
        <v>7187.592113861484</v>
      </c>
      <c r="X85" s="225">
        <f t="shared" si="75"/>
        <v>7338.5315482525748</v>
      </c>
      <c r="Y85" s="225">
        <f t="shared" si="75"/>
        <v>7492.6407107658797</v>
      </c>
      <c r="Z85" s="225">
        <f t="shared" si="75"/>
        <v>7649.986165691962</v>
      </c>
      <c r="AA85" s="225">
        <f t="shared" si="75"/>
        <v>7810.6358751714906</v>
      </c>
      <c r="AB85" s="225">
        <f t="shared" si="75"/>
        <v>7974.6592285500938</v>
      </c>
      <c r="AC85" s="225">
        <f t="shared" si="75"/>
        <v>8142.1270723496436</v>
      </c>
      <c r="AD85" s="225">
        <f t="shared" si="75"/>
        <v>8313.1117408689861</v>
      </c>
      <c r="AE85" s="225">
        <f t="shared" si="75"/>
        <v>8487.6870874272354</v>
      </c>
      <c r="AF85" s="225">
        <f t="shared" si="75"/>
        <v>8665.9285162632041</v>
      </c>
      <c r="AG85" s="225">
        <f t="shared" si="75"/>
        <v>8847.9130151047302</v>
      </c>
      <c r="AH85" s="225">
        <f t="shared" si="75"/>
        <v>9033.7191884219283</v>
      </c>
      <c r="AI85" s="225">
        <f t="shared" si="75"/>
        <v>9223.4272913787881</v>
      </c>
      <c r="AJ85" s="225">
        <f t="shared" si="75"/>
        <v>9417.1192644977418</v>
      </c>
      <c r="AK85" s="225">
        <f t="shared" si="75"/>
        <v>0</v>
      </c>
      <c r="AL85" s="225">
        <f t="shared" si="75"/>
        <v>0</v>
      </c>
      <c r="AM85" s="225">
        <f t="shared" si="75"/>
        <v>0</v>
      </c>
      <c r="AN85" s="225">
        <f t="shared" si="75"/>
        <v>0</v>
      </c>
      <c r="AO85" s="225">
        <f t="shared" si="75"/>
        <v>0</v>
      </c>
      <c r="AP85" s="225">
        <f t="shared" si="75"/>
        <v>0</v>
      </c>
      <c r="AQ85" s="225">
        <f t="shared" si="75"/>
        <v>0</v>
      </c>
      <c r="AR85" s="225">
        <f t="shared" si="75"/>
        <v>0</v>
      </c>
      <c r="AS85" s="225">
        <f t="shared" si="75"/>
        <v>0</v>
      </c>
      <c r="AT85" s="225">
        <f t="shared" si="75"/>
        <v>0</v>
      </c>
      <c r="AU85" s="225">
        <f t="shared" si="75"/>
        <v>0</v>
      </c>
      <c r="AV85" s="225">
        <f t="shared" si="75"/>
        <v>0</v>
      </c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</row>
    <row r="86" spans="2:59" customFormat="1" ht="15" x14ac:dyDescent="0.25">
      <c r="B86" s="22" t="s">
        <v>276</v>
      </c>
      <c r="C86" s="97"/>
      <c r="E86" s="224"/>
      <c r="F86" s="224"/>
      <c r="G86" s="225">
        <f t="shared" ref="G86:AV86" si="76">-G20</f>
        <v>0</v>
      </c>
      <c r="H86" s="225">
        <f t="shared" si="76"/>
        <v>0</v>
      </c>
      <c r="I86" s="225">
        <f t="shared" si="76"/>
        <v>0</v>
      </c>
      <c r="J86" s="225">
        <f t="shared" si="76"/>
        <v>0</v>
      </c>
      <c r="K86" s="225">
        <f t="shared" si="76"/>
        <v>0</v>
      </c>
      <c r="L86" s="225">
        <f t="shared" si="76"/>
        <v>0</v>
      </c>
      <c r="M86" s="225">
        <f t="shared" si="76"/>
        <v>0</v>
      </c>
      <c r="N86" s="225">
        <f t="shared" si="76"/>
        <v>469.32501740841695</v>
      </c>
      <c r="O86" s="225">
        <f t="shared" si="76"/>
        <v>0</v>
      </c>
      <c r="P86" s="225">
        <f t="shared" si="76"/>
        <v>0</v>
      </c>
      <c r="Q86" s="225">
        <f t="shared" si="76"/>
        <v>0</v>
      </c>
      <c r="R86" s="225">
        <f t="shared" si="76"/>
        <v>0</v>
      </c>
      <c r="S86" s="225">
        <f t="shared" si="76"/>
        <v>808.50202063295774</v>
      </c>
      <c r="T86" s="225">
        <f t="shared" si="76"/>
        <v>0</v>
      </c>
      <c r="U86" s="225">
        <f t="shared" si="76"/>
        <v>0</v>
      </c>
      <c r="V86" s="225">
        <f t="shared" si="76"/>
        <v>0</v>
      </c>
      <c r="W86" s="225">
        <f t="shared" si="76"/>
        <v>0</v>
      </c>
      <c r="X86" s="225">
        <f t="shared" si="76"/>
        <v>74755.959557893002</v>
      </c>
      <c r="Y86" s="225">
        <f t="shared" si="76"/>
        <v>0</v>
      </c>
      <c r="Z86" s="225">
        <f t="shared" si="76"/>
        <v>0</v>
      </c>
      <c r="AA86" s="225">
        <f t="shared" si="76"/>
        <v>0</v>
      </c>
      <c r="AB86" s="225">
        <f t="shared" si="76"/>
        <v>0</v>
      </c>
      <c r="AC86" s="225">
        <f t="shared" si="76"/>
        <v>354.26187227041112</v>
      </c>
      <c r="AD86" s="225">
        <f t="shared" si="76"/>
        <v>654.46372264204842</v>
      </c>
      <c r="AE86" s="225">
        <f t="shared" si="76"/>
        <v>0</v>
      </c>
      <c r="AF86" s="225">
        <f t="shared" si="76"/>
        <v>0</v>
      </c>
      <c r="AG86" s="225">
        <f t="shared" si="76"/>
        <v>0</v>
      </c>
      <c r="AH86" s="225">
        <f t="shared" si="76"/>
        <v>116046.8253710651</v>
      </c>
      <c r="AI86" s="225">
        <f t="shared" si="76"/>
        <v>0</v>
      </c>
      <c r="AJ86" s="225">
        <f t="shared" si="76"/>
        <v>896.27498163224709</v>
      </c>
      <c r="AK86" s="225">
        <f t="shared" si="76"/>
        <v>0</v>
      </c>
      <c r="AL86" s="225">
        <f t="shared" si="76"/>
        <v>0</v>
      </c>
      <c r="AM86" s="225">
        <f t="shared" si="76"/>
        <v>0</v>
      </c>
      <c r="AN86" s="225">
        <f t="shared" si="76"/>
        <v>0</v>
      </c>
      <c r="AO86" s="225">
        <f t="shared" si="76"/>
        <v>0</v>
      </c>
      <c r="AP86" s="225">
        <f t="shared" si="76"/>
        <v>0</v>
      </c>
      <c r="AQ86" s="225">
        <f t="shared" si="76"/>
        <v>0</v>
      </c>
      <c r="AR86" s="225">
        <f t="shared" si="76"/>
        <v>0</v>
      </c>
      <c r="AS86" s="225">
        <f t="shared" si="76"/>
        <v>0</v>
      </c>
      <c r="AT86" s="225">
        <f t="shared" si="76"/>
        <v>0</v>
      </c>
      <c r="AU86" s="225">
        <f t="shared" si="76"/>
        <v>0</v>
      </c>
      <c r="AV86" s="225">
        <f t="shared" si="76"/>
        <v>0</v>
      </c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</row>
    <row r="87" spans="2:59" customFormat="1" ht="15" x14ac:dyDescent="0.25">
      <c r="B87" s="22" t="s">
        <v>145</v>
      </c>
      <c r="C87" s="97"/>
      <c r="E87" s="224"/>
      <c r="F87" s="224"/>
      <c r="G87" s="225">
        <f>-G36</f>
        <v>0</v>
      </c>
      <c r="H87" s="225">
        <f t="shared" ref="H87:AV87" si="77">-H36</f>
        <v>5512.677919513374</v>
      </c>
      <c r="I87" s="225">
        <f t="shared" si="77"/>
        <v>500</v>
      </c>
      <c r="J87" s="225">
        <f t="shared" si="77"/>
        <v>12276.270378705434</v>
      </c>
      <c r="K87" s="225">
        <f t="shared" si="77"/>
        <v>20892.968048834387</v>
      </c>
      <c r="L87" s="225">
        <f t="shared" si="77"/>
        <v>25976.749644910091</v>
      </c>
      <c r="M87" s="225">
        <f t="shared" si="77"/>
        <v>24756.535357873414</v>
      </c>
      <c r="N87" s="225">
        <f t="shared" si="77"/>
        <v>23450.906070744168</v>
      </c>
      <c r="O87" s="225">
        <f t="shared" si="77"/>
        <v>22053.882733515871</v>
      </c>
      <c r="P87" s="225">
        <f t="shared" si="77"/>
        <v>20559.067762681607</v>
      </c>
      <c r="Q87" s="225">
        <f t="shared" si="77"/>
        <v>18959.615743888935</v>
      </c>
      <c r="R87" s="225">
        <f t="shared" si="77"/>
        <v>17248.202083780776</v>
      </c>
      <c r="S87" s="225">
        <f t="shared" si="77"/>
        <v>15416.989467465046</v>
      </c>
      <c r="T87" s="225">
        <f t="shared" si="77"/>
        <v>13457.591968007218</v>
      </c>
      <c r="U87" s="225">
        <f t="shared" si="77"/>
        <v>11361.036643587342</v>
      </c>
      <c r="V87" s="225">
        <f t="shared" si="77"/>
        <v>9117.7224464580722</v>
      </c>
      <c r="W87" s="225">
        <f t="shared" si="77"/>
        <v>6717.3762555297562</v>
      </c>
      <c r="X87" s="225">
        <f t="shared" si="77"/>
        <v>4149.0058312364581</v>
      </c>
      <c r="Y87" s="225">
        <f t="shared" si="77"/>
        <v>1829.7470250419224</v>
      </c>
      <c r="Z87" s="225">
        <f t="shared" si="77"/>
        <v>711.01508556998533</v>
      </c>
      <c r="AA87" s="225">
        <f t="shared" si="77"/>
        <v>1.0413390927620318E-13</v>
      </c>
      <c r="AB87" s="225">
        <f t="shared" si="77"/>
        <v>1.0413390927620318E-13</v>
      </c>
      <c r="AC87" s="225">
        <f t="shared" si="77"/>
        <v>3.4711303092067726E-14</v>
      </c>
      <c r="AD87" s="225">
        <f t="shared" si="77"/>
        <v>0</v>
      </c>
      <c r="AE87" s="225">
        <f t="shared" si="77"/>
        <v>0</v>
      </c>
      <c r="AF87" s="225">
        <f t="shared" si="77"/>
        <v>0</v>
      </c>
      <c r="AG87" s="225">
        <f t="shared" si="77"/>
        <v>0</v>
      </c>
      <c r="AH87" s="225">
        <f t="shared" si="77"/>
        <v>0</v>
      </c>
      <c r="AI87" s="225">
        <f t="shared" si="77"/>
        <v>0</v>
      </c>
      <c r="AJ87" s="225">
        <f t="shared" si="77"/>
        <v>0</v>
      </c>
      <c r="AK87" s="225">
        <f t="shared" si="77"/>
        <v>0</v>
      </c>
      <c r="AL87" s="225">
        <f t="shared" si="77"/>
        <v>0</v>
      </c>
      <c r="AM87" s="225">
        <f t="shared" si="77"/>
        <v>0</v>
      </c>
      <c r="AN87" s="225">
        <f t="shared" si="77"/>
        <v>0</v>
      </c>
      <c r="AO87" s="225">
        <f t="shared" si="77"/>
        <v>0</v>
      </c>
      <c r="AP87" s="225">
        <f t="shared" si="77"/>
        <v>0</v>
      </c>
      <c r="AQ87" s="225">
        <f t="shared" si="77"/>
        <v>0</v>
      </c>
      <c r="AR87" s="225">
        <f t="shared" si="77"/>
        <v>0</v>
      </c>
      <c r="AS87" s="225">
        <f t="shared" si="77"/>
        <v>0</v>
      </c>
      <c r="AT87" s="225">
        <f t="shared" si="77"/>
        <v>0</v>
      </c>
      <c r="AU87" s="225">
        <f t="shared" si="77"/>
        <v>0</v>
      </c>
      <c r="AV87" s="225">
        <f t="shared" si="77"/>
        <v>0</v>
      </c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</row>
    <row r="88" spans="2:59" customFormat="1" ht="15" x14ac:dyDescent="0.25">
      <c r="B88" s="22" t="s">
        <v>146</v>
      </c>
      <c r="C88" s="97"/>
      <c r="E88" s="224"/>
      <c r="F88" s="224"/>
      <c r="G88" s="225">
        <f>-G37</f>
        <v>0</v>
      </c>
      <c r="H88" s="225">
        <f t="shared" ref="H88:AV88" si="78">-H37</f>
        <v>0</v>
      </c>
      <c r="I88" s="225">
        <f t="shared" si="78"/>
        <v>0</v>
      </c>
      <c r="J88" s="225">
        <f t="shared" si="78"/>
        <v>6938.5725292574034</v>
      </c>
      <c r="K88" s="225">
        <f t="shared" si="78"/>
        <v>12872.799851403923</v>
      </c>
      <c r="L88" s="225">
        <f t="shared" si="78"/>
        <v>17431.632671952528</v>
      </c>
      <c r="M88" s="225">
        <f t="shared" si="78"/>
        <v>18651.846958989205</v>
      </c>
      <c r="N88" s="225">
        <f t="shared" si="78"/>
        <v>19957.476246118455</v>
      </c>
      <c r="O88" s="225">
        <f t="shared" si="78"/>
        <v>21354.49958334674</v>
      </c>
      <c r="P88" s="225">
        <f t="shared" si="78"/>
        <v>22849.314554181015</v>
      </c>
      <c r="Q88" s="225">
        <f t="shared" si="78"/>
        <v>24448.766572973687</v>
      </c>
      <c r="R88" s="225">
        <f t="shared" si="78"/>
        <v>26160.180233081839</v>
      </c>
      <c r="S88" s="225">
        <f t="shared" si="78"/>
        <v>27991.392849397573</v>
      </c>
      <c r="T88" s="225">
        <f t="shared" si="78"/>
        <v>29950.7903488554</v>
      </c>
      <c r="U88" s="225">
        <f t="shared" si="78"/>
        <v>32047.345673275278</v>
      </c>
      <c r="V88" s="225">
        <f t="shared" si="78"/>
        <v>34290.659870404546</v>
      </c>
      <c r="W88" s="225">
        <f t="shared" si="78"/>
        <v>36691.006061332853</v>
      </c>
      <c r="X88" s="225">
        <f t="shared" si="78"/>
        <v>39259.376485626162</v>
      </c>
      <c r="Y88" s="225">
        <f t="shared" si="78"/>
        <v>22863.792383857854</v>
      </c>
      <c r="Z88" s="225">
        <f t="shared" si="78"/>
        <v>9431.5993310543199</v>
      </c>
      <c r="AA88" s="225">
        <f t="shared" si="78"/>
        <v>0</v>
      </c>
      <c r="AB88" s="225">
        <f t="shared" si="78"/>
        <v>0</v>
      </c>
      <c r="AC88" s="225">
        <f t="shared" si="78"/>
        <v>0</v>
      </c>
      <c r="AD88" s="225">
        <f t="shared" si="78"/>
        <v>0</v>
      </c>
      <c r="AE88" s="225">
        <f t="shared" si="78"/>
        <v>0</v>
      </c>
      <c r="AF88" s="225">
        <f t="shared" si="78"/>
        <v>0</v>
      </c>
      <c r="AG88" s="225">
        <f t="shared" si="78"/>
        <v>0</v>
      </c>
      <c r="AH88" s="225">
        <f t="shared" si="78"/>
        <v>0</v>
      </c>
      <c r="AI88" s="225">
        <f t="shared" si="78"/>
        <v>0</v>
      </c>
      <c r="AJ88" s="225">
        <f t="shared" si="78"/>
        <v>0</v>
      </c>
      <c r="AK88" s="225">
        <f t="shared" si="78"/>
        <v>0</v>
      </c>
      <c r="AL88" s="225">
        <f t="shared" si="78"/>
        <v>0</v>
      </c>
      <c r="AM88" s="225">
        <f t="shared" si="78"/>
        <v>0</v>
      </c>
      <c r="AN88" s="225">
        <f t="shared" si="78"/>
        <v>0</v>
      </c>
      <c r="AO88" s="225">
        <f t="shared" si="78"/>
        <v>0</v>
      </c>
      <c r="AP88" s="225">
        <f t="shared" si="78"/>
        <v>0</v>
      </c>
      <c r="AQ88" s="225">
        <f t="shared" si="78"/>
        <v>0</v>
      </c>
      <c r="AR88" s="225">
        <f t="shared" si="78"/>
        <v>0</v>
      </c>
      <c r="AS88" s="225">
        <f t="shared" si="78"/>
        <v>0</v>
      </c>
      <c r="AT88" s="225">
        <f t="shared" si="78"/>
        <v>0</v>
      </c>
      <c r="AU88" s="225">
        <f t="shared" si="78"/>
        <v>0</v>
      </c>
      <c r="AV88" s="225">
        <f t="shared" si="78"/>
        <v>0</v>
      </c>
      <c r="AW88" s="98"/>
      <c r="AX88" s="98"/>
      <c r="AY88" s="98"/>
      <c r="AZ88" s="98"/>
      <c r="BA88" s="98"/>
      <c r="BB88" s="98"/>
      <c r="BC88" s="98"/>
      <c r="BD88" s="98"/>
      <c r="BE88" s="98"/>
      <c r="BF88" s="98"/>
      <c r="BG88" s="98"/>
    </row>
    <row r="89" spans="2:59" customFormat="1" ht="15" x14ac:dyDescent="0.25">
      <c r="B89" s="22" t="s">
        <v>147</v>
      </c>
      <c r="C89" s="97"/>
      <c r="E89" s="224"/>
      <c r="F89" s="224"/>
      <c r="G89" s="225">
        <f ca="1">-(G45+G47+G48)</f>
        <v>0</v>
      </c>
      <c r="H89" s="225">
        <f t="shared" ref="H89:AN89" ca="1" si="79">-(H45+H47+H48)</f>
        <v>0</v>
      </c>
      <c r="I89" s="225">
        <f t="shared" ca="1" si="79"/>
        <v>0</v>
      </c>
      <c r="J89" s="225">
        <f t="shared" ca="1" si="79"/>
        <v>0</v>
      </c>
      <c r="K89" s="225">
        <f t="shared" ca="1" si="79"/>
        <v>6672.6218120031826</v>
      </c>
      <c r="L89" s="225">
        <f t="shared" ca="1" si="79"/>
        <v>27069.048872073741</v>
      </c>
      <c r="M89" s="225">
        <f t="shared" ca="1" si="79"/>
        <v>12143.381909483069</v>
      </c>
      <c r="N89" s="225">
        <f t="shared" ca="1" si="79"/>
        <v>4865.0457445696557</v>
      </c>
      <c r="O89" s="225">
        <f t="shared" ca="1" si="79"/>
        <v>5553.1941672243847</v>
      </c>
      <c r="P89" s="225">
        <f t="shared" ca="1" si="79"/>
        <v>6060.7772766574017</v>
      </c>
      <c r="Q89" s="225">
        <f t="shared" ca="1" si="79"/>
        <v>6588.7487220442672</v>
      </c>
      <c r="R89" s="225">
        <f t="shared" ca="1" si="79"/>
        <v>7152.6942615054068</v>
      </c>
      <c r="S89" s="225">
        <f t="shared" ca="1" si="79"/>
        <v>7767.6723874983109</v>
      </c>
      <c r="T89" s="225">
        <f t="shared" ca="1" si="79"/>
        <v>8321.8031986810965</v>
      </c>
      <c r="U89" s="225">
        <f t="shared" ca="1" si="79"/>
        <v>8835.2039476688842</v>
      </c>
      <c r="V89" s="225">
        <f t="shared" ca="1" si="79"/>
        <v>9397.1527236053153</v>
      </c>
      <c r="W89" s="225">
        <f t="shared" ca="1" si="79"/>
        <v>9991.6320507568671</v>
      </c>
      <c r="X89" s="225">
        <f t="shared" ca="1" si="79"/>
        <v>1870.469641702337</v>
      </c>
      <c r="Y89" s="225">
        <f t="shared" ca="1" si="79"/>
        <v>8547.3308755504804</v>
      </c>
      <c r="Z89" s="225">
        <f t="shared" ca="1" si="79"/>
        <v>6706.4409388466029</v>
      </c>
      <c r="AA89" s="225">
        <f t="shared" ca="1" si="79"/>
        <v>7388.8384363216928</v>
      </c>
      <c r="AB89" s="225">
        <f t="shared" ca="1" si="79"/>
        <v>8130.2163893092229</v>
      </c>
      <c r="AC89" s="225">
        <f t="shared" ca="1" si="79"/>
        <v>8776.9413770854644</v>
      </c>
      <c r="AD89" s="225">
        <f t="shared" ca="1" si="79"/>
        <v>9520.8402308373497</v>
      </c>
      <c r="AE89" s="225">
        <f t="shared" ca="1" si="79"/>
        <v>10011.856742681073</v>
      </c>
      <c r="AF89" s="225">
        <f t="shared" ca="1" si="79"/>
        <v>8139.5111268390247</v>
      </c>
      <c r="AG89" s="225">
        <f t="shared" ca="1" si="79"/>
        <v>2715.6854458017374</v>
      </c>
      <c r="AH89" s="225">
        <f t="shared" ca="1" si="79"/>
        <v>1321.0189009041899</v>
      </c>
      <c r="AI89" s="225">
        <f t="shared" ca="1" si="79"/>
        <v>20401.426237772535</v>
      </c>
      <c r="AJ89" s="225">
        <f t="shared" ca="1" si="79"/>
        <v>49667.687579478414</v>
      </c>
      <c r="AK89" s="225">
        <f t="shared" ca="1" si="79"/>
        <v>1638.025263455364</v>
      </c>
      <c r="AL89" s="225">
        <f t="shared" ca="1" si="79"/>
        <v>0</v>
      </c>
      <c r="AM89" s="225">
        <f t="shared" ca="1" si="79"/>
        <v>0</v>
      </c>
      <c r="AN89" s="225">
        <f t="shared" ca="1" si="79"/>
        <v>0</v>
      </c>
      <c r="AO89" s="225">
        <f t="shared" ref="AO89:AV89" ca="1" si="80">-(AO45+AO47+AO48)</f>
        <v>0</v>
      </c>
      <c r="AP89" s="225">
        <f t="shared" ca="1" si="80"/>
        <v>0</v>
      </c>
      <c r="AQ89" s="225">
        <f t="shared" ca="1" si="80"/>
        <v>0</v>
      </c>
      <c r="AR89" s="225">
        <f t="shared" ca="1" si="80"/>
        <v>0</v>
      </c>
      <c r="AS89" s="225">
        <f t="shared" ca="1" si="80"/>
        <v>0</v>
      </c>
      <c r="AT89" s="225">
        <f t="shared" ca="1" si="80"/>
        <v>0</v>
      </c>
      <c r="AU89" s="225">
        <f t="shared" ca="1" si="80"/>
        <v>0</v>
      </c>
      <c r="AV89" s="225">
        <f t="shared" ca="1" si="80"/>
        <v>0</v>
      </c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</row>
    <row r="90" spans="2:59" customFormat="1" ht="15" x14ac:dyDescent="0.25">
      <c r="B90" s="22" t="s">
        <v>27</v>
      </c>
      <c r="C90" s="97"/>
      <c r="E90" s="224"/>
      <c r="F90" s="224"/>
      <c r="G90" s="225">
        <f t="shared" ref="G90:AN90" si="81">+G13</f>
        <v>0</v>
      </c>
      <c r="H90" s="225">
        <f t="shared" si="81"/>
        <v>0</v>
      </c>
      <c r="I90" s="225">
        <f t="shared" si="81"/>
        <v>0</v>
      </c>
      <c r="J90" s="225">
        <f t="shared" si="81"/>
        <v>27632.86926044288</v>
      </c>
      <c r="K90" s="225">
        <f t="shared" si="81"/>
        <v>49046.59569504908</v>
      </c>
      <c r="L90" s="225">
        <f t="shared" si="81"/>
        <v>62146.13884660646</v>
      </c>
      <c r="M90" s="225">
        <f t="shared" si="81"/>
        <v>62622.570577343387</v>
      </c>
      <c r="N90" s="225">
        <f t="shared" si="81"/>
        <v>63122.17461418009</v>
      </c>
      <c r="O90" s="225">
        <f t="shared" si="81"/>
        <v>63688.844492395976</v>
      </c>
      <c r="P90" s="225">
        <f t="shared" si="81"/>
        <v>64287.16444806823</v>
      </c>
      <c r="Q90" s="225">
        <f t="shared" si="81"/>
        <v>64884.477217689957</v>
      </c>
      <c r="R90" s="225">
        <f t="shared" si="81"/>
        <v>65515.378499720202</v>
      </c>
      <c r="S90" s="225">
        <f t="shared" si="81"/>
        <v>66169.716255637337</v>
      </c>
      <c r="T90" s="225">
        <f t="shared" si="81"/>
        <v>66725.155220441899</v>
      </c>
      <c r="U90" s="225">
        <f t="shared" si="81"/>
        <v>67266.343364131404</v>
      </c>
      <c r="V90" s="225">
        <f t="shared" si="81"/>
        <v>67834.933275087213</v>
      </c>
      <c r="W90" s="225">
        <f t="shared" si="81"/>
        <v>68417.51075419446</v>
      </c>
      <c r="X90" s="225">
        <f t="shared" si="81"/>
        <v>69030.059955500852</v>
      </c>
      <c r="Y90" s="225">
        <f t="shared" si="81"/>
        <v>50911.254502271637</v>
      </c>
      <c r="Z90" s="225">
        <f t="shared" si="81"/>
        <v>36987.098786485731</v>
      </c>
      <c r="AA90" s="225">
        <f t="shared" si="81"/>
        <v>27986.762019854486</v>
      </c>
      <c r="AB90" s="225">
        <f t="shared" si="81"/>
        <v>28662.684453858226</v>
      </c>
      <c r="AC90" s="225">
        <f t="shared" si="81"/>
        <v>29319.481945861771</v>
      </c>
      <c r="AD90" s="225">
        <f t="shared" si="81"/>
        <v>30003.540034706763</v>
      </c>
      <c r="AE90" s="225">
        <f t="shared" si="81"/>
        <v>30704.098000322134</v>
      </c>
      <c r="AF90" s="225">
        <f t="shared" si="81"/>
        <v>31441.639545349557</v>
      </c>
      <c r="AG90" s="225">
        <f t="shared" si="81"/>
        <v>32156.376986385854</v>
      </c>
      <c r="AH90" s="225">
        <f t="shared" si="81"/>
        <v>32908.956906773194</v>
      </c>
      <c r="AI90" s="225">
        <f t="shared" si="81"/>
        <v>33679.755093875829</v>
      </c>
      <c r="AJ90" s="225">
        <f t="shared" si="81"/>
        <v>34491.927341794792</v>
      </c>
      <c r="AK90" s="225">
        <f t="shared" si="81"/>
        <v>0</v>
      </c>
      <c r="AL90" s="225">
        <f t="shared" si="81"/>
        <v>0</v>
      </c>
      <c r="AM90" s="225">
        <f t="shared" si="81"/>
        <v>0</v>
      </c>
      <c r="AN90" s="225">
        <f t="shared" si="81"/>
        <v>0</v>
      </c>
      <c r="AO90" s="225">
        <f t="shared" ref="AO90:AV90" si="82">+AO13</f>
        <v>0</v>
      </c>
      <c r="AP90" s="225">
        <f t="shared" si="82"/>
        <v>0</v>
      </c>
      <c r="AQ90" s="225">
        <f t="shared" si="82"/>
        <v>0</v>
      </c>
      <c r="AR90" s="225">
        <f t="shared" si="82"/>
        <v>0</v>
      </c>
      <c r="AS90" s="225">
        <f t="shared" si="82"/>
        <v>0</v>
      </c>
      <c r="AT90" s="225">
        <f t="shared" si="82"/>
        <v>0</v>
      </c>
      <c r="AU90" s="225">
        <f t="shared" si="82"/>
        <v>0</v>
      </c>
      <c r="AV90" s="225">
        <f t="shared" si="82"/>
        <v>0</v>
      </c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</row>
    <row r="91" spans="2:59" customFormat="1" ht="15" x14ac:dyDescent="0.25">
      <c r="C91" s="97"/>
    </row>
    <row r="92" spans="2:59" customFormat="1" ht="15" x14ac:dyDescent="0.25">
      <c r="C92" s="97"/>
    </row>
    <row r="93" spans="2:59" customFormat="1" ht="15" x14ac:dyDescent="0.25">
      <c r="C93" s="97"/>
    </row>
    <row r="94" spans="2:59" customFormat="1" ht="15" x14ac:dyDescent="0.25">
      <c r="C94" s="97"/>
    </row>
    <row r="95" spans="2:59" customFormat="1" ht="15" x14ac:dyDescent="0.25">
      <c r="C95" s="97"/>
    </row>
    <row r="96" spans="2:59" customFormat="1" ht="15" x14ac:dyDescent="0.25">
      <c r="C96" s="97"/>
    </row>
    <row r="97" spans="3:3" customFormat="1" ht="15" x14ac:dyDescent="0.25">
      <c r="C97" s="97"/>
    </row>
    <row r="98" spans="3:3" customFormat="1" ht="15" x14ac:dyDescent="0.25">
      <c r="C98" s="97"/>
    </row>
    <row r="99" spans="3:3" customFormat="1" ht="15" x14ac:dyDescent="0.25">
      <c r="C99" s="97"/>
    </row>
    <row r="100" spans="3:3" customFormat="1" ht="15" x14ac:dyDescent="0.25">
      <c r="C100" s="97"/>
    </row>
    <row r="101" spans="3:3" customFormat="1" ht="15" x14ac:dyDescent="0.25">
      <c r="C101" s="97"/>
    </row>
    <row r="102" spans="3:3" customFormat="1" ht="15" x14ac:dyDescent="0.25">
      <c r="C102" s="97"/>
    </row>
    <row r="103" spans="3:3" customFormat="1" ht="15" x14ac:dyDescent="0.25">
      <c r="C103" s="97"/>
    </row>
    <row r="104" spans="3:3" customFormat="1" ht="15" x14ac:dyDescent="0.25">
      <c r="C104" s="97"/>
    </row>
    <row r="105" spans="3:3" customFormat="1" ht="15" x14ac:dyDescent="0.25">
      <c r="C105" s="97"/>
    </row>
    <row r="106" spans="3:3" customFormat="1" ht="15" x14ac:dyDescent="0.25">
      <c r="C106" s="97"/>
    </row>
    <row r="107" spans="3:3" customFormat="1" ht="15" x14ac:dyDescent="0.25">
      <c r="C107" s="97"/>
    </row>
    <row r="108" spans="3:3" customFormat="1" ht="15" x14ac:dyDescent="0.25">
      <c r="C108" s="97"/>
    </row>
    <row r="109" spans="3:3" customFormat="1" ht="15" x14ac:dyDescent="0.25">
      <c r="C109" s="97"/>
    </row>
    <row r="110" spans="3:3" customFormat="1" ht="15" x14ac:dyDescent="0.25">
      <c r="C110" s="97"/>
    </row>
    <row r="111" spans="3:3" customFormat="1" ht="15" x14ac:dyDescent="0.25">
      <c r="C111" s="97"/>
    </row>
    <row r="112" spans="3:3" customFormat="1" ht="15" x14ac:dyDescent="0.25">
      <c r="C112" s="97"/>
    </row>
    <row r="113" spans="3:3" customFormat="1" ht="15" x14ac:dyDescent="0.25">
      <c r="C113" s="97"/>
    </row>
    <row r="114" spans="3:3" customFormat="1" ht="15" x14ac:dyDescent="0.25">
      <c r="C114" s="97"/>
    </row>
    <row r="115" spans="3:3" customFormat="1" ht="15" x14ac:dyDescent="0.25">
      <c r="C115" s="97"/>
    </row>
  </sheetData>
  <conditionalFormatting sqref="C3">
    <cfRule type="containsText" dxfId="25" priority="1" operator="containsText" text="Error">
      <formula>NOT(ISERROR(SEARCH("Error",C3)))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BD86"/>
  <sheetViews>
    <sheetView showGridLines="0" zoomScale="80" zoomScaleNormal="80" workbookViewId="0">
      <pane xSplit="5" ySplit="3" topLeftCell="F4" activePane="bottomRight" state="frozen"/>
      <selection activeCell="G69" sqref="G69"/>
      <selection pane="topRight" activeCell="G69" sqref="G69"/>
      <selection pane="bottomLeft" activeCell="G69" sqref="G69"/>
      <selection pane="bottomRight" activeCell="D22" sqref="D22"/>
    </sheetView>
  </sheetViews>
  <sheetFormatPr baseColWidth="10" defaultColWidth="0" defaultRowHeight="12.75" x14ac:dyDescent="0.2"/>
  <cols>
    <col min="1" max="1" width="9.140625" style="22" customWidth="1"/>
    <col min="2" max="2" width="37" style="22" customWidth="1"/>
    <col min="3" max="3" width="12.85546875" style="22" customWidth="1"/>
    <col min="4" max="4" width="9.140625" style="22" customWidth="1"/>
    <col min="5" max="5" width="15.7109375" style="22" bestFit="1" customWidth="1"/>
    <col min="6" max="6" width="3.5703125" style="22" customWidth="1"/>
    <col min="7" max="49" width="14.28515625" style="22" customWidth="1"/>
    <col min="50" max="57" width="13.5703125" style="22" hidden="1" customWidth="1"/>
    <col min="58" max="16384" width="13.5703125" style="22" hidden="1"/>
  </cols>
  <sheetData>
    <row r="1" spans="1:56" ht="15" x14ac:dyDescent="0.2">
      <c r="A1" s="1" t="str">
        <f>+Control!$A$1</f>
        <v>Ruta PY1 - Cuatro Mojones-Quiindy</v>
      </c>
      <c r="B1" s="2"/>
      <c r="C1" s="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56" x14ac:dyDescent="0.2">
      <c r="A2" s="3" t="str">
        <f ca="1" xml:space="preserve"> RIGHT( CELL("filename",A3), LEN( CELL("filename",A3)) - SEARCH("]", CELL("filename",A3)))</f>
        <v>P&amp;G</v>
      </c>
      <c r="B2" s="2"/>
      <c r="C2" s="1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56" x14ac:dyDescent="0.2">
      <c r="A3" s="4" t="str">
        <f>+Hip!A3</f>
        <v>Cifras en miles de USD</v>
      </c>
      <c r="B3" s="2"/>
      <c r="C3" s="23" t="str">
        <f ca="1">+Control!O29</f>
        <v>Ok</v>
      </c>
      <c r="D3" s="2"/>
      <c r="E3" s="2"/>
      <c r="F3" s="2"/>
      <c r="G3" s="25">
        <f>+Flags!G3</f>
        <v>2023</v>
      </c>
      <c r="H3" s="25">
        <f>+Flags!H3</f>
        <v>2024</v>
      </c>
      <c r="I3" s="25">
        <f>+Flags!I3</f>
        <v>2025</v>
      </c>
      <c r="J3" s="25">
        <f>+Flags!J3</f>
        <v>2026</v>
      </c>
      <c r="K3" s="25">
        <f>+Flags!K3</f>
        <v>2027</v>
      </c>
      <c r="L3" s="25">
        <f>+Flags!L3</f>
        <v>2028</v>
      </c>
      <c r="M3" s="25">
        <f>+Flags!M3</f>
        <v>2029</v>
      </c>
      <c r="N3" s="25">
        <f>+Flags!N3</f>
        <v>2030</v>
      </c>
      <c r="O3" s="25">
        <f>+Flags!O3</f>
        <v>2031</v>
      </c>
      <c r="P3" s="25">
        <f>+Flags!P3</f>
        <v>2032</v>
      </c>
      <c r="Q3" s="25">
        <f>+Flags!Q3</f>
        <v>2033</v>
      </c>
      <c r="R3" s="25">
        <f>+Flags!R3</f>
        <v>2034</v>
      </c>
      <c r="S3" s="25">
        <f>+Flags!S3</f>
        <v>2035</v>
      </c>
      <c r="T3" s="25">
        <f>+Flags!T3</f>
        <v>2036</v>
      </c>
      <c r="U3" s="25">
        <f>+Flags!U3</f>
        <v>2037</v>
      </c>
      <c r="V3" s="25">
        <f>+Flags!V3</f>
        <v>2038</v>
      </c>
      <c r="W3" s="25">
        <f>+Flags!W3</f>
        <v>2039</v>
      </c>
      <c r="X3" s="25">
        <f>+Flags!X3</f>
        <v>2040</v>
      </c>
      <c r="Y3" s="25">
        <f>+Flags!Y3</f>
        <v>2041</v>
      </c>
      <c r="Z3" s="25">
        <f>+Flags!Z3</f>
        <v>2042</v>
      </c>
      <c r="AA3" s="25">
        <f>+Flags!AA3</f>
        <v>2043</v>
      </c>
      <c r="AB3" s="25">
        <f>+Flags!AB3</f>
        <v>2044</v>
      </c>
      <c r="AC3" s="25">
        <f>+Flags!AC3</f>
        <v>2045</v>
      </c>
      <c r="AD3" s="25">
        <f>+Flags!AD3</f>
        <v>2046</v>
      </c>
      <c r="AE3" s="25">
        <f>+Flags!AE3</f>
        <v>2047</v>
      </c>
      <c r="AF3" s="25">
        <f>+Flags!AF3</f>
        <v>2048</v>
      </c>
      <c r="AG3" s="25">
        <f>+Flags!AG3</f>
        <v>2049</v>
      </c>
      <c r="AH3" s="25">
        <f>+Flags!AH3</f>
        <v>2050</v>
      </c>
      <c r="AI3" s="25">
        <f>+Flags!AI3</f>
        <v>2051</v>
      </c>
      <c r="AJ3" s="25">
        <f>+Flags!AJ3</f>
        <v>2052</v>
      </c>
      <c r="AK3" s="25">
        <f>+Flags!AK3</f>
        <v>2053</v>
      </c>
      <c r="AL3" s="25">
        <f>+Flags!AL3</f>
        <v>2054</v>
      </c>
      <c r="AM3" s="25">
        <f>+Flags!AM3</f>
        <v>2055</v>
      </c>
      <c r="AN3" s="25">
        <f>+Flags!AN3</f>
        <v>2056</v>
      </c>
      <c r="AO3" s="25">
        <f>+Flags!AO3</f>
        <v>2057</v>
      </c>
      <c r="AP3" s="25">
        <f>+Flags!AP3</f>
        <v>2058</v>
      </c>
      <c r="AQ3" s="25">
        <f>+Flags!AQ3</f>
        <v>2059</v>
      </c>
      <c r="AR3" s="25">
        <f>+Flags!AR3</f>
        <v>2060</v>
      </c>
      <c r="AS3" s="25">
        <f>+Flags!AS3</f>
        <v>2061</v>
      </c>
      <c r="AT3" s="25">
        <f>+Flags!AT3</f>
        <v>2062</v>
      </c>
      <c r="AU3" s="25">
        <f>+Flags!AU3</f>
        <v>2063</v>
      </c>
      <c r="AV3" s="25">
        <f>+Flags!AV3</f>
        <v>2064</v>
      </c>
    </row>
    <row r="5" spans="1:56" x14ac:dyDescent="0.2">
      <c r="B5" s="2" t="str">
        <f>+Flags!B14</f>
        <v>Periodo de Concesión</v>
      </c>
      <c r="C5" s="2"/>
      <c r="D5" s="2"/>
      <c r="E5" s="2"/>
      <c r="F5" s="2"/>
      <c r="G5" s="160">
        <f>+Flags!G14</f>
        <v>1</v>
      </c>
      <c r="H5" s="160">
        <f>+Flags!H14</f>
        <v>1</v>
      </c>
      <c r="I5" s="160">
        <f>+Flags!I14</f>
        <v>1</v>
      </c>
      <c r="J5" s="160">
        <f>+Flags!J14</f>
        <v>1</v>
      </c>
      <c r="K5" s="160">
        <f>+Flags!K14</f>
        <v>1</v>
      </c>
      <c r="L5" s="160">
        <f>+Flags!L14</f>
        <v>1</v>
      </c>
      <c r="M5" s="160">
        <f>+Flags!M14</f>
        <v>1</v>
      </c>
      <c r="N5" s="160">
        <f>+Flags!N14</f>
        <v>1</v>
      </c>
      <c r="O5" s="160">
        <f>+Flags!O14</f>
        <v>1</v>
      </c>
      <c r="P5" s="160">
        <f>+Flags!P14</f>
        <v>1</v>
      </c>
      <c r="Q5" s="160">
        <f>+Flags!Q14</f>
        <v>1</v>
      </c>
      <c r="R5" s="160">
        <f>+Flags!R14</f>
        <v>1</v>
      </c>
      <c r="S5" s="160">
        <f>+Flags!S14</f>
        <v>1</v>
      </c>
      <c r="T5" s="160">
        <f>+Flags!T14</f>
        <v>1</v>
      </c>
      <c r="U5" s="160">
        <f>+Flags!U14</f>
        <v>1</v>
      </c>
      <c r="V5" s="160">
        <f>+Flags!V14</f>
        <v>1</v>
      </c>
      <c r="W5" s="160">
        <f>+Flags!W14</f>
        <v>1</v>
      </c>
      <c r="X5" s="160">
        <f>+Flags!X14</f>
        <v>1</v>
      </c>
      <c r="Y5" s="160">
        <f>+Flags!Y14</f>
        <v>1</v>
      </c>
      <c r="Z5" s="160">
        <f>+Flags!Z14</f>
        <v>1</v>
      </c>
      <c r="AA5" s="160">
        <f>+Flags!AA14</f>
        <v>1</v>
      </c>
      <c r="AB5" s="160">
        <f>+Flags!AB14</f>
        <v>1</v>
      </c>
      <c r="AC5" s="160">
        <f>+Flags!AC14</f>
        <v>1</v>
      </c>
      <c r="AD5" s="160">
        <f>+Flags!AD14</f>
        <v>1</v>
      </c>
      <c r="AE5" s="160">
        <f>+Flags!AE14</f>
        <v>1</v>
      </c>
      <c r="AF5" s="160">
        <f>+Flags!AF14</f>
        <v>1</v>
      </c>
      <c r="AG5" s="160">
        <f>+Flags!AG14</f>
        <v>1</v>
      </c>
      <c r="AH5" s="160">
        <f>+Flags!AH14</f>
        <v>1</v>
      </c>
      <c r="AI5" s="160">
        <f>+Flags!AI14</f>
        <v>1</v>
      </c>
      <c r="AJ5" s="160">
        <f>+Flags!AJ14</f>
        <v>1</v>
      </c>
      <c r="AK5" s="160">
        <f>+Flags!AK14</f>
        <v>0</v>
      </c>
      <c r="AL5" s="160">
        <f>+Flags!AL14</f>
        <v>0</v>
      </c>
      <c r="AM5" s="160">
        <f>+Flags!AM14</f>
        <v>0</v>
      </c>
      <c r="AN5" s="160">
        <f>+Flags!AN14</f>
        <v>0</v>
      </c>
      <c r="AO5" s="160">
        <f>+Flags!AO14</f>
        <v>0</v>
      </c>
      <c r="AP5" s="160">
        <f>+Flags!AP14</f>
        <v>0</v>
      </c>
      <c r="AQ5" s="160">
        <f>+Flags!AQ14</f>
        <v>0</v>
      </c>
      <c r="AR5" s="160">
        <f>+Flags!AR14</f>
        <v>0</v>
      </c>
      <c r="AS5" s="160">
        <f>+Flags!AS14</f>
        <v>0</v>
      </c>
      <c r="AT5" s="160">
        <f>+Flags!AT14</f>
        <v>0</v>
      </c>
      <c r="AU5" s="160">
        <f>+Flags!AU14</f>
        <v>0</v>
      </c>
      <c r="AV5" s="160">
        <f>+Flags!AV14</f>
        <v>0</v>
      </c>
    </row>
    <row r="6" spans="1:56" x14ac:dyDescent="0.2">
      <c r="B6" s="2" t="str">
        <f>+Flags!B37</f>
        <v>Factor de Operación completa</v>
      </c>
      <c r="C6" s="2"/>
      <c r="D6" s="2"/>
      <c r="E6" s="2"/>
      <c r="F6" s="2"/>
      <c r="G6" s="160">
        <f>+Flags!G37</f>
        <v>0</v>
      </c>
      <c r="H6" s="160">
        <f>+Flags!H37</f>
        <v>0</v>
      </c>
      <c r="I6" s="160">
        <f>+Flags!I37</f>
        <v>0</v>
      </c>
      <c r="J6" s="160">
        <f>+Flags!J37</f>
        <v>0</v>
      </c>
      <c r="K6" s="160">
        <f>+Flags!K37</f>
        <v>0.33424657534246577</v>
      </c>
      <c r="L6" s="160">
        <f>+Flags!L37</f>
        <v>1</v>
      </c>
      <c r="M6" s="160">
        <f>+Flags!M37</f>
        <v>1</v>
      </c>
      <c r="N6" s="160">
        <f>+Flags!N37</f>
        <v>1</v>
      </c>
      <c r="O6" s="160">
        <f>+Flags!O37</f>
        <v>1</v>
      </c>
      <c r="P6" s="160">
        <f>+Flags!P37</f>
        <v>1</v>
      </c>
      <c r="Q6" s="160">
        <f>+Flags!Q37</f>
        <v>1</v>
      </c>
      <c r="R6" s="160">
        <f>+Flags!R37</f>
        <v>1</v>
      </c>
      <c r="S6" s="160">
        <f>+Flags!S37</f>
        <v>1</v>
      </c>
      <c r="T6" s="160">
        <f>+Flags!T37</f>
        <v>1</v>
      </c>
      <c r="U6" s="160">
        <f>+Flags!U37</f>
        <v>1</v>
      </c>
      <c r="V6" s="160">
        <f>+Flags!V37</f>
        <v>1</v>
      </c>
      <c r="W6" s="160">
        <f>+Flags!W37</f>
        <v>1</v>
      </c>
      <c r="X6" s="160">
        <f>+Flags!X37</f>
        <v>1</v>
      </c>
      <c r="Y6" s="160">
        <f>+Flags!Y37</f>
        <v>1</v>
      </c>
      <c r="Z6" s="160">
        <f>+Flags!Z37</f>
        <v>1</v>
      </c>
      <c r="AA6" s="160">
        <f>+Flags!AA37</f>
        <v>1</v>
      </c>
      <c r="AB6" s="160">
        <f>+Flags!AB37</f>
        <v>1</v>
      </c>
      <c r="AC6" s="160">
        <f>+Flags!AC37</f>
        <v>1</v>
      </c>
      <c r="AD6" s="160">
        <f>+Flags!AD37</f>
        <v>1</v>
      </c>
      <c r="AE6" s="160">
        <f>+Flags!AE37</f>
        <v>1</v>
      </c>
      <c r="AF6" s="160">
        <f>+Flags!AF37</f>
        <v>1</v>
      </c>
      <c r="AG6" s="160">
        <f>+Flags!AG37</f>
        <v>1</v>
      </c>
      <c r="AH6" s="160">
        <f>+Flags!AH37</f>
        <v>1</v>
      </c>
      <c r="AI6" s="160">
        <f>+Flags!AI37</f>
        <v>1</v>
      </c>
      <c r="AJ6" s="160">
        <f>+Flags!AJ37</f>
        <v>1</v>
      </c>
      <c r="AK6" s="160">
        <f>+Flags!AK37</f>
        <v>0</v>
      </c>
      <c r="AL6" s="160">
        <f>+Flags!AL37</f>
        <v>0</v>
      </c>
      <c r="AM6" s="160">
        <f>+Flags!AM37</f>
        <v>0</v>
      </c>
      <c r="AN6" s="160">
        <f>+Flags!AN37</f>
        <v>0</v>
      </c>
      <c r="AO6" s="160">
        <f>+Flags!AO37</f>
        <v>0</v>
      </c>
      <c r="AP6" s="160">
        <f>+Flags!AP37</f>
        <v>0</v>
      </c>
      <c r="AQ6" s="160">
        <f>+Flags!AQ37</f>
        <v>0</v>
      </c>
      <c r="AR6" s="160">
        <f>+Flags!AR37</f>
        <v>0</v>
      </c>
      <c r="AS6" s="160">
        <f>+Flags!AS37</f>
        <v>0</v>
      </c>
      <c r="AT6" s="160">
        <f>+Flags!AT37</f>
        <v>0</v>
      </c>
      <c r="AU6" s="160">
        <f>+Flags!AU37</f>
        <v>0</v>
      </c>
      <c r="AV6" s="160">
        <f>+Flags!AV37</f>
        <v>0</v>
      </c>
    </row>
    <row r="7" spans="1:56" x14ac:dyDescent="0.2">
      <c r="B7" s="2" t="str">
        <f>+Flags!B54</f>
        <v>Periodo de liquidación</v>
      </c>
      <c r="C7" s="2"/>
      <c r="D7" s="2"/>
      <c r="E7" s="2"/>
      <c r="F7" s="2"/>
      <c r="G7" s="160">
        <f>+Flags!G54</f>
        <v>0</v>
      </c>
      <c r="H7" s="160">
        <f>+Flags!H54</f>
        <v>0</v>
      </c>
      <c r="I7" s="160">
        <f>+Flags!I54</f>
        <v>0</v>
      </c>
      <c r="J7" s="160">
        <f>+Flags!J54</f>
        <v>0</v>
      </c>
      <c r="K7" s="160">
        <f>+Flags!K54</f>
        <v>0</v>
      </c>
      <c r="L7" s="160">
        <f>+Flags!L54</f>
        <v>0</v>
      </c>
      <c r="M7" s="160">
        <f>+Flags!M54</f>
        <v>0</v>
      </c>
      <c r="N7" s="160">
        <f>+Flags!N54</f>
        <v>0</v>
      </c>
      <c r="O7" s="160">
        <f>+Flags!O54</f>
        <v>0</v>
      </c>
      <c r="P7" s="160">
        <f>+Flags!P54</f>
        <v>0</v>
      </c>
      <c r="Q7" s="160">
        <f>+Flags!Q54</f>
        <v>0</v>
      </c>
      <c r="R7" s="160">
        <f>+Flags!R54</f>
        <v>0</v>
      </c>
      <c r="S7" s="160">
        <f>+Flags!S54</f>
        <v>0</v>
      </c>
      <c r="T7" s="160">
        <f>+Flags!T54</f>
        <v>0</v>
      </c>
      <c r="U7" s="160">
        <f>+Flags!U54</f>
        <v>0</v>
      </c>
      <c r="V7" s="160">
        <f>+Flags!V54</f>
        <v>0</v>
      </c>
      <c r="W7" s="160">
        <f>+Flags!W54</f>
        <v>0</v>
      </c>
      <c r="X7" s="160">
        <f>+Flags!X54</f>
        <v>0</v>
      </c>
      <c r="Y7" s="160">
        <f>+Flags!Y54</f>
        <v>0</v>
      </c>
      <c r="Z7" s="160">
        <f>+Flags!Z54</f>
        <v>0</v>
      </c>
      <c r="AA7" s="160">
        <f>+Flags!AA54</f>
        <v>0</v>
      </c>
      <c r="AB7" s="160">
        <f>+Flags!AB54</f>
        <v>0</v>
      </c>
      <c r="AC7" s="160">
        <f>+Flags!AC54</f>
        <v>0</v>
      </c>
      <c r="AD7" s="160">
        <f>+Flags!AD54</f>
        <v>0</v>
      </c>
      <c r="AE7" s="160">
        <f>+Flags!AE54</f>
        <v>0</v>
      </c>
      <c r="AF7" s="160">
        <f>+Flags!AF54</f>
        <v>0</v>
      </c>
      <c r="AG7" s="160">
        <f>+Flags!AG54</f>
        <v>0</v>
      </c>
      <c r="AH7" s="160">
        <f>+Flags!AH54</f>
        <v>0</v>
      </c>
      <c r="AI7" s="160">
        <f>+Flags!AI54</f>
        <v>0</v>
      </c>
      <c r="AJ7" s="160">
        <f>+Flags!AJ54</f>
        <v>0</v>
      </c>
      <c r="AK7" s="160">
        <f>+Flags!AK54</f>
        <v>1</v>
      </c>
      <c r="AL7" s="160">
        <f>+Flags!AL54</f>
        <v>0</v>
      </c>
      <c r="AM7" s="160">
        <f>+Flags!AM54</f>
        <v>0</v>
      </c>
      <c r="AN7" s="160">
        <f>+Flags!AN54</f>
        <v>0</v>
      </c>
      <c r="AO7" s="160">
        <f>+Flags!AO54</f>
        <v>0</v>
      </c>
      <c r="AP7" s="160">
        <f>+Flags!AP54</f>
        <v>0</v>
      </c>
      <c r="AQ7" s="160">
        <f>+Flags!AQ54</f>
        <v>0</v>
      </c>
      <c r="AR7" s="160">
        <f>+Flags!AR54</f>
        <v>0</v>
      </c>
      <c r="AS7" s="160">
        <f>+Flags!AS54</f>
        <v>0</v>
      </c>
      <c r="AT7" s="160">
        <f>+Flags!AT54</f>
        <v>0</v>
      </c>
      <c r="AU7" s="160">
        <f>+Flags!AU54</f>
        <v>0</v>
      </c>
      <c r="AV7" s="160">
        <f>+Flags!AV54</f>
        <v>0</v>
      </c>
    </row>
    <row r="8" spans="1:56" x14ac:dyDescent="0.2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spans="1:56" x14ac:dyDescent="0.2">
      <c r="B9" s="169" t="s">
        <v>96</v>
      </c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61"/>
      <c r="AX9" s="61"/>
      <c r="AY9" s="61"/>
      <c r="AZ9" s="61"/>
      <c r="BA9" s="61"/>
      <c r="BB9" s="61"/>
      <c r="BC9" s="61"/>
      <c r="BD9" s="61"/>
    </row>
    <row r="10" spans="1:56" x14ac:dyDescent="0.2"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</row>
    <row r="11" spans="1:56" x14ac:dyDescent="0.2"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</row>
    <row r="12" spans="1:56" x14ac:dyDescent="0.2">
      <c r="B12" s="39" t="s">
        <v>394</v>
      </c>
      <c r="C12" s="74"/>
      <c r="D12" s="74"/>
      <c r="E12" s="143">
        <f>+SUM(G12:AV12)</f>
        <v>346511.2116881407</v>
      </c>
      <c r="F12" s="74"/>
      <c r="G12" s="147">
        <f>+AF!G24</f>
        <v>0</v>
      </c>
      <c r="H12" s="147">
        <f>+AF!H24</f>
        <v>4238.9638707114236</v>
      </c>
      <c r="I12" s="147">
        <f>+AF!I24</f>
        <v>21754.170692396481</v>
      </c>
      <c r="J12" s="147">
        <f>+AF!J24</f>
        <v>31282.002202171891</v>
      </c>
      <c r="K12" s="147">
        <f>+AF!K24</f>
        <v>35489.541263611041</v>
      </c>
      <c r="L12" s="147">
        <f>+AF!L24</f>
        <v>33981.700286405692</v>
      </c>
      <c r="M12" s="147">
        <f>+AF!M24</f>
        <v>32322.479393962072</v>
      </c>
      <c r="N12" s="147">
        <f>+AF!N24</f>
        <v>30543.81097427167</v>
      </c>
      <c r="O12" s="147">
        <f>+AF!O24</f>
        <v>28543.312714332707</v>
      </c>
      <c r="P12" s="147">
        <f>+AF!P24</f>
        <v>26346.663170016334</v>
      </c>
      <c r="Q12" s="147">
        <f>+AF!Q24</f>
        <v>23936.094947510075</v>
      </c>
      <c r="R12" s="147">
        <f>+AF!R24</f>
        <v>21292.259072499292</v>
      </c>
      <c r="S12" s="147">
        <f>+AF!S24</f>
        <v>18472.831416464804</v>
      </c>
      <c r="T12" s="147">
        <f>+AF!T24</f>
        <v>15304.346024338669</v>
      </c>
      <c r="U12" s="147">
        <f>+AF!U24</f>
        <v>11834.208600681079</v>
      </c>
      <c r="V12" s="147">
        <f>+AF!V24</f>
        <v>8035.2665758511139</v>
      </c>
      <c r="W12" s="147">
        <f>+AF!W24</f>
        <v>3877.9538819287354</v>
      </c>
      <c r="X12" s="147">
        <f>+AF!X24</f>
        <v>6611.1729671386347</v>
      </c>
      <c r="Y12" s="147">
        <f>+AF!Y24</f>
        <v>3939.4579993377274</v>
      </c>
      <c r="Z12" s="147">
        <f>+AF!Z24</f>
        <v>2296.1606382581358</v>
      </c>
      <c r="AA12" s="147">
        <f>+AF!AA24</f>
        <v>1337.2486726697825</v>
      </c>
      <c r="AB12" s="147">
        <f>+AF!AB24</f>
        <v>269.02430151678436</v>
      </c>
      <c r="AC12" s="147">
        <f>+AF!AC24</f>
        <v>-884.19948449536128</v>
      </c>
      <c r="AD12" s="147">
        <f>+AF!AD24</f>
        <v>-2135.7375105422816</v>
      </c>
      <c r="AE12" s="147">
        <f>+AF!AE24</f>
        <v>-3587.811896345253</v>
      </c>
      <c r="AF12" s="147">
        <f>+AF!AF24</f>
        <v>-5194.9808213939441</v>
      </c>
      <c r="AG12" s="147">
        <f>+AF!AG24</f>
        <v>-6971.5339172931617</v>
      </c>
      <c r="AH12" s="147">
        <f>+AF!AH24</f>
        <v>2369.7141518298531</v>
      </c>
      <c r="AI12" s="147">
        <f>+AF!AI24</f>
        <v>1207.0915003064836</v>
      </c>
      <c r="AJ12" s="147">
        <f>+AF!AJ24</f>
        <v>1.2278178473934531E-11</v>
      </c>
      <c r="AK12" s="147">
        <f>+AF!AK24</f>
        <v>1.3327737114380692E-11</v>
      </c>
      <c r="AL12" s="147">
        <f>+AF!AL24</f>
        <v>1.4507825847831143E-11</v>
      </c>
      <c r="AM12" s="147">
        <f>+AF!AM24</f>
        <v>1.579240414367805E-11</v>
      </c>
      <c r="AN12" s="147">
        <f>+AF!AN24</f>
        <v>1.7190723906748846E-11</v>
      </c>
      <c r="AO12" s="147">
        <f>+AF!AO24</f>
        <v>1.8712856240850958E-11</v>
      </c>
      <c r="AP12" s="147">
        <f>+AF!AP24</f>
        <v>2.0369763983777449E-11</v>
      </c>
      <c r="AQ12" s="147">
        <f>+AF!AQ24</f>
        <v>2.2173380664839023E-11</v>
      </c>
      <c r="AR12" s="147">
        <f>+AF!AR24</f>
        <v>2.4136696453597397E-11</v>
      </c>
      <c r="AS12" s="147">
        <f>+AF!AS24</f>
        <v>2.6273851718827678E-11</v>
      </c>
      <c r="AT12" s="147">
        <f>+AF!AT24</f>
        <v>2.860023887154854E-11</v>
      </c>
      <c r="AU12" s="147">
        <f>+AF!AU24</f>
        <v>3.1132613225623157E-11</v>
      </c>
      <c r="AV12" s="147">
        <f>+AF!AV24</f>
        <v>3.3889213674380996E-11</v>
      </c>
      <c r="AW12" s="74"/>
      <c r="AX12" s="74"/>
      <c r="AY12" s="74"/>
      <c r="AZ12" s="74"/>
      <c r="BA12" s="74"/>
      <c r="BB12" s="74"/>
      <c r="BC12" s="74"/>
      <c r="BD12" s="74"/>
    </row>
    <row r="13" spans="1:56" x14ac:dyDescent="0.2">
      <c r="B13" s="39" t="s">
        <v>395</v>
      </c>
      <c r="C13" s="74"/>
      <c r="D13" s="74"/>
      <c r="E13" s="143">
        <f t="shared" ref="E13:E20" si="0">+SUM(G13:AV13)</f>
        <v>423615.08496328339</v>
      </c>
      <c r="F13" s="74"/>
      <c r="G13" s="147">
        <f>+SUM(G14:G16)</f>
        <v>0</v>
      </c>
      <c r="H13" s="147">
        <f t="shared" ref="H13:AV13" si="1">+SUM(H14:H16)</f>
        <v>0</v>
      </c>
      <c r="I13" s="147">
        <f t="shared" si="1"/>
        <v>0</v>
      </c>
      <c r="J13" s="147">
        <f t="shared" si="1"/>
        <v>2011.4415471083341</v>
      </c>
      <c r="K13" s="147">
        <f t="shared" si="1"/>
        <v>4135.9472217280163</v>
      </c>
      <c r="L13" s="147">
        <f t="shared" si="1"/>
        <v>6290.6126756299172</v>
      </c>
      <c r="M13" s="147">
        <f t="shared" si="1"/>
        <v>6422.7155418181446</v>
      </c>
      <c r="N13" s="147">
        <f t="shared" si="1"/>
        <v>7073.8500873455841</v>
      </c>
      <c r="O13" s="147">
        <f t="shared" si="1"/>
        <v>6695.3020121284471</v>
      </c>
      <c r="P13" s="147">
        <f t="shared" si="1"/>
        <v>6835.9033543831438</v>
      </c>
      <c r="Q13" s="147">
        <f t="shared" si="1"/>
        <v>6979.4573248251891</v>
      </c>
      <c r="R13" s="147">
        <f t="shared" si="1"/>
        <v>7126.025928646518</v>
      </c>
      <c r="S13" s="147">
        <f t="shared" si="1"/>
        <v>8165.0246958443468</v>
      </c>
      <c r="T13" s="147">
        <f t="shared" si="1"/>
        <v>7428.4615950842035</v>
      </c>
      <c r="U13" s="147">
        <f t="shared" si="1"/>
        <v>7584.4592885809707</v>
      </c>
      <c r="V13" s="147">
        <f t="shared" si="1"/>
        <v>7743.7329336411694</v>
      </c>
      <c r="W13" s="147">
        <f t="shared" si="1"/>
        <v>7906.3513252476332</v>
      </c>
      <c r="X13" s="147">
        <f t="shared" si="1"/>
        <v>90303.940216760137</v>
      </c>
      <c r="Y13" s="147">
        <f t="shared" si="1"/>
        <v>8241.9047818424679</v>
      </c>
      <c r="Z13" s="147">
        <f t="shared" si="1"/>
        <v>8414.9847822611591</v>
      </c>
      <c r="AA13" s="147">
        <f t="shared" si="1"/>
        <v>8591.6994626886408</v>
      </c>
      <c r="AB13" s="147">
        <f t="shared" si="1"/>
        <v>8772.1251514051037</v>
      </c>
      <c r="AC13" s="147">
        <f t="shared" si="1"/>
        <v>9346.0278390820604</v>
      </c>
      <c r="AD13" s="147">
        <f t="shared" si="1"/>
        <v>9864.3330098621391</v>
      </c>
      <c r="AE13" s="147">
        <f t="shared" si="1"/>
        <v>9336.4557961699593</v>
      </c>
      <c r="AF13" s="147">
        <f t="shared" si="1"/>
        <v>9532.5213678895252</v>
      </c>
      <c r="AG13" s="147">
        <f t="shared" si="1"/>
        <v>9732.7043166152052</v>
      </c>
      <c r="AH13" s="147">
        <f t="shared" si="1"/>
        <v>137588.59901543576</v>
      </c>
      <c r="AI13" s="147">
        <f t="shared" si="1"/>
        <v>10145.770020516668</v>
      </c>
      <c r="AJ13" s="147">
        <f t="shared" si="1"/>
        <v>11344.733670742989</v>
      </c>
      <c r="AK13" s="147">
        <f t="shared" si="1"/>
        <v>0</v>
      </c>
      <c r="AL13" s="147">
        <f t="shared" si="1"/>
        <v>0</v>
      </c>
      <c r="AM13" s="147">
        <f t="shared" si="1"/>
        <v>0</v>
      </c>
      <c r="AN13" s="147">
        <f t="shared" si="1"/>
        <v>0</v>
      </c>
      <c r="AO13" s="147">
        <f t="shared" si="1"/>
        <v>0</v>
      </c>
      <c r="AP13" s="147">
        <f t="shared" si="1"/>
        <v>0</v>
      </c>
      <c r="AQ13" s="147">
        <f t="shared" si="1"/>
        <v>0</v>
      </c>
      <c r="AR13" s="147">
        <f t="shared" si="1"/>
        <v>0</v>
      </c>
      <c r="AS13" s="147">
        <f t="shared" si="1"/>
        <v>0</v>
      </c>
      <c r="AT13" s="147">
        <f t="shared" si="1"/>
        <v>0</v>
      </c>
      <c r="AU13" s="147">
        <f t="shared" si="1"/>
        <v>0</v>
      </c>
      <c r="AV13" s="147">
        <f t="shared" si="1"/>
        <v>0</v>
      </c>
      <c r="AW13" s="74"/>
      <c r="AX13" s="74"/>
      <c r="AY13" s="74"/>
      <c r="AZ13" s="74"/>
      <c r="BA13" s="74"/>
      <c r="BB13" s="74"/>
      <c r="BC13" s="74"/>
      <c r="BD13" s="74"/>
    </row>
    <row r="14" spans="1:56" x14ac:dyDescent="0.2">
      <c r="B14" s="372" t="s">
        <v>28</v>
      </c>
      <c r="C14" s="373"/>
      <c r="D14" s="373"/>
      <c r="E14" s="352">
        <f t="shared" si="0"/>
        <v>151889.86608878954</v>
      </c>
      <c r="F14" s="373"/>
      <c r="G14" s="354">
        <f>+AF!G13*(1+AF!$D$16)</f>
        <v>0</v>
      </c>
      <c r="H14" s="354">
        <f>+AF!H13*(1+AF!$D$16)</f>
        <v>0</v>
      </c>
      <c r="I14" s="354">
        <f>+AF!I13*(1+AF!$D$16)</f>
        <v>0</v>
      </c>
      <c r="J14" s="354">
        <f>+AF!J13*(1+AF!$D$16)</f>
        <v>2011.4415471083341</v>
      </c>
      <c r="K14" s="354">
        <f>+AF!K13*(1+AF!$D$16)</f>
        <v>3553.1197541354722</v>
      </c>
      <c r="L14" s="354">
        <f>+AF!L13*(1+AF!$D$16)</f>
        <v>4510.289739479299</v>
      </c>
      <c r="M14" s="354">
        <f>+AF!M13*(1+AF!$D$16)</f>
        <v>4605.0058240083636</v>
      </c>
      <c r="N14" s="354">
        <f>+AF!N13*(1+AF!$D$16)</f>
        <v>4701.7109463125389</v>
      </c>
      <c r="O14" s="354">
        <f>+AF!O13*(1+AF!$D$16)</f>
        <v>4800.4468761851012</v>
      </c>
      <c r="P14" s="354">
        <f>+AF!P13*(1+AF!$D$16)</f>
        <v>4901.256260584988</v>
      </c>
      <c r="Q14" s="354">
        <f>+AF!Q13*(1+AF!$D$16)</f>
        <v>5004.1826420572725</v>
      </c>
      <c r="R14" s="354">
        <f>+AF!R13*(1+AF!$D$16)</f>
        <v>5109.2704775404754</v>
      </c>
      <c r="S14" s="354">
        <f>+AF!S13*(1+AF!$D$16)</f>
        <v>5216.5651575688244</v>
      </c>
      <c r="T14" s="354">
        <f>+AF!T13*(1+AF!$D$16)</f>
        <v>5326.1130258777685</v>
      </c>
      <c r="U14" s="354">
        <f>+AF!U13*(1+AF!$D$16)</f>
        <v>5437.9613994212013</v>
      </c>
      <c r="V14" s="354">
        <f>+AF!V13*(1+AF!$D$16)</f>
        <v>5552.1585888090458</v>
      </c>
      <c r="W14" s="354">
        <f>+AF!W13*(1+AF!$D$16)</f>
        <v>5668.7539191740352</v>
      </c>
      <c r="X14" s="354">
        <f>+AF!X13*(1+AF!$D$16)</f>
        <v>5787.797751476689</v>
      </c>
      <c r="Y14" s="354">
        <f>+AF!Y13*(1+AF!$D$16)</f>
        <v>5909.3415042577008</v>
      </c>
      <c r="Z14" s="354">
        <f>+AF!Z13*(1+AF!$D$16)</f>
        <v>6033.4376758471117</v>
      </c>
      <c r="AA14" s="354">
        <f>+AF!AA13*(1+AF!$D$16)</f>
        <v>6160.1398670398985</v>
      </c>
      <c r="AB14" s="354">
        <f>+AF!AB13*(1+AF!$D$16)</f>
        <v>6289.5028042477379</v>
      </c>
      <c r="AC14" s="354">
        <f>+AF!AC13*(1+AF!$D$16)</f>
        <v>6421.5823631369385</v>
      </c>
      <c r="AD14" s="354">
        <f>+AF!AD13*(1+AF!$D$16)</f>
        <v>6556.4355927628148</v>
      </c>
      <c r="AE14" s="354">
        <f>+AF!AE13*(1+AF!$D$16)</f>
        <v>6694.120740210833</v>
      </c>
      <c r="AF14" s="354">
        <f>+AF!AF13*(1+AF!$D$16)</f>
        <v>6834.6972757552585</v>
      </c>
      <c r="AG14" s="354">
        <f>+AF!AG13*(1+AF!$D$16)</f>
        <v>6978.2259185461189</v>
      </c>
      <c r="AH14" s="354">
        <f>+AF!AH13*(1+AF!$D$16)</f>
        <v>7124.768662835585</v>
      </c>
      <c r="AI14" s="354">
        <f>+AF!AI13*(1+AF!$D$16)</f>
        <v>7274.3888047551327</v>
      </c>
      <c r="AJ14" s="354">
        <f>+AF!AJ13*(1+AF!$D$16)</f>
        <v>7427.1509696549901</v>
      </c>
      <c r="AK14" s="354">
        <f>+AF!AK13*(1+AF!$D$16)</f>
        <v>0</v>
      </c>
      <c r="AL14" s="354">
        <f>+AF!AL13*(1+AF!$D$16)</f>
        <v>0</v>
      </c>
      <c r="AM14" s="354">
        <f>+AF!AM13*(1+AF!$D$16)</f>
        <v>0</v>
      </c>
      <c r="AN14" s="354">
        <f>+AF!AN13*(1+AF!$D$16)</f>
        <v>0</v>
      </c>
      <c r="AO14" s="354">
        <f>+AF!AO13*(1+AF!$D$16)</f>
        <v>0</v>
      </c>
      <c r="AP14" s="354">
        <f>+AF!AP13*(1+AF!$D$16)</f>
        <v>0</v>
      </c>
      <c r="AQ14" s="354">
        <f>+AF!AQ13*(1+AF!$D$16)</f>
        <v>0</v>
      </c>
      <c r="AR14" s="354">
        <f>+AF!AR13*(1+AF!$D$16)</f>
        <v>0</v>
      </c>
      <c r="AS14" s="354">
        <f>+AF!AS13*(1+AF!$D$16)</f>
        <v>0</v>
      </c>
      <c r="AT14" s="354">
        <f>+AF!AT13*(1+AF!$D$16)</f>
        <v>0</v>
      </c>
      <c r="AU14" s="354">
        <f>+AF!AU13*(1+AF!$D$16)</f>
        <v>0</v>
      </c>
      <c r="AV14" s="354">
        <f>+AF!AV13*(1+AF!$D$16)</f>
        <v>0</v>
      </c>
      <c r="AW14" s="74"/>
      <c r="AX14" s="74"/>
      <c r="AY14" s="74"/>
      <c r="AZ14" s="74"/>
      <c r="BA14" s="74"/>
      <c r="BB14" s="74"/>
      <c r="BC14" s="74"/>
      <c r="BD14" s="74"/>
    </row>
    <row r="15" spans="1:56" x14ac:dyDescent="0.2">
      <c r="B15" s="372" t="s">
        <v>551</v>
      </c>
      <c r="C15" s="373"/>
      <c r="D15" s="373"/>
      <c r="E15" s="352">
        <f t="shared" si="0"/>
        <v>58341.045076595263</v>
      </c>
      <c r="F15" s="373"/>
      <c r="G15" s="354">
        <f>+AF!G14*(1+AF!$D$16)</f>
        <v>0</v>
      </c>
      <c r="H15" s="354">
        <f>+AF!H14*(1+AF!$D$16)</f>
        <v>0</v>
      </c>
      <c r="I15" s="354">
        <f>+AF!I14*(1+AF!$D$16)</f>
        <v>0</v>
      </c>
      <c r="J15" s="354">
        <f>+AF!J14*(1+AF!$D$16)</f>
        <v>0</v>
      </c>
      <c r="K15" s="354">
        <f>+AF!K14*(1+AF!$D$16)</f>
        <v>582.82746759254428</v>
      </c>
      <c r="L15" s="354">
        <f>+AF!L14*(1+AF!$D$16)</f>
        <v>1780.3229361506185</v>
      </c>
      <c r="M15" s="354">
        <f>+AF!M14*(1+AF!$D$16)</f>
        <v>1817.7097178097815</v>
      </c>
      <c r="N15" s="354">
        <f>+AF!N14*(1+AF!$D$16)</f>
        <v>1855.8816218837865</v>
      </c>
      <c r="O15" s="354">
        <f>+AF!O14*(1+AF!$D$16)</f>
        <v>1894.8551359433457</v>
      </c>
      <c r="P15" s="354">
        <f>+AF!P14*(1+AF!$D$16)</f>
        <v>1934.647093798156</v>
      </c>
      <c r="Q15" s="354">
        <f>+AF!Q14*(1+AF!$D$16)</f>
        <v>1975.2746827679168</v>
      </c>
      <c r="R15" s="354">
        <f>+AF!R14*(1+AF!$D$16)</f>
        <v>2016.7554511060428</v>
      </c>
      <c r="S15" s="354">
        <f>+AF!S14*(1+AF!$D$16)</f>
        <v>2059.1073155792697</v>
      </c>
      <c r="T15" s="354">
        <f>+AF!T14*(1+AF!$D$16)</f>
        <v>2102.3485692064346</v>
      </c>
      <c r="U15" s="354">
        <f>+AF!U14*(1+AF!$D$16)</f>
        <v>2146.4978891597693</v>
      </c>
      <c r="V15" s="354">
        <f>+AF!V14*(1+AF!$D$16)</f>
        <v>2191.5743448321241</v>
      </c>
      <c r="W15" s="354">
        <f>+AF!W14*(1+AF!$D$16)</f>
        <v>2237.5974060735984</v>
      </c>
      <c r="X15" s="354">
        <f>+AF!X14*(1+AF!$D$16)</f>
        <v>2284.5869516011435</v>
      </c>
      <c r="Y15" s="354">
        <f>+AF!Y14*(1+AF!$D$16)</f>
        <v>2332.5632775847675</v>
      </c>
      <c r="Z15" s="354">
        <f>+AF!Z14*(1+AF!$D$16)</f>
        <v>2381.5471064140474</v>
      </c>
      <c r="AA15" s="354">
        <f>+AF!AA14*(1+AF!$D$16)</f>
        <v>2431.5595956487423</v>
      </c>
      <c r="AB15" s="354">
        <f>+AF!AB14*(1+AF!$D$16)</f>
        <v>2482.6223471573658</v>
      </c>
      <c r="AC15" s="354">
        <f>+AF!AC14*(1+AF!$D$16)</f>
        <v>2534.75741644767</v>
      </c>
      <c r="AD15" s="354">
        <f>+AF!AD14*(1+AF!$D$16)</f>
        <v>2587.9873221930707</v>
      </c>
      <c r="AE15" s="354">
        <f>+AF!AE14*(1+AF!$D$16)</f>
        <v>2642.3350559591258</v>
      </c>
      <c r="AF15" s="354">
        <f>+AF!AF14*(1+AF!$D$16)</f>
        <v>2697.8240921342667</v>
      </c>
      <c r="AG15" s="354">
        <f>+AF!AG14*(1+AF!$D$16)</f>
        <v>2754.4783980690859</v>
      </c>
      <c r="AH15" s="354">
        <f>+AF!AH14*(1+AF!$D$16)</f>
        <v>2812.3224444285361</v>
      </c>
      <c r="AI15" s="354">
        <f>+AF!AI14*(1+AF!$D$16)</f>
        <v>2871.3812157615353</v>
      </c>
      <c r="AJ15" s="354">
        <f>+AF!AJ14*(1+AF!$D$16)</f>
        <v>2931.6802212925272</v>
      </c>
      <c r="AK15" s="354">
        <f>+AF!AK14*(1+AF!$D$16)</f>
        <v>0</v>
      </c>
      <c r="AL15" s="354">
        <f>+AF!AL14*(1+AF!$D$16)</f>
        <v>0</v>
      </c>
      <c r="AM15" s="354">
        <f>+AF!AM14*(1+AF!$D$16)</f>
        <v>0</v>
      </c>
      <c r="AN15" s="354">
        <f>+AF!AN14*(1+AF!$D$16)</f>
        <v>0</v>
      </c>
      <c r="AO15" s="354">
        <f>+AF!AO14*(1+AF!$D$16)</f>
        <v>0</v>
      </c>
      <c r="AP15" s="354">
        <f>+AF!AP14*(1+AF!$D$16)</f>
        <v>0</v>
      </c>
      <c r="AQ15" s="354">
        <f>+AF!AQ14*(1+AF!$D$16)</f>
        <v>0</v>
      </c>
      <c r="AR15" s="354">
        <f>+AF!AR14*(1+AF!$D$16)</f>
        <v>0</v>
      </c>
      <c r="AS15" s="354">
        <f>+AF!AS14*(1+AF!$D$16)</f>
        <v>0</v>
      </c>
      <c r="AT15" s="354">
        <f>+AF!AT14*(1+AF!$D$16)</f>
        <v>0</v>
      </c>
      <c r="AU15" s="354">
        <f>+AF!AU14*(1+AF!$D$16)</f>
        <v>0</v>
      </c>
      <c r="AV15" s="354">
        <f>+AF!AV14*(1+AF!$D$16)</f>
        <v>0</v>
      </c>
      <c r="AW15" s="74"/>
      <c r="AX15" s="74"/>
      <c r="AY15" s="74"/>
      <c r="AZ15" s="74"/>
      <c r="BA15" s="74"/>
      <c r="BB15" s="74"/>
      <c r="BC15" s="74"/>
      <c r="BD15" s="74"/>
    </row>
    <row r="16" spans="1:56" x14ac:dyDescent="0.2">
      <c r="B16" s="372" t="s">
        <v>276</v>
      </c>
      <c r="C16" s="373"/>
      <c r="D16" s="373"/>
      <c r="E16" s="352">
        <f t="shared" si="0"/>
        <v>213384.17379789863</v>
      </c>
      <c r="F16" s="373"/>
      <c r="G16" s="354">
        <f>+AF!G15*(1+AF!$D$16)</f>
        <v>0</v>
      </c>
      <c r="H16" s="354">
        <f>+AF!H15*(1+AF!$D$16)</f>
        <v>0</v>
      </c>
      <c r="I16" s="354">
        <f>+AF!I15*(1+AF!$D$16)</f>
        <v>0</v>
      </c>
      <c r="J16" s="354">
        <f>+AF!J15*(1+AF!$D$16)</f>
        <v>0</v>
      </c>
      <c r="K16" s="354">
        <f>+AF!K15*(1+AF!$D$16)</f>
        <v>0</v>
      </c>
      <c r="L16" s="354">
        <f>+AF!L15*(1+AF!$D$16)</f>
        <v>0</v>
      </c>
      <c r="M16" s="354">
        <f>+AF!M15*(1+AF!$D$16)</f>
        <v>0</v>
      </c>
      <c r="N16" s="354">
        <f>+AF!N15*(1+AF!$D$16)</f>
        <v>516.25751914925866</v>
      </c>
      <c r="O16" s="354">
        <f>+AF!O15*(1+AF!$D$16)</f>
        <v>0</v>
      </c>
      <c r="P16" s="354">
        <f>+AF!P15*(1+AF!$D$16)</f>
        <v>0</v>
      </c>
      <c r="Q16" s="354">
        <f>+AF!Q15*(1+AF!$D$16)</f>
        <v>0</v>
      </c>
      <c r="R16" s="354">
        <f>+AF!R15*(1+AF!$D$16)</f>
        <v>0</v>
      </c>
      <c r="S16" s="354">
        <f>+AF!S15*(1+AF!$D$16)</f>
        <v>889.35222269625353</v>
      </c>
      <c r="T16" s="354">
        <f>+AF!T15*(1+AF!$D$16)</f>
        <v>0</v>
      </c>
      <c r="U16" s="354">
        <f>+AF!U15*(1+AF!$D$16)</f>
        <v>0</v>
      </c>
      <c r="V16" s="354">
        <f>+AF!V15*(1+AF!$D$16)</f>
        <v>0</v>
      </c>
      <c r="W16" s="354">
        <f>+AF!W15*(1+AF!$D$16)</f>
        <v>0</v>
      </c>
      <c r="X16" s="354">
        <f>+AF!X15*(1+AF!$D$16)</f>
        <v>82231.55551368231</v>
      </c>
      <c r="Y16" s="354">
        <f>+AF!Y15*(1+AF!$D$16)</f>
        <v>0</v>
      </c>
      <c r="Z16" s="354">
        <f>+AF!Z15*(1+AF!$D$16)</f>
        <v>0</v>
      </c>
      <c r="AA16" s="354">
        <f>+AF!AA15*(1+AF!$D$16)</f>
        <v>0</v>
      </c>
      <c r="AB16" s="354">
        <f>+AF!AB15*(1+AF!$D$16)</f>
        <v>0</v>
      </c>
      <c r="AC16" s="354">
        <f>+AF!AC15*(1+AF!$D$16)</f>
        <v>389.68805949745229</v>
      </c>
      <c r="AD16" s="354">
        <f>+AF!AD15*(1+AF!$D$16)</f>
        <v>719.91009490625333</v>
      </c>
      <c r="AE16" s="354">
        <f>+AF!AE15*(1+AF!$D$16)</f>
        <v>0</v>
      </c>
      <c r="AF16" s="354">
        <f>+AF!AF15*(1+AF!$D$16)</f>
        <v>0</v>
      </c>
      <c r="AG16" s="354">
        <f>+AF!AG15*(1+AF!$D$16)</f>
        <v>0</v>
      </c>
      <c r="AH16" s="354">
        <f>+AF!AH15*(1+AF!$D$16)</f>
        <v>127651.50790817162</v>
      </c>
      <c r="AI16" s="354">
        <f>+AF!AI15*(1+AF!$D$16)</f>
        <v>0</v>
      </c>
      <c r="AJ16" s="354">
        <f>+AF!AJ15*(1+AF!$D$16)</f>
        <v>985.90247979547189</v>
      </c>
      <c r="AK16" s="354">
        <f>+AF!AK15*(1+AF!$D$16)</f>
        <v>0</v>
      </c>
      <c r="AL16" s="354">
        <f>+AF!AL15*(1+AF!$D$16)</f>
        <v>0</v>
      </c>
      <c r="AM16" s="354">
        <f>+AF!AM15*(1+AF!$D$16)</f>
        <v>0</v>
      </c>
      <c r="AN16" s="354">
        <f>+AF!AN15*(1+AF!$D$16)</f>
        <v>0</v>
      </c>
      <c r="AO16" s="354">
        <f>+AF!AO15*(1+AF!$D$16)</f>
        <v>0</v>
      </c>
      <c r="AP16" s="354">
        <f>+AF!AP15*(1+AF!$D$16)</f>
        <v>0</v>
      </c>
      <c r="AQ16" s="354">
        <f>+AF!AQ15*(1+AF!$D$16)</f>
        <v>0</v>
      </c>
      <c r="AR16" s="354">
        <f>+AF!AR15*(1+AF!$D$16)</f>
        <v>0</v>
      </c>
      <c r="AS16" s="354">
        <f>+AF!AS15*(1+AF!$D$16)</f>
        <v>0</v>
      </c>
      <c r="AT16" s="354">
        <f>+AF!AT15*(1+AF!$D$16)</f>
        <v>0</v>
      </c>
      <c r="AU16" s="354">
        <f>+AF!AU15*(1+AF!$D$16)</f>
        <v>0</v>
      </c>
      <c r="AV16" s="354">
        <f>+AF!AV15*(1+AF!$D$16)</f>
        <v>0</v>
      </c>
      <c r="AW16" s="74"/>
      <c r="AX16" s="74"/>
      <c r="AY16" s="74"/>
      <c r="AZ16" s="74"/>
      <c r="BA16" s="74"/>
      <c r="BB16" s="74"/>
      <c r="BC16" s="74"/>
      <c r="BD16" s="74"/>
    </row>
    <row r="17" spans="2:56" x14ac:dyDescent="0.2">
      <c r="B17" s="39" t="s">
        <v>396</v>
      </c>
      <c r="C17" s="74"/>
      <c r="D17" s="74"/>
      <c r="E17" s="143">
        <f t="shared" si="0"/>
        <v>-385104.62269389397</v>
      </c>
      <c r="F17" s="74"/>
      <c r="G17" s="147">
        <f>+SUM(G18:G20)</f>
        <v>0</v>
      </c>
      <c r="H17" s="147">
        <f t="shared" ref="H17:AV17" si="2">+SUM(H18:H20)</f>
        <v>0</v>
      </c>
      <c r="I17" s="147">
        <f t="shared" si="2"/>
        <v>0</v>
      </c>
      <c r="J17" s="147">
        <f t="shared" si="2"/>
        <v>-1828.58322464394</v>
      </c>
      <c r="K17" s="147">
        <f t="shared" si="2"/>
        <v>-3759.9520197527418</v>
      </c>
      <c r="L17" s="147">
        <f t="shared" si="2"/>
        <v>-5718.7387960271972</v>
      </c>
      <c r="M17" s="147">
        <f t="shared" si="2"/>
        <v>-5838.8323107437682</v>
      </c>
      <c r="N17" s="147">
        <f t="shared" si="2"/>
        <v>-6430.7728066778027</v>
      </c>
      <c r="O17" s="147">
        <f t="shared" si="2"/>
        <v>-6086.6381928440424</v>
      </c>
      <c r="P17" s="147">
        <f t="shared" si="2"/>
        <v>-6214.4575948937663</v>
      </c>
      <c r="Q17" s="147">
        <f t="shared" si="2"/>
        <v>-6344.9612043865354</v>
      </c>
      <c r="R17" s="147">
        <f t="shared" si="2"/>
        <v>-6478.205389678652</v>
      </c>
      <c r="S17" s="147">
        <f t="shared" si="2"/>
        <v>-7422.7497234948605</v>
      </c>
      <c r="T17" s="147">
        <f t="shared" si="2"/>
        <v>-6753.1469046220018</v>
      </c>
      <c r="U17" s="147">
        <f t="shared" si="2"/>
        <v>-6894.9629896190636</v>
      </c>
      <c r="V17" s="147">
        <f t="shared" si="2"/>
        <v>-7039.757212401063</v>
      </c>
      <c r="W17" s="147">
        <f t="shared" si="2"/>
        <v>-7187.592113861484</v>
      </c>
      <c r="X17" s="147">
        <f t="shared" si="2"/>
        <v>-82094.491106145579</v>
      </c>
      <c r="Y17" s="147">
        <f t="shared" si="2"/>
        <v>-7492.6407107658797</v>
      </c>
      <c r="Z17" s="147">
        <f t="shared" si="2"/>
        <v>-7649.986165691962</v>
      </c>
      <c r="AA17" s="147">
        <f t="shared" si="2"/>
        <v>-7810.6358751714906</v>
      </c>
      <c r="AB17" s="147">
        <f t="shared" si="2"/>
        <v>-7974.6592285500938</v>
      </c>
      <c r="AC17" s="147">
        <f t="shared" si="2"/>
        <v>-8496.3889446200556</v>
      </c>
      <c r="AD17" s="147">
        <f t="shared" si="2"/>
        <v>-8967.5754635110352</v>
      </c>
      <c r="AE17" s="147">
        <f t="shared" si="2"/>
        <v>-8487.6870874272354</v>
      </c>
      <c r="AF17" s="147">
        <f t="shared" si="2"/>
        <v>-8665.9285162632041</v>
      </c>
      <c r="AG17" s="147">
        <f t="shared" si="2"/>
        <v>-8847.9130151047302</v>
      </c>
      <c r="AH17" s="147">
        <f t="shared" si="2"/>
        <v>-125080.54455948703</v>
      </c>
      <c r="AI17" s="147">
        <f t="shared" si="2"/>
        <v>-9223.4272913787881</v>
      </c>
      <c r="AJ17" s="147">
        <f t="shared" si="2"/>
        <v>-10313.394246129988</v>
      </c>
      <c r="AK17" s="147">
        <f t="shared" si="2"/>
        <v>0</v>
      </c>
      <c r="AL17" s="147">
        <f t="shared" si="2"/>
        <v>0</v>
      </c>
      <c r="AM17" s="147">
        <f t="shared" si="2"/>
        <v>0</v>
      </c>
      <c r="AN17" s="147">
        <f t="shared" si="2"/>
        <v>0</v>
      </c>
      <c r="AO17" s="147">
        <f t="shared" si="2"/>
        <v>0</v>
      </c>
      <c r="AP17" s="147">
        <f t="shared" si="2"/>
        <v>0</v>
      </c>
      <c r="AQ17" s="147">
        <f t="shared" si="2"/>
        <v>0</v>
      </c>
      <c r="AR17" s="147">
        <f t="shared" si="2"/>
        <v>0</v>
      </c>
      <c r="AS17" s="147">
        <f t="shared" si="2"/>
        <v>0</v>
      </c>
      <c r="AT17" s="147">
        <f t="shared" si="2"/>
        <v>0</v>
      </c>
      <c r="AU17" s="147">
        <f t="shared" si="2"/>
        <v>0</v>
      </c>
      <c r="AV17" s="147">
        <f t="shared" si="2"/>
        <v>0</v>
      </c>
      <c r="AW17" s="74"/>
      <c r="AX17" s="74"/>
      <c r="AY17" s="74"/>
      <c r="AZ17" s="74"/>
      <c r="BA17" s="74"/>
      <c r="BB17" s="74"/>
      <c r="BC17" s="74"/>
      <c r="BD17" s="74"/>
    </row>
    <row r="18" spans="2:56" x14ac:dyDescent="0.2">
      <c r="B18" s="372" t="s">
        <v>28</v>
      </c>
      <c r="C18" s="373"/>
      <c r="D18" s="373"/>
      <c r="E18" s="352">
        <f t="shared" si="0"/>
        <v>-138081.69644435411</v>
      </c>
      <c r="F18" s="373"/>
      <c r="G18" s="354">
        <f>-AF!G13</f>
        <v>0</v>
      </c>
      <c r="H18" s="354">
        <f>-AF!H13</f>
        <v>0</v>
      </c>
      <c r="I18" s="354">
        <f>-AF!I13</f>
        <v>0</v>
      </c>
      <c r="J18" s="354">
        <f>-AF!J13</f>
        <v>-1828.58322464394</v>
      </c>
      <c r="K18" s="354">
        <f>-AF!K13</f>
        <v>-3230.1088673958834</v>
      </c>
      <c r="L18" s="354">
        <f>-AF!L13</f>
        <v>-4100.2633995266351</v>
      </c>
      <c r="M18" s="354">
        <f>-AF!M13</f>
        <v>-4186.3689309166939</v>
      </c>
      <c r="N18" s="354">
        <f>-AF!N13</f>
        <v>-4274.2826784659437</v>
      </c>
      <c r="O18" s="354">
        <f>-AF!O13</f>
        <v>-4364.0426147137277</v>
      </c>
      <c r="P18" s="354">
        <f>-AF!P13</f>
        <v>-4455.6875096227159</v>
      </c>
      <c r="Q18" s="354">
        <f>-AF!Q13</f>
        <v>-4549.2569473247931</v>
      </c>
      <c r="R18" s="354">
        <f>-AF!R13</f>
        <v>-4644.7913432186133</v>
      </c>
      <c r="S18" s="354">
        <f>-AF!S13</f>
        <v>-4742.3319614262036</v>
      </c>
      <c r="T18" s="354">
        <f>-AF!T13</f>
        <v>-4841.9209326161526</v>
      </c>
      <c r="U18" s="354">
        <f>-AF!U13</f>
        <v>-4943.6012722010919</v>
      </c>
      <c r="V18" s="354">
        <f>-AF!V13</f>
        <v>-5047.416898917314</v>
      </c>
      <c r="W18" s="354">
        <f>-AF!W13</f>
        <v>-5153.4126537945767</v>
      </c>
      <c r="X18" s="354">
        <f>-AF!X13</f>
        <v>-5261.6343195242625</v>
      </c>
      <c r="Y18" s="354">
        <f>-AF!Y13</f>
        <v>-5372.128640234273</v>
      </c>
      <c r="Z18" s="354">
        <f>-AF!Z13</f>
        <v>-5484.9433416791917</v>
      </c>
      <c r="AA18" s="354">
        <f>-AF!AA13</f>
        <v>-5600.1271518544527</v>
      </c>
      <c r="AB18" s="354">
        <f>-AF!AB13</f>
        <v>-5717.7298220433977</v>
      </c>
      <c r="AC18" s="354">
        <f>-AF!AC13</f>
        <v>-5837.8021483063076</v>
      </c>
      <c r="AD18" s="354">
        <f>-AF!AD13</f>
        <v>-5960.3959934207405</v>
      </c>
      <c r="AE18" s="354">
        <f>-AF!AE13</f>
        <v>-6085.5643092825749</v>
      </c>
      <c r="AF18" s="354">
        <f>-AF!AF13</f>
        <v>-6213.3611597775071</v>
      </c>
      <c r="AG18" s="354">
        <f>-AF!AG13</f>
        <v>-6343.8417441328347</v>
      </c>
      <c r="AH18" s="354">
        <f>-AF!AH13</f>
        <v>-6477.062420759622</v>
      </c>
      <c r="AI18" s="354">
        <f>-AF!AI13</f>
        <v>-6613.0807315955744</v>
      </c>
      <c r="AJ18" s="354">
        <f>-AF!AJ13</f>
        <v>-6751.9554269590817</v>
      </c>
      <c r="AK18" s="354">
        <f>-AF!AK13</f>
        <v>0</v>
      </c>
      <c r="AL18" s="354">
        <f>-AF!AL13</f>
        <v>0</v>
      </c>
      <c r="AM18" s="354">
        <f>-AF!AM13</f>
        <v>0</v>
      </c>
      <c r="AN18" s="354">
        <f>-AF!AN13</f>
        <v>0</v>
      </c>
      <c r="AO18" s="354">
        <f>-AF!AO13</f>
        <v>0</v>
      </c>
      <c r="AP18" s="354">
        <f>-AF!AP13</f>
        <v>0</v>
      </c>
      <c r="AQ18" s="354">
        <f>-AF!AQ13</f>
        <v>0</v>
      </c>
      <c r="AR18" s="354">
        <f>-AF!AR13</f>
        <v>0</v>
      </c>
      <c r="AS18" s="354">
        <f>-AF!AS13</f>
        <v>0</v>
      </c>
      <c r="AT18" s="354">
        <f>-AF!AT13</f>
        <v>0</v>
      </c>
      <c r="AU18" s="354">
        <f>-AF!AU13</f>
        <v>0</v>
      </c>
      <c r="AV18" s="354">
        <f>-AF!AV13</f>
        <v>0</v>
      </c>
      <c r="AW18" s="74"/>
      <c r="AX18" s="74"/>
      <c r="AY18" s="74"/>
      <c r="AZ18" s="74"/>
      <c r="BA18" s="74"/>
      <c r="BB18" s="74"/>
      <c r="BC18" s="74"/>
      <c r="BD18" s="74"/>
    </row>
    <row r="19" spans="2:56" x14ac:dyDescent="0.2">
      <c r="B19" s="372" t="s">
        <v>551</v>
      </c>
      <c r="C19" s="373"/>
      <c r="D19" s="373"/>
      <c r="E19" s="352">
        <f t="shared" si="0"/>
        <v>-53037.313705995686</v>
      </c>
      <c r="F19" s="373"/>
      <c r="G19" s="354">
        <f>-AF!G14</f>
        <v>0</v>
      </c>
      <c r="H19" s="354">
        <f>-AF!H14</f>
        <v>0</v>
      </c>
      <c r="I19" s="354">
        <f>-AF!I14</f>
        <v>0</v>
      </c>
      <c r="J19" s="354">
        <f>-AF!J14</f>
        <v>0</v>
      </c>
      <c r="K19" s="354">
        <f>-AF!K14</f>
        <v>-529.84315235685835</v>
      </c>
      <c r="L19" s="354">
        <f>-AF!L14</f>
        <v>-1618.4753965005621</v>
      </c>
      <c r="M19" s="354">
        <f>-AF!M14</f>
        <v>-1652.463379827074</v>
      </c>
      <c r="N19" s="354">
        <f>-AF!N14</f>
        <v>-1687.1651108034421</v>
      </c>
      <c r="O19" s="354">
        <f>-AF!O14</f>
        <v>-1722.5955781303142</v>
      </c>
      <c r="P19" s="354">
        <f>-AF!P14</f>
        <v>-1758.7700852710507</v>
      </c>
      <c r="Q19" s="354">
        <f>-AF!Q14</f>
        <v>-1795.7042570617425</v>
      </c>
      <c r="R19" s="354">
        <f>-AF!R14</f>
        <v>-1833.4140464600387</v>
      </c>
      <c r="S19" s="354">
        <f>-AF!S14</f>
        <v>-1871.9157414356996</v>
      </c>
      <c r="T19" s="354">
        <f>-AF!T14</f>
        <v>-1911.2259720058494</v>
      </c>
      <c r="U19" s="354">
        <f>-AF!U14</f>
        <v>-1951.3617174179722</v>
      </c>
      <c r="V19" s="354">
        <f>-AF!V14</f>
        <v>-1992.340313483749</v>
      </c>
      <c r="W19" s="354">
        <f>-AF!W14</f>
        <v>-2034.1794600669075</v>
      </c>
      <c r="X19" s="354">
        <f>-AF!X14</f>
        <v>-2076.8972287283123</v>
      </c>
      <c r="Y19" s="354">
        <f>-AF!Y14</f>
        <v>-2120.5120705316067</v>
      </c>
      <c r="Z19" s="354">
        <f>-AF!Z14</f>
        <v>-2165.0428240127703</v>
      </c>
      <c r="AA19" s="354">
        <f>-AF!AA14</f>
        <v>-2210.5087233170384</v>
      </c>
      <c r="AB19" s="354">
        <f>-AF!AB14</f>
        <v>-2256.9294065066961</v>
      </c>
      <c r="AC19" s="354">
        <f>-AF!AC14</f>
        <v>-2304.3249240433361</v>
      </c>
      <c r="AD19" s="354">
        <f>-AF!AD14</f>
        <v>-2352.715747448246</v>
      </c>
      <c r="AE19" s="354">
        <f>-AF!AE14</f>
        <v>-2402.1227781446596</v>
      </c>
      <c r="AF19" s="354">
        <f>-AF!AF14</f>
        <v>-2452.567356485697</v>
      </c>
      <c r="AG19" s="354">
        <f>-AF!AG14</f>
        <v>-2504.071270971896</v>
      </c>
      <c r="AH19" s="354">
        <f>-AF!AH14</f>
        <v>-2556.6567676623054</v>
      </c>
      <c r="AI19" s="354">
        <f>-AF!AI14</f>
        <v>-2610.3465597832137</v>
      </c>
      <c r="AJ19" s="354">
        <f>-AF!AJ14</f>
        <v>-2665.163837538661</v>
      </c>
      <c r="AK19" s="354">
        <f>-AF!AK14</f>
        <v>0</v>
      </c>
      <c r="AL19" s="354">
        <f>-AF!AL14</f>
        <v>0</v>
      </c>
      <c r="AM19" s="354">
        <f>-AF!AM14</f>
        <v>0</v>
      </c>
      <c r="AN19" s="354">
        <f>-AF!AN14</f>
        <v>0</v>
      </c>
      <c r="AO19" s="354">
        <f>-AF!AO14</f>
        <v>0</v>
      </c>
      <c r="AP19" s="354">
        <f>-AF!AP14</f>
        <v>0</v>
      </c>
      <c r="AQ19" s="354">
        <f>-AF!AQ14</f>
        <v>0</v>
      </c>
      <c r="AR19" s="354">
        <f>-AF!AR14</f>
        <v>0</v>
      </c>
      <c r="AS19" s="354">
        <f>-AF!AS14</f>
        <v>0</v>
      </c>
      <c r="AT19" s="354">
        <f>-AF!AT14</f>
        <v>0</v>
      </c>
      <c r="AU19" s="354">
        <f>-AF!AU14</f>
        <v>0</v>
      </c>
      <c r="AV19" s="354">
        <f>-AF!AV14</f>
        <v>0</v>
      </c>
      <c r="AW19" s="74"/>
      <c r="AX19" s="74"/>
      <c r="AY19" s="74"/>
      <c r="AZ19" s="74"/>
      <c r="BA19" s="74"/>
      <c r="BB19" s="74"/>
      <c r="BC19" s="74"/>
      <c r="BD19" s="74"/>
    </row>
    <row r="20" spans="2:56" x14ac:dyDescent="0.2">
      <c r="B20" s="372" t="s">
        <v>276</v>
      </c>
      <c r="C20" s="373"/>
      <c r="D20" s="373"/>
      <c r="E20" s="352">
        <f t="shared" si="0"/>
        <v>-193985.61254354418</v>
      </c>
      <c r="F20" s="373"/>
      <c r="G20" s="354">
        <f>-AF!G15</f>
        <v>0</v>
      </c>
      <c r="H20" s="354">
        <f>-AF!H15</f>
        <v>0</v>
      </c>
      <c r="I20" s="354">
        <f>-AF!I15</f>
        <v>0</v>
      </c>
      <c r="J20" s="354">
        <f>-AF!J15</f>
        <v>0</v>
      </c>
      <c r="K20" s="354">
        <f>-AF!K15</f>
        <v>0</v>
      </c>
      <c r="L20" s="354">
        <f>-AF!L15</f>
        <v>0</v>
      </c>
      <c r="M20" s="354">
        <f>-AF!M15</f>
        <v>0</v>
      </c>
      <c r="N20" s="354">
        <f>-AF!N15</f>
        <v>-469.32501740841695</v>
      </c>
      <c r="O20" s="354">
        <f>-AF!O15</f>
        <v>0</v>
      </c>
      <c r="P20" s="354">
        <f>-AF!P15</f>
        <v>0</v>
      </c>
      <c r="Q20" s="354">
        <f>-AF!Q15</f>
        <v>0</v>
      </c>
      <c r="R20" s="354">
        <f>-AF!R15</f>
        <v>0</v>
      </c>
      <c r="S20" s="354">
        <f>-AF!S15</f>
        <v>-808.50202063295774</v>
      </c>
      <c r="T20" s="354">
        <f>-AF!T15</f>
        <v>0</v>
      </c>
      <c r="U20" s="354">
        <f>-AF!U15</f>
        <v>0</v>
      </c>
      <c r="V20" s="354">
        <f>-AF!V15</f>
        <v>0</v>
      </c>
      <c r="W20" s="354">
        <f>-AF!W15</f>
        <v>0</v>
      </c>
      <c r="X20" s="354">
        <f>-AF!X15</f>
        <v>-74755.959557893002</v>
      </c>
      <c r="Y20" s="354">
        <f>-AF!Y15</f>
        <v>0</v>
      </c>
      <c r="Z20" s="354">
        <f>-AF!Z15</f>
        <v>0</v>
      </c>
      <c r="AA20" s="354">
        <f>-AF!AA15</f>
        <v>0</v>
      </c>
      <c r="AB20" s="354">
        <f>-AF!AB15</f>
        <v>0</v>
      </c>
      <c r="AC20" s="354">
        <f>-AF!AC15</f>
        <v>-354.26187227041112</v>
      </c>
      <c r="AD20" s="354">
        <f>-AF!AD15</f>
        <v>-654.46372264204842</v>
      </c>
      <c r="AE20" s="354">
        <f>-AF!AE15</f>
        <v>0</v>
      </c>
      <c r="AF20" s="354">
        <f>-AF!AF15</f>
        <v>0</v>
      </c>
      <c r="AG20" s="354">
        <f>-AF!AG15</f>
        <v>0</v>
      </c>
      <c r="AH20" s="354">
        <f>-AF!AH15</f>
        <v>-116046.8253710651</v>
      </c>
      <c r="AI20" s="354">
        <f>-AF!AI15</f>
        <v>0</v>
      </c>
      <c r="AJ20" s="354">
        <f>-AF!AJ15</f>
        <v>-896.27498163224709</v>
      </c>
      <c r="AK20" s="354">
        <f>-AF!AK15</f>
        <v>0</v>
      </c>
      <c r="AL20" s="354">
        <f>-AF!AL15</f>
        <v>0</v>
      </c>
      <c r="AM20" s="354">
        <f>-AF!AM15</f>
        <v>0</v>
      </c>
      <c r="AN20" s="354">
        <f>-AF!AN15</f>
        <v>0</v>
      </c>
      <c r="AO20" s="354">
        <f>-AF!AO15</f>
        <v>0</v>
      </c>
      <c r="AP20" s="354">
        <f>-AF!AP15</f>
        <v>0</v>
      </c>
      <c r="AQ20" s="354">
        <f>-AF!AQ15</f>
        <v>0</v>
      </c>
      <c r="AR20" s="354">
        <f>-AF!AR15</f>
        <v>0</v>
      </c>
      <c r="AS20" s="354">
        <f>-AF!AS15</f>
        <v>0</v>
      </c>
      <c r="AT20" s="354">
        <f>-AF!AT15</f>
        <v>0</v>
      </c>
      <c r="AU20" s="354">
        <f>-AF!AU15</f>
        <v>0</v>
      </c>
      <c r="AV20" s="354">
        <f>-AF!AV15</f>
        <v>0</v>
      </c>
      <c r="AW20" s="74"/>
      <c r="AX20" s="74"/>
      <c r="AY20" s="74"/>
      <c r="AZ20" s="74"/>
      <c r="BA20" s="74"/>
      <c r="BB20" s="74"/>
      <c r="BC20" s="74"/>
      <c r="BD20" s="74"/>
    </row>
    <row r="21" spans="2:56" x14ac:dyDescent="0.2">
      <c r="B21" s="39" t="s">
        <v>381</v>
      </c>
      <c r="C21" s="18"/>
      <c r="D21" s="39"/>
      <c r="E21" s="143">
        <f>+SUM(G21:AV21)</f>
        <v>148357.62688581523</v>
      </c>
      <c r="F21" s="143"/>
      <c r="G21" s="147">
        <f>+Ingr!G56</f>
        <v>0</v>
      </c>
      <c r="H21" s="147">
        <f>+Ingr!H56</f>
        <v>0</v>
      </c>
      <c r="I21" s="147">
        <f>+Ingr!I56</f>
        <v>0</v>
      </c>
      <c r="J21" s="147">
        <f>+Ingr!J56</f>
        <v>1728.0200633933273</v>
      </c>
      <c r="K21" s="147">
        <f>+Ingr!K56</f>
        <v>3182.6489732440327</v>
      </c>
      <c r="L21" s="147">
        <f>+Ingr!L56</f>
        <v>3336.6653444839721</v>
      </c>
      <c r="M21" s="147">
        <f>+Ingr!M56</f>
        <v>3479.1741603304408</v>
      </c>
      <c r="N21" s="147">
        <f>+Ingr!N56</f>
        <v>3637.842901063992</v>
      </c>
      <c r="O21" s="147">
        <f>+Ingr!O56</f>
        <v>3856.4178419585633</v>
      </c>
      <c r="P21" s="147">
        <f>+Ingr!P56</f>
        <v>4099.3328666257412</v>
      </c>
      <c r="Q21" s="147">
        <f>+Ingr!Q56</f>
        <v>4333.7772016912913</v>
      </c>
      <c r="R21" s="147">
        <f>+Ingr!R56</f>
        <v>4594.1898120396854</v>
      </c>
      <c r="S21" s="147">
        <f>+Ingr!S56</f>
        <v>4870.2586341696469</v>
      </c>
      <c r="T21" s="147">
        <f>+Ingr!T56</f>
        <v>5039.4850175774918</v>
      </c>
      <c r="U21" s="147">
        <f>+Ingr!U56</f>
        <v>5186.3501156609636</v>
      </c>
      <c r="V21" s="147">
        <f>+Ingr!V56</f>
        <v>5352.3361970530195</v>
      </c>
      <c r="W21" s="147">
        <f>+Ingr!W56</f>
        <v>5523.8551661756683</v>
      </c>
      <c r="X21" s="147">
        <f>+Ingr!X56</f>
        <v>5716.7136287877693</v>
      </c>
      <c r="Y21" s="147">
        <f>+Ingr!Y56</f>
        <v>5884.2468393145464</v>
      </c>
      <c r="Z21" s="147">
        <f>+Ingr!Z56</f>
        <v>6073.513282468899</v>
      </c>
      <c r="AA21" s="147">
        <f>+Ingr!AA56</f>
        <v>6269.1005396267219</v>
      </c>
      <c r="AB21" s="147">
        <f>+Ingr!AB56</f>
        <v>6488.9520825456812</v>
      </c>
      <c r="AC21" s="147">
        <f>+Ingr!AC56</f>
        <v>6680.1011947516618</v>
      </c>
      <c r="AD21" s="147">
        <f>+Ingr!AD56</f>
        <v>6888.7322878233408</v>
      </c>
      <c r="AE21" s="147">
        <f>+Ingr!AE56</f>
        <v>7103.8792907541638</v>
      </c>
      <c r="AF21" s="147">
        <f>+Ingr!AF56</f>
        <v>7345.8162428806645</v>
      </c>
      <c r="AG21" s="147">
        <f>+Ingr!AG56</f>
        <v>7554.5413945651198</v>
      </c>
      <c r="AH21" s="147">
        <f>+Ingr!AH56</f>
        <v>7790.4827675242259</v>
      </c>
      <c r="AI21" s="147">
        <f>+Ingr!AI56</f>
        <v>8033.7929977026324</v>
      </c>
      <c r="AJ21" s="147">
        <f>+Ingr!AJ56</f>
        <v>8307.4000416019608</v>
      </c>
      <c r="AK21" s="147">
        <f>+Ingr!AK56</f>
        <v>0</v>
      </c>
      <c r="AL21" s="147">
        <f>+Ingr!AL56</f>
        <v>0</v>
      </c>
      <c r="AM21" s="147">
        <f>+Ingr!AM56</f>
        <v>0</v>
      </c>
      <c r="AN21" s="147">
        <f>+Ingr!AN56</f>
        <v>0</v>
      </c>
      <c r="AO21" s="147">
        <f>+Ingr!AO56</f>
        <v>0</v>
      </c>
      <c r="AP21" s="147">
        <f>+Ingr!AP56</f>
        <v>0</v>
      </c>
      <c r="AQ21" s="147">
        <f>+Ingr!AQ56</f>
        <v>0</v>
      </c>
      <c r="AR21" s="147">
        <f>+Ingr!AR56</f>
        <v>0</v>
      </c>
      <c r="AS21" s="147">
        <f>+Ingr!AS56</f>
        <v>0</v>
      </c>
      <c r="AT21" s="147">
        <f>+Ingr!AT56</f>
        <v>0</v>
      </c>
      <c r="AU21" s="147">
        <f>+Ingr!AU56</f>
        <v>0</v>
      </c>
      <c r="AV21" s="147">
        <f>+Ingr!AV56</f>
        <v>0</v>
      </c>
      <c r="AW21" s="39"/>
      <c r="AX21" s="39"/>
      <c r="AY21" s="39"/>
      <c r="AZ21" s="39"/>
      <c r="BA21" s="39"/>
      <c r="BB21" s="39"/>
      <c r="BC21" s="39"/>
      <c r="BD21" s="39"/>
    </row>
    <row r="22" spans="2:56" x14ac:dyDescent="0.2">
      <c r="B22" s="39"/>
      <c r="C22" s="18"/>
      <c r="D22" s="39"/>
      <c r="E22" s="143"/>
      <c r="F22" s="143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39"/>
      <c r="AX22" s="39"/>
      <c r="AY22" s="39"/>
      <c r="AZ22" s="39"/>
      <c r="BA22" s="39"/>
      <c r="BB22" s="39"/>
      <c r="BC22" s="39"/>
      <c r="BD22" s="39"/>
    </row>
    <row r="23" spans="2:56" x14ac:dyDescent="0.2">
      <c r="B23" s="66" t="s">
        <v>97</v>
      </c>
      <c r="C23" s="66"/>
      <c r="D23" s="66"/>
      <c r="E23" s="149">
        <f>+SUM(G23:AV23)</f>
        <v>533379.30084334523</v>
      </c>
      <c r="F23" s="149"/>
      <c r="G23" s="150">
        <f t="shared" ref="G23:H23" si="3">+G12+G13+G17+G21</f>
        <v>0</v>
      </c>
      <c r="H23" s="150">
        <f t="shared" si="3"/>
        <v>4238.9638707114236</v>
      </c>
      <c r="I23" s="150">
        <f>+I12+I13+I17+I21</f>
        <v>21754.170692396481</v>
      </c>
      <c r="J23" s="150">
        <f t="shared" ref="J23:AV23" si="4">+J12+J13+J17+J21</f>
        <v>33192.880588029613</v>
      </c>
      <c r="K23" s="150">
        <f t="shared" si="4"/>
        <v>39048.18543883034</v>
      </c>
      <c r="L23" s="150">
        <f t="shared" si="4"/>
        <v>37890.239510492393</v>
      </c>
      <c r="M23" s="150">
        <f t="shared" si="4"/>
        <v>36385.536785366887</v>
      </c>
      <c r="N23" s="150">
        <f t="shared" si="4"/>
        <v>34824.731156003443</v>
      </c>
      <c r="O23" s="150">
        <f t="shared" si="4"/>
        <v>33008.394375575677</v>
      </c>
      <c r="P23" s="150">
        <f t="shared" si="4"/>
        <v>31067.441796131454</v>
      </c>
      <c r="Q23" s="150">
        <f t="shared" si="4"/>
        <v>28904.368269640021</v>
      </c>
      <c r="R23" s="150">
        <f t="shared" si="4"/>
        <v>26534.269423506841</v>
      </c>
      <c r="S23" s="150">
        <f t="shared" si="4"/>
        <v>24085.365022983937</v>
      </c>
      <c r="T23" s="150">
        <f t="shared" si="4"/>
        <v>21019.145732378362</v>
      </c>
      <c r="U23" s="150">
        <f t="shared" si="4"/>
        <v>17710.055015303948</v>
      </c>
      <c r="V23" s="150">
        <f t="shared" si="4"/>
        <v>14091.57849414424</v>
      </c>
      <c r="W23" s="150">
        <f t="shared" si="4"/>
        <v>10120.568259490552</v>
      </c>
      <c r="X23" s="150">
        <f t="shared" si="4"/>
        <v>20537.335706540955</v>
      </c>
      <c r="Y23" s="150">
        <f t="shared" si="4"/>
        <v>10572.968909728863</v>
      </c>
      <c r="Z23" s="150">
        <f t="shared" si="4"/>
        <v>9134.6725372962319</v>
      </c>
      <c r="AA23" s="150">
        <f t="shared" si="4"/>
        <v>8387.4127998136537</v>
      </c>
      <c r="AB23" s="150">
        <f t="shared" si="4"/>
        <v>7555.4423069174745</v>
      </c>
      <c r="AC23" s="150">
        <f t="shared" si="4"/>
        <v>6645.540604718306</v>
      </c>
      <c r="AD23" s="150">
        <f t="shared" si="4"/>
        <v>5649.7523236321631</v>
      </c>
      <c r="AE23" s="150">
        <f t="shared" si="4"/>
        <v>4364.8361031516351</v>
      </c>
      <c r="AF23" s="150">
        <f t="shared" si="4"/>
        <v>3017.4282731130415</v>
      </c>
      <c r="AG23" s="150">
        <f t="shared" si="4"/>
        <v>1467.7987787824331</v>
      </c>
      <c r="AH23" s="150">
        <f t="shared" si="4"/>
        <v>22668.251375302818</v>
      </c>
      <c r="AI23" s="150">
        <f t="shared" si="4"/>
        <v>10163.227227146996</v>
      </c>
      <c r="AJ23" s="150">
        <f t="shared" si="4"/>
        <v>9338.7394662149745</v>
      </c>
      <c r="AK23" s="150">
        <f t="shared" si="4"/>
        <v>1.3327737114380692E-11</v>
      </c>
      <c r="AL23" s="150">
        <f t="shared" si="4"/>
        <v>1.4507825847831143E-11</v>
      </c>
      <c r="AM23" s="150">
        <f t="shared" si="4"/>
        <v>1.579240414367805E-11</v>
      </c>
      <c r="AN23" s="150">
        <f t="shared" si="4"/>
        <v>1.7190723906748846E-11</v>
      </c>
      <c r="AO23" s="150">
        <f t="shared" si="4"/>
        <v>1.8712856240850958E-11</v>
      </c>
      <c r="AP23" s="150">
        <f t="shared" si="4"/>
        <v>2.0369763983777449E-11</v>
      </c>
      <c r="AQ23" s="150">
        <f t="shared" si="4"/>
        <v>2.2173380664839023E-11</v>
      </c>
      <c r="AR23" s="150">
        <f t="shared" si="4"/>
        <v>2.4136696453597397E-11</v>
      </c>
      <c r="AS23" s="150">
        <f t="shared" si="4"/>
        <v>2.6273851718827678E-11</v>
      </c>
      <c r="AT23" s="150">
        <f t="shared" si="4"/>
        <v>2.860023887154854E-11</v>
      </c>
      <c r="AU23" s="150">
        <f t="shared" si="4"/>
        <v>3.1132613225623157E-11</v>
      </c>
      <c r="AV23" s="150">
        <f t="shared" si="4"/>
        <v>3.3889213674380996E-11</v>
      </c>
      <c r="AW23" s="32"/>
      <c r="AX23" s="32"/>
      <c r="AY23" s="32"/>
      <c r="AZ23" s="32"/>
      <c r="BA23" s="32"/>
      <c r="BB23" s="32"/>
      <c r="BC23" s="32"/>
      <c r="BD23" s="32"/>
    </row>
    <row r="24" spans="2:56" x14ac:dyDescent="0.2">
      <c r="B24" s="39"/>
      <c r="C24" s="39"/>
      <c r="D24" s="39"/>
      <c r="E24" s="143"/>
      <c r="F24" s="143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39"/>
      <c r="AX24" s="39"/>
      <c r="AY24" s="39"/>
      <c r="AZ24" s="39"/>
      <c r="BA24" s="39"/>
      <c r="BB24" s="39"/>
      <c r="BC24" s="39"/>
      <c r="BD24" s="39"/>
    </row>
    <row r="25" spans="2:56" x14ac:dyDescent="0.2">
      <c r="B25" s="66" t="s">
        <v>98</v>
      </c>
      <c r="C25" s="66"/>
      <c r="D25" s="66"/>
      <c r="E25" s="149">
        <f>+SUM(G25:AV25)</f>
        <v>533379.30084334523</v>
      </c>
      <c r="F25" s="149"/>
      <c r="G25" s="150">
        <f t="shared" ref="G25:AV25" si="5">+SUM(G23:G24)</f>
        <v>0</v>
      </c>
      <c r="H25" s="150">
        <f t="shared" si="5"/>
        <v>4238.9638707114236</v>
      </c>
      <c r="I25" s="150">
        <f t="shared" si="5"/>
        <v>21754.170692396481</v>
      </c>
      <c r="J25" s="150">
        <f t="shared" si="5"/>
        <v>33192.880588029613</v>
      </c>
      <c r="K25" s="150">
        <f t="shared" si="5"/>
        <v>39048.18543883034</v>
      </c>
      <c r="L25" s="150">
        <f t="shared" si="5"/>
        <v>37890.239510492393</v>
      </c>
      <c r="M25" s="150">
        <f t="shared" si="5"/>
        <v>36385.536785366887</v>
      </c>
      <c r="N25" s="150">
        <f t="shared" si="5"/>
        <v>34824.731156003443</v>
      </c>
      <c r="O25" s="150">
        <f t="shared" si="5"/>
        <v>33008.394375575677</v>
      </c>
      <c r="P25" s="150">
        <f t="shared" si="5"/>
        <v>31067.441796131454</v>
      </c>
      <c r="Q25" s="150">
        <f t="shared" si="5"/>
        <v>28904.368269640021</v>
      </c>
      <c r="R25" s="150">
        <f t="shared" si="5"/>
        <v>26534.269423506841</v>
      </c>
      <c r="S25" s="150">
        <f t="shared" si="5"/>
        <v>24085.365022983937</v>
      </c>
      <c r="T25" s="150">
        <f t="shared" si="5"/>
        <v>21019.145732378362</v>
      </c>
      <c r="U25" s="150">
        <f t="shared" si="5"/>
        <v>17710.055015303948</v>
      </c>
      <c r="V25" s="150">
        <f t="shared" si="5"/>
        <v>14091.57849414424</v>
      </c>
      <c r="W25" s="150">
        <f t="shared" si="5"/>
        <v>10120.568259490552</v>
      </c>
      <c r="X25" s="150">
        <f t="shared" si="5"/>
        <v>20537.335706540955</v>
      </c>
      <c r="Y25" s="150">
        <f t="shared" si="5"/>
        <v>10572.968909728863</v>
      </c>
      <c r="Z25" s="150">
        <f t="shared" si="5"/>
        <v>9134.6725372962319</v>
      </c>
      <c r="AA25" s="150">
        <f t="shared" si="5"/>
        <v>8387.4127998136537</v>
      </c>
      <c r="AB25" s="150">
        <f t="shared" si="5"/>
        <v>7555.4423069174745</v>
      </c>
      <c r="AC25" s="150">
        <f t="shared" si="5"/>
        <v>6645.540604718306</v>
      </c>
      <c r="AD25" s="150">
        <f t="shared" si="5"/>
        <v>5649.7523236321631</v>
      </c>
      <c r="AE25" s="150">
        <f t="shared" si="5"/>
        <v>4364.8361031516351</v>
      </c>
      <c r="AF25" s="150">
        <f t="shared" si="5"/>
        <v>3017.4282731130415</v>
      </c>
      <c r="AG25" s="150">
        <f t="shared" si="5"/>
        <v>1467.7987787824331</v>
      </c>
      <c r="AH25" s="150">
        <f t="shared" si="5"/>
        <v>22668.251375302818</v>
      </c>
      <c r="AI25" s="150">
        <f t="shared" si="5"/>
        <v>10163.227227146996</v>
      </c>
      <c r="AJ25" s="150">
        <f t="shared" si="5"/>
        <v>9338.7394662149745</v>
      </c>
      <c r="AK25" s="150">
        <f t="shared" si="5"/>
        <v>1.3327737114380692E-11</v>
      </c>
      <c r="AL25" s="150">
        <f t="shared" si="5"/>
        <v>1.4507825847831143E-11</v>
      </c>
      <c r="AM25" s="150">
        <f t="shared" si="5"/>
        <v>1.579240414367805E-11</v>
      </c>
      <c r="AN25" s="150">
        <f t="shared" si="5"/>
        <v>1.7190723906748846E-11</v>
      </c>
      <c r="AO25" s="150">
        <f t="shared" si="5"/>
        <v>1.8712856240850958E-11</v>
      </c>
      <c r="AP25" s="150">
        <f t="shared" si="5"/>
        <v>2.0369763983777449E-11</v>
      </c>
      <c r="AQ25" s="150">
        <f t="shared" si="5"/>
        <v>2.2173380664839023E-11</v>
      </c>
      <c r="AR25" s="150">
        <f t="shared" si="5"/>
        <v>2.4136696453597397E-11</v>
      </c>
      <c r="AS25" s="150">
        <f t="shared" si="5"/>
        <v>2.6273851718827678E-11</v>
      </c>
      <c r="AT25" s="150">
        <f t="shared" si="5"/>
        <v>2.860023887154854E-11</v>
      </c>
      <c r="AU25" s="150">
        <f t="shared" si="5"/>
        <v>3.1132613225623157E-11</v>
      </c>
      <c r="AV25" s="150">
        <f t="shared" si="5"/>
        <v>3.3889213674380996E-11</v>
      </c>
      <c r="AW25" s="32"/>
      <c r="AX25" s="32"/>
      <c r="AY25" s="32"/>
      <c r="AZ25" s="32"/>
      <c r="BA25" s="32"/>
      <c r="BB25" s="32"/>
      <c r="BC25" s="32"/>
      <c r="BD25" s="32"/>
    </row>
    <row r="26" spans="2:56" x14ac:dyDescent="0.2">
      <c r="B26" s="39"/>
      <c r="C26" s="39"/>
      <c r="D26" s="39"/>
      <c r="E26" s="143"/>
      <c r="F26" s="143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39"/>
      <c r="AX26" s="39"/>
      <c r="AY26" s="39"/>
      <c r="AZ26" s="39"/>
      <c r="BA26" s="39"/>
      <c r="BB26" s="39"/>
      <c r="BC26" s="39"/>
      <c r="BD26" s="39"/>
    </row>
    <row r="27" spans="2:56" x14ac:dyDescent="0.2">
      <c r="B27" s="39" t="s">
        <v>340</v>
      </c>
      <c r="C27" s="39"/>
      <c r="D27" s="39"/>
      <c r="E27" s="143">
        <f>+SUM(G27:AV27)</f>
        <v>-323959.88470489444</v>
      </c>
      <c r="F27" s="143"/>
      <c r="G27" s="147">
        <f>-Fin!G99-Fin!G103</f>
        <v>0</v>
      </c>
      <c r="H27" s="147">
        <f>-Fin!H99-Fin!H103</f>
        <v>-28905.174877242443</v>
      </c>
      <c r="I27" s="147">
        <f>-Fin!I99-Fin!I103</f>
        <v>-25529.971744770097</v>
      </c>
      <c r="J27" s="147">
        <f>-Fin!J99-Fin!J103</f>
        <v>-26853.172219104712</v>
      </c>
      <c r="K27" s="147">
        <f>-Fin!K99-Fin!K103</f>
        <v>-26906.121743486528</v>
      </c>
      <c r="L27" s="147">
        <f>-Fin!L99-Fin!L103</f>
        <v>-25976.749644910091</v>
      </c>
      <c r="M27" s="147">
        <f>-Fin!M99-Fin!M103</f>
        <v>-24756.535357873414</v>
      </c>
      <c r="N27" s="147">
        <f>-Fin!N99-Fin!N103</f>
        <v>-23450.906070744168</v>
      </c>
      <c r="O27" s="147">
        <f>-Fin!O99-Fin!O103</f>
        <v>-22053.882733515871</v>
      </c>
      <c r="P27" s="147">
        <f>-Fin!P99-Fin!P103</f>
        <v>-20559.067762681607</v>
      </c>
      <c r="Q27" s="147">
        <f>-Fin!Q99-Fin!Q103</f>
        <v>-18959.615743888935</v>
      </c>
      <c r="R27" s="147">
        <f>-Fin!R99-Fin!R103</f>
        <v>-17248.202083780776</v>
      </c>
      <c r="S27" s="147">
        <f>-Fin!S99-Fin!S103</f>
        <v>-15416.989467465046</v>
      </c>
      <c r="T27" s="147">
        <f>-Fin!T99-Fin!T103</f>
        <v>-13457.591968007218</v>
      </c>
      <c r="U27" s="147">
        <f>-Fin!U99-Fin!U103</f>
        <v>-11361.036643587342</v>
      </c>
      <c r="V27" s="147">
        <f>-Fin!V99-Fin!V103</f>
        <v>-9117.7224464580722</v>
      </c>
      <c r="W27" s="147">
        <f>-Fin!W99-Fin!W103</f>
        <v>-6717.3762555297562</v>
      </c>
      <c r="X27" s="147">
        <f>-Fin!X99-Fin!X103</f>
        <v>-4149.0058312364581</v>
      </c>
      <c r="Y27" s="147">
        <f>-Fin!Y99-Fin!Y103</f>
        <v>-1829.7470250419224</v>
      </c>
      <c r="Z27" s="147">
        <f>-Fin!Z99-Fin!Z103</f>
        <v>-711.01508556998533</v>
      </c>
      <c r="AA27" s="147">
        <f>-Fin!AA99-Fin!AA103</f>
        <v>-1.0413390927620318E-13</v>
      </c>
      <c r="AB27" s="147">
        <f>-Fin!AB99-Fin!AB103</f>
        <v>-1.0413390927620318E-13</v>
      </c>
      <c r="AC27" s="147">
        <f>-Fin!AC99-Fin!AC103</f>
        <v>-3.4711303092067726E-14</v>
      </c>
      <c r="AD27" s="147">
        <f>-Fin!AD99-Fin!AD103</f>
        <v>0</v>
      </c>
      <c r="AE27" s="147">
        <f>-Fin!AE99-Fin!AE103</f>
        <v>0</v>
      </c>
      <c r="AF27" s="147">
        <f>-Fin!AF99-Fin!AF103</f>
        <v>0</v>
      </c>
      <c r="AG27" s="147">
        <f>-Fin!AG99-Fin!AG103</f>
        <v>0</v>
      </c>
      <c r="AH27" s="147">
        <f>-Fin!AH99-Fin!AH103</f>
        <v>0</v>
      </c>
      <c r="AI27" s="147">
        <f>-Fin!AI99-Fin!AI103</f>
        <v>0</v>
      </c>
      <c r="AJ27" s="147">
        <f>-Fin!AJ99-Fin!AJ103</f>
        <v>0</v>
      </c>
      <c r="AK27" s="147">
        <f>-Fin!AK99-Fin!AK103</f>
        <v>0</v>
      </c>
      <c r="AL27" s="147">
        <f>-Fin!AL99-Fin!AL103</f>
        <v>0</v>
      </c>
      <c r="AM27" s="147">
        <f>-Fin!AM99-Fin!AM103</f>
        <v>0</v>
      </c>
      <c r="AN27" s="147">
        <f>-Fin!AN99-Fin!AN103</f>
        <v>0</v>
      </c>
      <c r="AO27" s="147">
        <f>-Fin!AO99-Fin!AO103</f>
        <v>0</v>
      </c>
      <c r="AP27" s="147">
        <f>-Fin!AP99-Fin!AP103</f>
        <v>0</v>
      </c>
      <c r="AQ27" s="147">
        <f>-Fin!AQ99-Fin!AQ103</f>
        <v>0</v>
      </c>
      <c r="AR27" s="147">
        <f>-Fin!AR99-Fin!AR103</f>
        <v>0</v>
      </c>
      <c r="AS27" s="147">
        <f>-Fin!AS99-Fin!AS103</f>
        <v>0</v>
      </c>
      <c r="AT27" s="147">
        <f>-Fin!AT99-Fin!AT103</f>
        <v>0</v>
      </c>
      <c r="AU27" s="147">
        <f>-Fin!AU99-Fin!AU103</f>
        <v>0</v>
      </c>
      <c r="AV27" s="147">
        <f>-Fin!AV99-Fin!AV103</f>
        <v>0</v>
      </c>
      <c r="AW27" s="39"/>
      <c r="AX27" s="39"/>
      <c r="AY27" s="39"/>
      <c r="AZ27" s="39"/>
      <c r="BA27" s="39"/>
      <c r="BB27" s="39"/>
      <c r="BC27" s="39"/>
      <c r="BD27" s="39"/>
    </row>
    <row r="28" spans="2:56" x14ac:dyDescent="0.2">
      <c r="B28" s="39"/>
      <c r="C28" s="39"/>
      <c r="D28" s="39"/>
      <c r="E28" s="143"/>
      <c r="F28" s="143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39"/>
      <c r="AX28" s="39"/>
      <c r="AY28" s="39"/>
      <c r="AZ28" s="39"/>
      <c r="BA28" s="39"/>
      <c r="BB28" s="39"/>
      <c r="BC28" s="39"/>
      <c r="BD28" s="39"/>
    </row>
    <row r="29" spans="2:56" x14ac:dyDescent="0.2">
      <c r="B29" s="66" t="s">
        <v>78</v>
      </c>
      <c r="C29" s="66"/>
      <c r="D29" s="66"/>
      <c r="E29" s="149">
        <f>+SUM(G29:AV29)</f>
        <v>209419.41613845096</v>
      </c>
      <c r="F29" s="149"/>
      <c r="G29" s="149">
        <f t="shared" ref="G29:AV29" si="6">+SUM(G25:G27)</f>
        <v>0</v>
      </c>
      <c r="H29" s="149">
        <f t="shared" si="6"/>
        <v>-24666.211006531019</v>
      </c>
      <c r="I29" s="149">
        <f t="shared" si="6"/>
        <v>-3775.8010523736157</v>
      </c>
      <c r="J29" s="149">
        <f t="shared" si="6"/>
        <v>6339.7083689249012</v>
      </c>
      <c r="K29" s="149">
        <f t="shared" si="6"/>
        <v>12142.063695343812</v>
      </c>
      <c r="L29" s="149">
        <f t="shared" si="6"/>
        <v>11913.489865582302</v>
      </c>
      <c r="M29" s="149">
        <f t="shared" si="6"/>
        <v>11629.001427493473</v>
      </c>
      <c r="N29" s="149">
        <f t="shared" si="6"/>
        <v>11373.825085259276</v>
      </c>
      <c r="O29" s="149">
        <f t="shared" si="6"/>
        <v>10954.511642059806</v>
      </c>
      <c r="P29" s="149">
        <f t="shared" si="6"/>
        <v>10508.374033449847</v>
      </c>
      <c r="Q29" s="149">
        <f t="shared" si="6"/>
        <v>9944.7525257510861</v>
      </c>
      <c r="R29" s="149">
        <f t="shared" si="6"/>
        <v>9286.0673397260653</v>
      </c>
      <c r="S29" s="149">
        <f t="shared" si="6"/>
        <v>8668.3755555188909</v>
      </c>
      <c r="T29" s="149">
        <f t="shared" si="6"/>
        <v>7561.5537643711432</v>
      </c>
      <c r="U29" s="149">
        <f t="shared" si="6"/>
        <v>6349.0183717166055</v>
      </c>
      <c r="V29" s="149">
        <f t="shared" si="6"/>
        <v>4973.8560476861676</v>
      </c>
      <c r="W29" s="149">
        <f t="shared" si="6"/>
        <v>3403.1920039607958</v>
      </c>
      <c r="X29" s="149">
        <f t="shared" si="6"/>
        <v>16388.329875304495</v>
      </c>
      <c r="Y29" s="149">
        <f t="shared" si="6"/>
        <v>8743.22188468694</v>
      </c>
      <c r="Z29" s="149">
        <f t="shared" si="6"/>
        <v>8423.657451726247</v>
      </c>
      <c r="AA29" s="149">
        <f t="shared" si="6"/>
        <v>8387.4127998136537</v>
      </c>
      <c r="AB29" s="149">
        <f t="shared" si="6"/>
        <v>7555.4423069174745</v>
      </c>
      <c r="AC29" s="149">
        <f t="shared" si="6"/>
        <v>6645.540604718306</v>
      </c>
      <c r="AD29" s="149">
        <f t="shared" si="6"/>
        <v>5649.7523236321631</v>
      </c>
      <c r="AE29" s="149">
        <f t="shared" si="6"/>
        <v>4364.8361031516351</v>
      </c>
      <c r="AF29" s="149">
        <f t="shared" si="6"/>
        <v>3017.4282731130415</v>
      </c>
      <c r="AG29" s="149">
        <f t="shared" si="6"/>
        <v>1467.7987787824331</v>
      </c>
      <c r="AH29" s="149">
        <f t="shared" si="6"/>
        <v>22668.251375302818</v>
      </c>
      <c r="AI29" s="149">
        <f t="shared" si="6"/>
        <v>10163.227227146996</v>
      </c>
      <c r="AJ29" s="149">
        <f t="shared" si="6"/>
        <v>9338.7394662149745</v>
      </c>
      <c r="AK29" s="149">
        <f t="shared" si="6"/>
        <v>1.3327737114380692E-11</v>
      </c>
      <c r="AL29" s="149">
        <f t="shared" si="6"/>
        <v>1.4507825847831143E-11</v>
      </c>
      <c r="AM29" s="149">
        <f t="shared" si="6"/>
        <v>1.579240414367805E-11</v>
      </c>
      <c r="AN29" s="149">
        <f t="shared" si="6"/>
        <v>1.7190723906748846E-11</v>
      </c>
      <c r="AO29" s="149">
        <f t="shared" si="6"/>
        <v>1.8712856240850958E-11</v>
      </c>
      <c r="AP29" s="149">
        <f t="shared" si="6"/>
        <v>2.0369763983777449E-11</v>
      </c>
      <c r="AQ29" s="149">
        <f t="shared" si="6"/>
        <v>2.2173380664839023E-11</v>
      </c>
      <c r="AR29" s="149">
        <f t="shared" si="6"/>
        <v>2.4136696453597397E-11</v>
      </c>
      <c r="AS29" s="149">
        <f t="shared" si="6"/>
        <v>2.6273851718827678E-11</v>
      </c>
      <c r="AT29" s="149">
        <f t="shared" si="6"/>
        <v>2.860023887154854E-11</v>
      </c>
      <c r="AU29" s="149">
        <f t="shared" si="6"/>
        <v>3.1132613225623157E-11</v>
      </c>
      <c r="AV29" s="149">
        <f t="shared" si="6"/>
        <v>3.3889213674380996E-11</v>
      </c>
      <c r="AW29" s="32"/>
      <c r="AX29" s="32"/>
      <c r="AY29" s="32"/>
      <c r="AZ29" s="32"/>
      <c r="BA29" s="32"/>
      <c r="BB29" s="32"/>
      <c r="BC29" s="32"/>
      <c r="BD29" s="32"/>
    </row>
    <row r="30" spans="2:56" x14ac:dyDescent="0.2">
      <c r="B30" s="39" t="s">
        <v>195</v>
      </c>
      <c r="C30" s="39"/>
      <c r="D30" s="39"/>
      <c r="E30" s="143"/>
      <c r="F30" s="143"/>
      <c r="G30" s="75">
        <f>+Hip!G186</f>
        <v>0.1</v>
      </c>
      <c r="H30" s="75">
        <f>+Hip!H186</f>
        <v>0.1</v>
      </c>
      <c r="I30" s="75">
        <f>+Hip!I186</f>
        <v>0.1</v>
      </c>
      <c r="J30" s="75">
        <f>+Hip!J186</f>
        <v>0.1</v>
      </c>
      <c r="K30" s="75">
        <f>+Hip!K186</f>
        <v>0.1</v>
      </c>
      <c r="L30" s="75">
        <f>+Hip!L186</f>
        <v>0.1</v>
      </c>
      <c r="M30" s="75">
        <f>+Hip!M186</f>
        <v>0.1</v>
      </c>
      <c r="N30" s="75">
        <f>+Hip!N186</f>
        <v>0.1</v>
      </c>
      <c r="O30" s="75">
        <f>+Hip!O186</f>
        <v>0.1</v>
      </c>
      <c r="P30" s="75">
        <f>+Hip!P186</f>
        <v>0.1</v>
      </c>
      <c r="Q30" s="75">
        <f>+Hip!Q186</f>
        <v>0.1</v>
      </c>
      <c r="R30" s="75">
        <f>+Hip!R186</f>
        <v>0.1</v>
      </c>
      <c r="S30" s="75">
        <f>+Hip!S186</f>
        <v>0.1</v>
      </c>
      <c r="T30" s="75">
        <f>+Hip!T186</f>
        <v>0.1</v>
      </c>
      <c r="U30" s="75">
        <f>+Hip!U186</f>
        <v>0.1</v>
      </c>
      <c r="V30" s="75">
        <f>+Hip!V186</f>
        <v>0.1</v>
      </c>
      <c r="W30" s="75">
        <f>+Hip!W186</f>
        <v>0.1</v>
      </c>
      <c r="X30" s="75">
        <f>+Hip!X186</f>
        <v>0.1</v>
      </c>
      <c r="Y30" s="75">
        <f>+Hip!Y186</f>
        <v>0.1</v>
      </c>
      <c r="Z30" s="75">
        <f>+Hip!Z186</f>
        <v>0.1</v>
      </c>
      <c r="AA30" s="75">
        <f>+Hip!AA186</f>
        <v>0.1</v>
      </c>
      <c r="AB30" s="75">
        <f>+Hip!AB186</f>
        <v>0.1</v>
      </c>
      <c r="AC30" s="75">
        <f>+Hip!AC186</f>
        <v>0.1</v>
      </c>
      <c r="AD30" s="75">
        <f>+Hip!AD186</f>
        <v>0.1</v>
      </c>
      <c r="AE30" s="75">
        <f>+Hip!AE186</f>
        <v>0.1</v>
      </c>
      <c r="AF30" s="75">
        <f>+Hip!AF186</f>
        <v>0.1</v>
      </c>
      <c r="AG30" s="75">
        <f>+Hip!AG186</f>
        <v>0.1</v>
      </c>
      <c r="AH30" s="75">
        <f>+Hip!AH186</f>
        <v>0.1</v>
      </c>
      <c r="AI30" s="75">
        <f>+Hip!AI186</f>
        <v>0.1</v>
      </c>
      <c r="AJ30" s="75">
        <f>+Hip!AJ186</f>
        <v>0.1</v>
      </c>
      <c r="AK30" s="75">
        <f>+Hip!AK186</f>
        <v>0.1</v>
      </c>
      <c r="AL30" s="75">
        <f>+Hip!AL186</f>
        <v>0.1</v>
      </c>
      <c r="AM30" s="75">
        <f>+Hip!AM186</f>
        <v>0.1</v>
      </c>
      <c r="AN30" s="75">
        <f>+Hip!AN186</f>
        <v>0.1</v>
      </c>
      <c r="AO30" s="75">
        <f>+Hip!AO186</f>
        <v>0.1</v>
      </c>
      <c r="AP30" s="75">
        <f>+Hip!AP186</f>
        <v>0.1</v>
      </c>
      <c r="AQ30" s="75">
        <f>+Hip!AQ186</f>
        <v>0.1</v>
      </c>
      <c r="AR30" s="75">
        <f>+Hip!AR186</f>
        <v>0.1</v>
      </c>
      <c r="AS30" s="75">
        <f>+Hip!AS186</f>
        <v>0.1</v>
      </c>
      <c r="AT30" s="75">
        <f>+Hip!AT186</f>
        <v>0.1</v>
      </c>
      <c r="AU30" s="75">
        <f>+Hip!AU186</f>
        <v>0.1</v>
      </c>
      <c r="AV30" s="75">
        <f>+Hip!AV186</f>
        <v>0.1</v>
      </c>
      <c r="AW30" s="39"/>
      <c r="AX30" s="39"/>
      <c r="AY30" s="39"/>
      <c r="AZ30" s="39"/>
      <c r="BA30" s="39"/>
      <c r="BB30" s="39"/>
      <c r="BC30" s="39"/>
      <c r="BD30" s="39"/>
    </row>
    <row r="31" spans="2:56" x14ac:dyDescent="0.2">
      <c r="B31" s="39" t="s">
        <v>194</v>
      </c>
      <c r="C31" s="76"/>
      <c r="D31" s="39"/>
      <c r="E31" s="143">
        <f>+SUM(G31:AV31)</f>
        <v>-20941.941613845102</v>
      </c>
      <c r="F31" s="143"/>
      <c r="G31" s="143">
        <f>-G29*G30</f>
        <v>0</v>
      </c>
      <c r="H31" s="143">
        <f t="shared" ref="H31:AN31" si="7">-H29*H30</f>
        <v>2466.6211006531021</v>
      </c>
      <c r="I31" s="143">
        <f t="shared" si="7"/>
        <v>377.58010523736158</v>
      </c>
      <c r="J31" s="143">
        <f t="shared" si="7"/>
        <v>-633.97083689249018</v>
      </c>
      <c r="K31" s="143">
        <f t="shared" si="7"/>
        <v>-1214.2063695343811</v>
      </c>
      <c r="L31" s="143">
        <f t="shared" si="7"/>
        <v>-1191.3489865582303</v>
      </c>
      <c r="M31" s="143">
        <f t="shared" si="7"/>
        <v>-1162.9001427493474</v>
      </c>
      <c r="N31" s="143">
        <f t="shared" si="7"/>
        <v>-1137.3825085259275</v>
      </c>
      <c r="O31" s="143">
        <f t="shared" si="7"/>
        <v>-1095.4511642059806</v>
      </c>
      <c r="P31" s="143">
        <f t="shared" si="7"/>
        <v>-1050.8374033449848</v>
      </c>
      <c r="Q31" s="143">
        <f t="shared" si="7"/>
        <v>-994.4752525751087</v>
      </c>
      <c r="R31" s="143">
        <f t="shared" si="7"/>
        <v>-928.60673397260655</v>
      </c>
      <c r="S31" s="143">
        <f t="shared" si="7"/>
        <v>-866.83755555188918</v>
      </c>
      <c r="T31" s="143">
        <f t="shared" si="7"/>
        <v>-756.15537643711434</v>
      </c>
      <c r="U31" s="143">
        <f t="shared" si="7"/>
        <v>-634.90183717166065</v>
      </c>
      <c r="V31" s="143">
        <f t="shared" si="7"/>
        <v>-497.38560476861676</v>
      </c>
      <c r="W31" s="143">
        <f t="shared" si="7"/>
        <v>-340.31920039607962</v>
      </c>
      <c r="X31" s="143">
        <f t="shared" si="7"/>
        <v>-1638.8329875304496</v>
      </c>
      <c r="Y31" s="143">
        <f t="shared" si="7"/>
        <v>-874.32218846869409</v>
      </c>
      <c r="Z31" s="143">
        <f t="shared" si="7"/>
        <v>-842.36574517262477</v>
      </c>
      <c r="AA31" s="143">
        <f t="shared" si="7"/>
        <v>-838.74127998136544</v>
      </c>
      <c r="AB31" s="143">
        <f t="shared" si="7"/>
        <v>-755.54423069174754</v>
      </c>
      <c r="AC31" s="143">
        <f t="shared" si="7"/>
        <v>-664.55406047183067</v>
      </c>
      <c r="AD31" s="143">
        <f t="shared" si="7"/>
        <v>-564.97523236321638</v>
      </c>
      <c r="AE31" s="143">
        <f t="shared" si="7"/>
        <v>-436.48361031516356</v>
      </c>
      <c r="AF31" s="143">
        <f t="shared" si="7"/>
        <v>-301.74282731130415</v>
      </c>
      <c r="AG31" s="143">
        <f t="shared" si="7"/>
        <v>-146.77987787824333</v>
      </c>
      <c r="AH31" s="143">
        <f t="shared" si="7"/>
        <v>-2266.8251375302821</v>
      </c>
      <c r="AI31" s="143">
        <f t="shared" si="7"/>
        <v>-1016.3227227146996</v>
      </c>
      <c r="AJ31" s="143">
        <f t="shared" si="7"/>
        <v>-933.87394662149745</v>
      </c>
      <c r="AK31" s="143">
        <f t="shared" si="7"/>
        <v>-1.3327737114380692E-12</v>
      </c>
      <c r="AL31" s="143">
        <f t="shared" si="7"/>
        <v>-1.4507825847831143E-12</v>
      </c>
      <c r="AM31" s="143">
        <f t="shared" si="7"/>
        <v>-1.5792404143678052E-12</v>
      </c>
      <c r="AN31" s="143">
        <f t="shared" si="7"/>
        <v>-1.7190723906748846E-12</v>
      </c>
      <c r="AO31" s="143">
        <f t="shared" ref="AO31:AV31" si="8">-AO29*AO30</f>
        <v>-1.8712856240850959E-12</v>
      </c>
      <c r="AP31" s="143">
        <f t="shared" si="8"/>
        <v>-2.0369763983777449E-12</v>
      </c>
      <c r="AQ31" s="143">
        <f t="shared" si="8"/>
        <v>-2.2173380664839026E-12</v>
      </c>
      <c r="AR31" s="143">
        <f t="shared" si="8"/>
        <v>-2.4136696453597397E-12</v>
      </c>
      <c r="AS31" s="143">
        <f t="shared" si="8"/>
        <v>-2.6273851718827681E-12</v>
      </c>
      <c r="AT31" s="143">
        <f t="shared" si="8"/>
        <v>-2.860023887154854E-12</v>
      </c>
      <c r="AU31" s="143">
        <f t="shared" si="8"/>
        <v>-3.1132613225623157E-12</v>
      </c>
      <c r="AV31" s="143">
        <f t="shared" si="8"/>
        <v>-3.3889213674380999E-12</v>
      </c>
      <c r="AW31" s="39"/>
      <c r="AX31" s="39"/>
      <c r="AY31" s="39"/>
      <c r="AZ31" s="39"/>
      <c r="BA31" s="39"/>
      <c r="BB31" s="39"/>
      <c r="BC31" s="39"/>
      <c r="BD31" s="39"/>
    </row>
    <row r="32" spans="2:56" x14ac:dyDescent="0.2">
      <c r="B32" s="77"/>
      <c r="C32" s="77"/>
      <c r="D32" s="77"/>
      <c r="E32" s="226"/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6"/>
      <c r="AP32" s="226"/>
      <c r="AQ32" s="226"/>
      <c r="AR32" s="226"/>
      <c r="AS32" s="226"/>
      <c r="AT32" s="226"/>
      <c r="AU32" s="226"/>
      <c r="AV32" s="226"/>
      <c r="AW32" s="39"/>
      <c r="AX32" s="39"/>
      <c r="AY32" s="39"/>
      <c r="AZ32" s="39"/>
      <c r="BA32" s="39"/>
      <c r="BB32" s="39"/>
      <c r="BC32" s="39"/>
      <c r="BD32" s="39"/>
    </row>
    <row r="33" spans="2:56" x14ac:dyDescent="0.2">
      <c r="B33" s="66" t="s">
        <v>99</v>
      </c>
      <c r="C33" s="66"/>
      <c r="D33" s="66"/>
      <c r="E33" s="149">
        <f>+SUM(G33:AV33)</f>
        <v>188477.47452460584</v>
      </c>
      <c r="F33" s="149"/>
      <c r="G33" s="149">
        <f t="shared" ref="G33:AN33" si="9">+G29+G31</f>
        <v>0</v>
      </c>
      <c r="H33" s="149">
        <f t="shared" si="9"/>
        <v>-22199.589905877918</v>
      </c>
      <c r="I33" s="149">
        <f t="shared" si="9"/>
        <v>-3398.2209471362539</v>
      </c>
      <c r="J33" s="149">
        <f t="shared" si="9"/>
        <v>5705.7375320324109</v>
      </c>
      <c r="K33" s="149">
        <f t="shared" si="9"/>
        <v>10927.857325809431</v>
      </c>
      <c r="L33" s="149">
        <f t="shared" si="9"/>
        <v>10722.140879024071</v>
      </c>
      <c r="M33" s="149">
        <f t="shared" si="9"/>
        <v>10466.101284744125</v>
      </c>
      <c r="N33" s="149">
        <f t="shared" si="9"/>
        <v>10236.442576733349</v>
      </c>
      <c r="O33" s="149">
        <f t="shared" si="9"/>
        <v>9859.0604778538254</v>
      </c>
      <c r="P33" s="149">
        <f t="shared" si="9"/>
        <v>9457.5366301048616</v>
      </c>
      <c r="Q33" s="149">
        <f t="shared" si="9"/>
        <v>8950.2772731759778</v>
      </c>
      <c r="R33" s="149">
        <f t="shared" si="9"/>
        <v>8357.4606057534584</v>
      </c>
      <c r="S33" s="149">
        <f t="shared" si="9"/>
        <v>7801.5379999670022</v>
      </c>
      <c r="T33" s="149">
        <f t="shared" si="9"/>
        <v>6805.3983879340285</v>
      </c>
      <c r="U33" s="149">
        <f t="shared" si="9"/>
        <v>5714.1165345449444</v>
      </c>
      <c r="V33" s="149">
        <f t="shared" si="9"/>
        <v>4476.4704429175508</v>
      </c>
      <c r="W33" s="149">
        <f t="shared" si="9"/>
        <v>3062.8728035647164</v>
      </c>
      <c r="X33" s="149">
        <f t="shared" si="9"/>
        <v>14749.496887774045</v>
      </c>
      <c r="Y33" s="149">
        <f t="shared" si="9"/>
        <v>7868.8996962182464</v>
      </c>
      <c r="Z33" s="149">
        <f t="shared" si="9"/>
        <v>7581.2917065536221</v>
      </c>
      <c r="AA33" s="149">
        <f t="shared" si="9"/>
        <v>7548.6715198322881</v>
      </c>
      <c r="AB33" s="149">
        <f t="shared" si="9"/>
        <v>6799.898076225727</v>
      </c>
      <c r="AC33" s="149">
        <f t="shared" si="9"/>
        <v>5980.9865442464752</v>
      </c>
      <c r="AD33" s="149">
        <f t="shared" si="9"/>
        <v>5084.7770912689466</v>
      </c>
      <c r="AE33" s="149">
        <f t="shared" si="9"/>
        <v>3928.3524928364714</v>
      </c>
      <c r="AF33" s="149">
        <f t="shared" si="9"/>
        <v>2715.6854458017374</v>
      </c>
      <c r="AG33" s="149">
        <f t="shared" si="9"/>
        <v>1321.0189009041899</v>
      </c>
      <c r="AH33" s="149">
        <f t="shared" si="9"/>
        <v>20401.426237772535</v>
      </c>
      <c r="AI33" s="149">
        <f t="shared" si="9"/>
        <v>9146.9045044322957</v>
      </c>
      <c r="AJ33" s="149">
        <f t="shared" si="9"/>
        <v>8404.8655195934771</v>
      </c>
      <c r="AK33" s="149">
        <f t="shared" si="9"/>
        <v>1.1994963402942622E-11</v>
      </c>
      <c r="AL33" s="149">
        <f t="shared" si="9"/>
        <v>1.3057043263048028E-11</v>
      </c>
      <c r="AM33" s="149">
        <f t="shared" si="9"/>
        <v>1.4213163729310246E-11</v>
      </c>
      <c r="AN33" s="149">
        <f t="shared" si="9"/>
        <v>1.5471651516073961E-11</v>
      </c>
      <c r="AO33" s="149">
        <f t="shared" ref="AO33:AV33" si="10">+AO29+AO31</f>
        <v>1.6841570616765861E-11</v>
      </c>
      <c r="AP33" s="149">
        <f t="shared" si="10"/>
        <v>1.8332787585399703E-11</v>
      </c>
      <c r="AQ33" s="149">
        <f t="shared" si="10"/>
        <v>1.995604259835512E-11</v>
      </c>
      <c r="AR33" s="149">
        <f t="shared" si="10"/>
        <v>2.1723026808237659E-11</v>
      </c>
      <c r="AS33" s="149">
        <f t="shared" si="10"/>
        <v>2.364646654694491E-11</v>
      </c>
      <c r="AT33" s="149">
        <f t="shared" si="10"/>
        <v>2.5740214984393688E-11</v>
      </c>
      <c r="AU33" s="149">
        <f t="shared" si="10"/>
        <v>2.8019351903060841E-11</v>
      </c>
      <c r="AV33" s="149">
        <f t="shared" si="10"/>
        <v>3.0500292306942897E-11</v>
      </c>
      <c r="AW33" s="32"/>
      <c r="AX33" s="32"/>
      <c r="AY33" s="32"/>
      <c r="AZ33" s="32"/>
      <c r="BA33" s="32"/>
      <c r="BB33" s="32"/>
      <c r="BC33" s="32"/>
      <c r="BD33" s="32"/>
    </row>
    <row r="34" spans="2:56" x14ac:dyDescent="0.2">
      <c r="B34" s="39"/>
      <c r="C34" s="39"/>
      <c r="D34" s="39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39"/>
      <c r="AX34" s="39"/>
      <c r="AY34" s="39"/>
      <c r="AZ34" s="39"/>
      <c r="BA34" s="39"/>
      <c r="BB34" s="39"/>
      <c r="BC34" s="39"/>
      <c r="BD34" s="39"/>
    </row>
    <row r="35" spans="2:56" x14ac:dyDescent="0.2">
      <c r="B35" s="39"/>
      <c r="C35" s="39"/>
      <c r="D35" s="39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39"/>
      <c r="AX35" s="39"/>
      <c r="AY35" s="39"/>
      <c r="AZ35" s="39"/>
      <c r="BA35" s="39"/>
      <c r="BB35" s="39"/>
      <c r="BC35" s="39"/>
      <c r="BD35" s="39"/>
    </row>
    <row r="36" spans="2:56" x14ac:dyDescent="0.2">
      <c r="B36" s="169" t="s">
        <v>100</v>
      </c>
      <c r="C36" s="169"/>
      <c r="D36" s="169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</row>
    <row r="37" spans="2:56" x14ac:dyDescent="0.2">
      <c r="B37" s="2"/>
      <c r="C37" s="2"/>
      <c r="D37" s="2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</row>
    <row r="38" spans="2:56" x14ac:dyDescent="0.2">
      <c r="B38" s="171" t="s">
        <v>31</v>
      </c>
      <c r="C38" s="171"/>
      <c r="D38" s="17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</row>
    <row r="39" spans="2:56" x14ac:dyDescent="0.2">
      <c r="B39" s="2"/>
      <c r="C39" s="2"/>
      <c r="D39" s="2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</row>
    <row r="40" spans="2:56" x14ac:dyDescent="0.2">
      <c r="B40" s="2" t="s">
        <v>558</v>
      </c>
      <c r="C40" s="2"/>
      <c r="D40" s="2"/>
      <c r="E40" s="160"/>
      <c r="F40" s="160"/>
      <c r="G40" s="160">
        <f t="shared" ref="G40:AV40" si="11">+F33</f>
        <v>0</v>
      </c>
      <c r="H40" s="160">
        <f t="shared" si="11"/>
        <v>0</v>
      </c>
      <c r="I40" s="160">
        <f t="shared" si="11"/>
        <v>-22199.589905877918</v>
      </c>
      <c r="J40" s="160">
        <f t="shared" si="11"/>
        <v>-3398.2209471362539</v>
      </c>
      <c r="K40" s="160">
        <f t="shared" si="11"/>
        <v>5705.7375320324109</v>
      </c>
      <c r="L40" s="160">
        <f t="shared" si="11"/>
        <v>10927.857325809431</v>
      </c>
      <c r="M40" s="160">
        <f t="shared" si="11"/>
        <v>10722.140879024071</v>
      </c>
      <c r="N40" s="160">
        <f t="shared" si="11"/>
        <v>10466.101284744125</v>
      </c>
      <c r="O40" s="160">
        <f t="shared" si="11"/>
        <v>10236.442576733349</v>
      </c>
      <c r="P40" s="160">
        <f t="shared" si="11"/>
        <v>9859.0604778538254</v>
      </c>
      <c r="Q40" s="160">
        <f t="shared" si="11"/>
        <v>9457.5366301048616</v>
      </c>
      <c r="R40" s="160">
        <f t="shared" si="11"/>
        <v>8950.2772731759778</v>
      </c>
      <c r="S40" s="160">
        <f t="shared" si="11"/>
        <v>8357.4606057534584</v>
      </c>
      <c r="T40" s="160">
        <f t="shared" si="11"/>
        <v>7801.5379999670022</v>
      </c>
      <c r="U40" s="160">
        <f t="shared" si="11"/>
        <v>6805.3983879340285</v>
      </c>
      <c r="V40" s="160">
        <f t="shared" si="11"/>
        <v>5714.1165345449444</v>
      </c>
      <c r="W40" s="160">
        <f t="shared" si="11"/>
        <v>4476.4704429175508</v>
      </c>
      <c r="X40" s="160">
        <f t="shared" si="11"/>
        <v>3062.8728035647164</v>
      </c>
      <c r="Y40" s="160">
        <f t="shared" si="11"/>
        <v>14749.496887774045</v>
      </c>
      <c r="Z40" s="160">
        <f t="shared" si="11"/>
        <v>7868.8996962182464</v>
      </c>
      <c r="AA40" s="160">
        <f t="shared" si="11"/>
        <v>7581.2917065536221</v>
      </c>
      <c r="AB40" s="160">
        <f t="shared" si="11"/>
        <v>7548.6715198322881</v>
      </c>
      <c r="AC40" s="160">
        <f t="shared" si="11"/>
        <v>6799.898076225727</v>
      </c>
      <c r="AD40" s="160">
        <f t="shared" si="11"/>
        <v>5980.9865442464752</v>
      </c>
      <c r="AE40" s="160">
        <f t="shared" si="11"/>
        <v>5084.7770912689466</v>
      </c>
      <c r="AF40" s="160">
        <f t="shared" si="11"/>
        <v>3928.3524928364714</v>
      </c>
      <c r="AG40" s="160">
        <f t="shared" si="11"/>
        <v>2715.6854458017374</v>
      </c>
      <c r="AH40" s="160">
        <f t="shared" si="11"/>
        <v>1321.0189009041899</v>
      </c>
      <c r="AI40" s="160">
        <f t="shared" si="11"/>
        <v>20401.426237772535</v>
      </c>
      <c r="AJ40" s="160">
        <f t="shared" si="11"/>
        <v>9146.9045044322957</v>
      </c>
      <c r="AK40" s="160">
        <f t="shared" si="11"/>
        <v>8404.8655195934771</v>
      </c>
      <c r="AL40" s="160">
        <f t="shared" si="11"/>
        <v>1.1994963402942622E-11</v>
      </c>
      <c r="AM40" s="160">
        <f t="shared" si="11"/>
        <v>1.3057043263048028E-11</v>
      </c>
      <c r="AN40" s="160">
        <f t="shared" si="11"/>
        <v>1.4213163729310246E-11</v>
      </c>
      <c r="AO40" s="160">
        <f t="shared" si="11"/>
        <v>1.5471651516073961E-11</v>
      </c>
      <c r="AP40" s="160">
        <f t="shared" si="11"/>
        <v>1.6841570616765861E-11</v>
      </c>
      <c r="AQ40" s="160">
        <f t="shared" si="11"/>
        <v>1.8332787585399703E-11</v>
      </c>
      <c r="AR40" s="160">
        <f t="shared" si="11"/>
        <v>1.995604259835512E-11</v>
      </c>
      <c r="AS40" s="160">
        <f t="shared" si="11"/>
        <v>2.1723026808237659E-11</v>
      </c>
      <c r="AT40" s="160">
        <f t="shared" si="11"/>
        <v>2.364646654694491E-11</v>
      </c>
      <c r="AU40" s="160">
        <f t="shared" si="11"/>
        <v>2.5740214984393688E-11</v>
      </c>
      <c r="AV40" s="160">
        <f t="shared" si="11"/>
        <v>2.8019351903060841E-11</v>
      </c>
    </row>
    <row r="41" spans="2:56" x14ac:dyDescent="0.2">
      <c r="B41" s="2"/>
      <c r="C41" s="2"/>
      <c r="D41" s="2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</row>
    <row r="42" spans="2:56" x14ac:dyDescent="0.2">
      <c r="B42" s="2" t="s">
        <v>104</v>
      </c>
      <c r="C42" s="2"/>
      <c r="D42" s="2"/>
      <c r="E42" s="160"/>
      <c r="F42" s="160"/>
      <c r="G42" s="160">
        <f ca="1">+BS!G25</f>
        <v>0</v>
      </c>
      <c r="H42" s="160">
        <f ca="1">+BS!H25</f>
        <v>10852.41316073867</v>
      </c>
      <c r="I42" s="160">
        <f ca="1">+BS!I25</f>
        <v>50130.436258167945</v>
      </c>
      <c r="J42" s="160">
        <f ca="1">+BS!J25</f>
        <v>71942.561811737338</v>
      </c>
      <c r="K42" s="160">
        <f ca="1">+BS!K25</f>
        <v>76872.010179886362</v>
      </c>
      <c r="L42" s="160">
        <f ca="1">+BS!L25</f>
        <v>49802.96130781262</v>
      </c>
      <c r="M42" s="160">
        <f ca="1">+BS!M25</f>
        <v>37659.579398329552</v>
      </c>
      <c r="N42" s="160">
        <f ca="1">+BS!N25</f>
        <v>37659.579398329552</v>
      </c>
      <c r="O42" s="160">
        <f ca="1">+BS!O25</f>
        <v>37659.579398329552</v>
      </c>
      <c r="P42" s="160">
        <f ca="1">+BS!P25</f>
        <v>37659.579398329552</v>
      </c>
      <c r="Q42" s="160">
        <f ca="1">+BS!Q25</f>
        <v>37659.579398329552</v>
      </c>
      <c r="R42" s="160">
        <f ca="1">+BS!R25</f>
        <v>37659.579398329552</v>
      </c>
      <c r="S42" s="160">
        <f ca="1">+BS!S25</f>
        <v>37659.579398329552</v>
      </c>
      <c r="T42" s="160">
        <f ca="1">+BS!T25</f>
        <v>37659.579398329552</v>
      </c>
      <c r="U42" s="160">
        <f ca="1">+BS!U25</f>
        <v>37659.579398329552</v>
      </c>
      <c r="V42" s="160">
        <f ca="1">+BS!V25</f>
        <v>37659.579398329552</v>
      </c>
      <c r="W42" s="160">
        <f ca="1">+BS!W25</f>
        <v>37659.579398329552</v>
      </c>
      <c r="X42" s="160">
        <f ca="1">+BS!X25</f>
        <v>37659.579398329552</v>
      </c>
      <c r="Y42" s="160">
        <f ca="1">+BS!Y25</f>
        <v>37659.579398329552</v>
      </c>
      <c r="Z42" s="160">
        <f ca="1">+BS!Z25</f>
        <v>37659.579398329552</v>
      </c>
      <c r="AA42" s="160">
        <f ca="1">+BS!AA25</f>
        <v>37659.579398329552</v>
      </c>
      <c r="AB42" s="160">
        <f ca="1">+BS!AB25</f>
        <v>37659.579398329552</v>
      </c>
      <c r="AC42" s="160">
        <f ca="1">+BS!AC25</f>
        <v>37659.579398329552</v>
      </c>
      <c r="AD42" s="160">
        <f ca="1">+BS!AD25</f>
        <v>37659.579398329552</v>
      </c>
      <c r="AE42" s="160">
        <f ca="1">+BS!AE25</f>
        <v>37276.61809087389</v>
      </c>
      <c r="AF42" s="160">
        <f ca="1">+BS!AF25</f>
        <v>33767.319229205095</v>
      </c>
      <c r="AG42" s="160">
        <f ca="1">+BS!AG25</f>
        <v>33767.319229205095</v>
      </c>
      <c r="AH42" s="160">
        <f ca="1">+BS!AH25</f>
        <v>33767.319229205095</v>
      </c>
      <c r="AI42" s="160">
        <f ca="1">+BS!AI25</f>
        <v>33767.319229205095</v>
      </c>
      <c r="AJ42" s="160">
        <f ca="1">+BS!AJ25</f>
        <v>0</v>
      </c>
      <c r="AK42" s="160">
        <f ca="1">+BS!AK25</f>
        <v>0</v>
      </c>
      <c r="AL42" s="160">
        <f ca="1">+BS!AL25</f>
        <v>1.4507825847831143E-12</v>
      </c>
      <c r="AM42" s="160">
        <f ca="1">+BS!AM25</f>
        <v>3.0300229991509195E-12</v>
      </c>
      <c r="AN42" s="160">
        <f ca="1">+BS!AN25</f>
        <v>4.7490953898258039E-12</v>
      </c>
      <c r="AO42" s="160">
        <f ca="1">+BS!AO25</f>
        <v>6.6203810139108998E-12</v>
      </c>
      <c r="AP42" s="160">
        <f>+BS!AW25</f>
        <v>0</v>
      </c>
      <c r="AQ42" s="160">
        <f>+BS!AX25</f>
        <v>0</v>
      </c>
      <c r="AR42" s="160">
        <f>+BS!AY25</f>
        <v>0</v>
      </c>
      <c r="AS42" s="160">
        <f>+BS!AZ25</f>
        <v>0</v>
      </c>
      <c r="AT42" s="160">
        <f>+BS!BA25</f>
        <v>0</v>
      </c>
      <c r="AU42" s="160">
        <f>+BS!BB25</f>
        <v>0</v>
      </c>
      <c r="AV42" s="160">
        <f>+BS!BC25</f>
        <v>0</v>
      </c>
    </row>
    <row r="43" spans="2:56" x14ac:dyDescent="0.2">
      <c r="B43" s="2" t="s">
        <v>105</v>
      </c>
      <c r="C43" s="2"/>
      <c r="D43" s="38">
        <f>+Hip!D194</f>
        <v>0.2</v>
      </c>
      <c r="E43" s="160"/>
      <c r="F43" s="160"/>
      <c r="G43" s="160">
        <f t="shared" ref="G43:AV43" ca="1" si="12">+$D43*G42</f>
        <v>0</v>
      </c>
      <c r="H43" s="160">
        <f t="shared" ca="1" si="12"/>
        <v>2170.482632147734</v>
      </c>
      <c r="I43" s="160">
        <f t="shared" ca="1" si="12"/>
        <v>10026.087251633589</v>
      </c>
      <c r="J43" s="160">
        <f t="shared" ca="1" si="12"/>
        <v>14388.512362347468</v>
      </c>
      <c r="K43" s="160">
        <f t="shared" ca="1" si="12"/>
        <v>15374.402035977273</v>
      </c>
      <c r="L43" s="160">
        <f t="shared" ca="1" si="12"/>
        <v>9960.5922615625241</v>
      </c>
      <c r="M43" s="160">
        <f t="shared" ca="1" si="12"/>
        <v>7531.9158796659103</v>
      </c>
      <c r="N43" s="160">
        <f t="shared" ca="1" si="12"/>
        <v>7531.9158796659103</v>
      </c>
      <c r="O43" s="160">
        <f t="shared" ca="1" si="12"/>
        <v>7531.9158796659103</v>
      </c>
      <c r="P43" s="160">
        <f t="shared" ca="1" si="12"/>
        <v>7531.9158796659103</v>
      </c>
      <c r="Q43" s="160">
        <f t="shared" ca="1" si="12"/>
        <v>7531.9158796659103</v>
      </c>
      <c r="R43" s="160">
        <f t="shared" ca="1" si="12"/>
        <v>7531.9158796659103</v>
      </c>
      <c r="S43" s="160">
        <f t="shared" ca="1" si="12"/>
        <v>7531.9158796659103</v>
      </c>
      <c r="T43" s="160">
        <f t="shared" ca="1" si="12"/>
        <v>7531.9158796659103</v>
      </c>
      <c r="U43" s="160">
        <f t="shared" ca="1" si="12"/>
        <v>7531.9158796659103</v>
      </c>
      <c r="V43" s="160">
        <f t="shared" ca="1" si="12"/>
        <v>7531.9158796659103</v>
      </c>
      <c r="W43" s="160">
        <f t="shared" ca="1" si="12"/>
        <v>7531.9158796659103</v>
      </c>
      <c r="X43" s="160">
        <f t="shared" ca="1" si="12"/>
        <v>7531.9158796659103</v>
      </c>
      <c r="Y43" s="160">
        <f t="shared" ca="1" si="12"/>
        <v>7531.9158796659103</v>
      </c>
      <c r="Z43" s="160">
        <f t="shared" ca="1" si="12"/>
        <v>7531.9158796659103</v>
      </c>
      <c r="AA43" s="160">
        <f t="shared" ca="1" si="12"/>
        <v>7531.9158796659103</v>
      </c>
      <c r="AB43" s="160">
        <f t="shared" ca="1" si="12"/>
        <v>7531.9158796659103</v>
      </c>
      <c r="AC43" s="160">
        <f t="shared" ca="1" si="12"/>
        <v>7531.9158796659103</v>
      </c>
      <c r="AD43" s="160">
        <f t="shared" ca="1" si="12"/>
        <v>7531.9158796659103</v>
      </c>
      <c r="AE43" s="160">
        <f t="shared" ca="1" si="12"/>
        <v>7455.3236181747779</v>
      </c>
      <c r="AF43" s="160">
        <f t="shared" ca="1" si="12"/>
        <v>6753.4638458410191</v>
      </c>
      <c r="AG43" s="160">
        <f t="shared" ca="1" si="12"/>
        <v>6753.4638458410191</v>
      </c>
      <c r="AH43" s="160">
        <f t="shared" ca="1" si="12"/>
        <v>6753.4638458410191</v>
      </c>
      <c r="AI43" s="160">
        <f t="shared" ca="1" si="12"/>
        <v>6753.4638458410191</v>
      </c>
      <c r="AJ43" s="160">
        <f t="shared" ca="1" si="12"/>
        <v>0</v>
      </c>
      <c r="AK43" s="160">
        <f t="shared" ca="1" si="12"/>
        <v>0</v>
      </c>
      <c r="AL43" s="160">
        <f t="shared" ca="1" si="12"/>
        <v>2.9015651695662286E-13</v>
      </c>
      <c r="AM43" s="160">
        <f t="shared" ca="1" si="12"/>
        <v>6.0600459983018389E-13</v>
      </c>
      <c r="AN43" s="160">
        <f t="shared" ca="1" si="12"/>
        <v>9.4981907796516073E-13</v>
      </c>
      <c r="AO43" s="160">
        <f t="shared" ca="1" si="12"/>
        <v>1.32407620278218E-12</v>
      </c>
      <c r="AP43" s="160">
        <f t="shared" si="12"/>
        <v>0</v>
      </c>
      <c r="AQ43" s="160">
        <f t="shared" si="12"/>
        <v>0</v>
      </c>
      <c r="AR43" s="160">
        <f t="shared" si="12"/>
        <v>0</v>
      </c>
      <c r="AS43" s="160">
        <f t="shared" si="12"/>
        <v>0</v>
      </c>
      <c r="AT43" s="160">
        <f t="shared" si="12"/>
        <v>0</v>
      </c>
      <c r="AU43" s="160">
        <f t="shared" si="12"/>
        <v>0</v>
      </c>
      <c r="AV43" s="160">
        <f t="shared" si="12"/>
        <v>0</v>
      </c>
    </row>
    <row r="44" spans="2:56" x14ac:dyDescent="0.2">
      <c r="B44" s="2"/>
      <c r="C44" s="2"/>
      <c r="D44" s="39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</row>
    <row r="45" spans="2:56" x14ac:dyDescent="0.2">
      <c r="B45" s="2" t="s">
        <v>106</v>
      </c>
      <c r="C45" s="2"/>
      <c r="D45" s="39"/>
      <c r="E45" s="160"/>
      <c r="F45" s="160"/>
      <c r="G45" s="160">
        <f>+F49</f>
        <v>0</v>
      </c>
      <c r="H45" s="160">
        <f t="shared" ref="H45:AK45" ca="1" si="13">+G49</f>
        <v>0</v>
      </c>
      <c r="I45" s="160">
        <f t="shared" ca="1" si="13"/>
        <v>0</v>
      </c>
      <c r="J45" s="160">
        <f t="shared" ca="1" si="13"/>
        <v>0</v>
      </c>
      <c r="K45" s="160">
        <f t="shared" ca="1" si="13"/>
        <v>0</v>
      </c>
      <c r="L45" s="160">
        <f t="shared" ca="1" si="13"/>
        <v>570.57375320324115</v>
      </c>
      <c r="M45" s="160">
        <f t="shared" ca="1" si="13"/>
        <v>1663.3594857841845</v>
      </c>
      <c r="N45" s="160">
        <f t="shared" ca="1" si="13"/>
        <v>2735.5735736865918</v>
      </c>
      <c r="O45" s="160">
        <f t="shared" ca="1" si="13"/>
        <v>3782.1837021610045</v>
      </c>
      <c r="P45" s="160">
        <f t="shared" ca="1" si="13"/>
        <v>4805.8279598343397</v>
      </c>
      <c r="Q45" s="160">
        <f t="shared" ca="1" si="13"/>
        <v>5791.7340076197224</v>
      </c>
      <c r="R45" s="160">
        <f t="shared" ca="1" si="13"/>
        <v>6737.4876706302084</v>
      </c>
      <c r="S45" s="160">
        <f t="shared" ca="1" si="13"/>
        <v>7531.9158796659103</v>
      </c>
      <c r="T45" s="160">
        <f t="shared" ca="1" si="13"/>
        <v>7531.9158796659103</v>
      </c>
      <c r="U45" s="160">
        <f t="shared" ca="1" si="13"/>
        <v>7531.9158796659103</v>
      </c>
      <c r="V45" s="160">
        <f t="shared" ca="1" si="13"/>
        <v>7531.9158796659103</v>
      </c>
      <c r="W45" s="160">
        <f t="shared" ca="1" si="13"/>
        <v>7531.9158796659103</v>
      </c>
      <c r="X45" s="160">
        <f t="shared" ca="1" si="13"/>
        <v>7531.9158796659103</v>
      </c>
      <c r="Y45" s="160">
        <f t="shared" ca="1" si="13"/>
        <v>7531.9158796659103</v>
      </c>
      <c r="Z45" s="160">
        <f t="shared" ca="1" si="13"/>
        <v>7531.9158796659103</v>
      </c>
      <c r="AA45" s="160">
        <f t="shared" ca="1" si="13"/>
        <v>7531.9158796659103</v>
      </c>
      <c r="AB45" s="160">
        <f t="shared" ca="1" si="13"/>
        <v>7531.9158796659103</v>
      </c>
      <c r="AC45" s="160">
        <f t="shared" ca="1" si="13"/>
        <v>7531.9158796659103</v>
      </c>
      <c r="AD45" s="160">
        <f t="shared" ca="1" si="13"/>
        <v>7531.9158796659103</v>
      </c>
      <c r="AE45" s="160">
        <f t="shared" ca="1" si="13"/>
        <v>7531.9158796659103</v>
      </c>
      <c r="AF45" s="160">
        <f t="shared" ca="1" si="13"/>
        <v>7455.3236181747779</v>
      </c>
      <c r="AG45" s="160">
        <f t="shared" ca="1" si="13"/>
        <v>6753.4638458410191</v>
      </c>
      <c r="AH45" s="160">
        <f t="shared" ca="1" si="13"/>
        <v>6753.4638458410191</v>
      </c>
      <c r="AI45" s="160">
        <f t="shared" ca="1" si="13"/>
        <v>6753.4638458410191</v>
      </c>
      <c r="AJ45" s="160">
        <f t="shared" ca="1" si="13"/>
        <v>6753.4638458410191</v>
      </c>
      <c r="AK45" s="160">
        <f t="shared" ca="1" si="13"/>
        <v>0</v>
      </c>
      <c r="AL45" s="160">
        <f ca="1">+AK49</f>
        <v>0</v>
      </c>
      <c r="AM45" s="160">
        <f ca="1">+AL49</f>
        <v>2.9015651695662286E-13</v>
      </c>
      <c r="AN45" s="160">
        <f ca="1">+AM49</f>
        <v>6.0600459983018389E-13</v>
      </c>
      <c r="AO45" s="160">
        <f t="shared" ref="AO45:AV45" ca="1" si="14">+AN49</f>
        <v>9.4981907796516073E-13</v>
      </c>
      <c r="AP45" s="160">
        <f t="shared" ca="1" si="14"/>
        <v>1.32407620278218E-12</v>
      </c>
      <c r="AQ45" s="160">
        <f t="shared" ca="1" si="14"/>
        <v>0</v>
      </c>
      <c r="AR45" s="160">
        <f t="shared" ca="1" si="14"/>
        <v>0</v>
      </c>
      <c r="AS45" s="160">
        <f t="shared" ca="1" si="14"/>
        <v>0</v>
      </c>
      <c r="AT45" s="160">
        <f t="shared" ca="1" si="14"/>
        <v>0</v>
      </c>
      <c r="AU45" s="160">
        <f t="shared" ca="1" si="14"/>
        <v>0</v>
      </c>
      <c r="AV45" s="160">
        <f t="shared" ca="1" si="14"/>
        <v>0</v>
      </c>
    </row>
    <row r="46" spans="2:56" x14ac:dyDescent="0.2">
      <c r="B46" s="227" t="s">
        <v>107</v>
      </c>
      <c r="C46" s="172"/>
      <c r="D46" s="291">
        <f>+Hip!D195</f>
        <v>0.1</v>
      </c>
      <c r="E46" s="162">
        <f t="shared" ref="E46:E48" ca="1" si="15">+SUM(G46:AV46)</f>
        <v>7531.9158796659103</v>
      </c>
      <c r="F46" s="162"/>
      <c r="G46" s="162">
        <f ca="1">+MAX(0,MIN(G43-G45,$D46*G40))</f>
        <v>0</v>
      </c>
      <c r="H46" s="162">
        <f t="shared" ref="H46:AV46" ca="1" si="16">+MAX(0,MIN(H43-H45,$D46*H40))</f>
        <v>0</v>
      </c>
      <c r="I46" s="162">
        <f t="shared" ca="1" si="16"/>
        <v>0</v>
      </c>
      <c r="J46" s="162">
        <f t="shared" ca="1" si="16"/>
        <v>0</v>
      </c>
      <c r="K46" s="162">
        <f t="shared" ca="1" si="16"/>
        <v>570.57375320324115</v>
      </c>
      <c r="L46" s="162">
        <f t="shared" ca="1" si="16"/>
        <v>1092.7857325809432</v>
      </c>
      <c r="M46" s="162">
        <f t="shared" ca="1" si="16"/>
        <v>1072.2140879024071</v>
      </c>
      <c r="N46" s="162">
        <f t="shared" ca="1" si="16"/>
        <v>1046.6101284744125</v>
      </c>
      <c r="O46" s="162">
        <f t="shared" ca="1" si="16"/>
        <v>1023.6442576733349</v>
      </c>
      <c r="P46" s="162">
        <f t="shared" ca="1" si="16"/>
        <v>985.90604778538261</v>
      </c>
      <c r="Q46" s="162">
        <f t="shared" ca="1" si="16"/>
        <v>945.75366301048621</v>
      </c>
      <c r="R46" s="162">
        <f t="shared" ca="1" si="16"/>
        <v>794.42820903570191</v>
      </c>
      <c r="S46" s="162">
        <f t="shared" ca="1" si="16"/>
        <v>0</v>
      </c>
      <c r="T46" s="162">
        <f t="shared" ca="1" si="16"/>
        <v>0</v>
      </c>
      <c r="U46" s="162">
        <f t="shared" ca="1" si="16"/>
        <v>0</v>
      </c>
      <c r="V46" s="162">
        <f t="shared" ca="1" si="16"/>
        <v>0</v>
      </c>
      <c r="W46" s="162">
        <f t="shared" ca="1" si="16"/>
        <v>0</v>
      </c>
      <c r="X46" s="162">
        <f t="shared" ca="1" si="16"/>
        <v>0</v>
      </c>
      <c r="Y46" s="162">
        <f t="shared" ca="1" si="16"/>
        <v>0</v>
      </c>
      <c r="Z46" s="162">
        <f t="shared" ca="1" si="16"/>
        <v>0</v>
      </c>
      <c r="AA46" s="162">
        <f t="shared" ca="1" si="16"/>
        <v>0</v>
      </c>
      <c r="AB46" s="162">
        <f t="shared" ca="1" si="16"/>
        <v>0</v>
      </c>
      <c r="AC46" s="162">
        <f t="shared" ca="1" si="16"/>
        <v>0</v>
      </c>
      <c r="AD46" s="162">
        <f t="shared" ca="1" si="16"/>
        <v>0</v>
      </c>
      <c r="AE46" s="162">
        <f t="shared" ca="1" si="16"/>
        <v>0</v>
      </c>
      <c r="AF46" s="162">
        <f t="shared" ca="1" si="16"/>
        <v>0</v>
      </c>
      <c r="AG46" s="162">
        <f t="shared" ca="1" si="16"/>
        <v>0</v>
      </c>
      <c r="AH46" s="162">
        <f t="shared" ca="1" si="16"/>
        <v>0</v>
      </c>
      <c r="AI46" s="162">
        <f t="shared" ca="1" si="16"/>
        <v>0</v>
      </c>
      <c r="AJ46" s="162">
        <f t="shared" ca="1" si="16"/>
        <v>0</v>
      </c>
      <c r="AK46" s="162">
        <f t="shared" ca="1" si="16"/>
        <v>0</v>
      </c>
      <c r="AL46" s="162">
        <f t="shared" ca="1" si="16"/>
        <v>2.9015651695662286E-13</v>
      </c>
      <c r="AM46" s="162">
        <f t="shared" ca="1" si="16"/>
        <v>3.1584808287356103E-13</v>
      </c>
      <c r="AN46" s="162">
        <f t="shared" ca="1" si="16"/>
        <v>3.4381447813497684E-13</v>
      </c>
      <c r="AO46" s="162">
        <f t="shared" ca="1" si="16"/>
        <v>3.7425712481701923E-13</v>
      </c>
      <c r="AP46" s="162">
        <f t="shared" ca="1" si="16"/>
        <v>0</v>
      </c>
      <c r="AQ46" s="162">
        <f t="shared" ca="1" si="16"/>
        <v>0</v>
      </c>
      <c r="AR46" s="162">
        <f t="shared" ca="1" si="16"/>
        <v>0</v>
      </c>
      <c r="AS46" s="162">
        <f t="shared" ca="1" si="16"/>
        <v>0</v>
      </c>
      <c r="AT46" s="162">
        <f t="shared" ca="1" si="16"/>
        <v>0</v>
      </c>
      <c r="AU46" s="162">
        <f t="shared" ca="1" si="16"/>
        <v>0</v>
      </c>
      <c r="AV46" s="162">
        <f t="shared" ca="1" si="16"/>
        <v>0</v>
      </c>
    </row>
    <row r="47" spans="2:56" x14ac:dyDescent="0.2">
      <c r="B47" s="296" t="s">
        <v>556</v>
      </c>
      <c r="C47" s="215"/>
      <c r="D47" s="305"/>
      <c r="E47" s="297">
        <f t="shared" ca="1" si="15"/>
        <v>-7531.9158796659112</v>
      </c>
      <c r="F47" s="297"/>
      <c r="G47" s="297">
        <f t="shared" ref="G47:L47" ca="1" si="17">-IF(G45&gt;G43,G45-G43,0)</f>
        <v>0</v>
      </c>
      <c r="H47" s="297">
        <f t="shared" ca="1" si="17"/>
        <v>0</v>
      </c>
      <c r="I47" s="297">
        <f t="shared" ca="1" si="17"/>
        <v>0</v>
      </c>
      <c r="J47" s="297">
        <f t="shared" ca="1" si="17"/>
        <v>0</v>
      </c>
      <c r="K47" s="297">
        <f t="shared" ca="1" si="17"/>
        <v>0</v>
      </c>
      <c r="L47" s="297">
        <f t="shared" ca="1" si="17"/>
        <v>0</v>
      </c>
      <c r="M47" s="297">
        <f ca="1">-IF(M45&gt;M43,M45-M43,0)</f>
        <v>0</v>
      </c>
      <c r="N47" s="297">
        <f t="shared" ref="N47:AV47" ca="1" si="18">-IF(N45&gt;N43,N45-N43,0)</f>
        <v>0</v>
      </c>
      <c r="O47" s="297">
        <f t="shared" ca="1" si="18"/>
        <v>0</v>
      </c>
      <c r="P47" s="297">
        <f t="shared" ca="1" si="18"/>
        <v>0</v>
      </c>
      <c r="Q47" s="297">
        <f t="shared" ca="1" si="18"/>
        <v>0</v>
      </c>
      <c r="R47" s="297">
        <f t="shared" ca="1" si="18"/>
        <v>0</v>
      </c>
      <c r="S47" s="297">
        <f t="shared" ca="1" si="18"/>
        <v>0</v>
      </c>
      <c r="T47" s="297">
        <f t="shared" ca="1" si="18"/>
        <v>0</v>
      </c>
      <c r="U47" s="297">
        <f t="shared" ca="1" si="18"/>
        <v>0</v>
      </c>
      <c r="V47" s="297">
        <f t="shared" ca="1" si="18"/>
        <v>0</v>
      </c>
      <c r="W47" s="297">
        <f t="shared" ca="1" si="18"/>
        <v>0</v>
      </c>
      <c r="X47" s="297">
        <f t="shared" ca="1" si="18"/>
        <v>0</v>
      </c>
      <c r="Y47" s="297">
        <f t="shared" ca="1" si="18"/>
        <v>0</v>
      </c>
      <c r="Z47" s="297">
        <f t="shared" ca="1" si="18"/>
        <v>0</v>
      </c>
      <c r="AA47" s="297">
        <f t="shared" ca="1" si="18"/>
        <v>0</v>
      </c>
      <c r="AB47" s="297">
        <f t="shared" ca="1" si="18"/>
        <v>0</v>
      </c>
      <c r="AC47" s="297">
        <f t="shared" ca="1" si="18"/>
        <v>0</v>
      </c>
      <c r="AD47" s="297">
        <f t="shared" ca="1" si="18"/>
        <v>0</v>
      </c>
      <c r="AE47" s="297">
        <f t="shared" ca="1" si="18"/>
        <v>-76.592261491132376</v>
      </c>
      <c r="AF47" s="297">
        <f t="shared" ca="1" si="18"/>
        <v>-701.85977233375888</v>
      </c>
      <c r="AG47" s="297">
        <f t="shared" ca="1" si="18"/>
        <v>0</v>
      </c>
      <c r="AH47" s="297">
        <f t="shared" ca="1" si="18"/>
        <v>0</v>
      </c>
      <c r="AI47" s="297">
        <f t="shared" ca="1" si="18"/>
        <v>0</v>
      </c>
      <c r="AJ47" s="297">
        <f t="shared" ca="1" si="18"/>
        <v>-6753.4638458410191</v>
      </c>
      <c r="AK47" s="297">
        <f t="shared" ca="1" si="18"/>
        <v>0</v>
      </c>
      <c r="AL47" s="297">
        <f t="shared" ca="1" si="18"/>
        <v>0</v>
      </c>
      <c r="AM47" s="297">
        <f t="shared" ca="1" si="18"/>
        <v>0</v>
      </c>
      <c r="AN47" s="297">
        <f t="shared" ca="1" si="18"/>
        <v>0</v>
      </c>
      <c r="AO47" s="297">
        <f t="shared" ca="1" si="18"/>
        <v>0</v>
      </c>
      <c r="AP47" s="297">
        <f t="shared" ca="1" si="18"/>
        <v>-1.32407620278218E-12</v>
      </c>
      <c r="AQ47" s="297">
        <f t="shared" ca="1" si="18"/>
        <v>0</v>
      </c>
      <c r="AR47" s="297">
        <f t="shared" ca="1" si="18"/>
        <v>0</v>
      </c>
      <c r="AS47" s="297">
        <f t="shared" ca="1" si="18"/>
        <v>0</v>
      </c>
      <c r="AT47" s="297">
        <f t="shared" ca="1" si="18"/>
        <v>0</v>
      </c>
      <c r="AU47" s="297">
        <f t="shared" ca="1" si="18"/>
        <v>0</v>
      </c>
      <c r="AV47" s="297">
        <f t="shared" ca="1" si="18"/>
        <v>0</v>
      </c>
    </row>
    <row r="48" spans="2:56" x14ac:dyDescent="0.2">
      <c r="B48" s="229" t="s">
        <v>70</v>
      </c>
      <c r="C48" s="191"/>
      <c r="D48" s="191"/>
      <c r="E48" s="219">
        <f t="shared" ca="1" si="15"/>
        <v>0</v>
      </c>
      <c r="F48" s="219"/>
      <c r="G48" s="219">
        <f t="shared" ref="G48:AV48" ca="1" si="19">-SUM(G45:G47)*G$7</f>
        <v>0</v>
      </c>
      <c r="H48" s="219">
        <f t="shared" ca="1" si="19"/>
        <v>0</v>
      </c>
      <c r="I48" s="219">
        <f t="shared" ca="1" si="19"/>
        <v>0</v>
      </c>
      <c r="J48" s="219">
        <f t="shared" ca="1" si="19"/>
        <v>0</v>
      </c>
      <c r="K48" s="219">
        <f t="shared" ca="1" si="19"/>
        <v>0</v>
      </c>
      <c r="L48" s="219">
        <f t="shared" ca="1" si="19"/>
        <v>0</v>
      </c>
      <c r="M48" s="219">
        <f t="shared" ca="1" si="19"/>
        <v>0</v>
      </c>
      <c r="N48" s="219">
        <f t="shared" ca="1" si="19"/>
        <v>0</v>
      </c>
      <c r="O48" s="219">
        <f t="shared" ca="1" si="19"/>
        <v>0</v>
      </c>
      <c r="P48" s="219">
        <f t="shared" ca="1" si="19"/>
        <v>0</v>
      </c>
      <c r="Q48" s="219">
        <f t="shared" ca="1" si="19"/>
        <v>0</v>
      </c>
      <c r="R48" s="219">
        <f t="shared" ca="1" si="19"/>
        <v>0</v>
      </c>
      <c r="S48" s="219">
        <f t="shared" ca="1" si="19"/>
        <v>0</v>
      </c>
      <c r="T48" s="219">
        <f t="shared" ca="1" si="19"/>
        <v>0</v>
      </c>
      <c r="U48" s="219">
        <f t="shared" ca="1" si="19"/>
        <v>0</v>
      </c>
      <c r="V48" s="219">
        <f t="shared" ca="1" si="19"/>
        <v>0</v>
      </c>
      <c r="W48" s="219">
        <f t="shared" ca="1" si="19"/>
        <v>0</v>
      </c>
      <c r="X48" s="219">
        <f t="shared" ca="1" si="19"/>
        <v>0</v>
      </c>
      <c r="Y48" s="219">
        <f t="shared" ca="1" si="19"/>
        <v>0</v>
      </c>
      <c r="Z48" s="219">
        <f t="shared" ca="1" si="19"/>
        <v>0</v>
      </c>
      <c r="AA48" s="219">
        <f t="shared" ca="1" si="19"/>
        <v>0</v>
      </c>
      <c r="AB48" s="219">
        <f t="shared" ca="1" si="19"/>
        <v>0</v>
      </c>
      <c r="AC48" s="219">
        <f t="shared" ca="1" si="19"/>
        <v>0</v>
      </c>
      <c r="AD48" s="219">
        <f t="shared" ca="1" si="19"/>
        <v>0</v>
      </c>
      <c r="AE48" s="219">
        <f t="shared" ca="1" si="19"/>
        <v>0</v>
      </c>
      <c r="AF48" s="219">
        <f t="shared" ca="1" si="19"/>
        <v>0</v>
      </c>
      <c r="AG48" s="219">
        <f t="shared" ca="1" si="19"/>
        <v>0</v>
      </c>
      <c r="AH48" s="219">
        <f t="shared" ca="1" si="19"/>
        <v>0</v>
      </c>
      <c r="AI48" s="219">
        <f t="shared" ca="1" si="19"/>
        <v>0</v>
      </c>
      <c r="AJ48" s="219">
        <f t="shared" ca="1" si="19"/>
        <v>0</v>
      </c>
      <c r="AK48" s="219">
        <f t="shared" ca="1" si="19"/>
        <v>0</v>
      </c>
      <c r="AL48" s="219">
        <f t="shared" ca="1" si="19"/>
        <v>0</v>
      </c>
      <c r="AM48" s="219">
        <f t="shared" ca="1" si="19"/>
        <v>0</v>
      </c>
      <c r="AN48" s="219">
        <f t="shared" ca="1" si="19"/>
        <v>0</v>
      </c>
      <c r="AO48" s="219">
        <f t="shared" ca="1" si="19"/>
        <v>0</v>
      </c>
      <c r="AP48" s="219">
        <f t="shared" ca="1" si="19"/>
        <v>0</v>
      </c>
      <c r="AQ48" s="219">
        <f t="shared" ca="1" si="19"/>
        <v>0</v>
      </c>
      <c r="AR48" s="219">
        <f t="shared" ca="1" si="19"/>
        <v>0</v>
      </c>
      <c r="AS48" s="219">
        <f t="shared" ca="1" si="19"/>
        <v>0</v>
      </c>
      <c r="AT48" s="219">
        <f t="shared" ca="1" si="19"/>
        <v>0</v>
      </c>
      <c r="AU48" s="219">
        <f t="shared" ca="1" si="19"/>
        <v>0</v>
      </c>
      <c r="AV48" s="219">
        <f t="shared" ca="1" si="19"/>
        <v>0</v>
      </c>
    </row>
    <row r="49" spans="2:48" x14ac:dyDescent="0.2">
      <c r="B49" s="2" t="s">
        <v>103</v>
      </c>
      <c r="C49" s="2"/>
      <c r="D49" s="2"/>
      <c r="E49" s="160"/>
      <c r="F49" s="160"/>
      <c r="G49" s="160">
        <f t="shared" ref="G49:P49" ca="1" si="20">+SUM(G45:G48)</f>
        <v>0</v>
      </c>
      <c r="H49" s="160">
        <f t="shared" ca="1" si="20"/>
        <v>0</v>
      </c>
      <c r="I49" s="160">
        <f t="shared" ca="1" si="20"/>
        <v>0</v>
      </c>
      <c r="J49" s="160">
        <f t="shared" ca="1" si="20"/>
        <v>0</v>
      </c>
      <c r="K49" s="160">
        <f t="shared" ca="1" si="20"/>
        <v>570.57375320324115</v>
      </c>
      <c r="L49" s="160">
        <f t="shared" ca="1" si="20"/>
        <v>1663.3594857841845</v>
      </c>
      <c r="M49" s="160">
        <f t="shared" ca="1" si="20"/>
        <v>2735.5735736865918</v>
      </c>
      <c r="N49" s="160">
        <f t="shared" ca="1" si="20"/>
        <v>3782.1837021610045</v>
      </c>
      <c r="O49" s="160">
        <f t="shared" ca="1" si="20"/>
        <v>4805.8279598343397</v>
      </c>
      <c r="P49" s="160">
        <f t="shared" ca="1" si="20"/>
        <v>5791.7340076197224</v>
      </c>
      <c r="Q49" s="160">
        <f t="shared" ref="Q49:AK49" ca="1" si="21">+SUM(Q45:Q48)</f>
        <v>6737.4876706302084</v>
      </c>
      <c r="R49" s="160">
        <f t="shared" ca="1" si="21"/>
        <v>7531.9158796659103</v>
      </c>
      <c r="S49" s="160">
        <f t="shared" ca="1" si="21"/>
        <v>7531.9158796659103</v>
      </c>
      <c r="T49" s="160">
        <f t="shared" ca="1" si="21"/>
        <v>7531.9158796659103</v>
      </c>
      <c r="U49" s="160">
        <f t="shared" ca="1" si="21"/>
        <v>7531.9158796659103</v>
      </c>
      <c r="V49" s="160">
        <f t="shared" ca="1" si="21"/>
        <v>7531.9158796659103</v>
      </c>
      <c r="W49" s="160">
        <f t="shared" ca="1" si="21"/>
        <v>7531.9158796659103</v>
      </c>
      <c r="X49" s="160">
        <f t="shared" ca="1" si="21"/>
        <v>7531.9158796659103</v>
      </c>
      <c r="Y49" s="160">
        <f t="shared" ca="1" si="21"/>
        <v>7531.9158796659103</v>
      </c>
      <c r="Z49" s="160">
        <f t="shared" ca="1" si="21"/>
        <v>7531.9158796659103</v>
      </c>
      <c r="AA49" s="160">
        <f t="shared" ca="1" si="21"/>
        <v>7531.9158796659103</v>
      </c>
      <c r="AB49" s="160">
        <f t="shared" ca="1" si="21"/>
        <v>7531.9158796659103</v>
      </c>
      <c r="AC49" s="160">
        <f t="shared" ca="1" si="21"/>
        <v>7531.9158796659103</v>
      </c>
      <c r="AD49" s="160">
        <f t="shared" ca="1" si="21"/>
        <v>7531.9158796659103</v>
      </c>
      <c r="AE49" s="160">
        <f t="shared" ca="1" si="21"/>
        <v>7455.3236181747779</v>
      </c>
      <c r="AF49" s="160">
        <f t="shared" ca="1" si="21"/>
        <v>6753.4638458410191</v>
      </c>
      <c r="AG49" s="160">
        <f t="shared" ca="1" si="21"/>
        <v>6753.4638458410191</v>
      </c>
      <c r="AH49" s="160">
        <f t="shared" ca="1" si="21"/>
        <v>6753.4638458410191</v>
      </c>
      <c r="AI49" s="160">
        <f t="shared" ca="1" si="21"/>
        <v>6753.4638458410191</v>
      </c>
      <c r="AJ49" s="160">
        <f t="shared" ca="1" si="21"/>
        <v>0</v>
      </c>
      <c r="AK49" s="160">
        <f t="shared" ca="1" si="21"/>
        <v>0</v>
      </c>
      <c r="AL49" s="160">
        <f ca="1">+SUM(AL45:AL48)</f>
        <v>2.9015651695662286E-13</v>
      </c>
      <c r="AM49" s="160">
        <f ca="1">+SUM(AM45:AM48)</f>
        <v>6.0600459983018389E-13</v>
      </c>
      <c r="AN49" s="160">
        <f ca="1">+SUM(AN45:AN48)</f>
        <v>9.4981907796516073E-13</v>
      </c>
      <c r="AO49" s="160">
        <f t="shared" ref="AO49:AV49" ca="1" si="22">+SUM(AO45:AO48)</f>
        <v>1.32407620278218E-12</v>
      </c>
      <c r="AP49" s="160">
        <f t="shared" ca="1" si="22"/>
        <v>0</v>
      </c>
      <c r="AQ49" s="160">
        <f t="shared" ca="1" si="22"/>
        <v>0</v>
      </c>
      <c r="AR49" s="160">
        <f t="shared" ca="1" si="22"/>
        <v>0</v>
      </c>
      <c r="AS49" s="160">
        <f t="shared" ca="1" si="22"/>
        <v>0</v>
      </c>
      <c r="AT49" s="160">
        <f t="shared" ca="1" si="22"/>
        <v>0</v>
      </c>
      <c r="AU49" s="160">
        <f t="shared" ca="1" si="22"/>
        <v>0</v>
      </c>
      <c r="AV49" s="160">
        <f t="shared" ca="1" si="22"/>
        <v>0</v>
      </c>
    </row>
    <row r="50" spans="2:48" x14ac:dyDescent="0.2">
      <c r="B50" s="2"/>
      <c r="C50" s="2"/>
      <c r="D50" s="2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</row>
    <row r="51" spans="2:48" x14ac:dyDescent="0.2">
      <c r="B51" s="171" t="s">
        <v>101</v>
      </c>
      <c r="C51" s="171"/>
      <c r="D51" s="17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</row>
    <row r="52" spans="2:48" x14ac:dyDescent="0.2">
      <c r="B52" s="2"/>
      <c r="C52" s="2"/>
      <c r="D52" s="2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60"/>
      <c r="AL52" s="160"/>
      <c r="AM52" s="160"/>
      <c r="AN52" s="160"/>
      <c r="AO52" s="160"/>
      <c r="AP52" s="160"/>
      <c r="AQ52" s="160"/>
      <c r="AR52" s="160"/>
      <c r="AS52" s="160"/>
      <c r="AT52" s="160"/>
      <c r="AU52" s="160"/>
      <c r="AV52" s="160"/>
    </row>
    <row r="53" spans="2:48" x14ac:dyDescent="0.2">
      <c r="B53" s="2" t="s">
        <v>559</v>
      </c>
      <c r="G53" s="156">
        <f t="shared" ref="G53:I53" ca="1" si="23">+G40-G46-G47-G48</f>
        <v>0</v>
      </c>
      <c r="H53" s="156">
        <f t="shared" ca="1" si="23"/>
        <v>0</v>
      </c>
      <c r="I53" s="156">
        <f t="shared" ca="1" si="23"/>
        <v>-22199.589905877918</v>
      </c>
      <c r="J53" s="156">
        <f ca="1">+J40-J46-J47-J48</f>
        <v>-3398.2209471362539</v>
      </c>
      <c r="K53" s="156">
        <f t="shared" ref="K53:AV53" ca="1" si="24">+K40-K46-K47-K48</f>
        <v>5135.16377882917</v>
      </c>
      <c r="L53" s="156">
        <f t="shared" ca="1" si="24"/>
        <v>9835.0715932284875</v>
      </c>
      <c r="M53" s="156">
        <f t="shared" ca="1" si="24"/>
        <v>9649.9267911216648</v>
      </c>
      <c r="N53" s="156">
        <f t="shared" ca="1" si="24"/>
        <v>9419.4911562697125</v>
      </c>
      <c r="O53" s="156">
        <f t="shared" ca="1" si="24"/>
        <v>9212.7983190600135</v>
      </c>
      <c r="P53" s="156">
        <f t="shared" ca="1" si="24"/>
        <v>8873.1544300684436</v>
      </c>
      <c r="Q53" s="156">
        <f t="shared" ca="1" si="24"/>
        <v>8511.7829670943756</v>
      </c>
      <c r="R53" s="156">
        <f t="shared" ca="1" si="24"/>
        <v>8155.8490641402759</v>
      </c>
      <c r="S53" s="156">
        <f t="shared" ca="1" si="24"/>
        <v>8357.4606057534584</v>
      </c>
      <c r="T53" s="156">
        <f t="shared" ca="1" si="24"/>
        <v>7801.5379999670022</v>
      </c>
      <c r="U53" s="156">
        <f t="shared" ca="1" si="24"/>
        <v>6805.3983879340285</v>
      </c>
      <c r="V53" s="156">
        <f t="shared" ca="1" si="24"/>
        <v>5714.1165345449444</v>
      </c>
      <c r="W53" s="156">
        <f t="shared" ca="1" si="24"/>
        <v>4476.4704429175508</v>
      </c>
      <c r="X53" s="156">
        <f t="shared" ca="1" si="24"/>
        <v>3062.8728035647164</v>
      </c>
      <c r="Y53" s="156">
        <f t="shared" ca="1" si="24"/>
        <v>14749.496887774045</v>
      </c>
      <c r="Z53" s="156">
        <f t="shared" ca="1" si="24"/>
        <v>7868.8996962182464</v>
      </c>
      <c r="AA53" s="156">
        <f t="shared" ca="1" si="24"/>
        <v>7581.2917065536221</v>
      </c>
      <c r="AB53" s="156">
        <f t="shared" ca="1" si="24"/>
        <v>7548.6715198322881</v>
      </c>
      <c r="AC53" s="156">
        <f t="shared" ca="1" si="24"/>
        <v>6799.898076225727</v>
      </c>
      <c r="AD53" s="156">
        <f t="shared" ca="1" si="24"/>
        <v>5980.9865442464752</v>
      </c>
      <c r="AE53" s="156">
        <f t="shared" ca="1" si="24"/>
        <v>5161.369352760079</v>
      </c>
      <c r="AF53" s="156">
        <f t="shared" ca="1" si="24"/>
        <v>4630.2122651702302</v>
      </c>
      <c r="AG53" s="156">
        <f t="shared" ca="1" si="24"/>
        <v>2715.6854458017374</v>
      </c>
      <c r="AH53" s="156">
        <f t="shared" ca="1" si="24"/>
        <v>1321.0189009041899</v>
      </c>
      <c r="AI53" s="156">
        <f t="shared" ca="1" si="24"/>
        <v>20401.426237772535</v>
      </c>
      <c r="AJ53" s="156">
        <f t="shared" ca="1" si="24"/>
        <v>15900.368350273315</v>
      </c>
      <c r="AK53" s="156">
        <f t="shared" ca="1" si="24"/>
        <v>8404.8655195934771</v>
      </c>
      <c r="AL53" s="156">
        <f t="shared" ca="1" si="24"/>
        <v>1.1704806885986E-11</v>
      </c>
      <c r="AM53" s="156">
        <f t="shared" ca="1" si="24"/>
        <v>1.2741195180174467E-11</v>
      </c>
      <c r="AN53" s="156">
        <f t="shared" ca="1" si="24"/>
        <v>1.3869349251175269E-11</v>
      </c>
      <c r="AO53" s="156">
        <f t="shared" ca="1" si="24"/>
        <v>1.509739439125694E-11</v>
      </c>
      <c r="AP53" s="156">
        <f t="shared" ca="1" si="24"/>
        <v>1.816564681954804E-11</v>
      </c>
      <c r="AQ53" s="156">
        <f t="shared" ca="1" si="24"/>
        <v>1.8332787585399703E-11</v>
      </c>
      <c r="AR53" s="156">
        <f t="shared" ca="1" si="24"/>
        <v>1.995604259835512E-11</v>
      </c>
      <c r="AS53" s="156">
        <f t="shared" ca="1" si="24"/>
        <v>2.1723026808237659E-11</v>
      </c>
      <c r="AT53" s="156">
        <f t="shared" ca="1" si="24"/>
        <v>2.364646654694491E-11</v>
      </c>
      <c r="AU53" s="156">
        <f t="shared" ca="1" si="24"/>
        <v>2.5740214984393688E-11</v>
      </c>
      <c r="AV53" s="156">
        <f t="shared" ca="1" si="24"/>
        <v>2.8019351903060841E-11</v>
      </c>
    </row>
    <row r="54" spans="2:48" x14ac:dyDescent="0.2">
      <c r="B54" s="2"/>
      <c r="C54" s="2"/>
      <c r="D54" s="2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</row>
    <row r="55" spans="2:48" x14ac:dyDescent="0.2">
      <c r="B55" s="2" t="s">
        <v>102</v>
      </c>
      <c r="C55" s="2"/>
      <c r="D55" s="2"/>
      <c r="E55" s="160"/>
      <c r="F55" s="160"/>
      <c r="G55" s="160">
        <f>+F59</f>
        <v>0</v>
      </c>
      <c r="H55" s="160">
        <f t="shared" ref="H55:AK55" ca="1" si="25">+G59</f>
        <v>0</v>
      </c>
      <c r="I55" s="160">
        <f t="shared" ca="1" si="25"/>
        <v>0</v>
      </c>
      <c r="J55" s="160">
        <f t="shared" ca="1" si="25"/>
        <v>22199.589905877918</v>
      </c>
      <c r="K55" s="160">
        <f t="shared" ca="1" si="25"/>
        <v>25597.810853014173</v>
      </c>
      <c r="L55" s="160">
        <f t="shared" ca="1" si="25"/>
        <v>20462.647074185003</v>
      </c>
      <c r="M55" s="160">
        <f t="shared" ca="1" si="25"/>
        <v>10627.575480956515</v>
      </c>
      <c r="N55" s="160">
        <f t="shared" ca="1" si="25"/>
        <v>977.6486898348503</v>
      </c>
      <c r="O55" s="160">
        <f t="shared" ca="1" si="25"/>
        <v>0</v>
      </c>
      <c r="P55" s="160">
        <f t="shared" ca="1" si="25"/>
        <v>0</v>
      </c>
      <c r="Q55" s="160">
        <f t="shared" ca="1" si="25"/>
        <v>0</v>
      </c>
      <c r="R55" s="160">
        <f t="shared" ca="1" si="25"/>
        <v>0</v>
      </c>
      <c r="S55" s="160">
        <f t="shared" ca="1" si="25"/>
        <v>0</v>
      </c>
      <c r="T55" s="160">
        <f t="shared" ca="1" si="25"/>
        <v>0</v>
      </c>
      <c r="U55" s="160">
        <f t="shared" ca="1" si="25"/>
        <v>0</v>
      </c>
      <c r="V55" s="160">
        <f t="shared" ca="1" si="25"/>
        <v>0</v>
      </c>
      <c r="W55" s="160">
        <f t="shared" ca="1" si="25"/>
        <v>0</v>
      </c>
      <c r="X55" s="160">
        <f t="shared" ca="1" si="25"/>
        <v>0</v>
      </c>
      <c r="Y55" s="160">
        <f t="shared" ca="1" si="25"/>
        <v>0</v>
      </c>
      <c r="Z55" s="160">
        <f t="shared" ca="1" si="25"/>
        <v>0</v>
      </c>
      <c r="AA55" s="160">
        <f t="shared" ca="1" si="25"/>
        <v>0</v>
      </c>
      <c r="AB55" s="160">
        <f t="shared" ca="1" si="25"/>
        <v>0</v>
      </c>
      <c r="AC55" s="160">
        <f t="shared" ca="1" si="25"/>
        <v>0</v>
      </c>
      <c r="AD55" s="160">
        <f t="shared" ca="1" si="25"/>
        <v>0</v>
      </c>
      <c r="AE55" s="160">
        <f t="shared" ca="1" si="25"/>
        <v>0</v>
      </c>
      <c r="AF55" s="160">
        <f t="shared" ca="1" si="25"/>
        <v>0</v>
      </c>
      <c r="AG55" s="160">
        <f t="shared" ca="1" si="25"/>
        <v>0</v>
      </c>
      <c r="AH55" s="160">
        <f t="shared" ca="1" si="25"/>
        <v>0</v>
      </c>
      <c r="AI55" s="160">
        <f t="shared" ca="1" si="25"/>
        <v>0</v>
      </c>
      <c r="AJ55" s="160">
        <f t="shared" ca="1" si="25"/>
        <v>0</v>
      </c>
      <c r="AK55" s="160">
        <f t="shared" ca="1" si="25"/>
        <v>0</v>
      </c>
      <c r="AL55" s="160">
        <f ca="1">+AK59</f>
        <v>0</v>
      </c>
      <c r="AM55" s="160">
        <f ca="1">+AL59</f>
        <v>0</v>
      </c>
      <c r="AN55" s="160">
        <f ca="1">+AM59</f>
        <v>0</v>
      </c>
      <c r="AO55" s="160">
        <f t="shared" ref="AO55:AV55" ca="1" si="26">+AN59</f>
        <v>0</v>
      </c>
      <c r="AP55" s="160">
        <f t="shared" ca="1" si="26"/>
        <v>0</v>
      </c>
      <c r="AQ55" s="160">
        <f t="shared" ca="1" si="26"/>
        <v>0</v>
      </c>
      <c r="AR55" s="160">
        <f t="shared" ca="1" si="26"/>
        <v>0</v>
      </c>
      <c r="AS55" s="160">
        <f t="shared" ca="1" si="26"/>
        <v>0</v>
      </c>
      <c r="AT55" s="160">
        <f t="shared" ca="1" si="26"/>
        <v>0</v>
      </c>
      <c r="AU55" s="160">
        <f t="shared" ca="1" si="26"/>
        <v>0</v>
      </c>
      <c r="AV55" s="160">
        <f t="shared" ca="1" si="26"/>
        <v>0</v>
      </c>
    </row>
    <row r="56" spans="2:48" x14ac:dyDescent="0.2">
      <c r="B56" s="227" t="s">
        <v>80</v>
      </c>
      <c r="C56" s="172"/>
      <c r="D56" s="172"/>
      <c r="E56" s="162">
        <f t="shared" ref="E56:E58" ca="1" si="27">+SUM(G56:AV56)</f>
        <v>25597.810853014173</v>
      </c>
      <c r="F56" s="162"/>
      <c r="G56" s="162">
        <f ca="1">-G53*(G53&lt;0)*G$5</f>
        <v>0</v>
      </c>
      <c r="H56" s="162">
        <f t="shared" ref="H56:AV56" ca="1" si="28">-H53*(H53&lt;0)*H$5</f>
        <v>0</v>
      </c>
      <c r="I56" s="162">
        <f t="shared" ca="1" si="28"/>
        <v>22199.589905877918</v>
      </c>
      <c r="J56" s="162">
        <f t="shared" ca="1" si="28"/>
        <v>3398.2209471362539</v>
      </c>
      <c r="K56" s="162">
        <f t="shared" ca="1" si="28"/>
        <v>0</v>
      </c>
      <c r="L56" s="162">
        <f t="shared" ca="1" si="28"/>
        <v>0</v>
      </c>
      <c r="M56" s="162">
        <f t="shared" ca="1" si="28"/>
        <v>0</v>
      </c>
      <c r="N56" s="162">
        <f t="shared" ca="1" si="28"/>
        <v>0</v>
      </c>
      <c r="O56" s="162">
        <f t="shared" ca="1" si="28"/>
        <v>0</v>
      </c>
      <c r="P56" s="162">
        <f t="shared" ca="1" si="28"/>
        <v>0</v>
      </c>
      <c r="Q56" s="162">
        <f t="shared" ca="1" si="28"/>
        <v>0</v>
      </c>
      <c r="R56" s="162">
        <f t="shared" ca="1" si="28"/>
        <v>0</v>
      </c>
      <c r="S56" s="162">
        <f t="shared" ca="1" si="28"/>
        <v>0</v>
      </c>
      <c r="T56" s="162">
        <f t="shared" ca="1" si="28"/>
        <v>0</v>
      </c>
      <c r="U56" s="162">
        <f t="shared" ca="1" si="28"/>
        <v>0</v>
      </c>
      <c r="V56" s="162">
        <f t="shared" ca="1" si="28"/>
        <v>0</v>
      </c>
      <c r="W56" s="162">
        <f t="shared" ca="1" si="28"/>
        <v>0</v>
      </c>
      <c r="X56" s="162">
        <f t="shared" ca="1" si="28"/>
        <v>0</v>
      </c>
      <c r="Y56" s="162">
        <f t="shared" ca="1" si="28"/>
        <v>0</v>
      </c>
      <c r="Z56" s="162">
        <f t="shared" ca="1" si="28"/>
        <v>0</v>
      </c>
      <c r="AA56" s="162">
        <f t="shared" ca="1" si="28"/>
        <v>0</v>
      </c>
      <c r="AB56" s="162">
        <f t="shared" ca="1" si="28"/>
        <v>0</v>
      </c>
      <c r="AC56" s="162">
        <f t="shared" ca="1" si="28"/>
        <v>0</v>
      </c>
      <c r="AD56" s="162">
        <f t="shared" ca="1" si="28"/>
        <v>0</v>
      </c>
      <c r="AE56" s="162">
        <f t="shared" ca="1" si="28"/>
        <v>0</v>
      </c>
      <c r="AF56" s="162">
        <f t="shared" ca="1" si="28"/>
        <v>0</v>
      </c>
      <c r="AG56" s="162">
        <f t="shared" ca="1" si="28"/>
        <v>0</v>
      </c>
      <c r="AH56" s="162">
        <f t="shared" ca="1" si="28"/>
        <v>0</v>
      </c>
      <c r="AI56" s="162">
        <f t="shared" ca="1" si="28"/>
        <v>0</v>
      </c>
      <c r="AJ56" s="162">
        <f t="shared" ca="1" si="28"/>
        <v>0</v>
      </c>
      <c r="AK56" s="162">
        <f t="shared" ca="1" si="28"/>
        <v>0</v>
      </c>
      <c r="AL56" s="162">
        <f t="shared" ca="1" si="28"/>
        <v>0</v>
      </c>
      <c r="AM56" s="162">
        <f t="shared" ca="1" si="28"/>
        <v>0</v>
      </c>
      <c r="AN56" s="162">
        <f t="shared" ca="1" si="28"/>
        <v>0</v>
      </c>
      <c r="AO56" s="162">
        <f t="shared" ca="1" si="28"/>
        <v>0</v>
      </c>
      <c r="AP56" s="162">
        <f t="shared" ca="1" si="28"/>
        <v>0</v>
      </c>
      <c r="AQ56" s="162">
        <f t="shared" ca="1" si="28"/>
        <v>0</v>
      </c>
      <c r="AR56" s="162">
        <f t="shared" ca="1" si="28"/>
        <v>0</v>
      </c>
      <c r="AS56" s="162">
        <f t="shared" ca="1" si="28"/>
        <v>0</v>
      </c>
      <c r="AT56" s="162">
        <f t="shared" ca="1" si="28"/>
        <v>0</v>
      </c>
      <c r="AU56" s="162">
        <f t="shared" ca="1" si="28"/>
        <v>0</v>
      </c>
      <c r="AV56" s="162">
        <f t="shared" ca="1" si="28"/>
        <v>0</v>
      </c>
    </row>
    <row r="57" spans="2:48" x14ac:dyDescent="0.2">
      <c r="B57" s="228" t="s">
        <v>557</v>
      </c>
      <c r="C57" s="2"/>
      <c r="D57" s="2"/>
      <c r="E57" s="160">
        <f t="shared" ca="1" si="27"/>
        <v>-25597.810853014176</v>
      </c>
      <c r="F57" s="160"/>
      <c r="G57" s="160">
        <f ca="1">-MIN(G55,G53)*(G53&gt;0)</f>
        <v>0</v>
      </c>
      <c r="H57" s="160">
        <f t="shared" ref="H57:AV57" ca="1" si="29">-MIN(H55,H53)*(H53&gt;0)</f>
        <v>0</v>
      </c>
      <c r="I57" s="160">
        <f t="shared" ca="1" si="29"/>
        <v>0</v>
      </c>
      <c r="J57" s="160">
        <f t="shared" ca="1" si="29"/>
        <v>0</v>
      </c>
      <c r="K57" s="160">
        <f t="shared" ca="1" si="29"/>
        <v>-5135.16377882917</v>
      </c>
      <c r="L57" s="160">
        <f t="shared" ca="1" si="29"/>
        <v>-9835.0715932284875</v>
      </c>
      <c r="M57" s="160">
        <f t="shared" ca="1" si="29"/>
        <v>-9649.9267911216648</v>
      </c>
      <c r="N57" s="160">
        <f t="shared" ca="1" si="29"/>
        <v>-977.6486898348503</v>
      </c>
      <c r="O57" s="160">
        <f t="shared" ca="1" si="29"/>
        <v>0</v>
      </c>
      <c r="P57" s="160">
        <f t="shared" ca="1" si="29"/>
        <v>0</v>
      </c>
      <c r="Q57" s="160">
        <f t="shared" ca="1" si="29"/>
        <v>0</v>
      </c>
      <c r="R57" s="160">
        <f t="shared" ca="1" si="29"/>
        <v>0</v>
      </c>
      <c r="S57" s="160">
        <f t="shared" ca="1" si="29"/>
        <v>0</v>
      </c>
      <c r="T57" s="160">
        <f t="shared" ca="1" si="29"/>
        <v>0</v>
      </c>
      <c r="U57" s="160">
        <f t="shared" ca="1" si="29"/>
        <v>0</v>
      </c>
      <c r="V57" s="160">
        <f t="shared" ca="1" si="29"/>
        <v>0</v>
      </c>
      <c r="W57" s="160">
        <f t="shared" ca="1" si="29"/>
        <v>0</v>
      </c>
      <c r="X57" s="160">
        <f t="shared" ca="1" si="29"/>
        <v>0</v>
      </c>
      <c r="Y57" s="160">
        <f t="shared" ca="1" si="29"/>
        <v>0</v>
      </c>
      <c r="Z57" s="160">
        <f t="shared" ca="1" si="29"/>
        <v>0</v>
      </c>
      <c r="AA57" s="160">
        <f t="shared" ca="1" si="29"/>
        <v>0</v>
      </c>
      <c r="AB57" s="160">
        <f t="shared" ca="1" si="29"/>
        <v>0</v>
      </c>
      <c r="AC57" s="160">
        <f t="shared" ca="1" si="29"/>
        <v>0</v>
      </c>
      <c r="AD57" s="160">
        <f t="shared" ca="1" si="29"/>
        <v>0</v>
      </c>
      <c r="AE57" s="160">
        <f t="shared" ca="1" si="29"/>
        <v>0</v>
      </c>
      <c r="AF57" s="160">
        <f t="shared" ca="1" si="29"/>
        <v>0</v>
      </c>
      <c r="AG57" s="160">
        <f t="shared" ca="1" si="29"/>
        <v>0</v>
      </c>
      <c r="AH57" s="160">
        <f t="shared" ca="1" si="29"/>
        <v>0</v>
      </c>
      <c r="AI57" s="160">
        <f t="shared" ca="1" si="29"/>
        <v>0</v>
      </c>
      <c r="AJ57" s="160">
        <f t="shared" ca="1" si="29"/>
        <v>0</v>
      </c>
      <c r="AK57" s="160">
        <f t="shared" ca="1" si="29"/>
        <v>0</v>
      </c>
      <c r="AL57" s="160">
        <f t="shared" ca="1" si="29"/>
        <v>0</v>
      </c>
      <c r="AM57" s="160">
        <f t="shared" ca="1" si="29"/>
        <v>0</v>
      </c>
      <c r="AN57" s="160">
        <f t="shared" ca="1" si="29"/>
        <v>0</v>
      </c>
      <c r="AO57" s="160">
        <f t="shared" ca="1" si="29"/>
        <v>0</v>
      </c>
      <c r="AP57" s="160">
        <f t="shared" ca="1" si="29"/>
        <v>0</v>
      </c>
      <c r="AQ57" s="160">
        <f t="shared" ca="1" si="29"/>
        <v>0</v>
      </c>
      <c r="AR57" s="160">
        <f t="shared" ca="1" si="29"/>
        <v>0</v>
      </c>
      <c r="AS57" s="160">
        <f t="shared" ca="1" si="29"/>
        <v>0</v>
      </c>
      <c r="AT57" s="160">
        <f t="shared" ca="1" si="29"/>
        <v>0</v>
      </c>
      <c r="AU57" s="160">
        <f t="shared" ca="1" si="29"/>
        <v>0</v>
      </c>
      <c r="AV57" s="160">
        <f t="shared" ca="1" si="29"/>
        <v>0</v>
      </c>
    </row>
    <row r="58" spans="2:48" x14ac:dyDescent="0.2">
      <c r="B58" s="229" t="s">
        <v>70</v>
      </c>
      <c r="C58" s="191"/>
      <c r="D58" s="191"/>
      <c r="E58" s="219">
        <f t="shared" ca="1" si="27"/>
        <v>0</v>
      </c>
      <c r="F58" s="219"/>
      <c r="G58" s="220">
        <f t="shared" ref="G58:AK58" ca="1" si="30">-SUM(G55:G57)*G$7</f>
        <v>0</v>
      </c>
      <c r="H58" s="220">
        <f t="shared" ca="1" si="30"/>
        <v>0</v>
      </c>
      <c r="I58" s="220">
        <f t="shared" ca="1" si="30"/>
        <v>0</v>
      </c>
      <c r="J58" s="220">
        <f t="shared" ca="1" si="30"/>
        <v>0</v>
      </c>
      <c r="K58" s="220">
        <f t="shared" ca="1" si="30"/>
        <v>0</v>
      </c>
      <c r="L58" s="220">
        <f t="shared" ca="1" si="30"/>
        <v>0</v>
      </c>
      <c r="M58" s="220">
        <f t="shared" ca="1" si="30"/>
        <v>0</v>
      </c>
      <c r="N58" s="220">
        <f t="shared" ca="1" si="30"/>
        <v>0</v>
      </c>
      <c r="O58" s="220">
        <f t="shared" ca="1" si="30"/>
        <v>0</v>
      </c>
      <c r="P58" s="220">
        <f t="shared" ca="1" si="30"/>
        <v>0</v>
      </c>
      <c r="Q58" s="220">
        <f t="shared" ca="1" si="30"/>
        <v>0</v>
      </c>
      <c r="R58" s="220">
        <f t="shared" ca="1" si="30"/>
        <v>0</v>
      </c>
      <c r="S58" s="220">
        <f t="shared" ca="1" si="30"/>
        <v>0</v>
      </c>
      <c r="T58" s="220">
        <f t="shared" ca="1" si="30"/>
        <v>0</v>
      </c>
      <c r="U58" s="220">
        <f t="shared" ca="1" si="30"/>
        <v>0</v>
      </c>
      <c r="V58" s="220">
        <f t="shared" ca="1" si="30"/>
        <v>0</v>
      </c>
      <c r="W58" s="220">
        <f t="shared" ca="1" si="30"/>
        <v>0</v>
      </c>
      <c r="X58" s="220">
        <f t="shared" ca="1" si="30"/>
        <v>0</v>
      </c>
      <c r="Y58" s="220">
        <f t="shared" ca="1" si="30"/>
        <v>0</v>
      </c>
      <c r="Z58" s="220">
        <f t="shared" ca="1" si="30"/>
        <v>0</v>
      </c>
      <c r="AA58" s="220">
        <f t="shared" ca="1" si="30"/>
        <v>0</v>
      </c>
      <c r="AB58" s="220">
        <f t="shared" ca="1" si="30"/>
        <v>0</v>
      </c>
      <c r="AC58" s="220">
        <f t="shared" ca="1" si="30"/>
        <v>0</v>
      </c>
      <c r="AD58" s="220">
        <f t="shared" ca="1" si="30"/>
        <v>0</v>
      </c>
      <c r="AE58" s="220">
        <f t="shared" ca="1" si="30"/>
        <v>0</v>
      </c>
      <c r="AF58" s="220">
        <f t="shared" ca="1" si="30"/>
        <v>0</v>
      </c>
      <c r="AG58" s="220">
        <f t="shared" ca="1" si="30"/>
        <v>0</v>
      </c>
      <c r="AH58" s="220">
        <f t="shared" ca="1" si="30"/>
        <v>0</v>
      </c>
      <c r="AI58" s="220">
        <f t="shared" ca="1" si="30"/>
        <v>0</v>
      </c>
      <c r="AJ58" s="220">
        <f t="shared" ca="1" si="30"/>
        <v>0</v>
      </c>
      <c r="AK58" s="220">
        <f t="shared" ca="1" si="30"/>
        <v>0</v>
      </c>
      <c r="AL58" s="220">
        <f ca="1">-SUM(AL55:AL57)*AL$7</f>
        <v>0</v>
      </c>
      <c r="AM58" s="220">
        <f t="shared" ref="AM58:AN58" ca="1" si="31">-SUM(AM55:AM57)*AM$7</f>
        <v>0</v>
      </c>
      <c r="AN58" s="220">
        <f t="shared" ca="1" si="31"/>
        <v>0</v>
      </c>
      <c r="AO58" s="220">
        <f t="shared" ref="AO58:AV58" ca="1" si="32">-SUM(AO55:AO57)*AO$7</f>
        <v>0</v>
      </c>
      <c r="AP58" s="220">
        <f t="shared" ca="1" si="32"/>
        <v>0</v>
      </c>
      <c r="AQ58" s="220">
        <f t="shared" ca="1" si="32"/>
        <v>0</v>
      </c>
      <c r="AR58" s="220">
        <f t="shared" ca="1" si="32"/>
        <v>0</v>
      </c>
      <c r="AS58" s="220">
        <f t="shared" ca="1" si="32"/>
        <v>0</v>
      </c>
      <c r="AT58" s="220">
        <f t="shared" ca="1" si="32"/>
        <v>0</v>
      </c>
      <c r="AU58" s="220">
        <f t="shared" ca="1" si="32"/>
        <v>0</v>
      </c>
      <c r="AV58" s="220">
        <f t="shared" ca="1" si="32"/>
        <v>0</v>
      </c>
    </row>
    <row r="59" spans="2:48" x14ac:dyDescent="0.2">
      <c r="B59" s="2" t="s">
        <v>103</v>
      </c>
      <c r="C59" s="2"/>
      <c r="D59" s="2"/>
      <c r="E59" s="160"/>
      <c r="F59" s="160"/>
      <c r="G59" s="160">
        <f ca="1">SUM(G55:G58)</f>
        <v>0</v>
      </c>
      <c r="H59" s="160">
        <f t="shared" ref="H59:AN59" ca="1" si="33">SUM(H55:H58)</f>
        <v>0</v>
      </c>
      <c r="I59" s="160">
        <f t="shared" ca="1" si="33"/>
        <v>22199.589905877918</v>
      </c>
      <c r="J59" s="160">
        <f t="shared" ca="1" si="33"/>
        <v>25597.810853014173</v>
      </c>
      <c r="K59" s="160">
        <f t="shared" ca="1" si="33"/>
        <v>20462.647074185003</v>
      </c>
      <c r="L59" s="160">
        <f t="shared" ca="1" si="33"/>
        <v>10627.575480956515</v>
      </c>
      <c r="M59" s="160">
        <f t="shared" ca="1" si="33"/>
        <v>977.6486898348503</v>
      </c>
      <c r="N59" s="160">
        <f t="shared" ca="1" si="33"/>
        <v>0</v>
      </c>
      <c r="O59" s="160">
        <f t="shared" ca="1" si="33"/>
        <v>0</v>
      </c>
      <c r="P59" s="160">
        <f t="shared" ca="1" si="33"/>
        <v>0</v>
      </c>
      <c r="Q59" s="160">
        <f t="shared" ca="1" si="33"/>
        <v>0</v>
      </c>
      <c r="R59" s="160">
        <f t="shared" ca="1" si="33"/>
        <v>0</v>
      </c>
      <c r="S59" s="160">
        <f t="shared" ca="1" si="33"/>
        <v>0</v>
      </c>
      <c r="T59" s="160">
        <f t="shared" ca="1" si="33"/>
        <v>0</v>
      </c>
      <c r="U59" s="160">
        <f t="shared" ca="1" si="33"/>
        <v>0</v>
      </c>
      <c r="V59" s="160">
        <f t="shared" ca="1" si="33"/>
        <v>0</v>
      </c>
      <c r="W59" s="160">
        <f t="shared" ca="1" si="33"/>
        <v>0</v>
      </c>
      <c r="X59" s="160">
        <f t="shared" ca="1" si="33"/>
        <v>0</v>
      </c>
      <c r="Y59" s="160">
        <f t="shared" ca="1" si="33"/>
        <v>0</v>
      </c>
      <c r="Z59" s="160">
        <f t="shared" ca="1" si="33"/>
        <v>0</v>
      </c>
      <c r="AA59" s="160">
        <f t="shared" ca="1" si="33"/>
        <v>0</v>
      </c>
      <c r="AB59" s="160">
        <f t="shared" ca="1" si="33"/>
        <v>0</v>
      </c>
      <c r="AC59" s="160">
        <f t="shared" ca="1" si="33"/>
        <v>0</v>
      </c>
      <c r="AD59" s="160">
        <f t="shared" ca="1" si="33"/>
        <v>0</v>
      </c>
      <c r="AE59" s="160">
        <f t="shared" ca="1" si="33"/>
        <v>0</v>
      </c>
      <c r="AF59" s="160">
        <f t="shared" ca="1" si="33"/>
        <v>0</v>
      </c>
      <c r="AG59" s="160">
        <f t="shared" ca="1" si="33"/>
        <v>0</v>
      </c>
      <c r="AH59" s="160">
        <f t="shared" ca="1" si="33"/>
        <v>0</v>
      </c>
      <c r="AI59" s="160">
        <f t="shared" ca="1" si="33"/>
        <v>0</v>
      </c>
      <c r="AJ59" s="160">
        <f t="shared" ca="1" si="33"/>
        <v>0</v>
      </c>
      <c r="AK59" s="160">
        <f t="shared" ca="1" si="33"/>
        <v>0</v>
      </c>
      <c r="AL59" s="160">
        <f t="shared" ca="1" si="33"/>
        <v>0</v>
      </c>
      <c r="AM59" s="160">
        <f t="shared" ca="1" si="33"/>
        <v>0</v>
      </c>
      <c r="AN59" s="160">
        <f t="shared" ca="1" si="33"/>
        <v>0</v>
      </c>
      <c r="AO59" s="160">
        <f t="shared" ref="AO59:AV59" ca="1" si="34">SUM(AO55:AO58)</f>
        <v>0</v>
      </c>
      <c r="AP59" s="160">
        <f t="shared" ca="1" si="34"/>
        <v>0</v>
      </c>
      <c r="AQ59" s="160">
        <f t="shared" ca="1" si="34"/>
        <v>0</v>
      </c>
      <c r="AR59" s="160">
        <f t="shared" ca="1" si="34"/>
        <v>0</v>
      </c>
      <c r="AS59" s="160">
        <f t="shared" ca="1" si="34"/>
        <v>0</v>
      </c>
      <c r="AT59" s="160">
        <f t="shared" ca="1" si="34"/>
        <v>0</v>
      </c>
      <c r="AU59" s="160">
        <f t="shared" ca="1" si="34"/>
        <v>0</v>
      </c>
      <c r="AV59" s="160">
        <f t="shared" ca="1" si="34"/>
        <v>0</v>
      </c>
    </row>
    <row r="60" spans="2:48" x14ac:dyDescent="0.2">
      <c r="B60" s="2"/>
      <c r="C60" s="2"/>
      <c r="D60" s="2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60"/>
      <c r="AU60" s="160"/>
      <c r="AV60" s="160"/>
    </row>
    <row r="61" spans="2:48" x14ac:dyDescent="0.2">
      <c r="B61" s="2" t="s">
        <v>560</v>
      </c>
      <c r="C61" s="2"/>
      <c r="D61" s="2"/>
      <c r="E61" s="160"/>
      <c r="F61" s="160"/>
      <c r="G61" s="160">
        <f t="shared" ref="G61:H61" ca="1" si="35">+G53+G56+G57+G58</f>
        <v>0</v>
      </c>
      <c r="H61" s="160">
        <f t="shared" ca="1" si="35"/>
        <v>0</v>
      </c>
      <c r="I61" s="160">
        <f ca="1">+I53+I56+I57+I58</f>
        <v>0</v>
      </c>
      <c r="J61" s="160">
        <f t="shared" ref="J61:AV61" ca="1" si="36">+J53+J56+J57+J58</f>
        <v>0</v>
      </c>
      <c r="K61" s="160">
        <f t="shared" ca="1" si="36"/>
        <v>0</v>
      </c>
      <c r="L61" s="160">
        <f t="shared" ca="1" si="36"/>
        <v>0</v>
      </c>
      <c r="M61" s="160">
        <f t="shared" ca="1" si="36"/>
        <v>0</v>
      </c>
      <c r="N61" s="160">
        <f t="shared" ca="1" si="36"/>
        <v>8441.8424664348622</v>
      </c>
      <c r="O61" s="160">
        <f t="shared" ca="1" si="36"/>
        <v>9212.7983190600135</v>
      </c>
      <c r="P61" s="160">
        <f t="shared" ca="1" si="36"/>
        <v>8873.1544300684436</v>
      </c>
      <c r="Q61" s="160">
        <f t="shared" ca="1" si="36"/>
        <v>8511.7829670943756</v>
      </c>
      <c r="R61" s="160">
        <f t="shared" ca="1" si="36"/>
        <v>8155.8490641402759</v>
      </c>
      <c r="S61" s="160">
        <f t="shared" ca="1" si="36"/>
        <v>8357.4606057534584</v>
      </c>
      <c r="T61" s="160">
        <f t="shared" ca="1" si="36"/>
        <v>7801.5379999670022</v>
      </c>
      <c r="U61" s="160">
        <f t="shared" ca="1" si="36"/>
        <v>6805.3983879340285</v>
      </c>
      <c r="V61" s="160">
        <f t="shared" ca="1" si="36"/>
        <v>5714.1165345449444</v>
      </c>
      <c r="W61" s="160">
        <f t="shared" ca="1" si="36"/>
        <v>4476.4704429175508</v>
      </c>
      <c r="X61" s="160">
        <f t="shared" ca="1" si="36"/>
        <v>3062.8728035647164</v>
      </c>
      <c r="Y61" s="160">
        <f t="shared" ca="1" si="36"/>
        <v>14749.496887774045</v>
      </c>
      <c r="Z61" s="160">
        <f t="shared" ca="1" si="36"/>
        <v>7868.8996962182464</v>
      </c>
      <c r="AA61" s="160">
        <f t="shared" ca="1" si="36"/>
        <v>7581.2917065536221</v>
      </c>
      <c r="AB61" s="160">
        <f t="shared" ca="1" si="36"/>
        <v>7548.6715198322881</v>
      </c>
      <c r="AC61" s="160">
        <f t="shared" ca="1" si="36"/>
        <v>6799.898076225727</v>
      </c>
      <c r="AD61" s="160">
        <f t="shared" ca="1" si="36"/>
        <v>5980.9865442464752</v>
      </c>
      <c r="AE61" s="160">
        <f t="shared" ca="1" si="36"/>
        <v>5161.369352760079</v>
      </c>
      <c r="AF61" s="160">
        <f t="shared" ca="1" si="36"/>
        <v>4630.2122651702302</v>
      </c>
      <c r="AG61" s="160">
        <f t="shared" ca="1" si="36"/>
        <v>2715.6854458017374</v>
      </c>
      <c r="AH61" s="160">
        <f t="shared" ca="1" si="36"/>
        <v>1321.0189009041899</v>
      </c>
      <c r="AI61" s="160">
        <f t="shared" ca="1" si="36"/>
        <v>20401.426237772535</v>
      </c>
      <c r="AJ61" s="160">
        <f t="shared" ca="1" si="36"/>
        <v>15900.368350273315</v>
      </c>
      <c r="AK61" s="160">
        <f t="shared" ca="1" si="36"/>
        <v>8404.8655195934771</v>
      </c>
      <c r="AL61" s="160">
        <f t="shared" ca="1" si="36"/>
        <v>1.1704806885986E-11</v>
      </c>
      <c r="AM61" s="160">
        <f t="shared" ca="1" si="36"/>
        <v>1.2741195180174467E-11</v>
      </c>
      <c r="AN61" s="160">
        <f t="shared" ca="1" si="36"/>
        <v>1.3869349251175269E-11</v>
      </c>
      <c r="AO61" s="160">
        <f t="shared" ca="1" si="36"/>
        <v>1.509739439125694E-11</v>
      </c>
      <c r="AP61" s="160">
        <f t="shared" ca="1" si="36"/>
        <v>1.816564681954804E-11</v>
      </c>
      <c r="AQ61" s="160">
        <f t="shared" ca="1" si="36"/>
        <v>1.8332787585399703E-11</v>
      </c>
      <c r="AR61" s="160">
        <f t="shared" ca="1" si="36"/>
        <v>1.995604259835512E-11</v>
      </c>
      <c r="AS61" s="160">
        <f t="shared" ca="1" si="36"/>
        <v>2.1723026808237659E-11</v>
      </c>
      <c r="AT61" s="160">
        <f t="shared" ca="1" si="36"/>
        <v>2.364646654694491E-11</v>
      </c>
      <c r="AU61" s="160">
        <f t="shared" ca="1" si="36"/>
        <v>2.5740214984393688E-11</v>
      </c>
      <c r="AV61" s="160">
        <f t="shared" ca="1" si="36"/>
        <v>2.8019351903060841E-11</v>
      </c>
    </row>
    <row r="62" spans="2:48" x14ac:dyDescent="0.2">
      <c r="B62" s="2"/>
      <c r="C62" s="2"/>
      <c r="D62" s="2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60"/>
      <c r="AO62" s="160"/>
      <c r="AP62" s="160"/>
      <c r="AQ62" s="160"/>
      <c r="AR62" s="160"/>
      <c r="AS62" s="160"/>
      <c r="AT62" s="160"/>
      <c r="AU62" s="160"/>
      <c r="AV62" s="160"/>
    </row>
    <row r="63" spans="2:48" x14ac:dyDescent="0.2">
      <c r="B63" s="171" t="s">
        <v>90</v>
      </c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</row>
    <row r="64" spans="2:48" x14ac:dyDescent="0.2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</row>
    <row r="65" spans="2:48" x14ac:dyDescent="0.2">
      <c r="B65" s="2" t="str">
        <f>+Flags!B37</f>
        <v>Factor de Operación completa</v>
      </c>
      <c r="C65" s="2"/>
      <c r="D65" s="2"/>
      <c r="E65" s="160"/>
      <c r="F65" s="160"/>
      <c r="G65" s="160">
        <f t="shared" ref="G65:AV65" si="37">+G6+G7</f>
        <v>0</v>
      </c>
      <c r="H65" s="160">
        <f t="shared" si="37"/>
        <v>0</v>
      </c>
      <c r="I65" s="160">
        <f t="shared" si="37"/>
        <v>0</v>
      </c>
      <c r="J65" s="160">
        <f t="shared" si="37"/>
        <v>0</v>
      </c>
      <c r="K65" s="160">
        <f t="shared" si="37"/>
        <v>0.33424657534246577</v>
      </c>
      <c r="L65" s="160">
        <f t="shared" si="37"/>
        <v>1</v>
      </c>
      <c r="M65" s="160">
        <f t="shared" si="37"/>
        <v>1</v>
      </c>
      <c r="N65" s="160">
        <f t="shared" si="37"/>
        <v>1</v>
      </c>
      <c r="O65" s="160">
        <f t="shared" si="37"/>
        <v>1</v>
      </c>
      <c r="P65" s="160">
        <f t="shared" si="37"/>
        <v>1</v>
      </c>
      <c r="Q65" s="160">
        <f t="shared" si="37"/>
        <v>1</v>
      </c>
      <c r="R65" s="160">
        <f t="shared" si="37"/>
        <v>1</v>
      </c>
      <c r="S65" s="160">
        <f t="shared" si="37"/>
        <v>1</v>
      </c>
      <c r="T65" s="160">
        <f t="shared" si="37"/>
        <v>1</v>
      </c>
      <c r="U65" s="160">
        <f t="shared" si="37"/>
        <v>1</v>
      </c>
      <c r="V65" s="160">
        <f t="shared" si="37"/>
        <v>1</v>
      </c>
      <c r="W65" s="160">
        <f t="shared" si="37"/>
        <v>1</v>
      </c>
      <c r="X65" s="160">
        <f t="shared" si="37"/>
        <v>1</v>
      </c>
      <c r="Y65" s="160">
        <f t="shared" si="37"/>
        <v>1</v>
      </c>
      <c r="Z65" s="160">
        <f t="shared" si="37"/>
        <v>1</v>
      </c>
      <c r="AA65" s="160">
        <f t="shared" si="37"/>
        <v>1</v>
      </c>
      <c r="AB65" s="160">
        <f t="shared" si="37"/>
        <v>1</v>
      </c>
      <c r="AC65" s="160">
        <f t="shared" si="37"/>
        <v>1</v>
      </c>
      <c r="AD65" s="160">
        <f t="shared" si="37"/>
        <v>1</v>
      </c>
      <c r="AE65" s="160">
        <f t="shared" si="37"/>
        <v>1</v>
      </c>
      <c r="AF65" s="160">
        <f t="shared" si="37"/>
        <v>1</v>
      </c>
      <c r="AG65" s="160">
        <f t="shared" si="37"/>
        <v>1</v>
      </c>
      <c r="AH65" s="160">
        <f t="shared" si="37"/>
        <v>1</v>
      </c>
      <c r="AI65" s="160">
        <f t="shared" si="37"/>
        <v>1</v>
      </c>
      <c r="AJ65" s="160">
        <f t="shared" si="37"/>
        <v>1</v>
      </c>
      <c r="AK65" s="160">
        <f t="shared" si="37"/>
        <v>1</v>
      </c>
      <c r="AL65" s="160">
        <f t="shared" si="37"/>
        <v>0</v>
      </c>
      <c r="AM65" s="160">
        <f t="shared" si="37"/>
        <v>0</v>
      </c>
      <c r="AN65" s="160">
        <f t="shared" si="37"/>
        <v>0</v>
      </c>
      <c r="AO65" s="160">
        <f t="shared" si="37"/>
        <v>0</v>
      </c>
      <c r="AP65" s="160">
        <f t="shared" si="37"/>
        <v>0</v>
      </c>
      <c r="AQ65" s="160">
        <f t="shared" si="37"/>
        <v>0</v>
      </c>
      <c r="AR65" s="160">
        <f t="shared" si="37"/>
        <v>0</v>
      </c>
      <c r="AS65" s="160">
        <f t="shared" si="37"/>
        <v>0</v>
      </c>
      <c r="AT65" s="160">
        <f t="shared" si="37"/>
        <v>0</v>
      </c>
      <c r="AU65" s="160">
        <f t="shared" si="37"/>
        <v>0</v>
      </c>
      <c r="AV65" s="160">
        <f t="shared" si="37"/>
        <v>0</v>
      </c>
    </row>
    <row r="66" spans="2:48" x14ac:dyDescent="0.2">
      <c r="B66" s="2" t="s">
        <v>561</v>
      </c>
      <c r="C66" s="2"/>
      <c r="D66" s="2"/>
      <c r="E66" s="160"/>
      <c r="F66" s="160"/>
      <c r="G66" s="160">
        <f ca="1">+G61</f>
        <v>0</v>
      </c>
      <c r="H66" s="160">
        <f t="shared" ref="H66:AV66" ca="1" si="38">+H61</f>
        <v>0</v>
      </c>
      <c r="I66" s="160">
        <f t="shared" ca="1" si="38"/>
        <v>0</v>
      </c>
      <c r="J66" s="160">
        <f t="shared" ca="1" si="38"/>
        <v>0</v>
      </c>
      <c r="K66" s="160">
        <f t="shared" ca="1" si="38"/>
        <v>0</v>
      </c>
      <c r="L66" s="160">
        <f t="shared" ca="1" si="38"/>
        <v>0</v>
      </c>
      <c r="M66" s="160">
        <f t="shared" ca="1" si="38"/>
        <v>0</v>
      </c>
      <c r="N66" s="160">
        <f t="shared" ca="1" si="38"/>
        <v>8441.8424664348622</v>
      </c>
      <c r="O66" s="160">
        <f t="shared" ca="1" si="38"/>
        <v>9212.7983190600135</v>
      </c>
      <c r="P66" s="160">
        <f t="shared" ca="1" si="38"/>
        <v>8873.1544300684436</v>
      </c>
      <c r="Q66" s="160">
        <f t="shared" ca="1" si="38"/>
        <v>8511.7829670943756</v>
      </c>
      <c r="R66" s="160">
        <f t="shared" ca="1" si="38"/>
        <v>8155.8490641402759</v>
      </c>
      <c r="S66" s="160">
        <f t="shared" ca="1" si="38"/>
        <v>8357.4606057534584</v>
      </c>
      <c r="T66" s="160">
        <f t="shared" ca="1" si="38"/>
        <v>7801.5379999670022</v>
      </c>
      <c r="U66" s="160">
        <f t="shared" ca="1" si="38"/>
        <v>6805.3983879340285</v>
      </c>
      <c r="V66" s="160">
        <f t="shared" ca="1" si="38"/>
        <v>5714.1165345449444</v>
      </c>
      <c r="W66" s="160">
        <f t="shared" ca="1" si="38"/>
        <v>4476.4704429175508</v>
      </c>
      <c r="X66" s="160">
        <f t="shared" ca="1" si="38"/>
        <v>3062.8728035647164</v>
      </c>
      <c r="Y66" s="160">
        <f t="shared" ca="1" si="38"/>
        <v>14749.496887774045</v>
      </c>
      <c r="Z66" s="160">
        <f t="shared" ca="1" si="38"/>
        <v>7868.8996962182464</v>
      </c>
      <c r="AA66" s="160">
        <f t="shared" ca="1" si="38"/>
        <v>7581.2917065536221</v>
      </c>
      <c r="AB66" s="160">
        <f t="shared" ca="1" si="38"/>
        <v>7548.6715198322881</v>
      </c>
      <c r="AC66" s="160">
        <f t="shared" ca="1" si="38"/>
        <v>6799.898076225727</v>
      </c>
      <c r="AD66" s="160">
        <f t="shared" ca="1" si="38"/>
        <v>5980.9865442464752</v>
      </c>
      <c r="AE66" s="160">
        <f t="shared" ca="1" si="38"/>
        <v>5161.369352760079</v>
      </c>
      <c r="AF66" s="160">
        <f t="shared" ca="1" si="38"/>
        <v>4630.2122651702302</v>
      </c>
      <c r="AG66" s="160">
        <f t="shared" ca="1" si="38"/>
        <v>2715.6854458017374</v>
      </c>
      <c r="AH66" s="160">
        <f t="shared" ca="1" si="38"/>
        <v>1321.0189009041899</v>
      </c>
      <c r="AI66" s="160">
        <f t="shared" ca="1" si="38"/>
        <v>20401.426237772535</v>
      </c>
      <c r="AJ66" s="160">
        <f t="shared" ca="1" si="38"/>
        <v>15900.368350273315</v>
      </c>
      <c r="AK66" s="160">
        <f t="shared" ca="1" si="38"/>
        <v>8404.8655195934771</v>
      </c>
      <c r="AL66" s="160">
        <f t="shared" ca="1" si="38"/>
        <v>1.1704806885986E-11</v>
      </c>
      <c r="AM66" s="160">
        <f t="shared" ca="1" si="38"/>
        <v>1.2741195180174467E-11</v>
      </c>
      <c r="AN66" s="160">
        <f t="shared" ca="1" si="38"/>
        <v>1.3869349251175269E-11</v>
      </c>
      <c r="AO66" s="160">
        <f t="shared" ca="1" si="38"/>
        <v>1.509739439125694E-11</v>
      </c>
      <c r="AP66" s="160">
        <f t="shared" ca="1" si="38"/>
        <v>1.816564681954804E-11</v>
      </c>
      <c r="AQ66" s="160">
        <f t="shared" ca="1" si="38"/>
        <v>1.8332787585399703E-11</v>
      </c>
      <c r="AR66" s="160">
        <f t="shared" ca="1" si="38"/>
        <v>1.995604259835512E-11</v>
      </c>
      <c r="AS66" s="160">
        <f t="shared" ca="1" si="38"/>
        <v>2.1723026808237659E-11</v>
      </c>
      <c r="AT66" s="160">
        <f t="shared" ca="1" si="38"/>
        <v>2.364646654694491E-11</v>
      </c>
      <c r="AU66" s="160">
        <f t="shared" ca="1" si="38"/>
        <v>2.5740214984393688E-11</v>
      </c>
      <c r="AV66" s="160">
        <f t="shared" ca="1" si="38"/>
        <v>2.8019351903060841E-11</v>
      </c>
    </row>
    <row r="67" spans="2:48" x14ac:dyDescent="0.2">
      <c r="B67" s="2" t="s">
        <v>108</v>
      </c>
      <c r="C67" s="2"/>
      <c r="D67" s="2"/>
      <c r="E67" s="160"/>
      <c r="F67" s="160"/>
      <c r="G67" s="160">
        <f ca="1">+CF!G57*(CF!G57&gt;0)</f>
        <v>0</v>
      </c>
      <c r="H67" s="160">
        <f ca="1">+CF!H57*(CF!H57&gt;0)</f>
        <v>290768.87532460358</v>
      </c>
      <c r="I67" s="160">
        <f ca="1">+CF!I57*(CF!I57&gt;0)</f>
        <v>133656.78293488643</v>
      </c>
      <c r="J67" s="160">
        <f ca="1">+CF!J57*(CF!J57&gt;0)</f>
        <v>53893.498083607759</v>
      </c>
      <c r="K67" s="160">
        <f ca="1">+CF!K57*(CF!K57&gt;0)</f>
        <v>19963.171814599686</v>
      </c>
      <c r="L67" s="160">
        <f ca="1">+CF!L57*(CF!L57&gt;0)</f>
        <v>27069.048872073741</v>
      </c>
      <c r="M67" s="160">
        <f ca="1">+CF!M57*(CF!M57&gt;0)</f>
        <v>12143.381909483069</v>
      </c>
      <c r="N67" s="160">
        <f ca="1">+CF!N57*(CF!N57&gt;0)</f>
        <v>4865.0457445696557</v>
      </c>
      <c r="O67" s="160">
        <f ca="1">+CF!O57*(CF!O57&gt;0)</f>
        <v>5553.1941672243847</v>
      </c>
      <c r="P67" s="160">
        <f ca="1">+CF!P57*(CF!P57&gt;0)</f>
        <v>6060.7772766574017</v>
      </c>
      <c r="Q67" s="160">
        <f ca="1">+CF!Q57*(CF!Q57&gt;0)</f>
        <v>6588.7487220442672</v>
      </c>
      <c r="R67" s="160">
        <f ca="1">+CF!R57*(CF!R57&gt;0)</f>
        <v>7152.6942615054068</v>
      </c>
      <c r="S67" s="160">
        <f ca="1">+CF!S57*(CF!S57&gt;0)</f>
        <v>7767.6723874983109</v>
      </c>
      <c r="T67" s="160">
        <f ca="1">+CF!T57*(CF!T57&gt;0)</f>
        <v>8321.8031986810965</v>
      </c>
      <c r="U67" s="160">
        <f ca="1">+CF!U57*(CF!U57&gt;0)</f>
        <v>8835.2039476688842</v>
      </c>
      <c r="V67" s="160">
        <f ca="1">+CF!V57*(CF!V57&gt;0)</f>
        <v>9397.1527236053153</v>
      </c>
      <c r="W67" s="160">
        <f ca="1">+CF!W57*(CF!W57&gt;0)</f>
        <v>9991.6320507568671</v>
      </c>
      <c r="X67" s="160">
        <f ca="1">+CF!X57*(CF!X57&gt;0)</f>
        <v>1870.469641702337</v>
      </c>
      <c r="Y67" s="160">
        <f ca="1">+CF!Y57*(CF!Y57&gt;0)</f>
        <v>8547.3308755504804</v>
      </c>
      <c r="Z67" s="160">
        <f ca="1">+CF!Z57*(CF!Z57&gt;0)</f>
        <v>6706.4409388466029</v>
      </c>
      <c r="AA67" s="160">
        <f ca="1">+CF!AA57*(CF!AA57&gt;0)</f>
        <v>7388.8384363216928</v>
      </c>
      <c r="AB67" s="160">
        <f ca="1">+CF!AB57*(CF!AB57&gt;0)</f>
        <v>8130.2163893092229</v>
      </c>
      <c r="AC67" s="160">
        <f ca="1">+CF!AC57*(CF!AC57&gt;0)</f>
        <v>8776.9413770854644</v>
      </c>
      <c r="AD67" s="160">
        <f ca="1">+CF!AD57*(CF!AD57&gt;0)</f>
        <v>9520.8402308373497</v>
      </c>
      <c r="AE67" s="160">
        <f ca="1">+CF!AE57*(CF!AE57&gt;0)</f>
        <v>10011.857703482696</v>
      </c>
      <c r="AF67" s="160">
        <f ca="1">+CF!AF57*(CF!AF57&gt;0)</f>
        <v>10694.555546649282</v>
      </c>
      <c r="AG67" s="160">
        <f ca="1">+CF!AG57*(CF!AG57&gt;0)</f>
        <v>13938.81047522653</v>
      </c>
      <c r="AH67" s="160">
        <f ca="1">+CF!AH57*(CF!AH57&gt;0)</f>
        <v>22397.106981593337</v>
      </c>
      <c r="AI67" s="160">
        <f ca="1">+CF!AI57*(CF!AI57&gt;0)</f>
        <v>45979.091644624474</v>
      </c>
      <c r="AJ67" s="160">
        <f ca="1">+CF!AJ57*(CF!AJ57&gt;0)</f>
        <v>51305.712842933775</v>
      </c>
      <c r="AK67" s="160">
        <f ca="1">+CF!AK57*(CF!AK57&gt;0)</f>
        <v>1638.025263455364</v>
      </c>
      <c r="AL67" s="160">
        <f ca="1">+CF!AL57*(CF!AL57&gt;0)</f>
        <v>0</v>
      </c>
      <c r="AM67" s="160">
        <f ca="1">+CF!AM57*(CF!AM57&gt;0)</f>
        <v>0</v>
      </c>
      <c r="AN67" s="160">
        <f ca="1">+CF!AN57*(CF!AN57&gt;0)</f>
        <v>0</v>
      </c>
      <c r="AO67" s="160">
        <f ca="1">+CF!AO57*(CF!AO57&gt;0)</f>
        <v>0</v>
      </c>
      <c r="AP67" s="160">
        <f ca="1">+CF!AP57*(CF!AP57&gt;0)</f>
        <v>0</v>
      </c>
      <c r="AQ67" s="160">
        <f ca="1">+CF!AQ57*(CF!AQ57&gt;0)</f>
        <v>0</v>
      </c>
      <c r="AR67" s="160">
        <f ca="1">+CF!AR57*(CF!AR57&gt;0)</f>
        <v>0</v>
      </c>
      <c r="AS67" s="160">
        <f ca="1">+CF!AS57*(CF!AS57&gt;0)</f>
        <v>0</v>
      </c>
      <c r="AT67" s="160">
        <f ca="1">+CF!AT57*(CF!AT57&gt;0)</f>
        <v>0</v>
      </c>
      <c r="AU67" s="160">
        <f ca="1">+CF!AU57*(CF!AU57&gt;0)</f>
        <v>0</v>
      </c>
      <c r="AV67" s="160">
        <f ca="1">+CF!AV57*(CF!AV57&gt;0)</f>
        <v>0</v>
      </c>
    </row>
    <row r="68" spans="2:48" x14ac:dyDescent="0.2">
      <c r="B68" s="2"/>
      <c r="C68" s="2"/>
      <c r="D68" s="2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0"/>
      <c r="AK68" s="160"/>
      <c r="AL68" s="160"/>
      <c r="AM68" s="160"/>
      <c r="AN68" s="160"/>
      <c r="AO68" s="160"/>
      <c r="AP68" s="160"/>
      <c r="AQ68" s="160"/>
      <c r="AR68" s="160"/>
      <c r="AS68" s="160"/>
      <c r="AT68" s="160"/>
      <c r="AU68" s="160"/>
      <c r="AV68" s="160"/>
    </row>
    <row r="69" spans="2:48" x14ac:dyDescent="0.2">
      <c r="B69" s="32" t="s">
        <v>562</v>
      </c>
      <c r="C69" s="2"/>
      <c r="D69" s="2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</row>
    <row r="70" spans="2:48" x14ac:dyDescent="0.2">
      <c r="B70" s="2" t="s">
        <v>106</v>
      </c>
      <c r="C70" s="2"/>
      <c r="D70" s="2"/>
      <c r="E70" s="160"/>
      <c r="F70" s="160"/>
      <c r="G70" s="160">
        <f>+F74</f>
        <v>0</v>
      </c>
      <c r="H70" s="160">
        <f t="shared" ref="H70:AK70" ca="1" si="39">+G74</f>
        <v>0</v>
      </c>
      <c r="I70" s="160">
        <f t="shared" ca="1" si="39"/>
        <v>0</v>
      </c>
      <c r="J70" s="160">
        <f t="shared" ca="1" si="39"/>
        <v>0</v>
      </c>
      <c r="K70" s="160">
        <f t="shared" ca="1" si="39"/>
        <v>0</v>
      </c>
      <c r="L70" s="160">
        <f t="shared" ca="1" si="39"/>
        <v>0</v>
      </c>
      <c r="M70" s="160">
        <f t="shared" ca="1" si="39"/>
        <v>0</v>
      </c>
      <c r="N70" s="160">
        <f t="shared" ca="1" si="39"/>
        <v>0</v>
      </c>
      <c r="O70" s="160">
        <f t="shared" ca="1" si="39"/>
        <v>3576.7967218652066</v>
      </c>
      <c r="P70" s="160">
        <f t="shared" ca="1" si="39"/>
        <v>7236.4008737008353</v>
      </c>
      <c r="Q70" s="160">
        <f t="shared" ca="1" si="39"/>
        <v>10048.778027111877</v>
      </c>
      <c r="R70" s="160">
        <f t="shared" ca="1" si="39"/>
        <v>11971.812272161984</v>
      </c>
      <c r="S70" s="160">
        <f t="shared" ca="1" si="39"/>
        <v>12974.967074796852</v>
      </c>
      <c r="T70" s="160">
        <f t="shared" ca="1" si="39"/>
        <v>13564.755293052</v>
      </c>
      <c r="U70" s="160">
        <f t="shared" ca="1" si="39"/>
        <v>13044.490094337903</v>
      </c>
      <c r="V70" s="160">
        <f t="shared" ca="1" si="39"/>
        <v>11014.68453460305</v>
      </c>
      <c r="W70" s="160">
        <f t="shared" ca="1" si="39"/>
        <v>7331.6483455426787</v>
      </c>
      <c r="X70" s="160">
        <f t="shared" ca="1" si="39"/>
        <v>1816.4867377033625</v>
      </c>
      <c r="Y70" s="160">
        <f t="shared" ca="1" si="39"/>
        <v>3008.8898995657419</v>
      </c>
      <c r="Z70" s="160">
        <f t="shared" ca="1" si="39"/>
        <v>9211.0559117893063</v>
      </c>
      <c r="AA70" s="160">
        <f t="shared" ca="1" si="39"/>
        <v>10373.51466916095</v>
      </c>
      <c r="AB70" s="160">
        <f t="shared" ca="1" si="39"/>
        <v>10565.967939392878</v>
      </c>
      <c r="AC70" s="160">
        <f t="shared" ca="1" si="39"/>
        <v>9984.4230699159452</v>
      </c>
      <c r="AD70" s="160">
        <f t="shared" ca="1" si="39"/>
        <v>8007.3797690562078</v>
      </c>
      <c r="AE70" s="160">
        <f t="shared" ca="1" si="39"/>
        <v>4467.5260824653324</v>
      </c>
      <c r="AF70" s="160">
        <f t="shared" ca="1" si="39"/>
        <v>0</v>
      </c>
      <c r="AG70" s="160">
        <f t="shared" ca="1" si="39"/>
        <v>0</v>
      </c>
      <c r="AH70" s="160">
        <f t="shared" ca="1" si="39"/>
        <v>0</v>
      </c>
      <c r="AI70" s="160">
        <f t="shared" ca="1" si="39"/>
        <v>0</v>
      </c>
      <c r="AJ70" s="160">
        <f t="shared" ca="1" si="39"/>
        <v>0</v>
      </c>
      <c r="AK70" s="160">
        <f t="shared" ca="1" si="39"/>
        <v>0</v>
      </c>
      <c r="AL70" s="160">
        <f ca="1">+AK74</f>
        <v>0</v>
      </c>
      <c r="AM70" s="160">
        <f ca="1">+AL74</f>
        <v>1.1704806885986E-11</v>
      </c>
      <c r="AN70" s="160">
        <f ca="1">+AM74</f>
        <v>2.4446002066160467E-11</v>
      </c>
      <c r="AO70" s="160">
        <f t="shared" ref="AO70:AV70" ca="1" si="40">+AN74</f>
        <v>3.8315351317335733E-11</v>
      </c>
      <c r="AP70" s="160">
        <f t="shared" ca="1" si="40"/>
        <v>5.3412745708592673E-11</v>
      </c>
      <c r="AQ70" s="160">
        <f t="shared" ca="1" si="40"/>
        <v>7.157839252814071E-11</v>
      </c>
      <c r="AR70" s="160">
        <f t="shared" ca="1" si="40"/>
        <v>8.9911180113540413E-11</v>
      </c>
      <c r="AS70" s="160">
        <f t="shared" ca="1" si="40"/>
        <v>1.0986722271189554E-10</v>
      </c>
      <c r="AT70" s="160">
        <f t="shared" ca="1" si="40"/>
        <v>1.315902495201332E-10</v>
      </c>
      <c r="AU70" s="160">
        <f t="shared" ca="1" si="40"/>
        <v>1.5523671606707811E-10</v>
      </c>
      <c r="AV70" s="160">
        <f t="shared" ca="1" si="40"/>
        <v>1.809769310514718E-10</v>
      </c>
    </row>
    <row r="71" spans="2:48" x14ac:dyDescent="0.2">
      <c r="B71" s="227" t="s">
        <v>109</v>
      </c>
      <c r="C71" s="172"/>
      <c r="D71" s="172"/>
      <c r="E71" s="162">
        <f t="shared" ref="E71:E73" ca="1" si="41">+SUM(G71:AV71)</f>
        <v>188477.47452460587</v>
      </c>
      <c r="F71" s="162"/>
      <c r="G71" s="162">
        <f t="shared" ref="G71:AK71" ca="1" si="42">G66*(G66&gt;0)</f>
        <v>0</v>
      </c>
      <c r="H71" s="162">
        <f t="shared" ca="1" si="42"/>
        <v>0</v>
      </c>
      <c r="I71" s="162">
        <f t="shared" ca="1" si="42"/>
        <v>0</v>
      </c>
      <c r="J71" s="162">
        <f t="shared" ca="1" si="42"/>
        <v>0</v>
      </c>
      <c r="K71" s="162">
        <f t="shared" ca="1" si="42"/>
        <v>0</v>
      </c>
      <c r="L71" s="162">
        <f t="shared" ca="1" si="42"/>
        <v>0</v>
      </c>
      <c r="M71" s="162">
        <f t="shared" ca="1" si="42"/>
        <v>0</v>
      </c>
      <c r="N71" s="162">
        <f t="shared" ca="1" si="42"/>
        <v>8441.8424664348622</v>
      </c>
      <c r="O71" s="162">
        <f t="shared" ca="1" si="42"/>
        <v>9212.7983190600135</v>
      </c>
      <c r="P71" s="162">
        <f t="shared" ca="1" si="42"/>
        <v>8873.1544300684436</v>
      </c>
      <c r="Q71" s="162">
        <f t="shared" ca="1" si="42"/>
        <v>8511.7829670943756</v>
      </c>
      <c r="R71" s="162">
        <f t="shared" ca="1" si="42"/>
        <v>8155.8490641402759</v>
      </c>
      <c r="S71" s="162">
        <f t="shared" ca="1" si="42"/>
        <v>8357.4606057534584</v>
      </c>
      <c r="T71" s="162">
        <f t="shared" ca="1" si="42"/>
        <v>7801.5379999670022</v>
      </c>
      <c r="U71" s="162">
        <f t="shared" ca="1" si="42"/>
        <v>6805.3983879340285</v>
      </c>
      <c r="V71" s="162">
        <f t="shared" ca="1" si="42"/>
        <v>5714.1165345449444</v>
      </c>
      <c r="W71" s="162">
        <f t="shared" ca="1" si="42"/>
        <v>4476.4704429175508</v>
      </c>
      <c r="X71" s="162">
        <f t="shared" ca="1" si="42"/>
        <v>3062.8728035647164</v>
      </c>
      <c r="Y71" s="162">
        <f t="shared" ca="1" si="42"/>
        <v>14749.496887774045</v>
      </c>
      <c r="Z71" s="162">
        <f t="shared" ca="1" si="42"/>
        <v>7868.8996962182464</v>
      </c>
      <c r="AA71" s="162">
        <f t="shared" ca="1" si="42"/>
        <v>7581.2917065536221</v>
      </c>
      <c r="AB71" s="162">
        <f t="shared" ca="1" si="42"/>
        <v>7548.6715198322881</v>
      </c>
      <c r="AC71" s="162">
        <f t="shared" ca="1" si="42"/>
        <v>6799.898076225727</v>
      </c>
      <c r="AD71" s="162">
        <f t="shared" ca="1" si="42"/>
        <v>5980.9865442464752</v>
      </c>
      <c r="AE71" s="162">
        <f t="shared" ca="1" si="42"/>
        <v>5161.369352760079</v>
      </c>
      <c r="AF71" s="162">
        <f t="shared" ca="1" si="42"/>
        <v>4630.2122651702302</v>
      </c>
      <c r="AG71" s="162">
        <f t="shared" ca="1" si="42"/>
        <v>2715.6854458017374</v>
      </c>
      <c r="AH71" s="162">
        <f t="shared" ca="1" si="42"/>
        <v>1321.0189009041899</v>
      </c>
      <c r="AI71" s="162">
        <f t="shared" ca="1" si="42"/>
        <v>20401.426237772535</v>
      </c>
      <c r="AJ71" s="162">
        <f t="shared" ca="1" si="42"/>
        <v>15900.368350273315</v>
      </c>
      <c r="AK71" s="162">
        <f t="shared" ca="1" si="42"/>
        <v>8404.8655195934771</v>
      </c>
      <c r="AL71" s="162">
        <f ca="1">AL66*(AL66&gt;0)</f>
        <v>1.1704806885986E-11</v>
      </c>
      <c r="AM71" s="162">
        <f ca="1">AM66*(AM66&gt;0)</f>
        <v>1.2741195180174467E-11</v>
      </c>
      <c r="AN71" s="162">
        <f ca="1">AN66*(AN66&gt;0)</f>
        <v>1.3869349251175269E-11</v>
      </c>
      <c r="AO71" s="162">
        <f t="shared" ref="AO71:AV71" ca="1" si="43">AO66*(AO66&gt;0)</f>
        <v>1.509739439125694E-11</v>
      </c>
      <c r="AP71" s="162">
        <f t="shared" ca="1" si="43"/>
        <v>1.816564681954804E-11</v>
      </c>
      <c r="AQ71" s="162">
        <f t="shared" ca="1" si="43"/>
        <v>1.8332787585399703E-11</v>
      </c>
      <c r="AR71" s="162">
        <f t="shared" ca="1" si="43"/>
        <v>1.995604259835512E-11</v>
      </c>
      <c r="AS71" s="162">
        <f t="shared" ca="1" si="43"/>
        <v>2.1723026808237659E-11</v>
      </c>
      <c r="AT71" s="162">
        <f t="shared" ca="1" si="43"/>
        <v>2.364646654694491E-11</v>
      </c>
      <c r="AU71" s="162">
        <f t="shared" ca="1" si="43"/>
        <v>2.5740214984393688E-11</v>
      </c>
      <c r="AV71" s="162">
        <f t="shared" ca="1" si="43"/>
        <v>2.8019351903060841E-11</v>
      </c>
    </row>
    <row r="72" spans="2:48" x14ac:dyDescent="0.2">
      <c r="B72" s="228" t="s">
        <v>90</v>
      </c>
      <c r="C72" s="2"/>
      <c r="D72" s="2"/>
      <c r="E72" s="160">
        <f t="shared" ca="1" si="41"/>
        <v>-181710.63426846755</v>
      </c>
      <c r="F72" s="160"/>
      <c r="G72" s="160">
        <f ca="1">-MAX(0,MIN(G67,SUM(G70:G71)))*(G65=1)</f>
        <v>0</v>
      </c>
      <c r="H72" s="160">
        <f t="shared" ref="H72:AN72" ca="1" si="44">-MAX(0,MIN(H67,SUM(H70:H71)))*(H65=1)</f>
        <v>0</v>
      </c>
      <c r="I72" s="160">
        <f t="shared" ca="1" si="44"/>
        <v>0</v>
      </c>
      <c r="J72" s="160">
        <f t="shared" ca="1" si="44"/>
        <v>0</v>
      </c>
      <c r="K72" s="160">
        <f t="shared" ca="1" si="44"/>
        <v>0</v>
      </c>
      <c r="L72" s="160">
        <f t="shared" ca="1" si="44"/>
        <v>0</v>
      </c>
      <c r="M72" s="160">
        <f t="shared" ca="1" si="44"/>
        <v>0</v>
      </c>
      <c r="N72" s="160">
        <f t="shared" ca="1" si="44"/>
        <v>-4865.0457445696557</v>
      </c>
      <c r="O72" s="160">
        <f t="shared" ca="1" si="44"/>
        <v>-5553.1941672243847</v>
      </c>
      <c r="P72" s="160">
        <f t="shared" ca="1" si="44"/>
        <v>-6060.7772766574017</v>
      </c>
      <c r="Q72" s="160">
        <f t="shared" ca="1" si="44"/>
        <v>-6588.7487220442672</v>
      </c>
      <c r="R72" s="160">
        <f t="shared" ca="1" si="44"/>
        <v>-7152.6942615054068</v>
      </c>
      <c r="S72" s="160">
        <f t="shared" ca="1" si="44"/>
        <v>-7767.6723874983109</v>
      </c>
      <c r="T72" s="160">
        <f t="shared" ca="1" si="44"/>
        <v>-8321.8031986810965</v>
      </c>
      <c r="U72" s="160">
        <f t="shared" ca="1" si="44"/>
        <v>-8835.2039476688842</v>
      </c>
      <c r="V72" s="160">
        <f t="shared" ca="1" si="44"/>
        <v>-9397.1527236053153</v>
      </c>
      <c r="W72" s="160">
        <f t="shared" ca="1" si="44"/>
        <v>-9991.6320507568671</v>
      </c>
      <c r="X72" s="160">
        <f t="shared" ca="1" si="44"/>
        <v>-1870.469641702337</v>
      </c>
      <c r="Y72" s="160">
        <f t="shared" ca="1" si="44"/>
        <v>-8547.3308755504804</v>
      </c>
      <c r="Z72" s="160">
        <f t="shared" ca="1" si="44"/>
        <v>-6706.4409388466029</v>
      </c>
      <c r="AA72" s="160">
        <f t="shared" ca="1" si="44"/>
        <v>-7388.8384363216928</v>
      </c>
      <c r="AB72" s="160">
        <f t="shared" ca="1" si="44"/>
        <v>-8130.2163893092229</v>
      </c>
      <c r="AC72" s="160">
        <f t="shared" ca="1" si="44"/>
        <v>-8776.9413770854644</v>
      </c>
      <c r="AD72" s="160">
        <f t="shared" ca="1" si="44"/>
        <v>-9520.8402308373497</v>
      </c>
      <c r="AE72" s="160">
        <f t="shared" ca="1" si="44"/>
        <v>-9628.8954352254113</v>
      </c>
      <c r="AF72" s="160">
        <f t="shared" ca="1" si="44"/>
        <v>-4630.2122651702302</v>
      </c>
      <c r="AG72" s="160">
        <f t="shared" ca="1" si="44"/>
        <v>-2715.6854458017374</v>
      </c>
      <c r="AH72" s="160">
        <f t="shared" ca="1" si="44"/>
        <v>-1321.0189009041899</v>
      </c>
      <c r="AI72" s="160">
        <f t="shared" ca="1" si="44"/>
        <v>-20401.426237772535</v>
      </c>
      <c r="AJ72" s="160">
        <f t="shared" ca="1" si="44"/>
        <v>-15900.368350273315</v>
      </c>
      <c r="AK72" s="160">
        <f t="shared" ca="1" si="44"/>
        <v>-1638.025263455364</v>
      </c>
      <c r="AL72" s="160">
        <f t="shared" ca="1" si="44"/>
        <v>0</v>
      </c>
      <c r="AM72" s="160">
        <f t="shared" ca="1" si="44"/>
        <v>0</v>
      </c>
      <c r="AN72" s="160">
        <f t="shared" ca="1" si="44"/>
        <v>0</v>
      </c>
      <c r="AO72" s="160">
        <f t="shared" ref="AO72:AV72" ca="1" si="45">-MAX(0,MIN(AO67,SUM(AO70:AO71)))*(AO65=1)</f>
        <v>0</v>
      </c>
      <c r="AP72" s="160">
        <f t="shared" ca="1" si="45"/>
        <v>0</v>
      </c>
      <c r="AQ72" s="160">
        <f t="shared" ca="1" si="45"/>
        <v>0</v>
      </c>
      <c r="AR72" s="160">
        <f t="shared" ca="1" si="45"/>
        <v>0</v>
      </c>
      <c r="AS72" s="160">
        <f t="shared" ca="1" si="45"/>
        <v>0</v>
      </c>
      <c r="AT72" s="160">
        <f t="shared" ca="1" si="45"/>
        <v>0</v>
      </c>
      <c r="AU72" s="160">
        <f t="shared" ca="1" si="45"/>
        <v>0</v>
      </c>
      <c r="AV72" s="160">
        <f t="shared" ca="1" si="45"/>
        <v>0</v>
      </c>
    </row>
    <row r="73" spans="2:48" x14ac:dyDescent="0.2">
      <c r="B73" s="229" t="s">
        <v>95</v>
      </c>
      <c r="C73" s="191"/>
      <c r="D73" s="191"/>
      <c r="E73" s="219">
        <f t="shared" ca="1" si="41"/>
        <v>-6766.8402561381135</v>
      </c>
      <c r="F73" s="219"/>
      <c r="G73" s="219">
        <f t="shared" ref="G73:AV73" ca="1" si="46">-SUM(G70:G72)*G7</f>
        <v>0</v>
      </c>
      <c r="H73" s="219">
        <f t="shared" ca="1" si="46"/>
        <v>0</v>
      </c>
      <c r="I73" s="219">
        <f t="shared" ca="1" si="46"/>
        <v>0</v>
      </c>
      <c r="J73" s="219">
        <f t="shared" ca="1" si="46"/>
        <v>0</v>
      </c>
      <c r="K73" s="219">
        <f t="shared" ca="1" si="46"/>
        <v>0</v>
      </c>
      <c r="L73" s="219">
        <f t="shared" ca="1" si="46"/>
        <v>0</v>
      </c>
      <c r="M73" s="219">
        <f t="shared" ca="1" si="46"/>
        <v>0</v>
      </c>
      <c r="N73" s="219">
        <f t="shared" ca="1" si="46"/>
        <v>0</v>
      </c>
      <c r="O73" s="219">
        <f t="shared" ca="1" si="46"/>
        <v>0</v>
      </c>
      <c r="P73" s="219">
        <f t="shared" ca="1" si="46"/>
        <v>0</v>
      </c>
      <c r="Q73" s="219">
        <f t="shared" ca="1" si="46"/>
        <v>0</v>
      </c>
      <c r="R73" s="219">
        <f t="shared" ca="1" si="46"/>
        <v>0</v>
      </c>
      <c r="S73" s="219">
        <f t="shared" ca="1" si="46"/>
        <v>0</v>
      </c>
      <c r="T73" s="219">
        <f t="shared" ca="1" si="46"/>
        <v>0</v>
      </c>
      <c r="U73" s="219">
        <f t="shared" ca="1" si="46"/>
        <v>0</v>
      </c>
      <c r="V73" s="219">
        <f t="shared" ca="1" si="46"/>
        <v>0</v>
      </c>
      <c r="W73" s="219">
        <f t="shared" ca="1" si="46"/>
        <v>0</v>
      </c>
      <c r="X73" s="219">
        <f t="shared" ca="1" si="46"/>
        <v>0</v>
      </c>
      <c r="Y73" s="219">
        <f t="shared" ca="1" si="46"/>
        <v>0</v>
      </c>
      <c r="Z73" s="219">
        <f t="shared" ca="1" si="46"/>
        <v>0</v>
      </c>
      <c r="AA73" s="219">
        <f t="shared" ca="1" si="46"/>
        <v>0</v>
      </c>
      <c r="AB73" s="219">
        <f t="shared" ca="1" si="46"/>
        <v>0</v>
      </c>
      <c r="AC73" s="219">
        <f t="shared" ca="1" si="46"/>
        <v>0</v>
      </c>
      <c r="AD73" s="219">
        <f t="shared" ca="1" si="46"/>
        <v>0</v>
      </c>
      <c r="AE73" s="219">
        <f t="shared" ca="1" si="46"/>
        <v>0</v>
      </c>
      <c r="AF73" s="219">
        <f t="shared" ca="1" si="46"/>
        <v>0</v>
      </c>
      <c r="AG73" s="219">
        <f t="shared" ca="1" si="46"/>
        <v>0</v>
      </c>
      <c r="AH73" s="219">
        <f t="shared" ca="1" si="46"/>
        <v>0</v>
      </c>
      <c r="AI73" s="219">
        <f t="shared" ca="1" si="46"/>
        <v>0</v>
      </c>
      <c r="AJ73" s="219">
        <f t="shared" ca="1" si="46"/>
        <v>0</v>
      </c>
      <c r="AK73" s="219">
        <f t="shared" ca="1" si="46"/>
        <v>-6766.8402561381135</v>
      </c>
      <c r="AL73" s="219">
        <f t="shared" ca="1" si="46"/>
        <v>0</v>
      </c>
      <c r="AM73" s="219">
        <f t="shared" ca="1" si="46"/>
        <v>0</v>
      </c>
      <c r="AN73" s="219">
        <f t="shared" ca="1" si="46"/>
        <v>0</v>
      </c>
      <c r="AO73" s="219">
        <f t="shared" ca="1" si="46"/>
        <v>0</v>
      </c>
      <c r="AP73" s="219">
        <f t="shared" ca="1" si="46"/>
        <v>0</v>
      </c>
      <c r="AQ73" s="219">
        <f t="shared" ca="1" si="46"/>
        <v>0</v>
      </c>
      <c r="AR73" s="219">
        <f t="shared" ca="1" si="46"/>
        <v>0</v>
      </c>
      <c r="AS73" s="219">
        <f t="shared" ca="1" si="46"/>
        <v>0</v>
      </c>
      <c r="AT73" s="219">
        <f t="shared" ca="1" si="46"/>
        <v>0</v>
      </c>
      <c r="AU73" s="219">
        <f t="shared" ca="1" si="46"/>
        <v>0</v>
      </c>
      <c r="AV73" s="219">
        <f t="shared" ca="1" si="46"/>
        <v>0</v>
      </c>
    </row>
    <row r="74" spans="2:48" x14ac:dyDescent="0.2">
      <c r="B74" s="2" t="s">
        <v>61</v>
      </c>
      <c r="C74" s="2"/>
      <c r="D74" s="2"/>
      <c r="E74" s="160"/>
      <c r="F74" s="160"/>
      <c r="G74" s="160">
        <f ca="1">SUM(G70:G73)</f>
        <v>0</v>
      </c>
      <c r="H74" s="160">
        <f t="shared" ref="H74:AN74" ca="1" si="47">SUM(H70:H73)</f>
        <v>0</v>
      </c>
      <c r="I74" s="160">
        <f t="shared" ca="1" si="47"/>
        <v>0</v>
      </c>
      <c r="J74" s="160">
        <f t="shared" ca="1" si="47"/>
        <v>0</v>
      </c>
      <c r="K74" s="160">
        <f t="shared" ca="1" si="47"/>
        <v>0</v>
      </c>
      <c r="L74" s="160">
        <f t="shared" ca="1" si="47"/>
        <v>0</v>
      </c>
      <c r="M74" s="160">
        <f t="shared" ca="1" si="47"/>
        <v>0</v>
      </c>
      <c r="N74" s="160">
        <f t="shared" ca="1" si="47"/>
        <v>3576.7967218652066</v>
      </c>
      <c r="O74" s="160">
        <f t="shared" ca="1" si="47"/>
        <v>7236.4008737008353</v>
      </c>
      <c r="P74" s="160">
        <f t="shared" ca="1" si="47"/>
        <v>10048.778027111877</v>
      </c>
      <c r="Q74" s="160">
        <f t="shared" ca="1" si="47"/>
        <v>11971.812272161984</v>
      </c>
      <c r="R74" s="160">
        <f t="shared" ca="1" si="47"/>
        <v>12974.967074796852</v>
      </c>
      <c r="S74" s="160">
        <f t="shared" ca="1" si="47"/>
        <v>13564.755293052</v>
      </c>
      <c r="T74" s="160">
        <f t="shared" ca="1" si="47"/>
        <v>13044.490094337903</v>
      </c>
      <c r="U74" s="160">
        <f t="shared" ca="1" si="47"/>
        <v>11014.68453460305</v>
      </c>
      <c r="V74" s="160">
        <f t="shared" ca="1" si="47"/>
        <v>7331.6483455426787</v>
      </c>
      <c r="W74" s="160">
        <f t="shared" ca="1" si="47"/>
        <v>1816.4867377033625</v>
      </c>
      <c r="X74" s="160">
        <f t="shared" ca="1" si="47"/>
        <v>3008.8898995657419</v>
      </c>
      <c r="Y74" s="160">
        <f t="shared" ca="1" si="47"/>
        <v>9211.0559117893063</v>
      </c>
      <c r="Z74" s="160">
        <f t="shared" ca="1" si="47"/>
        <v>10373.51466916095</v>
      </c>
      <c r="AA74" s="160">
        <f t="shared" ca="1" si="47"/>
        <v>10565.967939392878</v>
      </c>
      <c r="AB74" s="160">
        <f t="shared" ca="1" si="47"/>
        <v>9984.4230699159452</v>
      </c>
      <c r="AC74" s="160">
        <f t="shared" ca="1" si="47"/>
        <v>8007.3797690562078</v>
      </c>
      <c r="AD74" s="160">
        <f t="shared" ca="1" si="47"/>
        <v>4467.5260824653324</v>
      </c>
      <c r="AE74" s="160">
        <f t="shared" ca="1" si="47"/>
        <v>0</v>
      </c>
      <c r="AF74" s="160">
        <f t="shared" ca="1" si="47"/>
        <v>0</v>
      </c>
      <c r="AG74" s="160">
        <f t="shared" ca="1" si="47"/>
        <v>0</v>
      </c>
      <c r="AH74" s="160">
        <f t="shared" ca="1" si="47"/>
        <v>0</v>
      </c>
      <c r="AI74" s="160">
        <f t="shared" ca="1" si="47"/>
        <v>0</v>
      </c>
      <c r="AJ74" s="160">
        <f t="shared" ca="1" si="47"/>
        <v>0</v>
      </c>
      <c r="AK74" s="160">
        <f t="shared" ca="1" si="47"/>
        <v>0</v>
      </c>
      <c r="AL74" s="160">
        <f t="shared" ca="1" si="47"/>
        <v>1.1704806885986E-11</v>
      </c>
      <c r="AM74" s="160">
        <f t="shared" ca="1" si="47"/>
        <v>2.4446002066160467E-11</v>
      </c>
      <c r="AN74" s="160">
        <f t="shared" ca="1" si="47"/>
        <v>3.8315351317335733E-11</v>
      </c>
      <c r="AO74" s="160">
        <f t="shared" ref="AO74:AV74" ca="1" si="48">SUM(AO70:AO73)</f>
        <v>5.3412745708592673E-11</v>
      </c>
      <c r="AP74" s="160">
        <f t="shared" ca="1" si="48"/>
        <v>7.157839252814071E-11</v>
      </c>
      <c r="AQ74" s="160">
        <f t="shared" ca="1" si="48"/>
        <v>8.9911180113540413E-11</v>
      </c>
      <c r="AR74" s="160">
        <f t="shared" ca="1" si="48"/>
        <v>1.0986722271189554E-10</v>
      </c>
      <c r="AS74" s="160">
        <f t="shared" ca="1" si="48"/>
        <v>1.315902495201332E-10</v>
      </c>
      <c r="AT74" s="160">
        <f t="shared" ca="1" si="48"/>
        <v>1.5523671606707811E-10</v>
      </c>
      <c r="AU74" s="160">
        <f t="shared" ca="1" si="48"/>
        <v>1.809769310514718E-10</v>
      </c>
      <c r="AV74" s="160">
        <f t="shared" ca="1" si="48"/>
        <v>2.0899628295453263E-10</v>
      </c>
    </row>
    <row r="75" spans="2:48" x14ac:dyDescent="0.2">
      <c r="B75" s="2"/>
      <c r="C75" s="2"/>
      <c r="D75" s="2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60"/>
      <c r="AO75" s="160"/>
      <c r="AP75" s="160"/>
      <c r="AQ75" s="160"/>
      <c r="AR75" s="160"/>
      <c r="AS75" s="160"/>
      <c r="AT75" s="160"/>
      <c r="AU75" s="160"/>
      <c r="AV75" s="160"/>
    </row>
    <row r="76" spans="2:48" x14ac:dyDescent="0.2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</row>
    <row r="77" spans="2:48" x14ac:dyDescent="0.2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</row>
    <row r="78" spans="2:48" x14ac:dyDescent="0.2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</row>
    <row r="79" spans="2:48" x14ac:dyDescent="0.2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</row>
    <row r="80" spans="2:48" x14ac:dyDescent="0.2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</row>
    <row r="81" spans="2:48" x14ac:dyDescent="0.2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</row>
    <row r="82" spans="2:48" x14ac:dyDescent="0.2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</row>
    <row r="83" spans="2:48" x14ac:dyDescent="0.2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</row>
    <row r="84" spans="2:48" x14ac:dyDescent="0.2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</row>
    <row r="85" spans="2:48" x14ac:dyDescent="0.2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</row>
    <row r="86" spans="2:48" x14ac:dyDescent="0.2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</row>
  </sheetData>
  <conditionalFormatting sqref="C3">
    <cfRule type="containsText" dxfId="24" priority="1" operator="containsText" text="Error">
      <formula>NOT(ISERROR(SEARCH("Error",C3)))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BB44"/>
  <sheetViews>
    <sheetView showGridLines="0" zoomScale="80" zoomScaleNormal="80" workbookViewId="0">
      <pane xSplit="5" ySplit="3" topLeftCell="AG4" activePane="bottomRight" state="frozen"/>
      <selection activeCell="G69" sqref="G69"/>
      <selection pane="topRight" activeCell="G69" sqref="G69"/>
      <selection pane="bottomLeft" activeCell="G69" sqref="G69"/>
      <selection pane="bottomRight" activeCell="AK16" sqref="AK16"/>
    </sheetView>
  </sheetViews>
  <sheetFormatPr baseColWidth="10" defaultColWidth="0" defaultRowHeight="12.75" x14ac:dyDescent="0.2"/>
  <cols>
    <col min="1" max="1" width="9.140625" style="22" customWidth="1"/>
    <col min="2" max="2" width="37" style="22" customWidth="1"/>
    <col min="3" max="3" width="12.85546875" style="63" customWidth="1"/>
    <col min="4" max="4" width="9.140625" style="22" customWidth="1"/>
    <col min="5" max="5" width="9.7109375" style="22" customWidth="1"/>
    <col min="6" max="6" width="3.5703125" style="22" customWidth="1"/>
    <col min="7" max="48" width="14.28515625" style="22" customWidth="1"/>
    <col min="49" max="49" width="13.5703125" style="22" customWidth="1"/>
    <col min="50" max="55" width="13.5703125" style="22" hidden="1" customWidth="1"/>
    <col min="56" max="16384" width="13.5703125" style="22" hidden="1"/>
  </cols>
  <sheetData>
    <row r="1" spans="1:54" ht="15" x14ac:dyDescent="0.2">
      <c r="A1" s="1" t="str">
        <f>+Control!$A$1</f>
        <v>Ruta PY1 - Cuatro Mojones-Quiindy</v>
      </c>
      <c r="B1" s="2"/>
      <c r="C1" s="6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54" x14ac:dyDescent="0.2">
      <c r="A2" s="3" t="str">
        <f ca="1" xml:space="preserve"> RIGHT( CELL("filename",A3), LEN( CELL("filename",A3)) - SEARCH("]", CELL("filename",A3)))</f>
        <v>BS</v>
      </c>
      <c r="B2" s="2"/>
      <c r="C2" s="6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54" x14ac:dyDescent="0.2">
      <c r="A3" s="4" t="str">
        <f>+Hip!A3</f>
        <v>Cifras en miles de USD</v>
      </c>
      <c r="B3" s="2"/>
      <c r="C3" s="23" t="str">
        <f ca="1">+Control!O29</f>
        <v>Ok</v>
      </c>
      <c r="D3" s="2"/>
      <c r="E3" s="2"/>
      <c r="F3" s="2"/>
      <c r="G3" s="25">
        <f>+Flags!G3</f>
        <v>2023</v>
      </c>
      <c r="H3" s="25">
        <f>+Flags!H3</f>
        <v>2024</v>
      </c>
      <c r="I3" s="25">
        <f>+Flags!I3</f>
        <v>2025</v>
      </c>
      <c r="J3" s="25">
        <f>+Flags!J3</f>
        <v>2026</v>
      </c>
      <c r="K3" s="25">
        <f>+Flags!K3</f>
        <v>2027</v>
      </c>
      <c r="L3" s="25">
        <f>+Flags!L3</f>
        <v>2028</v>
      </c>
      <c r="M3" s="25">
        <f>+Flags!M3</f>
        <v>2029</v>
      </c>
      <c r="N3" s="25">
        <f>+Flags!N3</f>
        <v>2030</v>
      </c>
      <c r="O3" s="25">
        <f>+Flags!O3</f>
        <v>2031</v>
      </c>
      <c r="P3" s="25">
        <f>+Flags!P3</f>
        <v>2032</v>
      </c>
      <c r="Q3" s="25">
        <f>+Flags!Q3</f>
        <v>2033</v>
      </c>
      <c r="R3" s="25">
        <f>+Flags!R3</f>
        <v>2034</v>
      </c>
      <c r="S3" s="25">
        <f>+Flags!S3</f>
        <v>2035</v>
      </c>
      <c r="T3" s="25">
        <f>+Flags!T3</f>
        <v>2036</v>
      </c>
      <c r="U3" s="25">
        <f>+Flags!U3</f>
        <v>2037</v>
      </c>
      <c r="V3" s="25">
        <f>+Flags!V3</f>
        <v>2038</v>
      </c>
      <c r="W3" s="25">
        <f>+Flags!W3</f>
        <v>2039</v>
      </c>
      <c r="X3" s="25">
        <f>+Flags!X3</f>
        <v>2040</v>
      </c>
      <c r="Y3" s="25">
        <f>+Flags!Y3</f>
        <v>2041</v>
      </c>
      <c r="Z3" s="25">
        <f>+Flags!Z3</f>
        <v>2042</v>
      </c>
      <c r="AA3" s="25">
        <f>+Flags!AA3</f>
        <v>2043</v>
      </c>
      <c r="AB3" s="25">
        <f>+Flags!AB3</f>
        <v>2044</v>
      </c>
      <c r="AC3" s="25">
        <f>+Flags!AC3</f>
        <v>2045</v>
      </c>
      <c r="AD3" s="25">
        <f>+Flags!AD3</f>
        <v>2046</v>
      </c>
      <c r="AE3" s="25">
        <f>+Flags!AE3</f>
        <v>2047</v>
      </c>
      <c r="AF3" s="25">
        <f>+Flags!AF3</f>
        <v>2048</v>
      </c>
      <c r="AG3" s="25">
        <f>+Flags!AG3</f>
        <v>2049</v>
      </c>
      <c r="AH3" s="25">
        <f>+Flags!AH3</f>
        <v>2050</v>
      </c>
      <c r="AI3" s="25">
        <f>+Flags!AI3</f>
        <v>2051</v>
      </c>
      <c r="AJ3" s="25">
        <f>+Flags!AJ3</f>
        <v>2052</v>
      </c>
      <c r="AK3" s="25">
        <f>+Flags!AK3</f>
        <v>2053</v>
      </c>
      <c r="AL3" s="25">
        <f>+Flags!AL3</f>
        <v>2054</v>
      </c>
      <c r="AM3" s="25">
        <f>+Flags!AM3</f>
        <v>2055</v>
      </c>
      <c r="AN3" s="25">
        <f>+Flags!AN3</f>
        <v>2056</v>
      </c>
      <c r="AO3" s="25">
        <f>+Flags!AO3</f>
        <v>2057</v>
      </c>
      <c r="AP3" s="25">
        <f>+Flags!AP3</f>
        <v>2058</v>
      </c>
      <c r="AQ3" s="25">
        <f>+Flags!AQ3</f>
        <v>2059</v>
      </c>
      <c r="AR3" s="25">
        <f>+Flags!AR3</f>
        <v>2060</v>
      </c>
      <c r="AS3" s="25">
        <f>+Flags!AS3</f>
        <v>2061</v>
      </c>
      <c r="AT3" s="25">
        <f>+Flags!AT3</f>
        <v>2062</v>
      </c>
      <c r="AU3" s="25">
        <f>+Flags!AU3</f>
        <v>2063</v>
      </c>
      <c r="AV3" s="25">
        <f>+Flags!AV3</f>
        <v>2064</v>
      </c>
    </row>
    <row r="4" spans="1:54" x14ac:dyDescent="0.2"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</row>
    <row r="5" spans="1:54" x14ac:dyDescent="0.2">
      <c r="B5" s="2" t="str">
        <f>+Flags!B14</f>
        <v>Periodo de Concesión</v>
      </c>
      <c r="C5" s="62"/>
      <c r="D5" s="2"/>
      <c r="E5" s="2"/>
      <c r="F5" s="2"/>
      <c r="G5" s="160">
        <f>+Flags!G14</f>
        <v>1</v>
      </c>
      <c r="H5" s="160">
        <f>+Flags!H14</f>
        <v>1</v>
      </c>
      <c r="I5" s="160">
        <f>+Flags!I14</f>
        <v>1</v>
      </c>
      <c r="J5" s="160">
        <f>+Flags!J14</f>
        <v>1</v>
      </c>
      <c r="K5" s="160">
        <f>+Flags!K14</f>
        <v>1</v>
      </c>
      <c r="L5" s="160">
        <f>+Flags!L14</f>
        <v>1</v>
      </c>
      <c r="M5" s="160">
        <f>+Flags!M14</f>
        <v>1</v>
      </c>
      <c r="N5" s="160">
        <f>+Flags!N14</f>
        <v>1</v>
      </c>
      <c r="O5" s="160">
        <f>+Flags!O14</f>
        <v>1</v>
      </c>
      <c r="P5" s="160">
        <f>+Flags!P14</f>
        <v>1</v>
      </c>
      <c r="Q5" s="160">
        <f>+Flags!Q14</f>
        <v>1</v>
      </c>
      <c r="R5" s="160">
        <f>+Flags!R14</f>
        <v>1</v>
      </c>
      <c r="S5" s="160">
        <f>+Flags!S14</f>
        <v>1</v>
      </c>
      <c r="T5" s="160">
        <f>+Flags!T14</f>
        <v>1</v>
      </c>
      <c r="U5" s="160">
        <f>+Flags!U14</f>
        <v>1</v>
      </c>
      <c r="V5" s="160">
        <f>+Flags!V14</f>
        <v>1</v>
      </c>
      <c r="W5" s="160">
        <f>+Flags!W14</f>
        <v>1</v>
      </c>
      <c r="X5" s="160">
        <f>+Flags!X14</f>
        <v>1</v>
      </c>
      <c r="Y5" s="160">
        <f>+Flags!Y14</f>
        <v>1</v>
      </c>
      <c r="Z5" s="160">
        <f>+Flags!Z14</f>
        <v>1</v>
      </c>
      <c r="AA5" s="160">
        <f>+Flags!AA14</f>
        <v>1</v>
      </c>
      <c r="AB5" s="160">
        <f>+Flags!AB14</f>
        <v>1</v>
      </c>
      <c r="AC5" s="160">
        <f>+Flags!AC14</f>
        <v>1</v>
      </c>
      <c r="AD5" s="160">
        <f>+Flags!AD14</f>
        <v>1</v>
      </c>
      <c r="AE5" s="160">
        <f>+Flags!AE14</f>
        <v>1</v>
      </c>
      <c r="AF5" s="160">
        <f>+Flags!AF14</f>
        <v>1</v>
      </c>
      <c r="AG5" s="160">
        <f>+Flags!AG14</f>
        <v>1</v>
      </c>
      <c r="AH5" s="160">
        <f>+Flags!AH14</f>
        <v>1</v>
      </c>
      <c r="AI5" s="160">
        <f>+Flags!AI14</f>
        <v>1</v>
      </c>
      <c r="AJ5" s="160">
        <f>+Flags!AJ14</f>
        <v>1</v>
      </c>
      <c r="AK5" s="160">
        <f>+Flags!AK14</f>
        <v>0</v>
      </c>
      <c r="AL5" s="160">
        <f>+Flags!AL14</f>
        <v>0</v>
      </c>
      <c r="AM5" s="160">
        <f>+Flags!AM14</f>
        <v>0</v>
      </c>
      <c r="AN5" s="160">
        <f>+Flags!AN14</f>
        <v>0</v>
      </c>
      <c r="AO5" s="160">
        <f>+Flags!AO14</f>
        <v>0</v>
      </c>
      <c r="AP5" s="160">
        <f>+Flags!AP14</f>
        <v>0</v>
      </c>
      <c r="AQ5" s="160">
        <f>+Flags!AQ14</f>
        <v>0</v>
      </c>
      <c r="AR5" s="160">
        <f>+Flags!AR14</f>
        <v>0</v>
      </c>
      <c r="AS5" s="160">
        <f>+Flags!AS14</f>
        <v>0</v>
      </c>
      <c r="AT5" s="160">
        <f>+Flags!AT14</f>
        <v>0</v>
      </c>
      <c r="AU5" s="160">
        <f>+Flags!AU14</f>
        <v>0</v>
      </c>
      <c r="AV5" s="160">
        <f>+Flags!AV14</f>
        <v>0</v>
      </c>
      <c r="AW5" s="64"/>
      <c r="AX5" s="64"/>
      <c r="AY5" s="64"/>
      <c r="AZ5" s="64"/>
      <c r="BA5" s="64"/>
      <c r="BB5" s="64"/>
    </row>
    <row r="6" spans="1:54" x14ac:dyDescent="0.2">
      <c r="B6" s="2"/>
      <c r="C6" s="62"/>
      <c r="D6" s="2"/>
      <c r="E6" s="2"/>
      <c r="F6" s="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64"/>
      <c r="AX6" s="64"/>
      <c r="AY6" s="64"/>
      <c r="AZ6" s="64"/>
      <c r="BA6" s="64"/>
      <c r="BB6" s="64"/>
    </row>
    <row r="7" spans="1:54" ht="14.25" customHeight="1" x14ac:dyDescent="0.2">
      <c r="A7" s="26"/>
      <c r="B7" s="169" t="s">
        <v>110</v>
      </c>
      <c r="C7" s="169"/>
      <c r="D7" s="169"/>
      <c r="E7" s="169"/>
      <c r="F7" s="169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61"/>
      <c r="AX7" s="61"/>
      <c r="AY7" s="61"/>
      <c r="AZ7" s="61"/>
      <c r="BA7" s="61"/>
      <c r="BB7" s="61"/>
    </row>
    <row r="8" spans="1:54" x14ac:dyDescent="0.2">
      <c r="B8" s="61"/>
      <c r="C8" s="60"/>
      <c r="D8" s="61"/>
      <c r="E8" s="61"/>
      <c r="F8" s="61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61"/>
      <c r="AX8" s="61"/>
      <c r="AY8" s="61"/>
      <c r="AZ8" s="61"/>
      <c r="BA8" s="61"/>
      <c r="BB8" s="61"/>
    </row>
    <row r="9" spans="1:54" x14ac:dyDescent="0.2">
      <c r="B9" s="243" t="s">
        <v>111</v>
      </c>
      <c r="C9" s="171"/>
      <c r="D9" s="171"/>
      <c r="E9" s="171"/>
      <c r="F9" s="17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</row>
    <row r="10" spans="1:54" x14ac:dyDescent="0.2">
      <c r="B10" s="2"/>
      <c r="C10" s="62"/>
      <c r="D10" s="2"/>
      <c r="E10" s="2"/>
      <c r="F10" s="2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</row>
    <row r="11" spans="1:54" x14ac:dyDescent="0.2">
      <c r="B11" s="2" t="s">
        <v>384</v>
      </c>
      <c r="C11" s="62"/>
      <c r="D11" s="2"/>
      <c r="E11" s="2"/>
      <c r="F11" s="2"/>
      <c r="G11" s="197">
        <f>+AF!G25</f>
        <v>0</v>
      </c>
      <c r="H11" s="197">
        <f>+AF!H25</f>
        <v>52113.157145154422</v>
      </c>
      <c r="I11" s="197">
        <f>+AF!I25</f>
        <v>267442.36337761144</v>
      </c>
      <c r="J11" s="197">
        <f>+AF!J25</f>
        <v>384576.02996820403</v>
      </c>
      <c r="K11" s="197">
        <f>+AF!K25</f>
        <v>436302.85543566302</v>
      </c>
      <c r="L11" s="197">
        <f>+AF!L25</f>
        <v>417765.69489557616</v>
      </c>
      <c r="M11" s="197">
        <f>+AF!M25</f>
        <v>397367.49341434345</v>
      </c>
      <c r="N11" s="197">
        <f>+AF!N25</f>
        <v>375500.82276284462</v>
      </c>
      <c r="O11" s="197">
        <f>+AF!O25</f>
        <v>350907.01083886833</v>
      </c>
      <c r="P11" s="197">
        <f>+AF!P25</f>
        <v>323901.74578182533</v>
      </c>
      <c r="Q11" s="197">
        <f>+AF!Q25</f>
        <v>294266.59803816193</v>
      </c>
      <c r="R11" s="197">
        <f>+AF!R25</f>
        <v>261763.6943516272</v>
      </c>
      <c r="S11" s="197">
        <f>+AF!S25</f>
        <v>227102.09284246864</v>
      </c>
      <c r="T11" s="197">
        <f>+AF!T25</f>
        <v>188149.23025902713</v>
      </c>
      <c r="U11" s="197">
        <f>+AF!U25</f>
        <v>145487.90489981874</v>
      </c>
      <c r="V11" s="197">
        <f>+AF!V25</f>
        <v>98784.307331276825</v>
      </c>
      <c r="W11" s="197">
        <f>+AF!W25</f>
        <v>47674.956950434396</v>
      </c>
      <c r="X11" s="197">
        <f>+AF!X25</f>
        <v>81276.723807620088</v>
      </c>
      <c r="Y11" s="197">
        <f>+AF!Y25</f>
        <v>48431.078925843183</v>
      </c>
      <c r="Z11" s="197">
        <f>+AF!Z25</f>
        <v>28228.638842345645</v>
      </c>
      <c r="AA11" s="197">
        <f>+AF!AA25</f>
        <v>16439.925497476303</v>
      </c>
      <c r="AB11" s="197">
        <f>+AF!AB25</f>
        <v>3307.3425790856463</v>
      </c>
      <c r="AC11" s="197">
        <f>+AF!AC25</f>
        <v>-10870.209817437762</v>
      </c>
      <c r="AD11" s="197">
        <f>+AF!AD25</f>
        <v>-26256.422065001323</v>
      </c>
      <c r="AE11" s="197">
        <f>+AF!AE25</f>
        <v>-44107.996874744582</v>
      </c>
      <c r="AF11" s="197">
        <f>+AF!AF25</f>
        <v>-63866.279630717894</v>
      </c>
      <c r="AG11" s="197">
        <f>+AF!AG25</f>
        <v>-85706.944823216589</v>
      </c>
      <c r="AH11" s="197">
        <f>+AF!AH25</f>
        <v>29132.894204800024</v>
      </c>
      <c r="AI11" s="197">
        <f>+AF!AI25</f>
        <v>14839.79362944998</v>
      </c>
      <c r="AJ11" s="197">
        <f>+AF!AJ25</f>
        <v>1.5052137314341962E-10</v>
      </c>
      <c r="AK11" s="197">
        <f>+AF!AK25</f>
        <v>1.6384911025780032E-10</v>
      </c>
      <c r="AL11" s="197">
        <f>+AF!AL25</f>
        <v>1.7835693610563146E-10</v>
      </c>
      <c r="AM11" s="197">
        <f>+AF!AM25</f>
        <v>1.941493402493095E-10</v>
      </c>
      <c r="AN11" s="197">
        <f>+AF!AN25</f>
        <v>2.1134006415605835E-10</v>
      </c>
      <c r="AO11" s="197">
        <f>+AF!AO25</f>
        <v>2.3005292039690931E-10</v>
      </c>
      <c r="AP11" s="197">
        <f>+AF!AP25</f>
        <v>2.5042268438068674E-10</v>
      </c>
      <c r="AQ11" s="197">
        <f>+AF!AQ25</f>
        <v>2.7259606504552576E-10</v>
      </c>
      <c r="AR11" s="197">
        <f>+AF!AR25</f>
        <v>2.9673276149912316E-10</v>
      </c>
      <c r="AS11" s="197">
        <f>+AF!AS25</f>
        <v>3.2300661321795085E-10</v>
      </c>
      <c r="AT11" s="197">
        <f>+AF!AT25</f>
        <v>3.516068520894994E-10</v>
      </c>
      <c r="AU11" s="197">
        <f>+AF!AU25</f>
        <v>3.8273946531512258E-10</v>
      </c>
      <c r="AV11" s="197">
        <f>+AF!AV25</f>
        <v>4.166286789895036E-10</v>
      </c>
    </row>
    <row r="12" spans="1:54" x14ac:dyDescent="0.2">
      <c r="B12" s="2" t="s">
        <v>112</v>
      </c>
      <c r="C12" s="62"/>
      <c r="D12" s="2"/>
      <c r="E12" s="2"/>
      <c r="F12" s="2"/>
      <c r="G12" s="197">
        <f>+Tax!G26*G5</f>
        <v>0</v>
      </c>
      <c r="H12" s="197">
        <f>+Tax!H26*H5</f>
        <v>2466.6211006531021</v>
      </c>
      <c r="I12" s="197">
        <f>+Tax!I26*I5</f>
        <v>2844.2012058904638</v>
      </c>
      <c r="J12" s="197">
        <f>+Tax!J26*J5</f>
        <v>2210.2303689979735</v>
      </c>
      <c r="K12" s="197">
        <f>+Tax!K26*K5</f>
        <v>996.02399946359242</v>
      </c>
      <c r="L12" s="197">
        <f>+Tax!L26*L5</f>
        <v>0</v>
      </c>
      <c r="M12" s="197">
        <f>+Tax!M26*M5</f>
        <v>0</v>
      </c>
      <c r="N12" s="197">
        <f>+Tax!N26*N5</f>
        <v>0</v>
      </c>
      <c r="O12" s="197">
        <f>+Tax!O26*O5</f>
        <v>0</v>
      </c>
      <c r="P12" s="197">
        <f>+Tax!P26*P5</f>
        <v>0</v>
      </c>
      <c r="Q12" s="197">
        <f>+Tax!Q26*Q5</f>
        <v>0</v>
      </c>
      <c r="R12" s="197">
        <f>+Tax!R26*R5</f>
        <v>0</v>
      </c>
      <c r="S12" s="197">
        <f>+Tax!S26*S5</f>
        <v>0</v>
      </c>
      <c r="T12" s="197">
        <f>+Tax!T26*T5</f>
        <v>0</v>
      </c>
      <c r="U12" s="197">
        <f>+Tax!U26*U5</f>
        <v>0</v>
      </c>
      <c r="V12" s="197">
        <f>+Tax!V26*V5</f>
        <v>0</v>
      </c>
      <c r="W12" s="197">
        <f>+Tax!W26*W5</f>
        <v>0</v>
      </c>
      <c r="X12" s="197">
        <f>+Tax!X26*X5</f>
        <v>0</v>
      </c>
      <c r="Y12" s="197">
        <f>+Tax!Y26*Y5</f>
        <v>0</v>
      </c>
      <c r="Z12" s="197">
        <f>+Tax!Z26*Z5</f>
        <v>0</v>
      </c>
      <c r="AA12" s="197">
        <f>+Tax!AA26*AA5</f>
        <v>0</v>
      </c>
      <c r="AB12" s="197">
        <f>+Tax!AB26*AB5</f>
        <v>0</v>
      </c>
      <c r="AC12" s="197">
        <f>+Tax!AC26*AC5</f>
        <v>0</v>
      </c>
      <c r="AD12" s="197">
        <f>+Tax!AD26*AD5</f>
        <v>0</v>
      </c>
      <c r="AE12" s="197">
        <f>+Tax!AE26*AE5</f>
        <v>0</v>
      </c>
      <c r="AF12" s="197">
        <f>+Tax!AF26*AF5</f>
        <v>0</v>
      </c>
      <c r="AG12" s="197">
        <f>+Tax!AG26*AG5</f>
        <v>0</v>
      </c>
      <c r="AH12" s="197">
        <f>+Tax!AH26*AH5</f>
        <v>0</v>
      </c>
      <c r="AI12" s="197">
        <f>+Tax!AI26*AI5</f>
        <v>0</v>
      </c>
      <c r="AJ12" s="197">
        <f>+Tax!AJ26*AJ5</f>
        <v>0</v>
      </c>
      <c r="AK12" s="197">
        <f>+Tax!AK26*AK5</f>
        <v>0</v>
      </c>
      <c r="AL12" s="197">
        <f>+Tax!AL26*AL5</f>
        <v>0</v>
      </c>
      <c r="AM12" s="197">
        <f>+Tax!AM26*AM5</f>
        <v>0</v>
      </c>
      <c r="AN12" s="197">
        <f>+Tax!AN26*AN5</f>
        <v>0</v>
      </c>
      <c r="AO12" s="197">
        <f>+Tax!AO26*AO5</f>
        <v>0</v>
      </c>
      <c r="AP12" s="197">
        <f>+Tax!AP26*AP5</f>
        <v>0</v>
      </c>
      <c r="AQ12" s="197">
        <f>+Tax!AQ26*AQ5</f>
        <v>0</v>
      </c>
      <c r="AR12" s="197">
        <f>+Tax!AR26*AR5</f>
        <v>0</v>
      </c>
      <c r="AS12" s="197">
        <f>+Tax!AS26*AS5</f>
        <v>0</v>
      </c>
      <c r="AT12" s="197">
        <f>+Tax!AT26*AT5</f>
        <v>0</v>
      </c>
      <c r="AU12" s="197">
        <f>+Tax!AU26*AU5</f>
        <v>0</v>
      </c>
      <c r="AV12" s="197">
        <f>+Tax!AV26*AV5</f>
        <v>0</v>
      </c>
    </row>
    <row r="13" spans="1:54" x14ac:dyDescent="0.2">
      <c r="B13" s="66" t="s">
        <v>113</v>
      </c>
      <c r="C13" s="67"/>
      <c r="D13" s="66"/>
      <c r="E13" s="66"/>
      <c r="F13" s="66"/>
      <c r="G13" s="150">
        <f>+SUM(G11:G12)</f>
        <v>0</v>
      </c>
      <c r="H13" s="150">
        <f t="shared" ref="H13:AN13" si="0">+SUM(H11:H12)</f>
        <v>54579.778245807523</v>
      </c>
      <c r="I13" s="150">
        <f t="shared" si="0"/>
        <v>270286.56458350189</v>
      </c>
      <c r="J13" s="150">
        <f t="shared" si="0"/>
        <v>386786.26033720199</v>
      </c>
      <c r="K13" s="150">
        <f t="shared" si="0"/>
        <v>437298.87943512661</v>
      </c>
      <c r="L13" s="150">
        <f t="shared" si="0"/>
        <v>417765.69489557616</v>
      </c>
      <c r="M13" s="150">
        <f t="shared" si="0"/>
        <v>397367.49341434345</v>
      </c>
      <c r="N13" s="150">
        <f t="shared" si="0"/>
        <v>375500.82276284462</v>
      </c>
      <c r="O13" s="150">
        <f t="shared" si="0"/>
        <v>350907.01083886833</v>
      </c>
      <c r="P13" s="150">
        <f t="shared" si="0"/>
        <v>323901.74578182533</v>
      </c>
      <c r="Q13" s="150">
        <f t="shared" si="0"/>
        <v>294266.59803816193</v>
      </c>
      <c r="R13" s="150">
        <f t="shared" si="0"/>
        <v>261763.6943516272</v>
      </c>
      <c r="S13" s="150">
        <f t="shared" si="0"/>
        <v>227102.09284246864</v>
      </c>
      <c r="T13" s="150">
        <f t="shared" si="0"/>
        <v>188149.23025902713</v>
      </c>
      <c r="U13" s="150">
        <f t="shared" si="0"/>
        <v>145487.90489981874</v>
      </c>
      <c r="V13" s="150">
        <f t="shared" si="0"/>
        <v>98784.307331276825</v>
      </c>
      <c r="W13" s="150">
        <f t="shared" si="0"/>
        <v>47674.956950434396</v>
      </c>
      <c r="X13" s="150">
        <f t="shared" si="0"/>
        <v>81276.723807620088</v>
      </c>
      <c r="Y13" s="150">
        <f t="shared" si="0"/>
        <v>48431.078925843183</v>
      </c>
      <c r="Z13" s="150">
        <f t="shared" si="0"/>
        <v>28228.638842345645</v>
      </c>
      <c r="AA13" s="150">
        <f t="shared" si="0"/>
        <v>16439.925497476303</v>
      </c>
      <c r="AB13" s="150">
        <f t="shared" si="0"/>
        <v>3307.3425790856463</v>
      </c>
      <c r="AC13" s="150">
        <f t="shared" si="0"/>
        <v>-10870.209817437762</v>
      </c>
      <c r="AD13" s="150">
        <f t="shared" si="0"/>
        <v>-26256.422065001323</v>
      </c>
      <c r="AE13" s="150">
        <f t="shared" si="0"/>
        <v>-44107.996874744582</v>
      </c>
      <c r="AF13" s="150">
        <f t="shared" si="0"/>
        <v>-63866.279630717894</v>
      </c>
      <c r="AG13" s="150">
        <f t="shared" si="0"/>
        <v>-85706.944823216589</v>
      </c>
      <c r="AH13" s="150">
        <f t="shared" si="0"/>
        <v>29132.894204800024</v>
      </c>
      <c r="AI13" s="150">
        <f t="shared" si="0"/>
        <v>14839.79362944998</v>
      </c>
      <c r="AJ13" s="150">
        <f t="shared" si="0"/>
        <v>1.5052137314341962E-10</v>
      </c>
      <c r="AK13" s="150">
        <f t="shared" si="0"/>
        <v>1.6384911025780032E-10</v>
      </c>
      <c r="AL13" s="150">
        <f t="shared" si="0"/>
        <v>1.7835693610563146E-10</v>
      </c>
      <c r="AM13" s="150">
        <f t="shared" si="0"/>
        <v>1.941493402493095E-10</v>
      </c>
      <c r="AN13" s="150">
        <f t="shared" si="0"/>
        <v>2.1134006415605835E-10</v>
      </c>
      <c r="AO13" s="150">
        <f t="shared" ref="AO13:AV13" si="1">+SUM(AO11:AO12)</f>
        <v>2.3005292039690931E-10</v>
      </c>
      <c r="AP13" s="150">
        <f t="shared" si="1"/>
        <v>2.5042268438068674E-10</v>
      </c>
      <c r="AQ13" s="150">
        <f t="shared" si="1"/>
        <v>2.7259606504552576E-10</v>
      </c>
      <c r="AR13" s="150">
        <f t="shared" si="1"/>
        <v>2.9673276149912316E-10</v>
      </c>
      <c r="AS13" s="150">
        <f t="shared" si="1"/>
        <v>3.2300661321795085E-10</v>
      </c>
      <c r="AT13" s="150">
        <f t="shared" si="1"/>
        <v>3.516068520894994E-10</v>
      </c>
      <c r="AU13" s="150">
        <f t="shared" si="1"/>
        <v>3.8273946531512258E-10</v>
      </c>
      <c r="AV13" s="150">
        <f t="shared" si="1"/>
        <v>4.166286789895036E-10</v>
      </c>
    </row>
    <row r="14" spans="1:54" x14ac:dyDescent="0.2">
      <c r="B14" s="2"/>
      <c r="C14" s="62"/>
      <c r="D14" s="2"/>
      <c r="E14" s="2"/>
      <c r="F14" s="2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  <c r="AL14" s="197"/>
      <c r="AM14" s="197"/>
      <c r="AN14" s="197"/>
      <c r="AO14" s="197"/>
      <c r="AP14" s="197"/>
      <c r="AQ14" s="197"/>
      <c r="AR14" s="197"/>
      <c r="AS14" s="197"/>
      <c r="AT14" s="197"/>
      <c r="AU14" s="197"/>
      <c r="AV14" s="197"/>
    </row>
    <row r="15" spans="1:54" x14ac:dyDescent="0.2">
      <c r="B15" s="2" t="s">
        <v>220</v>
      </c>
      <c r="C15" s="62"/>
      <c r="D15" s="2"/>
      <c r="E15" s="2"/>
      <c r="F15" s="2"/>
      <c r="G15" s="197">
        <f>+(Tax!G94+Tax!G70)*G5</f>
        <v>0</v>
      </c>
      <c r="H15" s="197">
        <f>+(Tax!H94+Tax!H70)*H5</f>
        <v>875.19460973698915</v>
      </c>
      <c r="I15" s="197">
        <f>+(Tax!I94+Tax!I70)*I5</f>
        <v>3190.2745568229147</v>
      </c>
      <c r="J15" s="197">
        <f>+(Tax!J94+Tax!J70)*J5</f>
        <v>2005.8302863079589</v>
      </c>
      <c r="K15" s="197">
        <f>+(Tax!K94+Tax!K70)*K5</f>
        <v>1181.5043627457035</v>
      </c>
      <c r="L15" s="197">
        <f>+(Tax!L94+Tax!L70)*L5</f>
        <v>0</v>
      </c>
      <c r="M15" s="197">
        <f>+(Tax!M94+Tax!M70)*M5</f>
        <v>0</v>
      </c>
      <c r="N15" s="197">
        <f>+(Tax!N94+Tax!N70)*N5</f>
        <v>0</v>
      </c>
      <c r="O15" s="197">
        <f>+(Tax!O94+Tax!O70)*O5</f>
        <v>0</v>
      </c>
      <c r="P15" s="197">
        <f>+(Tax!P94+Tax!P70)*P5</f>
        <v>0</v>
      </c>
      <c r="Q15" s="197">
        <f>+(Tax!Q94+Tax!Q70)*Q5</f>
        <v>0</v>
      </c>
      <c r="R15" s="197">
        <f>+(Tax!R94+Tax!R70)*R5</f>
        <v>0</v>
      </c>
      <c r="S15" s="197">
        <f>+(Tax!S94+Tax!S70)*S5</f>
        <v>0</v>
      </c>
      <c r="T15" s="197">
        <f>+(Tax!T94+Tax!T70)*T5</f>
        <v>0</v>
      </c>
      <c r="U15" s="197">
        <f>+(Tax!U94+Tax!U70)*U5</f>
        <v>0</v>
      </c>
      <c r="V15" s="197">
        <f>+(Tax!V94+Tax!V70)*V5</f>
        <v>0</v>
      </c>
      <c r="W15" s="197">
        <f>+(Tax!W94+Tax!W70)*W5</f>
        <v>0</v>
      </c>
      <c r="X15" s="197">
        <f>+(Tax!X94+Tax!X70)*X5</f>
        <v>2293.015061066897</v>
      </c>
      <c r="Y15" s="197">
        <f>+(Tax!Y94+Tax!Y70)*Y5</f>
        <v>0</v>
      </c>
      <c r="Z15" s="197">
        <f>+(Tax!Z94+Tax!Z70)*Z5</f>
        <v>0</v>
      </c>
      <c r="AA15" s="197">
        <f>+(Tax!AA94+Tax!AA70)*AA5</f>
        <v>0</v>
      </c>
      <c r="AB15" s="197">
        <f>+(Tax!AB94+Tax!AB70)*AB5</f>
        <v>0</v>
      </c>
      <c r="AC15" s="197">
        <f>+(Tax!AC94+Tax!AC70)*AC5</f>
        <v>0</v>
      </c>
      <c r="AD15" s="197">
        <f>+(Tax!AD94+Tax!AD70)*AD5</f>
        <v>0</v>
      </c>
      <c r="AE15" s="197">
        <f>+(Tax!AE94+Tax!AE70)*AE5</f>
        <v>0</v>
      </c>
      <c r="AF15" s="197">
        <f>+(Tax!AF94+Tax!AF70)*AF5</f>
        <v>0</v>
      </c>
      <c r="AG15" s="197">
        <f>+(Tax!AG94+Tax!AG70)*AG5</f>
        <v>0</v>
      </c>
      <c r="AH15" s="197">
        <f>+(Tax!AH94+Tax!AH70)*AH5</f>
        <v>9996.2070420238069</v>
      </c>
      <c r="AI15" s="197">
        <f>+(Tax!AI94+Tax!AI70)*AI5</f>
        <v>8353.9535615443656</v>
      </c>
      <c r="AJ15" s="197">
        <f>+(Tax!AJ94+Tax!AJ70)*AJ5</f>
        <v>6766.8402561380817</v>
      </c>
      <c r="AK15" s="197">
        <f>+(Tax!AK94+Tax!AK70)*AK5</f>
        <v>0</v>
      </c>
      <c r="AL15" s="197">
        <f>+(Tax!AL94+Tax!AL70)*AL5</f>
        <v>0</v>
      </c>
      <c r="AM15" s="197">
        <f>+(Tax!AM94+Tax!AM70)*AM5</f>
        <v>0</v>
      </c>
      <c r="AN15" s="197">
        <f>+(Tax!AN94+Tax!AN70)*AN5</f>
        <v>0</v>
      </c>
      <c r="AO15" s="197">
        <f>+(Tax!AO94+Tax!AO70)*AO5</f>
        <v>0</v>
      </c>
      <c r="AP15" s="197">
        <f>+(Tax!AP94+Tax!AP70)*AP5</f>
        <v>0</v>
      </c>
      <c r="AQ15" s="197">
        <f>+(Tax!AQ94+Tax!AQ70)*AQ5</f>
        <v>0</v>
      </c>
      <c r="AR15" s="197">
        <f>+(Tax!AR94+Tax!AR70)*AR5</f>
        <v>0</v>
      </c>
      <c r="AS15" s="197">
        <f>+(Tax!AS94+Tax!AS70)*AS5</f>
        <v>0</v>
      </c>
      <c r="AT15" s="197">
        <f>+(Tax!AT94+Tax!AT70)*AT5</f>
        <v>0</v>
      </c>
      <c r="AU15" s="197">
        <f>+(Tax!AU94+Tax!AU70)*AU5</f>
        <v>0</v>
      </c>
      <c r="AV15" s="197">
        <f>+(Tax!AV94+Tax!AV70)*AV5</f>
        <v>0</v>
      </c>
    </row>
    <row r="16" spans="1:54" x14ac:dyDescent="0.2">
      <c r="B16" s="2" t="s">
        <v>275</v>
      </c>
      <c r="C16" s="62"/>
      <c r="D16" s="2"/>
      <c r="E16" s="2"/>
      <c r="F16" s="2"/>
      <c r="G16" s="197">
        <f ca="1">+MM!G43</f>
        <v>0</v>
      </c>
      <c r="H16" s="197">
        <f ca="1">+MM!H43</f>
        <v>0</v>
      </c>
      <c r="I16" s="197">
        <f ca="1">+MM!I43</f>
        <v>0</v>
      </c>
      <c r="J16" s="197">
        <f ca="1">+MM!J43</f>
        <v>0</v>
      </c>
      <c r="K16" s="197">
        <f ca="1">+MM!K43</f>
        <v>93.865003481683388</v>
      </c>
      <c r="L16" s="197">
        <f ca="1">+MM!L43</f>
        <v>187.73000696336678</v>
      </c>
      <c r="M16" s="197">
        <f ca="1">+MM!M43</f>
        <v>281.59501044505015</v>
      </c>
      <c r="N16" s="197">
        <f ca="1">+MM!N43</f>
        <v>7579.5225343556758</v>
      </c>
      <c r="O16" s="197">
        <f ca="1">+MM!O43</f>
        <v>15159.045068711352</v>
      </c>
      <c r="P16" s="197">
        <f ca="1">+MM!P43</f>
        <v>22738.567603067029</v>
      </c>
      <c r="Q16" s="197">
        <f ca="1">+MM!Q43</f>
        <v>30318.090137422703</v>
      </c>
      <c r="R16" s="197">
        <f ca="1">+MM!R43</f>
        <v>37897.612671778377</v>
      </c>
      <c r="S16" s="197">
        <f ca="1">+MM!S43</f>
        <v>44622.480432494936</v>
      </c>
      <c r="T16" s="197">
        <f ca="1">+MM!T43</f>
        <v>52155.850213844453</v>
      </c>
      <c r="U16" s="197">
        <f ca="1">+MM!U43</f>
        <v>59689.219995193969</v>
      </c>
      <c r="V16" s="197">
        <f ca="1">+MM!V43</f>
        <v>67222.589776543493</v>
      </c>
      <c r="W16" s="197">
        <f ca="1">+MM!W43</f>
        <v>74755.959557893017</v>
      </c>
      <c r="X16" s="197">
        <f ca="1">+MM!X43</f>
        <v>11675.534911560608</v>
      </c>
      <c r="Y16" s="197">
        <f ca="1">+MM!Y43</f>
        <v>23481.962567649607</v>
      </c>
      <c r="Z16" s="197">
        <f ca="1">+MM!Z43</f>
        <v>35288.390223738606</v>
      </c>
      <c r="AA16" s="197">
        <f ca="1">+MM!AA43</f>
        <v>47094.817879827606</v>
      </c>
      <c r="AB16" s="197">
        <f ca="1">+MM!AB43</f>
        <v>58901.245535916605</v>
      </c>
      <c r="AC16" s="197">
        <f ca="1">+MM!AC43</f>
        <v>70282.558945281111</v>
      </c>
      <c r="AD16" s="197">
        <f ca="1">+MM!AD43</f>
        <v>81232.777759745572</v>
      </c>
      <c r="AE16" s="197">
        <f ca="1">+MM!AE43</f>
        <v>93016.715293178524</v>
      </c>
      <c r="AF16" s="197">
        <f ca="1">+MM!AF43</f>
        <v>104800.65282661148</v>
      </c>
      <c r="AG16" s="197">
        <f ca="1">+MM!AG43</f>
        <v>116584.59036004443</v>
      </c>
      <c r="AH16" s="197">
        <f ca="1">+MM!AH43</f>
        <v>717.01998530577112</v>
      </c>
      <c r="AI16" s="197">
        <f ca="1">+MM!AI43</f>
        <v>896.27498163222049</v>
      </c>
      <c r="AJ16" s="197">
        <f ca="1">+MM!AJ43</f>
        <v>-2.6602720026858151E-11</v>
      </c>
      <c r="AK16" s="197">
        <f ca="1">+MM!AK43</f>
        <v>-2.6602720026858151E-11</v>
      </c>
      <c r="AL16" s="197">
        <f ca="1">+MM!AL43</f>
        <v>-2.6602720026858151E-11</v>
      </c>
      <c r="AM16" s="197">
        <f ca="1">+MM!AM43</f>
        <v>-2.6602720026858151E-11</v>
      </c>
      <c r="AN16" s="197">
        <f ca="1">+MM!AN43</f>
        <v>-2.6602720026858151E-11</v>
      </c>
      <c r="AO16" s="197">
        <f ca="1">+MM!AO43</f>
        <v>-2.6602720026858151E-11</v>
      </c>
      <c r="AP16" s="197">
        <f ca="1">+MM!AP43</f>
        <v>-2.6602720026858151E-11</v>
      </c>
      <c r="AQ16" s="197">
        <f ca="1">+MM!AQ43</f>
        <v>-2.6602720026858151E-11</v>
      </c>
      <c r="AR16" s="197">
        <f ca="1">+MM!AR43</f>
        <v>-2.6602720026858151E-11</v>
      </c>
      <c r="AS16" s="197">
        <f ca="1">+MM!AS43</f>
        <v>-2.6602720026858151E-11</v>
      </c>
      <c r="AT16" s="197">
        <f ca="1">+MM!AT43</f>
        <v>-2.6602720026858151E-11</v>
      </c>
      <c r="AU16" s="197">
        <f ca="1">+MM!AU43</f>
        <v>-2.6602720026858151E-11</v>
      </c>
      <c r="AV16" s="197">
        <f ca="1">+MM!AV43</f>
        <v>-2.6602720026858151E-11</v>
      </c>
    </row>
    <row r="17" spans="2:48" x14ac:dyDescent="0.2">
      <c r="B17" s="2" t="s">
        <v>114</v>
      </c>
      <c r="C17" s="62"/>
      <c r="D17" s="2"/>
      <c r="E17" s="2"/>
      <c r="F17" s="2"/>
      <c r="G17" s="197">
        <f ca="1">+CF!G51</f>
        <v>0</v>
      </c>
      <c r="H17" s="197">
        <f ca="1">+CF!H51</f>
        <v>290768.87532460358</v>
      </c>
      <c r="I17" s="197">
        <f ca="1">+CF!I51</f>
        <v>133656.78293488643</v>
      </c>
      <c r="J17" s="197">
        <f ca="1">+CF!J51</f>
        <v>53893.498083607759</v>
      </c>
      <c r="K17" s="197">
        <f ca="1">+CF!K51</f>
        <v>13290.550002596501</v>
      </c>
      <c r="L17" s="197">
        <f ca="1">+CF!L51</f>
        <v>0</v>
      </c>
      <c r="M17" s="197">
        <f ca="1">+CF!M51</f>
        <v>0</v>
      </c>
      <c r="N17" s="197">
        <f ca="1">+CF!N51</f>
        <v>0</v>
      </c>
      <c r="O17" s="197">
        <f ca="1">+CF!O51</f>
        <v>0</v>
      </c>
      <c r="P17" s="197">
        <f ca="1">+CF!P51</f>
        <v>0</v>
      </c>
      <c r="Q17" s="197">
        <f ca="1">+CF!Q51</f>
        <v>0</v>
      </c>
      <c r="R17" s="197">
        <f ca="1">+CF!R51</f>
        <v>0</v>
      </c>
      <c r="S17" s="197">
        <f ca="1">+CF!S51</f>
        <v>0</v>
      </c>
      <c r="T17" s="197">
        <f ca="1">+CF!T51</f>
        <v>0</v>
      </c>
      <c r="U17" s="197">
        <f ca="1">+CF!U51</f>
        <v>0</v>
      </c>
      <c r="V17" s="197">
        <f ca="1">+CF!V51</f>
        <v>0</v>
      </c>
      <c r="W17" s="197">
        <f ca="1">+CF!W51</f>
        <v>0</v>
      </c>
      <c r="X17" s="197">
        <f ca="1">+CF!X51</f>
        <v>0</v>
      </c>
      <c r="Y17" s="197">
        <f ca="1">+CF!Y51</f>
        <v>0</v>
      </c>
      <c r="Z17" s="197">
        <f ca="1">+CF!Z51</f>
        <v>0</v>
      </c>
      <c r="AA17" s="197">
        <f ca="1">+CF!AA51</f>
        <v>0</v>
      </c>
      <c r="AB17" s="197">
        <f ca="1">+CF!AB51</f>
        <v>0</v>
      </c>
      <c r="AC17" s="197">
        <f ca="1">+CF!AC51</f>
        <v>0</v>
      </c>
      <c r="AD17" s="197">
        <f ca="1">+CF!AD51</f>
        <v>0</v>
      </c>
      <c r="AE17" s="197">
        <f ca="1">+CF!AE51</f>
        <v>9.6080162256839685E-4</v>
      </c>
      <c r="AF17" s="197">
        <f ca="1">+CF!AF51</f>
        <v>2555.0444198102578</v>
      </c>
      <c r="AG17" s="197">
        <f ca="1">+CF!AG51</f>
        <v>11223.125029424793</v>
      </c>
      <c r="AH17" s="197">
        <f ca="1">+CF!AH51</f>
        <v>21076.088080689144</v>
      </c>
      <c r="AI17" s="197">
        <f ca="1">+CF!AI51</f>
        <v>25577.665406851938</v>
      </c>
      <c r="AJ17" s="197">
        <f ca="1">+CF!AJ51</f>
        <v>1638.0252634553653</v>
      </c>
      <c r="AK17" s="197">
        <f ca="1">+CF!AK51</f>
        <v>0</v>
      </c>
      <c r="AL17" s="197">
        <f ca="1">+CF!AL51</f>
        <v>0</v>
      </c>
      <c r="AM17" s="197">
        <f ca="1">+CF!AM51</f>
        <v>0</v>
      </c>
      <c r="AN17" s="197">
        <f ca="1">+CF!AN51</f>
        <v>0</v>
      </c>
      <c r="AO17" s="197">
        <f ca="1">+CF!AO51</f>
        <v>0</v>
      </c>
      <c r="AP17" s="197">
        <f ca="1">+CF!AP51</f>
        <v>0</v>
      </c>
      <c r="AQ17" s="197">
        <f ca="1">+CF!AQ51</f>
        <v>0</v>
      </c>
      <c r="AR17" s="197">
        <f ca="1">+CF!AR51</f>
        <v>0</v>
      </c>
      <c r="AS17" s="197">
        <f ca="1">+CF!AS51</f>
        <v>0</v>
      </c>
      <c r="AT17" s="197">
        <f ca="1">+CF!AT51</f>
        <v>0</v>
      </c>
      <c r="AU17" s="197">
        <f ca="1">+CF!AU51</f>
        <v>0</v>
      </c>
      <c r="AV17" s="197">
        <f ca="1">+CF!AV51</f>
        <v>0</v>
      </c>
    </row>
    <row r="18" spans="2:48" x14ac:dyDescent="0.2">
      <c r="B18" s="66" t="s">
        <v>115</v>
      </c>
      <c r="C18" s="67"/>
      <c r="D18" s="66"/>
      <c r="E18" s="66"/>
      <c r="F18" s="66"/>
      <c r="G18" s="150">
        <f t="shared" ref="G18:AV18" ca="1" si="2">+SUM(G15:G17)</f>
        <v>0</v>
      </c>
      <c r="H18" s="150">
        <f t="shared" ca="1" si="2"/>
        <v>291644.06993434054</v>
      </c>
      <c r="I18" s="150">
        <f t="shared" ca="1" si="2"/>
        <v>136847.05749170936</v>
      </c>
      <c r="J18" s="150">
        <f t="shared" ca="1" si="2"/>
        <v>55899.328369915718</v>
      </c>
      <c r="K18" s="150">
        <f t="shared" ca="1" si="2"/>
        <v>14565.919368823888</v>
      </c>
      <c r="L18" s="150">
        <f t="shared" ca="1" si="2"/>
        <v>187.73000696336678</v>
      </c>
      <c r="M18" s="150">
        <f t="shared" ca="1" si="2"/>
        <v>281.59501044505015</v>
      </c>
      <c r="N18" s="150">
        <f t="shared" ca="1" si="2"/>
        <v>7579.5225343556758</v>
      </c>
      <c r="O18" s="150">
        <f t="shared" ca="1" si="2"/>
        <v>15159.045068711352</v>
      </c>
      <c r="P18" s="150">
        <f t="shared" ca="1" si="2"/>
        <v>22738.567603067029</v>
      </c>
      <c r="Q18" s="150">
        <f t="shared" ca="1" si="2"/>
        <v>30318.090137422703</v>
      </c>
      <c r="R18" s="150">
        <f t="shared" ca="1" si="2"/>
        <v>37897.612671778377</v>
      </c>
      <c r="S18" s="150">
        <f t="shared" ca="1" si="2"/>
        <v>44622.480432494936</v>
      </c>
      <c r="T18" s="150">
        <f t="shared" ca="1" si="2"/>
        <v>52155.850213844453</v>
      </c>
      <c r="U18" s="150">
        <f t="shared" ca="1" si="2"/>
        <v>59689.219995193969</v>
      </c>
      <c r="V18" s="150">
        <f t="shared" ca="1" si="2"/>
        <v>67222.589776543493</v>
      </c>
      <c r="W18" s="150">
        <f t="shared" ca="1" si="2"/>
        <v>74755.959557893017</v>
      </c>
      <c r="X18" s="150">
        <f t="shared" ca="1" si="2"/>
        <v>13968.549972627505</v>
      </c>
      <c r="Y18" s="150">
        <f t="shared" ca="1" si="2"/>
        <v>23481.962567649607</v>
      </c>
      <c r="Z18" s="150">
        <f t="shared" ca="1" si="2"/>
        <v>35288.390223738606</v>
      </c>
      <c r="AA18" s="150">
        <f t="shared" ca="1" si="2"/>
        <v>47094.817879827606</v>
      </c>
      <c r="AB18" s="150">
        <f t="shared" ca="1" si="2"/>
        <v>58901.245535916605</v>
      </c>
      <c r="AC18" s="150">
        <f t="shared" ca="1" si="2"/>
        <v>70282.558945281111</v>
      </c>
      <c r="AD18" s="150">
        <f t="shared" ca="1" si="2"/>
        <v>81232.777759745572</v>
      </c>
      <c r="AE18" s="150">
        <f t="shared" ca="1" si="2"/>
        <v>93016.71625398015</v>
      </c>
      <c r="AF18" s="150">
        <f t="shared" ca="1" si="2"/>
        <v>107355.69724642174</v>
      </c>
      <c r="AG18" s="150">
        <f t="shared" ca="1" si="2"/>
        <v>127807.71538946922</v>
      </c>
      <c r="AH18" s="150">
        <f t="shared" ca="1" si="2"/>
        <v>31789.315108018724</v>
      </c>
      <c r="AI18" s="150">
        <f t="shared" ca="1" si="2"/>
        <v>34827.893950028527</v>
      </c>
      <c r="AJ18" s="150">
        <f t="shared" ca="1" si="2"/>
        <v>8404.8655195934207</v>
      </c>
      <c r="AK18" s="150">
        <f t="shared" ca="1" si="2"/>
        <v>-2.6602720026858151E-11</v>
      </c>
      <c r="AL18" s="150">
        <f t="shared" ca="1" si="2"/>
        <v>-2.6602720026858151E-11</v>
      </c>
      <c r="AM18" s="150">
        <f t="shared" ca="1" si="2"/>
        <v>-2.6602720026858151E-11</v>
      </c>
      <c r="AN18" s="150">
        <f t="shared" ca="1" si="2"/>
        <v>-2.6602720026858151E-11</v>
      </c>
      <c r="AO18" s="150">
        <f t="shared" ca="1" si="2"/>
        <v>-2.6602720026858151E-11</v>
      </c>
      <c r="AP18" s="150">
        <f t="shared" ca="1" si="2"/>
        <v>-2.6602720026858151E-11</v>
      </c>
      <c r="AQ18" s="150">
        <f t="shared" ca="1" si="2"/>
        <v>-2.6602720026858151E-11</v>
      </c>
      <c r="AR18" s="150">
        <f t="shared" ca="1" si="2"/>
        <v>-2.6602720026858151E-11</v>
      </c>
      <c r="AS18" s="150">
        <f t="shared" ca="1" si="2"/>
        <v>-2.6602720026858151E-11</v>
      </c>
      <c r="AT18" s="150">
        <f t="shared" ca="1" si="2"/>
        <v>-2.6602720026858151E-11</v>
      </c>
      <c r="AU18" s="150">
        <f t="shared" ca="1" si="2"/>
        <v>-2.6602720026858151E-11</v>
      </c>
      <c r="AV18" s="150">
        <f t="shared" ca="1" si="2"/>
        <v>-2.6602720026858151E-11</v>
      </c>
    </row>
    <row r="19" spans="2:48" x14ac:dyDescent="0.2">
      <c r="B19" s="2"/>
      <c r="C19" s="62"/>
      <c r="D19" s="2"/>
      <c r="E19" s="2"/>
      <c r="F19" s="2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</row>
    <row r="20" spans="2:48" x14ac:dyDescent="0.2">
      <c r="B20" s="230" t="s">
        <v>116</v>
      </c>
      <c r="C20" s="230"/>
      <c r="D20" s="231"/>
      <c r="E20" s="231"/>
      <c r="F20" s="231"/>
      <c r="G20" s="233">
        <f t="shared" ref="G20:AV20" ca="1" si="3">+G13+G18</f>
        <v>0</v>
      </c>
      <c r="H20" s="233">
        <f t="shared" ca="1" si="3"/>
        <v>346223.84818014805</v>
      </c>
      <c r="I20" s="233">
        <f t="shared" ca="1" si="3"/>
        <v>407133.62207521126</v>
      </c>
      <c r="J20" s="233">
        <f t="shared" ca="1" si="3"/>
        <v>442685.58870711771</v>
      </c>
      <c r="K20" s="233">
        <f t="shared" ca="1" si="3"/>
        <v>451864.79880395049</v>
      </c>
      <c r="L20" s="233">
        <f t="shared" ca="1" si="3"/>
        <v>417953.42490253953</v>
      </c>
      <c r="M20" s="233">
        <f t="shared" ca="1" si="3"/>
        <v>397649.0884247885</v>
      </c>
      <c r="N20" s="233">
        <f t="shared" ca="1" si="3"/>
        <v>383080.34529720031</v>
      </c>
      <c r="O20" s="233">
        <f t="shared" ca="1" si="3"/>
        <v>366066.05590757966</v>
      </c>
      <c r="P20" s="233">
        <f t="shared" ca="1" si="3"/>
        <v>346640.31338489236</v>
      </c>
      <c r="Q20" s="233">
        <f t="shared" ca="1" si="3"/>
        <v>324584.68817558466</v>
      </c>
      <c r="R20" s="233">
        <f t="shared" ca="1" si="3"/>
        <v>299661.30702340556</v>
      </c>
      <c r="S20" s="233">
        <f t="shared" ca="1" si="3"/>
        <v>271724.57327496359</v>
      </c>
      <c r="T20" s="233">
        <f t="shared" ca="1" si="3"/>
        <v>240305.08047287157</v>
      </c>
      <c r="U20" s="233">
        <f t="shared" ca="1" si="3"/>
        <v>205177.1248950127</v>
      </c>
      <c r="V20" s="233">
        <f t="shared" ca="1" si="3"/>
        <v>166006.89710782032</v>
      </c>
      <c r="W20" s="233">
        <f t="shared" ca="1" si="3"/>
        <v>122430.91650832741</v>
      </c>
      <c r="X20" s="233">
        <f t="shared" ca="1" si="3"/>
        <v>95245.273780247589</v>
      </c>
      <c r="Y20" s="233">
        <f t="shared" ca="1" si="3"/>
        <v>71913.041493492783</v>
      </c>
      <c r="Z20" s="233">
        <f t="shared" ca="1" si="3"/>
        <v>63517.029066084251</v>
      </c>
      <c r="AA20" s="233">
        <f t="shared" ca="1" si="3"/>
        <v>63534.743377303908</v>
      </c>
      <c r="AB20" s="233">
        <f t="shared" ca="1" si="3"/>
        <v>62208.588115002254</v>
      </c>
      <c r="AC20" s="233">
        <f t="shared" ca="1" si="3"/>
        <v>59412.34912784335</v>
      </c>
      <c r="AD20" s="233">
        <f t="shared" ca="1" si="3"/>
        <v>54976.355694744248</v>
      </c>
      <c r="AE20" s="233">
        <f t="shared" ca="1" si="3"/>
        <v>48908.719379235568</v>
      </c>
      <c r="AF20" s="233">
        <f t="shared" ca="1" si="3"/>
        <v>43489.417615703846</v>
      </c>
      <c r="AG20" s="233">
        <f t="shared" ca="1" si="3"/>
        <v>42100.770566252628</v>
      </c>
      <c r="AH20" s="233">
        <f t="shared" ca="1" si="3"/>
        <v>60922.209312818748</v>
      </c>
      <c r="AI20" s="233">
        <f t="shared" ca="1" si="3"/>
        <v>49667.687579478508</v>
      </c>
      <c r="AJ20" s="233">
        <f t="shared" ca="1" si="3"/>
        <v>8404.8655195935717</v>
      </c>
      <c r="AK20" s="233">
        <f t="shared" ca="1" si="3"/>
        <v>1.3724639023094217E-10</v>
      </c>
      <c r="AL20" s="233">
        <f t="shared" ca="1" si="3"/>
        <v>1.5175421607877331E-10</v>
      </c>
      <c r="AM20" s="233">
        <f t="shared" ca="1" si="3"/>
        <v>1.6754662022245135E-10</v>
      </c>
      <c r="AN20" s="233">
        <f t="shared" ca="1" si="3"/>
        <v>1.847373441292002E-10</v>
      </c>
      <c r="AO20" s="233">
        <f t="shared" ca="1" si="3"/>
        <v>2.0345020037005116E-10</v>
      </c>
      <c r="AP20" s="233">
        <f t="shared" ca="1" si="3"/>
        <v>2.2381996435382859E-10</v>
      </c>
      <c r="AQ20" s="233">
        <f t="shared" ca="1" si="3"/>
        <v>2.4599334501866761E-10</v>
      </c>
      <c r="AR20" s="233">
        <f t="shared" ca="1" si="3"/>
        <v>2.7013004147226501E-10</v>
      </c>
      <c r="AS20" s="233">
        <f t="shared" ca="1" si="3"/>
        <v>2.964038931910927E-10</v>
      </c>
      <c r="AT20" s="233">
        <f t="shared" ca="1" si="3"/>
        <v>3.2500413206264125E-10</v>
      </c>
      <c r="AU20" s="233">
        <f t="shared" ca="1" si="3"/>
        <v>3.5613674528826443E-10</v>
      </c>
      <c r="AV20" s="233">
        <f t="shared" ca="1" si="3"/>
        <v>3.9002595896264545E-10</v>
      </c>
    </row>
    <row r="21" spans="2:48" x14ac:dyDescent="0.2">
      <c r="B21" s="2"/>
      <c r="C21" s="62"/>
      <c r="D21" s="2"/>
      <c r="E21" s="2"/>
      <c r="F21" s="2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/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</row>
    <row r="22" spans="2:48" x14ac:dyDescent="0.2">
      <c r="B22" s="2"/>
      <c r="C22" s="62"/>
      <c r="D22" s="2"/>
      <c r="E22" s="2"/>
      <c r="F22" s="2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</row>
    <row r="23" spans="2:48" x14ac:dyDescent="0.2">
      <c r="B23" s="243" t="s">
        <v>117</v>
      </c>
      <c r="C23" s="171"/>
      <c r="D23" s="171"/>
      <c r="E23" s="171"/>
      <c r="F23" s="17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</row>
    <row r="24" spans="2:48" x14ac:dyDescent="0.2">
      <c r="B24" s="2"/>
      <c r="C24" s="62"/>
      <c r="D24" s="2"/>
      <c r="E24" s="2"/>
      <c r="F24" s="2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7"/>
      <c r="AP24" s="197"/>
      <c r="AQ24" s="197"/>
      <c r="AR24" s="197"/>
      <c r="AS24" s="197"/>
      <c r="AT24" s="197"/>
      <c r="AU24" s="197"/>
      <c r="AV24" s="197"/>
    </row>
    <row r="25" spans="2:48" x14ac:dyDescent="0.2">
      <c r="B25" s="2" t="s">
        <v>7</v>
      </c>
      <c r="C25" s="62"/>
      <c r="D25" s="2"/>
      <c r="E25" s="2"/>
      <c r="F25" s="2"/>
      <c r="G25" s="197">
        <f ca="1">+Fin!G57</f>
        <v>0</v>
      </c>
      <c r="H25" s="197">
        <f ca="1">+Fin!H57</f>
        <v>10852.41316073867</v>
      </c>
      <c r="I25" s="197">
        <f ca="1">+Fin!I57</f>
        <v>50130.436258167945</v>
      </c>
      <c r="J25" s="197">
        <f ca="1">+Fin!J57</f>
        <v>71942.561811737338</v>
      </c>
      <c r="K25" s="197">
        <f ca="1">+Fin!K57</f>
        <v>76872.010179886362</v>
      </c>
      <c r="L25" s="197">
        <f ca="1">+Fin!L57</f>
        <v>49802.96130781262</v>
      </c>
      <c r="M25" s="197">
        <f ca="1">+Fin!M57</f>
        <v>37659.579398329552</v>
      </c>
      <c r="N25" s="197">
        <f ca="1">+Fin!N57</f>
        <v>37659.579398329552</v>
      </c>
      <c r="O25" s="197">
        <f ca="1">+Fin!O57</f>
        <v>37659.579398329552</v>
      </c>
      <c r="P25" s="197">
        <f ca="1">+Fin!P57</f>
        <v>37659.579398329552</v>
      </c>
      <c r="Q25" s="197">
        <f ca="1">+Fin!Q57</f>
        <v>37659.579398329552</v>
      </c>
      <c r="R25" s="197">
        <f ca="1">+Fin!R57</f>
        <v>37659.579398329552</v>
      </c>
      <c r="S25" s="197">
        <f ca="1">+Fin!S57</f>
        <v>37659.579398329552</v>
      </c>
      <c r="T25" s="197">
        <f ca="1">+Fin!T57</f>
        <v>37659.579398329552</v>
      </c>
      <c r="U25" s="197">
        <f ca="1">+Fin!U57</f>
        <v>37659.579398329552</v>
      </c>
      <c r="V25" s="197">
        <f ca="1">+Fin!V57</f>
        <v>37659.579398329552</v>
      </c>
      <c r="W25" s="197">
        <f ca="1">+Fin!W57</f>
        <v>37659.579398329552</v>
      </c>
      <c r="X25" s="197">
        <f ca="1">+Fin!X57</f>
        <v>37659.579398329552</v>
      </c>
      <c r="Y25" s="197">
        <f ca="1">+Fin!Y57</f>
        <v>37659.579398329552</v>
      </c>
      <c r="Z25" s="197">
        <f ca="1">+Fin!Z57</f>
        <v>37659.579398329552</v>
      </c>
      <c r="AA25" s="197">
        <f ca="1">+Fin!AA57</f>
        <v>37659.579398329552</v>
      </c>
      <c r="AB25" s="197">
        <f ca="1">+Fin!AB57</f>
        <v>37659.579398329552</v>
      </c>
      <c r="AC25" s="197">
        <f ca="1">+Fin!AC57</f>
        <v>37659.579398329552</v>
      </c>
      <c r="AD25" s="197">
        <f ca="1">+Fin!AD57</f>
        <v>37659.579398329552</v>
      </c>
      <c r="AE25" s="197">
        <f ca="1">+Fin!AE57</f>
        <v>37276.61809087389</v>
      </c>
      <c r="AF25" s="197">
        <f ca="1">+Fin!AF57</f>
        <v>33767.319229205095</v>
      </c>
      <c r="AG25" s="197">
        <f ca="1">+Fin!AG57</f>
        <v>33767.319229205095</v>
      </c>
      <c r="AH25" s="197">
        <f ca="1">+Fin!AH57</f>
        <v>33767.319229205095</v>
      </c>
      <c r="AI25" s="197">
        <f ca="1">+Fin!AI57</f>
        <v>33767.319229205095</v>
      </c>
      <c r="AJ25" s="197">
        <f ca="1">+Fin!AJ57</f>
        <v>0</v>
      </c>
      <c r="AK25" s="197">
        <f ca="1">+Fin!AK57</f>
        <v>0</v>
      </c>
      <c r="AL25" s="197">
        <f ca="1">+Fin!AL57</f>
        <v>1.4507825847831143E-12</v>
      </c>
      <c r="AM25" s="197">
        <f ca="1">+Fin!AM57</f>
        <v>3.0300229991509195E-12</v>
      </c>
      <c r="AN25" s="197">
        <f ca="1">+Fin!AN57</f>
        <v>4.7490953898258039E-12</v>
      </c>
      <c r="AO25" s="197">
        <f ca="1">+Fin!AO57</f>
        <v>6.6203810139108998E-12</v>
      </c>
      <c r="AP25" s="197">
        <f ca="1">+Fin!AP57</f>
        <v>8.6573574122886456E-12</v>
      </c>
      <c r="AQ25" s="197">
        <f ca="1">+Fin!AQ57</f>
        <v>1.0874695478772549E-11</v>
      </c>
      <c r="AR25" s="197">
        <f ca="1">+Fin!AR57</f>
        <v>1.3288365124132288E-11</v>
      </c>
      <c r="AS25" s="197">
        <f ca="1">+Fin!AS57</f>
        <v>1.5915750296015055E-11</v>
      </c>
      <c r="AT25" s="197">
        <f ca="1">+Fin!AT57</f>
        <v>1.8775774183169907E-11</v>
      </c>
      <c r="AU25" s="197">
        <f ca="1">+Fin!AU57</f>
        <v>2.1889035505732223E-11</v>
      </c>
      <c r="AV25" s="197">
        <f ca="1">+Fin!AV57</f>
        <v>2.5277956873170321E-11</v>
      </c>
    </row>
    <row r="26" spans="2:48" x14ac:dyDescent="0.2">
      <c r="B26" s="2" t="s">
        <v>31</v>
      </c>
      <c r="C26" s="62"/>
      <c r="D26" s="2"/>
      <c r="E26" s="2"/>
      <c r="F26" s="2"/>
      <c r="G26" s="197">
        <f ca="1">+'P&amp;G'!G49</f>
        <v>0</v>
      </c>
      <c r="H26" s="197">
        <f ca="1">+'P&amp;G'!H49</f>
        <v>0</v>
      </c>
      <c r="I26" s="197">
        <f ca="1">+'P&amp;G'!I49</f>
        <v>0</v>
      </c>
      <c r="J26" s="197">
        <f ca="1">+'P&amp;G'!J49</f>
        <v>0</v>
      </c>
      <c r="K26" s="197">
        <f ca="1">+'P&amp;G'!K49</f>
        <v>570.57375320324115</v>
      </c>
      <c r="L26" s="197">
        <f ca="1">+'P&amp;G'!L49</f>
        <v>1663.3594857841845</v>
      </c>
      <c r="M26" s="197">
        <f ca="1">+'P&amp;G'!M49</f>
        <v>2735.5735736865918</v>
      </c>
      <c r="N26" s="197">
        <f ca="1">+'P&amp;G'!N49</f>
        <v>3782.1837021610045</v>
      </c>
      <c r="O26" s="197">
        <f ca="1">+'P&amp;G'!O49</f>
        <v>4805.8279598343397</v>
      </c>
      <c r="P26" s="197">
        <f ca="1">+'P&amp;G'!P49</f>
        <v>5791.7340076197224</v>
      </c>
      <c r="Q26" s="197">
        <f ca="1">+'P&amp;G'!Q49</f>
        <v>6737.4876706302084</v>
      </c>
      <c r="R26" s="197">
        <f ca="1">+'P&amp;G'!R49</f>
        <v>7531.9158796659103</v>
      </c>
      <c r="S26" s="197">
        <f ca="1">+'P&amp;G'!S49</f>
        <v>7531.9158796659103</v>
      </c>
      <c r="T26" s="197">
        <f ca="1">+'P&amp;G'!T49</f>
        <v>7531.9158796659103</v>
      </c>
      <c r="U26" s="197">
        <f ca="1">+'P&amp;G'!U49</f>
        <v>7531.9158796659103</v>
      </c>
      <c r="V26" s="197">
        <f ca="1">+'P&amp;G'!V49</f>
        <v>7531.9158796659103</v>
      </c>
      <c r="W26" s="197">
        <f ca="1">+'P&amp;G'!W49</f>
        <v>7531.9158796659103</v>
      </c>
      <c r="X26" s="197">
        <f ca="1">+'P&amp;G'!X49</f>
        <v>7531.9158796659103</v>
      </c>
      <c r="Y26" s="197">
        <f ca="1">+'P&amp;G'!Y49</f>
        <v>7531.9158796659103</v>
      </c>
      <c r="Z26" s="197">
        <f ca="1">+'P&amp;G'!Z49</f>
        <v>7531.9158796659103</v>
      </c>
      <c r="AA26" s="197">
        <f ca="1">+'P&amp;G'!AA49</f>
        <v>7531.9158796659103</v>
      </c>
      <c r="AB26" s="197">
        <f ca="1">+'P&amp;G'!AB49</f>
        <v>7531.9158796659103</v>
      </c>
      <c r="AC26" s="197">
        <f ca="1">+'P&amp;G'!AC49</f>
        <v>7531.9158796659103</v>
      </c>
      <c r="AD26" s="197">
        <f ca="1">+'P&amp;G'!AD49</f>
        <v>7531.9158796659103</v>
      </c>
      <c r="AE26" s="197">
        <f ca="1">+'P&amp;G'!AE49</f>
        <v>7455.3236181747779</v>
      </c>
      <c r="AF26" s="197">
        <f ca="1">+'P&amp;G'!AF49</f>
        <v>6753.4638458410191</v>
      </c>
      <c r="AG26" s="197">
        <f ca="1">+'P&amp;G'!AG49</f>
        <v>6753.4638458410191</v>
      </c>
      <c r="AH26" s="197">
        <f ca="1">+'P&amp;G'!AH49</f>
        <v>6753.4638458410191</v>
      </c>
      <c r="AI26" s="197">
        <f ca="1">+'P&amp;G'!AI49</f>
        <v>6753.4638458410191</v>
      </c>
      <c r="AJ26" s="197">
        <f ca="1">+'P&amp;G'!AJ49</f>
        <v>0</v>
      </c>
      <c r="AK26" s="197">
        <f ca="1">+'P&amp;G'!AK49</f>
        <v>0</v>
      </c>
      <c r="AL26" s="197">
        <f ca="1">+'P&amp;G'!AL49</f>
        <v>2.9015651695662286E-13</v>
      </c>
      <c r="AM26" s="197">
        <f ca="1">+'P&amp;G'!AM49</f>
        <v>6.0600459983018389E-13</v>
      </c>
      <c r="AN26" s="197">
        <f ca="1">+'P&amp;G'!AN49</f>
        <v>9.4981907796516073E-13</v>
      </c>
      <c r="AO26" s="197">
        <f ca="1">+'P&amp;G'!AO49</f>
        <v>1.32407620278218E-12</v>
      </c>
      <c r="AP26" s="197">
        <f ca="1">+'P&amp;G'!AP49</f>
        <v>0</v>
      </c>
      <c r="AQ26" s="197">
        <f ca="1">+'P&amp;G'!AQ49</f>
        <v>0</v>
      </c>
      <c r="AR26" s="197">
        <f ca="1">+'P&amp;G'!AR49</f>
        <v>0</v>
      </c>
      <c r="AS26" s="197">
        <f ca="1">+'P&amp;G'!AS49</f>
        <v>0</v>
      </c>
      <c r="AT26" s="197">
        <f ca="1">+'P&amp;G'!AT49</f>
        <v>0</v>
      </c>
      <c r="AU26" s="197">
        <f ca="1">+'P&amp;G'!AU49</f>
        <v>0</v>
      </c>
      <c r="AV26" s="197">
        <f ca="1">+'P&amp;G'!AV49</f>
        <v>0</v>
      </c>
    </row>
    <row r="27" spans="2:48" x14ac:dyDescent="0.2">
      <c r="B27" s="2" t="s">
        <v>118</v>
      </c>
      <c r="C27" s="62"/>
      <c r="D27" s="2"/>
      <c r="E27" s="2"/>
      <c r="F27" s="2"/>
      <c r="G27" s="197">
        <f>+'P&amp;G'!G33</f>
        <v>0</v>
      </c>
      <c r="H27" s="197">
        <f>+'P&amp;G'!H33</f>
        <v>-22199.589905877918</v>
      </c>
      <c r="I27" s="197">
        <f>+'P&amp;G'!I33</f>
        <v>-3398.2209471362539</v>
      </c>
      <c r="J27" s="197">
        <f>+'P&amp;G'!J33</f>
        <v>5705.7375320324109</v>
      </c>
      <c r="K27" s="197">
        <f>+'P&amp;G'!K33</f>
        <v>10927.857325809431</v>
      </c>
      <c r="L27" s="197">
        <f>+'P&amp;G'!L33</f>
        <v>10722.140879024071</v>
      </c>
      <c r="M27" s="197">
        <f>+'P&amp;G'!M33</f>
        <v>10466.101284744125</v>
      </c>
      <c r="N27" s="197">
        <f>+'P&amp;G'!N33</f>
        <v>10236.442576733349</v>
      </c>
      <c r="O27" s="197">
        <f>+'P&amp;G'!O33</f>
        <v>9859.0604778538254</v>
      </c>
      <c r="P27" s="197">
        <f>+'P&amp;G'!P33</f>
        <v>9457.5366301048616</v>
      </c>
      <c r="Q27" s="197">
        <f>+'P&amp;G'!Q33</f>
        <v>8950.2772731759778</v>
      </c>
      <c r="R27" s="197">
        <f>+'P&amp;G'!R33</f>
        <v>8357.4606057534584</v>
      </c>
      <c r="S27" s="197">
        <f>+'P&amp;G'!S33</f>
        <v>7801.5379999670022</v>
      </c>
      <c r="T27" s="197">
        <f>+'P&amp;G'!T33</f>
        <v>6805.3983879340285</v>
      </c>
      <c r="U27" s="197">
        <f>+'P&amp;G'!U33</f>
        <v>5714.1165345449444</v>
      </c>
      <c r="V27" s="197">
        <f>+'P&amp;G'!V33</f>
        <v>4476.4704429175508</v>
      </c>
      <c r="W27" s="197">
        <f>+'P&amp;G'!W33</f>
        <v>3062.8728035647164</v>
      </c>
      <c r="X27" s="197">
        <f>+'P&amp;G'!X33</f>
        <v>14749.496887774045</v>
      </c>
      <c r="Y27" s="197">
        <f>+'P&amp;G'!Y33</f>
        <v>7868.8996962182464</v>
      </c>
      <c r="Z27" s="197">
        <f>+'P&amp;G'!Z33</f>
        <v>7581.2917065536221</v>
      </c>
      <c r="AA27" s="197">
        <f>+'P&amp;G'!AA33</f>
        <v>7548.6715198322881</v>
      </c>
      <c r="AB27" s="197">
        <f>+'P&amp;G'!AB33</f>
        <v>6799.898076225727</v>
      </c>
      <c r="AC27" s="197">
        <f>+'P&amp;G'!AC33</f>
        <v>5980.9865442464752</v>
      </c>
      <c r="AD27" s="197">
        <f>+'P&amp;G'!AD33</f>
        <v>5084.7770912689466</v>
      </c>
      <c r="AE27" s="197">
        <f>+'P&amp;G'!AE33</f>
        <v>3928.3524928364714</v>
      </c>
      <c r="AF27" s="197">
        <f>+'P&amp;G'!AF33</f>
        <v>2715.6854458017374</v>
      </c>
      <c r="AG27" s="197">
        <f>+'P&amp;G'!AG33</f>
        <v>1321.0189009041899</v>
      </c>
      <c r="AH27" s="197">
        <f>+'P&amp;G'!AH33</f>
        <v>20401.426237772535</v>
      </c>
      <c r="AI27" s="197">
        <f>+'P&amp;G'!AI33</f>
        <v>9146.9045044322957</v>
      </c>
      <c r="AJ27" s="197">
        <f>+'P&amp;G'!AJ33</f>
        <v>8404.8655195934771</v>
      </c>
      <c r="AK27" s="197">
        <f>+'P&amp;G'!AK33</f>
        <v>1.1994963402942622E-11</v>
      </c>
      <c r="AL27" s="197">
        <f>+'P&amp;G'!AL33</f>
        <v>1.3057043263048028E-11</v>
      </c>
      <c r="AM27" s="197">
        <f>+'P&amp;G'!AM33</f>
        <v>1.4213163729310246E-11</v>
      </c>
      <c r="AN27" s="197">
        <f>+'P&amp;G'!AN33</f>
        <v>1.5471651516073961E-11</v>
      </c>
      <c r="AO27" s="197">
        <f>+'P&amp;G'!AO33</f>
        <v>1.6841570616765861E-11</v>
      </c>
      <c r="AP27" s="197">
        <f>+'P&amp;G'!AP33</f>
        <v>1.8332787585399703E-11</v>
      </c>
      <c r="AQ27" s="197">
        <f>+'P&amp;G'!AQ33</f>
        <v>1.995604259835512E-11</v>
      </c>
      <c r="AR27" s="197">
        <f>+'P&amp;G'!AR33</f>
        <v>2.1723026808237659E-11</v>
      </c>
      <c r="AS27" s="197">
        <f>+'P&amp;G'!AS33</f>
        <v>2.364646654694491E-11</v>
      </c>
      <c r="AT27" s="197">
        <f>+'P&amp;G'!AT33</f>
        <v>2.5740214984393688E-11</v>
      </c>
      <c r="AU27" s="197">
        <f>+'P&amp;G'!AU33</f>
        <v>2.8019351903060841E-11</v>
      </c>
      <c r="AV27" s="197">
        <f>+'P&amp;G'!AV33</f>
        <v>3.0500292306942897E-11</v>
      </c>
    </row>
    <row r="28" spans="2:48" x14ac:dyDescent="0.2">
      <c r="B28" s="2" t="s">
        <v>119</v>
      </c>
      <c r="C28" s="62"/>
      <c r="D28" s="2"/>
      <c r="E28" s="2"/>
      <c r="F28" s="2"/>
      <c r="G28" s="197">
        <f ca="1">-'P&amp;G'!G59</f>
        <v>0</v>
      </c>
      <c r="H28" s="197">
        <f ca="1">-'P&amp;G'!H59</f>
        <v>0</v>
      </c>
      <c r="I28" s="197">
        <f ca="1">-'P&amp;G'!I59</f>
        <v>-22199.589905877918</v>
      </c>
      <c r="J28" s="197">
        <f ca="1">-'P&amp;G'!J59</f>
        <v>-25597.810853014173</v>
      </c>
      <c r="K28" s="197">
        <f ca="1">-'P&amp;G'!K59</f>
        <v>-20462.647074185003</v>
      </c>
      <c r="L28" s="197">
        <f ca="1">-'P&amp;G'!L59</f>
        <v>-10627.575480956515</v>
      </c>
      <c r="M28" s="197">
        <f ca="1">-'P&amp;G'!M59</f>
        <v>-977.6486898348503</v>
      </c>
      <c r="N28" s="197">
        <f ca="1">-'P&amp;G'!N59</f>
        <v>0</v>
      </c>
      <c r="O28" s="197">
        <f ca="1">-'P&amp;G'!O59</f>
        <v>0</v>
      </c>
      <c r="P28" s="197">
        <f ca="1">-'P&amp;G'!P59</f>
        <v>0</v>
      </c>
      <c r="Q28" s="197">
        <f ca="1">-'P&amp;G'!Q59</f>
        <v>0</v>
      </c>
      <c r="R28" s="197">
        <f ca="1">-'P&amp;G'!R59</f>
        <v>0</v>
      </c>
      <c r="S28" s="197">
        <f ca="1">-'P&amp;G'!S59</f>
        <v>0</v>
      </c>
      <c r="T28" s="197">
        <f ca="1">-'P&amp;G'!T59</f>
        <v>0</v>
      </c>
      <c r="U28" s="197">
        <f ca="1">-'P&amp;G'!U59</f>
        <v>0</v>
      </c>
      <c r="V28" s="197">
        <f ca="1">-'P&amp;G'!V59</f>
        <v>0</v>
      </c>
      <c r="W28" s="197">
        <f ca="1">-'P&amp;G'!W59</f>
        <v>0</v>
      </c>
      <c r="X28" s="197">
        <f ca="1">-'P&amp;G'!X59</f>
        <v>0</v>
      </c>
      <c r="Y28" s="197">
        <f ca="1">-'P&amp;G'!Y59</f>
        <v>0</v>
      </c>
      <c r="Z28" s="197">
        <f ca="1">-'P&amp;G'!Z59</f>
        <v>0</v>
      </c>
      <c r="AA28" s="197">
        <f ca="1">-'P&amp;G'!AA59</f>
        <v>0</v>
      </c>
      <c r="AB28" s="197">
        <f ca="1">-'P&amp;G'!AB59</f>
        <v>0</v>
      </c>
      <c r="AC28" s="197">
        <f ca="1">-'P&amp;G'!AC59</f>
        <v>0</v>
      </c>
      <c r="AD28" s="197">
        <f ca="1">-'P&amp;G'!AD59</f>
        <v>0</v>
      </c>
      <c r="AE28" s="197">
        <f ca="1">-'P&amp;G'!AE59</f>
        <v>0</v>
      </c>
      <c r="AF28" s="197">
        <f ca="1">-'P&amp;G'!AF59</f>
        <v>0</v>
      </c>
      <c r="AG28" s="197">
        <f ca="1">-'P&amp;G'!AG59</f>
        <v>0</v>
      </c>
      <c r="AH28" s="197">
        <f ca="1">-'P&amp;G'!AH59</f>
        <v>0</v>
      </c>
      <c r="AI28" s="197">
        <f ca="1">-'P&amp;G'!AI59</f>
        <v>0</v>
      </c>
      <c r="AJ28" s="197">
        <f ca="1">-'P&amp;G'!AJ59</f>
        <v>0</v>
      </c>
      <c r="AK28" s="197">
        <f ca="1">-'P&amp;G'!AK59</f>
        <v>0</v>
      </c>
      <c r="AL28" s="197">
        <f ca="1">-'P&amp;G'!AL59</f>
        <v>0</v>
      </c>
      <c r="AM28" s="197">
        <f ca="1">-'P&amp;G'!AM59</f>
        <v>0</v>
      </c>
      <c r="AN28" s="197">
        <f ca="1">-'P&amp;G'!AN59</f>
        <v>0</v>
      </c>
      <c r="AO28" s="197">
        <f ca="1">-'P&amp;G'!AO59</f>
        <v>0</v>
      </c>
      <c r="AP28" s="197">
        <f ca="1">-'P&amp;G'!AP59</f>
        <v>0</v>
      </c>
      <c r="AQ28" s="197">
        <f ca="1">-'P&amp;G'!AQ59</f>
        <v>0</v>
      </c>
      <c r="AR28" s="197">
        <f ca="1">-'P&amp;G'!AR59</f>
        <v>0</v>
      </c>
      <c r="AS28" s="197">
        <f ca="1">-'P&amp;G'!AS59</f>
        <v>0</v>
      </c>
      <c r="AT28" s="197">
        <f ca="1">-'P&amp;G'!AT59</f>
        <v>0</v>
      </c>
      <c r="AU28" s="197">
        <f ca="1">-'P&amp;G'!AU59</f>
        <v>0</v>
      </c>
      <c r="AV28" s="197">
        <f ca="1">-'P&amp;G'!AV59</f>
        <v>0</v>
      </c>
    </row>
    <row r="29" spans="2:48" x14ac:dyDescent="0.2">
      <c r="B29" s="2" t="s">
        <v>120</v>
      </c>
      <c r="C29" s="62"/>
      <c r="D29" s="2"/>
      <c r="E29" s="2"/>
      <c r="F29" s="2"/>
      <c r="G29" s="197">
        <f ca="1">+'P&amp;G'!G74</f>
        <v>0</v>
      </c>
      <c r="H29" s="197">
        <f ca="1">+'P&amp;G'!H74</f>
        <v>0</v>
      </c>
      <c r="I29" s="197">
        <f ca="1">+'P&amp;G'!I74</f>
        <v>0</v>
      </c>
      <c r="J29" s="197">
        <f ca="1">+'P&amp;G'!J74</f>
        <v>0</v>
      </c>
      <c r="K29" s="197">
        <f ca="1">+'P&amp;G'!K74</f>
        <v>0</v>
      </c>
      <c r="L29" s="197">
        <f ca="1">+'P&amp;G'!L74</f>
        <v>0</v>
      </c>
      <c r="M29" s="197">
        <f ca="1">+'P&amp;G'!M74</f>
        <v>0</v>
      </c>
      <c r="N29" s="197">
        <f ca="1">+'P&amp;G'!N74</f>
        <v>3576.7967218652066</v>
      </c>
      <c r="O29" s="197">
        <f ca="1">+'P&amp;G'!O74</f>
        <v>7236.4008737008353</v>
      </c>
      <c r="P29" s="197">
        <f ca="1">+'P&amp;G'!P74</f>
        <v>10048.778027111877</v>
      </c>
      <c r="Q29" s="197">
        <f ca="1">+'P&amp;G'!Q74</f>
        <v>11971.812272161984</v>
      </c>
      <c r="R29" s="197">
        <f ca="1">+'P&amp;G'!R74</f>
        <v>12974.967074796852</v>
      </c>
      <c r="S29" s="197">
        <f ca="1">+'P&amp;G'!S74</f>
        <v>13564.755293052</v>
      </c>
      <c r="T29" s="197">
        <f ca="1">+'P&amp;G'!T74</f>
        <v>13044.490094337903</v>
      </c>
      <c r="U29" s="197">
        <f ca="1">+'P&amp;G'!U74</f>
        <v>11014.68453460305</v>
      </c>
      <c r="V29" s="197">
        <f ca="1">+'P&amp;G'!V74</f>
        <v>7331.6483455426787</v>
      </c>
      <c r="W29" s="197">
        <f ca="1">+'P&amp;G'!W74</f>
        <v>1816.4867377033625</v>
      </c>
      <c r="X29" s="197">
        <f ca="1">+'P&amp;G'!X74</f>
        <v>3008.8898995657419</v>
      </c>
      <c r="Y29" s="197">
        <f ca="1">+'P&amp;G'!Y74</f>
        <v>9211.0559117893063</v>
      </c>
      <c r="Z29" s="197">
        <f ca="1">+'P&amp;G'!Z74</f>
        <v>10373.51466916095</v>
      </c>
      <c r="AA29" s="197">
        <f ca="1">+'P&amp;G'!AA74</f>
        <v>10565.967939392878</v>
      </c>
      <c r="AB29" s="197">
        <f ca="1">+'P&amp;G'!AB74</f>
        <v>9984.4230699159452</v>
      </c>
      <c r="AC29" s="197">
        <f ca="1">+'P&amp;G'!AC74</f>
        <v>8007.3797690562078</v>
      </c>
      <c r="AD29" s="197">
        <f ca="1">+'P&amp;G'!AD74</f>
        <v>4467.5260824653324</v>
      </c>
      <c r="AE29" s="197">
        <f ca="1">+'P&amp;G'!AE74</f>
        <v>0</v>
      </c>
      <c r="AF29" s="197">
        <f ca="1">+'P&amp;G'!AF74</f>
        <v>0</v>
      </c>
      <c r="AG29" s="197">
        <f ca="1">+'P&amp;G'!AG74</f>
        <v>0</v>
      </c>
      <c r="AH29" s="197">
        <f ca="1">+'P&amp;G'!AH74</f>
        <v>0</v>
      </c>
      <c r="AI29" s="197">
        <f ca="1">+'P&amp;G'!AI74</f>
        <v>0</v>
      </c>
      <c r="AJ29" s="197">
        <f ca="1">+'P&amp;G'!AJ74</f>
        <v>0</v>
      </c>
      <c r="AK29" s="197">
        <f ca="1">+'P&amp;G'!AK74</f>
        <v>0</v>
      </c>
      <c r="AL29" s="197">
        <f ca="1">+'P&amp;G'!AL74</f>
        <v>1.1704806885986E-11</v>
      </c>
      <c r="AM29" s="197">
        <f ca="1">+'P&amp;G'!AM74</f>
        <v>2.4446002066160467E-11</v>
      </c>
      <c r="AN29" s="197">
        <f ca="1">+'P&amp;G'!AN74</f>
        <v>3.8315351317335733E-11</v>
      </c>
      <c r="AO29" s="197">
        <f ca="1">+'P&amp;G'!AO74</f>
        <v>5.3412745708592673E-11</v>
      </c>
      <c r="AP29" s="197">
        <f ca="1">+'P&amp;G'!AP74</f>
        <v>7.157839252814071E-11</v>
      </c>
      <c r="AQ29" s="197">
        <f ca="1">+'P&amp;G'!AQ74</f>
        <v>8.9911180113540413E-11</v>
      </c>
      <c r="AR29" s="197">
        <f ca="1">+'P&amp;G'!AR74</f>
        <v>1.0986722271189554E-10</v>
      </c>
      <c r="AS29" s="197">
        <f ca="1">+'P&amp;G'!AS74</f>
        <v>1.315902495201332E-10</v>
      </c>
      <c r="AT29" s="197">
        <f ca="1">+'P&amp;G'!AT74</f>
        <v>1.5523671606707811E-10</v>
      </c>
      <c r="AU29" s="197">
        <f ca="1">+'P&amp;G'!AU74</f>
        <v>1.809769310514718E-10</v>
      </c>
      <c r="AV29" s="197">
        <f ca="1">+'P&amp;G'!AV74</f>
        <v>2.0899628295453263E-10</v>
      </c>
    </row>
    <row r="30" spans="2:48" x14ac:dyDescent="0.2">
      <c r="B30" s="66" t="s">
        <v>121</v>
      </c>
      <c r="C30" s="67"/>
      <c r="D30" s="66"/>
      <c r="E30" s="66"/>
      <c r="F30" s="66"/>
      <c r="G30" s="150">
        <f t="shared" ref="G30:AN30" ca="1" si="4">+SUM(G25:G29)</f>
        <v>0</v>
      </c>
      <c r="H30" s="150">
        <f t="shared" ca="1" si="4"/>
        <v>-11347.176745139248</v>
      </c>
      <c r="I30" s="150">
        <f t="shared" ca="1" si="4"/>
        <v>24532.625405153776</v>
      </c>
      <c r="J30" s="150">
        <f t="shared" ca="1" si="4"/>
        <v>52050.488490755568</v>
      </c>
      <c r="K30" s="150">
        <f t="shared" ca="1" si="4"/>
        <v>67907.794184714017</v>
      </c>
      <c r="L30" s="150">
        <f t="shared" ca="1" si="4"/>
        <v>51560.886191664365</v>
      </c>
      <c r="M30" s="150">
        <f t="shared" ca="1" si="4"/>
        <v>49883.605566925413</v>
      </c>
      <c r="N30" s="150">
        <f t="shared" ca="1" si="4"/>
        <v>55255.002399089106</v>
      </c>
      <c r="O30" s="150">
        <f t="shared" ca="1" si="4"/>
        <v>59560.868709718554</v>
      </c>
      <c r="P30" s="150">
        <f t="shared" ca="1" si="4"/>
        <v>62957.628063166012</v>
      </c>
      <c r="Q30" s="150">
        <f t="shared" ca="1" si="4"/>
        <v>65319.156614297724</v>
      </c>
      <c r="R30" s="150">
        <f t="shared" ca="1" si="4"/>
        <v>66523.922958545765</v>
      </c>
      <c r="S30" s="150">
        <f t="shared" ca="1" si="4"/>
        <v>66557.788571014462</v>
      </c>
      <c r="T30" s="150">
        <f t="shared" ca="1" si="4"/>
        <v>65041.383760267396</v>
      </c>
      <c r="U30" s="150">
        <f t="shared" ca="1" si="4"/>
        <v>61920.296347143449</v>
      </c>
      <c r="V30" s="150">
        <f t="shared" ca="1" si="4"/>
        <v>56999.614066455688</v>
      </c>
      <c r="W30" s="150">
        <f t="shared" ca="1" si="4"/>
        <v>50070.854819263535</v>
      </c>
      <c r="X30" s="150">
        <f t="shared" ca="1" si="4"/>
        <v>62949.882065335252</v>
      </c>
      <c r="Y30" s="150">
        <f t="shared" ca="1" si="4"/>
        <v>62271.450886003011</v>
      </c>
      <c r="Z30" s="150">
        <f t="shared" ca="1" si="4"/>
        <v>63146.301653710034</v>
      </c>
      <c r="AA30" s="150">
        <f t="shared" ca="1" si="4"/>
        <v>63306.134737220622</v>
      </c>
      <c r="AB30" s="150">
        <f t="shared" ca="1" si="4"/>
        <v>61975.816424137134</v>
      </c>
      <c r="AC30" s="150">
        <f t="shared" ca="1" si="4"/>
        <v>59179.86159129814</v>
      </c>
      <c r="AD30" s="150">
        <f t="shared" ca="1" si="4"/>
        <v>54743.798451729737</v>
      </c>
      <c r="AE30" s="150">
        <f t="shared" ca="1" si="4"/>
        <v>48660.294201885139</v>
      </c>
      <c r="AF30" s="150">
        <f t="shared" ca="1" si="4"/>
        <v>43236.468520847855</v>
      </c>
      <c r="AG30" s="150">
        <f t="shared" ca="1" si="4"/>
        <v>41841.801975950308</v>
      </c>
      <c r="AH30" s="150">
        <f t="shared" ca="1" si="4"/>
        <v>60922.209312818653</v>
      </c>
      <c r="AI30" s="150">
        <f t="shared" ca="1" si="4"/>
        <v>49667.687579478414</v>
      </c>
      <c r="AJ30" s="150">
        <f t="shared" ca="1" si="4"/>
        <v>8404.8655195934771</v>
      </c>
      <c r="AK30" s="150">
        <f t="shared" ca="1" si="4"/>
        <v>1.1994963402942622E-11</v>
      </c>
      <c r="AL30" s="150">
        <f t="shared" ca="1" si="4"/>
        <v>2.6502789250773768E-11</v>
      </c>
      <c r="AM30" s="150">
        <f t="shared" ca="1" si="4"/>
        <v>4.2295193394451818E-11</v>
      </c>
      <c r="AN30" s="150">
        <f t="shared" ca="1" si="4"/>
        <v>5.9485917301200664E-11</v>
      </c>
      <c r="AO30" s="150">
        <f t="shared" ref="AO30:AV30" ca="1" si="5">+SUM(AO25:AO29)</f>
        <v>7.8198773542051618E-11</v>
      </c>
      <c r="AP30" s="150">
        <f t="shared" ca="1" si="5"/>
        <v>9.8568537525829052E-11</v>
      </c>
      <c r="AQ30" s="150">
        <f t="shared" ca="1" si="5"/>
        <v>1.2074191819066807E-10</v>
      </c>
      <c r="AR30" s="150">
        <f t="shared" ca="1" si="5"/>
        <v>1.4487861464426547E-10</v>
      </c>
      <c r="AS30" s="150">
        <f t="shared" ca="1" si="5"/>
        <v>1.7115246636309317E-10</v>
      </c>
      <c r="AT30" s="150">
        <f t="shared" ca="1" si="5"/>
        <v>1.9975270523464171E-10</v>
      </c>
      <c r="AU30" s="150">
        <f t="shared" ca="1" si="5"/>
        <v>2.3088531846026487E-10</v>
      </c>
      <c r="AV30" s="150">
        <f t="shared" ca="1" si="5"/>
        <v>2.6477453213464584E-10</v>
      </c>
    </row>
    <row r="31" spans="2:48" x14ac:dyDescent="0.2">
      <c r="B31" s="2"/>
      <c r="C31" s="62"/>
      <c r="D31" s="2"/>
      <c r="E31" s="2"/>
      <c r="F31" s="2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</row>
    <row r="32" spans="2:48" x14ac:dyDescent="0.2">
      <c r="B32" s="2" t="s">
        <v>219</v>
      </c>
      <c r="C32" s="62"/>
      <c r="D32" s="2"/>
      <c r="E32" s="2"/>
      <c r="F32" s="2"/>
      <c r="G32" s="197">
        <f>+Tax!G82</f>
        <v>0</v>
      </c>
      <c r="H32" s="197">
        <f>+Tax!H82</f>
        <v>0</v>
      </c>
      <c r="I32" s="197">
        <f>+Tax!I82</f>
        <v>0</v>
      </c>
      <c r="J32" s="197">
        <f>+Tax!J82</f>
        <v>395.77423516283199</v>
      </c>
      <c r="K32" s="197">
        <f>+Tax!K82</f>
        <v>577.32479478887421</v>
      </c>
      <c r="L32" s="197">
        <f>+Tax!L82</f>
        <v>444.49155838008539</v>
      </c>
      <c r="M32" s="197">
        <f>+Tax!M82</f>
        <v>469.28266435719092</v>
      </c>
      <c r="N32" s="197">
        <f>+Tax!N82</f>
        <v>486.61895072373926</v>
      </c>
      <c r="O32" s="197">
        <f>+Tax!O82</f>
        <v>520.96283382045226</v>
      </c>
      <c r="P32" s="197">
        <f>+Tax!P82</f>
        <v>547.77551186667404</v>
      </c>
      <c r="Q32" s="197">
        <f>+Tax!Q82</f>
        <v>579.38832440092926</v>
      </c>
      <c r="R32" s="197">
        <f>+Tax!R82</f>
        <v>611.42106105568939</v>
      </c>
      <c r="S32" s="197">
        <f>+Tax!S82</f>
        <v>632.21454954259389</v>
      </c>
      <c r="T32" s="197">
        <f>+Tax!T82</f>
        <v>679.91690705303563</v>
      </c>
      <c r="U32" s="197">
        <f>+Tax!U82</f>
        <v>720.39441559338138</v>
      </c>
      <c r="V32" s="197">
        <f>+Tax!V82</f>
        <v>761.50877949328867</v>
      </c>
      <c r="W32" s="197">
        <f>+Tax!W82</f>
        <v>805.29348852538465</v>
      </c>
      <c r="X32" s="197">
        <f>+Tax!X82</f>
        <v>0</v>
      </c>
      <c r="Y32" s="197">
        <f>+Tax!Y82</f>
        <v>209.99127643529312</v>
      </c>
      <c r="Z32" s="197">
        <f>+Tax!Z82</f>
        <v>370.72741237405296</v>
      </c>
      <c r="AA32" s="197">
        <f>+Tax!AA82</f>
        <v>228.60864008311688</v>
      </c>
      <c r="AB32" s="197">
        <f>+Tax!AB82</f>
        <v>232.77169086495823</v>
      </c>
      <c r="AC32" s="197">
        <f>+Tax!AC82</f>
        <v>232.48753654504199</v>
      </c>
      <c r="AD32" s="197">
        <f>+Tax!AD82</f>
        <v>232.55724301434068</v>
      </c>
      <c r="AE32" s="197">
        <f>+Tax!AE82</f>
        <v>248.42517735025876</v>
      </c>
      <c r="AF32" s="197">
        <f>+Tax!AF82</f>
        <v>252.94909485583102</v>
      </c>
      <c r="AG32" s="197">
        <f>+Tax!AG82</f>
        <v>258.96859030218104</v>
      </c>
      <c r="AH32" s="197">
        <f>+Tax!AH82</f>
        <v>0</v>
      </c>
      <c r="AI32" s="197">
        <f>+Tax!AI82</f>
        <v>0</v>
      </c>
      <c r="AJ32" s="197">
        <f>+Tax!AJ82</f>
        <v>0</v>
      </c>
      <c r="AK32" s="197">
        <f>+Tax!AK82</f>
        <v>0</v>
      </c>
      <c r="AL32" s="197">
        <f>+Tax!AL82</f>
        <v>0</v>
      </c>
      <c r="AM32" s="197">
        <f>+Tax!AM82</f>
        <v>0</v>
      </c>
      <c r="AN32" s="197">
        <f>+Tax!AN82</f>
        <v>0</v>
      </c>
      <c r="AO32" s="197">
        <f>+Tax!AO82</f>
        <v>0</v>
      </c>
      <c r="AP32" s="197">
        <f>+Tax!AP82</f>
        <v>0</v>
      </c>
      <c r="AQ32" s="197">
        <f>+Tax!AQ82</f>
        <v>0</v>
      </c>
      <c r="AR32" s="197">
        <f>+Tax!AR82</f>
        <v>0</v>
      </c>
      <c r="AS32" s="197">
        <f>+Tax!AS82</f>
        <v>0</v>
      </c>
      <c r="AT32" s="197">
        <f>+Tax!AT82</f>
        <v>0</v>
      </c>
      <c r="AU32" s="197">
        <f>+Tax!AU82</f>
        <v>0</v>
      </c>
      <c r="AV32" s="197">
        <f>+Tax!AV82</f>
        <v>0</v>
      </c>
    </row>
    <row r="33" spans="2:48" x14ac:dyDescent="0.2">
      <c r="B33" s="2" t="s">
        <v>334</v>
      </c>
      <c r="C33" s="62"/>
      <c r="D33" s="2"/>
      <c r="E33" s="2"/>
      <c r="F33" s="2"/>
      <c r="G33" s="197">
        <f>+Fin!G95</f>
        <v>0</v>
      </c>
      <c r="H33" s="197">
        <f>+Fin!H95</f>
        <v>357571.02492528729</v>
      </c>
      <c r="I33" s="197">
        <f>+Fin!I95</f>
        <v>382600.99667005742</v>
      </c>
      <c r="J33" s="197">
        <f>+Fin!J95</f>
        <v>390239.32598119928</v>
      </c>
      <c r="K33" s="197">
        <f>+Fin!K95</f>
        <v>383379.67982444749</v>
      </c>
      <c r="L33" s="197">
        <f>+Fin!L95</f>
        <v>365948.04715249495</v>
      </c>
      <c r="M33" s="197">
        <f>+Fin!M95</f>
        <v>347296.20019350573</v>
      </c>
      <c r="N33" s="197">
        <f>+Fin!N95</f>
        <v>327338.72394738731</v>
      </c>
      <c r="O33" s="197">
        <f>+Fin!O95</f>
        <v>305984.22436404054</v>
      </c>
      <c r="P33" s="197">
        <f>+Fin!P95</f>
        <v>283134.90980985953</v>
      </c>
      <c r="Q33" s="197">
        <f>+Fin!Q95</f>
        <v>258686.14323688584</v>
      </c>
      <c r="R33" s="197">
        <f>+Fin!R95</f>
        <v>232525.963003804</v>
      </c>
      <c r="S33" s="197">
        <f>+Fin!S95</f>
        <v>204534.57015440642</v>
      </c>
      <c r="T33" s="197">
        <f>+Fin!T95</f>
        <v>174583.77980555102</v>
      </c>
      <c r="U33" s="197">
        <f>+Fin!U95</f>
        <v>142536.43413227575</v>
      </c>
      <c r="V33" s="197">
        <f>+Fin!V95</f>
        <v>108245.77426187121</v>
      </c>
      <c r="W33" s="197">
        <f>+Fin!W95</f>
        <v>71554.768200538354</v>
      </c>
      <c r="X33" s="197">
        <f>+Fin!X95</f>
        <v>32295.391714912192</v>
      </c>
      <c r="Y33" s="197">
        <f>+Fin!Y95</f>
        <v>9431.5993310543381</v>
      </c>
      <c r="Z33" s="197">
        <f>+Fin!Z95</f>
        <v>1.8189894035458565E-11</v>
      </c>
      <c r="AA33" s="197">
        <f>+Fin!AA95</f>
        <v>1.8189894035458565E-11</v>
      </c>
      <c r="AB33" s="197">
        <f>+Fin!AB95</f>
        <v>1.8189894035458565E-11</v>
      </c>
      <c r="AC33" s="197">
        <f>+Fin!AC95</f>
        <v>1.8189894035458565E-11</v>
      </c>
      <c r="AD33" s="197">
        <f>+Fin!AD95</f>
        <v>1.8189894035458565E-11</v>
      </c>
      <c r="AE33" s="197">
        <f>+Fin!AE95</f>
        <v>1.8189894035458565E-11</v>
      </c>
      <c r="AF33" s="197">
        <f>+Fin!AF95</f>
        <v>1.8189894035458565E-11</v>
      </c>
      <c r="AG33" s="197">
        <f>+Fin!AG95</f>
        <v>1.8189894035458565E-11</v>
      </c>
      <c r="AH33" s="197">
        <f>+Fin!AH95</f>
        <v>1.8189894035458565E-11</v>
      </c>
      <c r="AI33" s="197">
        <f>+Fin!AI95</f>
        <v>1.8189894035458565E-11</v>
      </c>
      <c r="AJ33" s="197">
        <f>+Fin!AJ95</f>
        <v>1.8189894035458565E-11</v>
      </c>
      <c r="AK33" s="197">
        <f>+Fin!AK95</f>
        <v>1.8189894035458565E-11</v>
      </c>
      <c r="AL33" s="197">
        <f>+Fin!AL95</f>
        <v>1.8189894035458565E-11</v>
      </c>
      <c r="AM33" s="197">
        <f>+Fin!AM95</f>
        <v>1.8189894035458565E-11</v>
      </c>
      <c r="AN33" s="197">
        <f>+Fin!AN95</f>
        <v>1.8189894035458565E-11</v>
      </c>
      <c r="AO33" s="197">
        <f>+Fin!AO95</f>
        <v>1.8189894035458565E-11</v>
      </c>
      <c r="AP33" s="197">
        <f>+Fin!AP95</f>
        <v>1.8189894035458565E-11</v>
      </c>
      <c r="AQ33" s="197">
        <f>+Fin!AQ95</f>
        <v>1.8189894035458565E-11</v>
      </c>
      <c r="AR33" s="197">
        <f>+Fin!AR95</f>
        <v>1.8189894035458565E-11</v>
      </c>
      <c r="AS33" s="197">
        <f>+Fin!AS95</f>
        <v>1.8189894035458565E-11</v>
      </c>
      <c r="AT33" s="197">
        <f>+Fin!AT95</f>
        <v>1.8189894035458565E-11</v>
      </c>
      <c r="AU33" s="197">
        <f>+Fin!AU95</f>
        <v>1.8189894035458565E-11</v>
      </c>
      <c r="AV33" s="197">
        <f>+Fin!AV95</f>
        <v>1.8189894035458565E-11</v>
      </c>
    </row>
    <row r="34" spans="2:48" x14ac:dyDescent="0.2">
      <c r="B34" s="66" t="s">
        <v>122</v>
      </c>
      <c r="C34" s="67"/>
      <c r="D34" s="66"/>
      <c r="E34" s="66"/>
      <c r="F34" s="66"/>
      <c r="G34" s="149">
        <f t="shared" ref="G34:AV34" si="6">+SUM(G32:G33)</f>
        <v>0</v>
      </c>
      <c r="H34" s="149">
        <f t="shared" si="6"/>
        <v>357571.02492528729</v>
      </c>
      <c r="I34" s="149">
        <f t="shared" si="6"/>
        <v>382600.99667005742</v>
      </c>
      <c r="J34" s="149">
        <f t="shared" si="6"/>
        <v>390635.1002163621</v>
      </c>
      <c r="K34" s="149">
        <f t="shared" si="6"/>
        <v>383957.0046192364</v>
      </c>
      <c r="L34" s="149">
        <f t="shared" si="6"/>
        <v>366392.53871087503</v>
      </c>
      <c r="M34" s="149">
        <f t="shared" si="6"/>
        <v>347765.48285786295</v>
      </c>
      <c r="N34" s="149">
        <f t="shared" si="6"/>
        <v>327825.34289811103</v>
      </c>
      <c r="O34" s="149">
        <f t="shared" si="6"/>
        <v>306505.18719786097</v>
      </c>
      <c r="P34" s="149">
        <f t="shared" si="6"/>
        <v>283682.6853217262</v>
      </c>
      <c r="Q34" s="149">
        <f t="shared" si="6"/>
        <v>259265.53156128677</v>
      </c>
      <c r="R34" s="149">
        <f t="shared" si="6"/>
        <v>233137.38406485968</v>
      </c>
      <c r="S34" s="149">
        <f t="shared" si="6"/>
        <v>205166.784703949</v>
      </c>
      <c r="T34" s="149">
        <f t="shared" si="6"/>
        <v>175263.69671260405</v>
      </c>
      <c r="U34" s="149">
        <f t="shared" si="6"/>
        <v>143256.82854786914</v>
      </c>
      <c r="V34" s="149">
        <f t="shared" si="6"/>
        <v>109007.2830413645</v>
      </c>
      <c r="W34" s="149">
        <f t="shared" si="6"/>
        <v>72360.061689063732</v>
      </c>
      <c r="X34" s="149">
        <f t="shared" si="6"/>
        <v>32295.391714912192</v>
      </c>
      <c r="Y34" s="149">
        <f t="shared" si="6"/>
        <v>9641.590607489632</v>
      </c>
      <c r="Z34" s="149">
        <f t="shared" si="6"/>
        <v>370.72741237407115</v>
      </c>
      <c r="AA34" s="149">
        <f t="shared" si="6"/>
        <v>228.60864008313507</v>
      </c>
      <c r="AB34" s="149">
        <f t="shared" si="6"/>
        <v>232.77169086497642</v>
      </c>
      <c r="AC34" s="149">
        <f t="shared" si="6"/>
        <v>232.48753654506018</v>
      </c>
      <c r="AD34" s="149">
        <f t="shared" si="6"/>
        <v>232.55724301435887</v>
      </c>
      <c r="AE34" s="149">
        <f t="shared" si="6"/>
        <v>248.42517735027695</v>
      </c>
      <c r="AF34" s="149">
        <f t="shared" si="6"/>
        <v>252.94909485584921</v>
      </c>
      <c r="AG34" s="149">
        <f t="shared" si="6"/>
        <v>258.96859030219923</v>
      </c>
      <c r="AH34" s="149">
        <f t="shared" si="6"/>
        <v>1.8189894035458565E-11</v>
      </c>
      <c r="AI34" s="149">
        <f t="shared" si="6"/>
        <v>1.8189894035458565E-11</v>
      </c>
      <c r="AJ34" s="149">
        <f t="shared" si="6"/>
        <v>1.8189894035458565E-11</v>
      </c>
      <c r="AK34" s="149">
        <f t="shared" si="6"/>
        <v>1.8189894035458565E-11</v>
      </c>
      <c r="AL34" s="149">
        <f t="shared" si="6"/>
        <v>1.8189894035458565E-11</v>
      </c>
      <c r="AM34" s="149">
        <f t="shared" si="6"/>
        <v>1.8189894035458565E-11</v>
      </c>
      <c r="AN34" s="149">
        <f t="shared" si="6"/>
        <v>1.8189894035458565E-11</v>
      </c>
      <c r="AO34" s="149">
        <f t="shared" si="6"/>
        <v>1.8189894035458565E-11</v>
      </c>
      <c r="AP34" s="149">
        <f t="shared" si="6"/>
        <v>1.8189894035458565E-11</v>
      </c>
      <c r="AQ34" s="149">
        <f t="shared" si="6"/>
        <v>1.8189894035458565E-11</v>
      </c>
      <c r="AR34" s="149">
        <f t="shared" si="6"/>
        <v>1.8189894035458565E-11</v>
      </c>
      <c r="AS34" s="149">
        <f t="shared" si="6"/>
        <v>1.8189894035458565E-11</v>
      </c>
      <c r="AT34" s="149">
        <f t="shared" si="6"/>
        <v>1.8189894035458565E-11</v>
      </c>
      <c r="AU34" s="149">
        <f t="shared" si="6"/>
        <v>1.8189894035458565E-11</v>
      </c>
      <c r="AV34" s="149">
        <f t="shared" si="6"/>
        <v>1.8189894035458565E-11</v>
      </c>
    </row>
    <row r="35" spans="2:48" x14ac:dyDescent="0.2">
      <c r="B35" s="2"/>
      <c r="C35" s="62"/>
      <c r="D35" s="2"/>
      <c r="E35" s="2"/>
      <c r="F35" s="2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</row>
    <row r="36" spans="2:48" x14ac:dyDescent="0.2">
      <c r="B36" s="2"/>
      <c r="C36" s="62"/>
      <c r="D36" s="2"/>
      <c r="E36" s="2"/>
      <c r="F36" s="2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</row>
    <row r="37" spans="2:48" x14ac:dyDescent="0.2">
      <c r="B37" s="230" t="s">
        <v>123</v>
      </c>
      <c r="C37" s="230"/>
      <c r="D37" s="231"/>
      <c r="E37" s="231"/>
      <c r="F37" s="231"/>
      <c r="G37" s="233">
        <f t="shared" ref="G37:AV37" ca="1" si="7">+G30+G34</f>
        <v>0</v>
      </c>
      <c r="H37" s="233">
        <f t="shared" ca="1" si="7"/>
        <v>346223.84818014805</v>
      </c>
      <c r="I37" s="233">
        <f t="shared" ca="1" si="7"/>
        <v>407133.6220752112</v>
      </c>
      <c r="J37" s="233">
        <f t="shared" ca="1" si="7"/>
        <v>442685.58870711765</v>
      </c>
      <c r="K37" s="233">
        <f t="shared" ca="1" si="7"/>
        <v>451864.79880395043</v>
      </c>
      <c r="L37" s="233">
        <f t="shared" ca="1" si="7"/>
        <v>417953.42490253941</v>
      </c>
      <c r="M37" s="233">
        <f t="shared" ca="1" si="7"/>
        <v>397649.08842478838</v>
      </c>
      <c r="N37" s="233">
        <f t="shared" ca="1" si="7"/>
        <v>383080.34529720014</v>
      </c>
      <c r="O37" s="233">
        <f t="shared" ca="1" si="7"/>
        <v>366066.05590757955</v>
      </c>
      <c r="P37" s="233">
        <f t="shared" ca="1" si="7"/>
        <v>346640.31338489219</v>
      </c>
      <c r="Q37" s="233">
        <f t="shared" ca="1" si="7"/>
        <v>324584.68817558448</v>
      </c>
      <c r="R37" s="233">
        <f t="shared" ca="1" si="7"/>
        <v>299661.30702340545</v>
      </c>
      <c r="S37" s="233">
        <f t="shared" ca="1" si="7"/>
        <v>271724.57327496348</v>
      </c>
      <c r="T37" s="233">
        <f t="shared" ca="1" si="7"/>
        <v>240305.08047287146</v>
      </c>
      <c r="U37" s="233">
        <f t="shared" ca="1" si="7"/>
        <v>205177.12489501259</v>
      </c>
      <c r="V37" s="233">
        <f t="shared" ca="1" si="7"/>
        <v>166006.8971078202</v>
      </c>
      <c r="W37" s="233">
        <f t="shared" ca="1" si="7"/>
        <v>122430.91650832727</v>
      </c>
      <c r="X37" s="233">
        <f t="shared" ca="1" si="7"/>
        <v>95245.273780247444</v>
      </c>
      <c r="Y37" s="233">
        <f t="shared" ca="1" si="7"/>
        <v>71913.041493492638</v>
      </c>
      <c r="Z37" s="233">
        <f t="shared" ca="1" si="7"/>
        <v>63517.029066084106</v>
      </c>
      <c r="AA37" s="233">
        <f t="shared" ca="1" si="7"/>
        <v>63534.743377303756</v>
      </c>
      <c r="AB37" s="233">
        <f t="shared" ca="1" si="7"/>
        <v>62208.588115002109</v>
      </c>
      <c r="AC37" s="233">
        <f t="shared" ca="1" si="7"/>
        <v>59412.349127843197</v>
      </c>
      <c r="AD37" s="233">
        <f t="shared" ca="1" si="7"/>
        <v>54976.355694744096</v>
      </c>
      <c r="AE37" s="233">
        <f t="shared" ca="1" si="7"/>
        <v>48908.719379235416</v>
      </c>
      <c r="AF37" s="233">
        <f t="shared" ca="1" si="7"/>
        <v>43489.417615703707</v>
      </c>
      <c r="AG37" s="233">
        <f t="shared" ca="1" si="7"/>
        <v>42100.770566252504</v>
      </c>
      <c r="AH37" s="233">
        <f t="shared" ca="1" si="7"/>
        <v>60922.209312818668</v>
      </c>
      <c r="AI37" s="233">
        <f t="shared" ca="1" si="7"/>
        <v>49667.687579478428</v>
      </c>
      <c r="AJ37" s="233">
        <f t="shared" ca="1" si="7"/>
        <v>8404.8655195934953</v>
      </c>
      <c r="AK37" s="233">
        <f t="shared" ca="1" si="7"/>
        <v>3.0184857438401187E-11</v>
      </c>
      <c r="AL37" s="233">
        <f t="shared" ca="1" si="7"/>
        <v>4.4692683286232332E-11</v>
      </c>
      <c r="AM37" s="233">
        <f t="shared" ca="1" si="7"/>
        <v>6.0485087429910376E-11</v>
      </c>
      <c r="AN37" s="233">
        <f t="shared" ca="1" si="7"/>
        <v>7.7675811336659229E-11</v>
      </c>
      <c r="AO37" s="233">
        <f t="shared" ca="1" si="7"/>
        <v>9.6388667577510183E-11</v>
      </c>
      <c r="AP37" s="233">
        <f t="shared" ca="1" si="7"/>
        <v>1.1675843156128762E-10</v>
      </c>
      <c r="AQ37" s="233">
        <f t="shared" ca="1" si="7"/>
        <v>1.3893181222612664E-10</v>
      </c>
      <c r="AR37" s="233">
        <f t="shared" ca="1" si="7"/>
        <v>1.6306850867972404E-10</v>
      </c>
      <c r="AS37" s="233">
        <f t="shared" ca="1" si="7"/>
        <v>1.8934236039855173E-10</v>
      </c>
      <c r="AT37" s="233">
        <f t="shared" ca="1" si="7"/>
        <v>2.1794259927010027E-10</v>
      </c>
      <c r="AU37" s="233">
        <f t="shared" ca="1" si="7"/>
        <v>2.4907521249572343E-10</v>
      </c>
      <c r="AV37" s="233">
        <f t="shared" ca="1" si="7"/>
        <v>2.829644261701044E-10</v>
      </c>
    </row>
    <row r="38" spans="2:48" x14ac:dyDescent="0.2">
      <c r="B38" s="2"/>
      <c r="C38" s="62"/>
      <c r="D38" s="2"/>
      <c r="E38" s="2"/>
      <c r="F38" s="2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160"/>
      <c r="AA38" s="160"/>
      <c r="AB38" s="160"/>
      <c r="AC38" s="160"/>
      <c r="AD38" s="160"/>
      <c r="AE38" s="160"/>
      <c r="AF38" s="160"/>
      <c r="AG38" s="160"/>
      <c r="AH38" s="160"/>
      <c r="AI38" s="160"/>
      <c r="AJ38" s="160"/>
      <c r="AK38" s="160"/>
      <c r="AL38" s="160"/>
      <c r="AM38" s="160"/>
      <c r="AN38" s="160"/>
      <c r="AO38" s="160"/>
      <c r="AP38" s="160"/>
      <c r="AQ38" s="160"/>
      <c r="AR38" s="160"/>
      <c r="AS38" s="160"/>
      <c r="AT38" s="160"/>
      <c r="AU38" s="160"/>
      <c r="AV38" s="160"/>
    </row>
    <row r="39" spans="2:48" x14ac:dyDescent="0.2">
      <c r="B39" s="2"/>
      <c r="C39" s="62"/>
      <c r="D39" s="2"/>
      <c r="E39" s="2"/>
      <c r="F39" s="2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</row>
    <row r="40" spans="2:48" x14ac:dyDescent="0.2">
      <c r="B40" s="2" t="s">
        <v>77</v>
      </c>
      <c r="C40" s="62"/>
      <c r="D40" s="72" t="str">
        <f ca="1">+IF(COUNTIF(G40:AV40,"&lt;&gt;0")=0,"Ok","Error")</f>
        <v>Ok</v>
      </c>
      <c r="E40" s="2"/>
      <c r="F40" s="2"/>
      <c r="G40" s="160">
        <f t="shared" ref="G40:AV40" ca="1" si="8">+ROUND(G20-G37,0)</f>
        <v>0</v>
      </c>
      <c r="H40" s="160">
        <f t="shared" ca="1" si="8"/>
        <v>0</v>
      </c>
      <c r="I40" s="160">
        <f t="shared" ca="1" si="8"/>
        <v>0</v>
      </c>
      <c r="J40" s="160">
        <f t="shared" ca="1" si="8"/>
        <v>0</v>
      </c>
      <c r="K40" s="160">
        <f t="shared" ca="1" si="8"/>
        <v>0</v>
      </c>
      <c r="L40" s="160">
        <f t="shared" ca="1" si="8"/>
        <v>0</v>
      </c>
      <c r="M40" s="160">
        <f t="shared" ca="1" si="8"/>
        <v>0</v>
      </c>
      <c r="N40" s="160">
        <f t="shared" ca="1" si="8"/>
        <v>0</v>
      </c>
      <c r="O40" s="160">
        <f t="shared" ca="1" si="8"/>
        <v>0</v>
      </c>
      <c r="P40" s="160">
        <f t="shared" ca="1" si="8"/>
        <v>0</v>
      </c>
      <c r="Q40" s="160">
        <f t="shared" ca="1" si="8"/>
        <v>0</v>
      </c>
      <c r="R40" s="160">
        <f t="shared" ca="1" si="8"/>
        <v>0</v>
      </c>
      <c r="S40" s="160">
        <f t="shared" ca="1" si="8"/>
        <v>0</v>
      </c>
      <c r="T40" s="160">
        <f t="shared" ca="1" si="8"/>
        <v>0</v>
      </c>
      <c r="U40" s="160">
        <f t="shared" ca="1" si="8"/>
        <v>0</v>
      </c>
      <c r="V40" s="160">
        <f t="shared" ca="1" si="8"/>
        <v>0</v>
      </c>
      <c r="W40" s="160">
        <f t="shared" ca="1" si="8"/>
        <v>0</v>
      </c>
      <c r="X40" s="160">
        <f t="shared" ca="1" si="8"/>
        <v>0</v>
      </c>
      <c r="Y40" s="160">
        <f t="shared" ca="1" si="8"/>
        <v>0</v>
      </c>
      <c r="Z40" s="160">
        <f t="shared" ca="1" si="8"/>
        <v>0</v>
      </c>
      <c r="AA40" s="160">
        <f t="shared" ca="1" si="8"/>
        <v>0</v>
      </c>
      <c r="AB40" s="160">
        <f t="shared" ca="1" si="8"/>
        <v>0</v>
      </c>
      <c r="AC40" s="160">
        <f t="shared" ca="1" si="8"/>
        <v>0</v>
      </c>
      <c r="AD40" s="160">
        <f t="shared" ca="1" si="8"/>
        <v>0</v>
      </c>
      <c r="AE40" s="160">
        <f t="shared" ca="1" si="8"/>
        <v>0</v>
      </c>
      <c r="AF40" s="160">
        <f t="shared" ca="1" si="8"/>
        <v>0</v>
      </c>
      <c r="AG40" s="160">
        <f t="shared" ca="1" si="8"/>
        <v>0</v>
      </c>
      <c r="AH40" s="160">
        <f t="shared" ca="1" si="8"/>
        <v>0</v>
      </c>
      <c r="AI40" s="160">
        <f t="shared" ca="1" si="8"/>
        <v>0</v>
      </c>
      <c r="AJ40" s="160">
        <f t="shared" ca="1" si="8"/>
        <v>0</v>
      </c>
      <c r="AK40" s="160">
        <f t="shared" ca="1" si="8"/>
        <v>0</v>
      </c>
      <c r="AL40" s="160">
        <f t="shared" ca="1" si="8"/>
        <v>0</v>
      </c>
      <c r="AM40" s="160">
        <f t="shared" ca="1" si="8"/>
        <v>0</v>
      </c>
      <c r="AN40" s="160">
        <f t="shared" ca="1" si="8"/>
        <v>0</v>
      </c>
      <c r="AO40" s="160">
        <f t="shared" ca="1" si="8"/>
        <v>0</v>
      </c>
      <c r="AP40" s="160">
        <f t="shared" ca="1" si="8"/>
        <v>0</v>
      </c>
      <c r="AQ40" s="160">
        <f t="shared" ca="1" si="8"/>
        <v>0</v>
      </c>
      <c r="AR40" s="160">
        <f t="shared" ca="1" si="8"/>
        <v>0</v>
      </c>
      <c r="AS40" s="160">
        <f t="shared" ca="1" si="8"/>
        <v>0</v>
      </c>
      <c r="AT40" s="160">
        <f t="shared" ca="1" si="8"/>
        <v>0</v>
      </c>
      <c r="AU40" s="160">
        <f t="shared" ca="1" si="8"/>
        <v>0</v>
      </c>
      <c r="AV40" s="160">
        <f t="shared" ca="1" si="8"/>
        <v>0</v>
      </c>
    </row>
    <row r="41" spans="2:48" x14ac:dyDescent="0.2">
      <c r="B41" s="2"/>
      <c r="C41" s="6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2:48" x14ac:dyDescent="0.2">
      <c r="B42" s="2"/>
      <c r="C42" s="6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2:48" x14ac:dyDescent="0.2">
      <c r="B43" s="2"/>
      <c r="C43" s="6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</row>
    <row r="44" spans="2:48" x14ac:dyDescent="0.2">
      <c r="B44" s="2"/>
      <c r="C44" s="6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</sheetData>
  <conditionalFormatting sqref="C3">
    <cfRule type="containsText" dxfId="23" priority="1" operator="containsText" text="Error">
      <formula>NOT(ISERROR(SEARCH("Error",C3)))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1:BB233"/>
  <sheetViews>
    <sheetView showGridLines="0" zoomScale="80" zoomScaleNormal="80" workbookViewId="0">
      <pane xSplit="5" ySplit="3" topLeftCell="F13" activePane="bottomRight" state="frozen"/>
      <selection activeCell="L29" sqref="L29"/>
      <selection pane="topRight" activeCell="L29" sqref="L29"/>
      <selection pane="bottomLeft" activeCell="L29" sqref="L29"/>
      <selection pane="bottomRight" activeCell="E55" sqref="E55"/>
    </sheetView>
  </sheetViews>
  <sheetFormatPr baseColWidth="10" defaultColWidth="0" defaultRowHeight="12.75" x14ac:dyDescent="0.2"/>
  <cols>
    <col min="1" max="1" width="9.140625" style="22" customWidth="1"/>
    <col min="2" max="2" width="37" style="22" customWidth="1"/>
    <col min="3" max="3" width="12.85546875" style="63" customWidth="1"/>
    <col min="4" max="4" width="13.28515625" style="22" customWidth="1"/>
    <col min="5" max="5" width="12.28515625" style="22" customWidth="1"/>
    <col min="6" max="6" width="3.5703125" style="22" customWidth="1"/>
    <col min="7" max="48" width="12.28515625" style="22" customWidth="1"/>
    <col min="49" max="49" width="13.5703125" style="22" customWidth="1"/>
    <col min="50" max="55" width="13.5703125" style="22" hidden="1" customWidth="1"/>
    <col min="56" max="16384" width="13.5703125" style="22" hidden="1"/>
  </cols>
  <sheetData>
    <row r="1" spans="1:54" ht="15" x14ac:dyDescent="0.2">
      <c r="A1" s="1" t="str">
        <f>+Control!$A$1</f>
        <v>Ruta PY1 - Cuatro Mojones-Quiindy</v>
      </c>
      <c r="B1" s="2"/>
      <c r="C1" s="6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54" x14ac:dyDescent="0.2">
      <c r="A2" s="3" t="str">
        <f ca="1" xml:space="preserve"> RIGHT( CELL("filename",A3), LEN( CELL("filename",A3)) - SEARCH("]", CELL("filename",A3)))</f>
        <v>CPP</v>
      </c>
      <c r="B2" s="2"/>
      <c r="C2" s="6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54" x14ac:dyDescent="0.2">
      <c r="A3" s="4" t="str">
        <f>+Hip!A3</f>
        <v>Cifras en miles de USD</v>
      </c>
      <c r="B3" s="2"/>
      <c r="C3" s="23" t="str">
        <f ca="1">+Control!O29</f>
        <v>Ok</v>
      </c>
      <c r="D3" s="2"/>
      <c r="E3" s="2"/>
      <c r="F3" s="2"/>
      <c r="G3" s="25">
        <f>+Flags!G3</f>
        <v>2023</v>
      </c>
      <c r="H3" s="25">
        <f>+Flags!H3</f>
        <v>2024</v>
      </c>
      <c r="I3" s="25">
        <f>+Flags!I3</f>
        <v>2025</v>
      </c>
      <c r="J3" s="25">
        <f>+Flags!J3</f>
        <v>2026</v>
      </c>
      <c r="K3" s="25">
        <f>+Flags!K3</f>
        <v>2027</v>
      </c>
      <c r="L3" s="25">
        <f>+Flags!L3</f>
        <v>2028</v>
      </c>
      <c r="M3" s="25">
        <f>+Flags!M3</f>
        <v>2029</v>
      </c>
      <c r="N3" s="25">
        <f>+Flags!N3</f>
        <v>2030</v>
      </c>
      <c r="O3" s="25">
        <f>+Flags!O3</f>
        <v>2031</v>
      </c>
      <c r="P3" s="25">
        <f>+Flags!P3</f>
        <v>2032</v>
      </c>
      <c r="Q3" s="25">
        <f>+Flags!Q3</f>
        <v>2033</v>
      </c>
      <c r="R3" s="25">
        <f>+Flags!R3</f>
        <v>2034</v>
      </c>
      <c r="S3" s="25">
        <f>+Flags!S3</f>
        <v>2035</v>
      </c>
      <c r="T3" s="25">
        <f>+Flags!T3</f>
        <v>2036</v>
      </c>
      <c r="U3" s="25">
        <f>+Flags!U3</f>
        <v>2037</v>
      </c>
      <c r="V3" s="25">
        <f>+Flags!V3</f>
        <v>2038</v>
      </c>
      <c r="W3" s="25">
        <f>+Flags!W3</f>
        <v>2039</v>
      </c>
      <c r="X3" s="25">
        <f>+Flags!X3</f>
        <v>2040</v>
      </c>
      <c r="Y3" s="25">
        <f>+Flags!Y3</f>
        <v>2041</v>
      </c>
      <c r="Z3" s="25">
        <f>+Flags!Z3</f>
        <v>2042</v>
      </c>
      <c r="AA3" s="25">
        <f>+Flags!AA3</f>
        <v>2043</v>
      </c>
      <c r="AB3" s="25">
        <f>+Flags!AB3</f>
        <v>2044</v>
      </c>
      <c r="AC3" s="25">
        <f>+Flags!AC3</f>
        <v>2045</v>
      </c>
      <c r="AD3" s="25">
        <f>+Flags!AD3</f>
        <v>2046</v>
      </c>
      <c r="AE3" s="25">
        <f>+Flags!AE3</f>
        <v>2047</v>
      </c>
      <c r="AF3" s="25">
        <f>+Flags!AF3</f>
        <v>2048</v>
      </c>
      <c r="AG3" s="25">
        <f>+Flags!AG3</f>
        <v>2049</v>
      </c>
      <c r="AH3" s="25">
        <f>+Flags!AH3</f>
        <v>2050</v>
      </c>
      <c r="AI3" s="25">
        <f>+Flags!AI3</f>
        <v>2051</v>
      </c>
      <c r="AJ3" s="25">
        <f>+Flags!AJ3</f>
        <v>2052</v>
      </c>
      <c r="AK3" s="25">
        <f>+Flags!AK3</f>
        <v>2053</v>
      </c>
      <c r="AL3" s="25">
        <f>+Flags!AL3</f>
        <v>2054</v>
      </c>
      <c r="AM3" s="25">
        <f>+Flags!AM3</f>
        <v>2055</v>
      </c>
      <c r="AN3" s="25">
        <f>+Flags!AN3</f>
        <v>2056</v>
      </c>
      <c r="AO3" s="25">
        <f>+Flags!AO3</f>
        <v>2057</v>
      </c>
      <c r="AP3" s="25">
        <f>+Flags!AP3</f>
        <v>2058</v>
      </c>
      <c r="AQ3" s="25">
        <f>+Flags!AQ3</f>
        <v>2059</v>
      </c>
      <c r="AR3" s="25">
        <f>+Flags!AR3</f>
        <v>2060</v>
      </c>
      <c r="AS3" s="25">
        <f>+Flags!AS3</f>
        <v>2061</v>
      </c>
      <c r="AT3" s="25">
        <f>+Flags!AT3</f>
        <v>2062</v>
      </c>
      <c r="AU3" s="25">
        <f>+Flags!AU3</f>
        <v>2063</v>
      </c>
      <c r="AV3" s="25">
        <f>+Flags!AV3</f>
        <v>2064</v>
      </c>
    </row>
    <row r="4" spans="1:54" x14ac:dyDescent="0.2">
      <c r="B4" s="2"/>
      <c r="C4" s="62"/>
      <c r="D4" s="2"/>
      <c r="E4" s="2"/>
      <c r="F4" s="2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1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</row>
    <row r="5" spans="1:54" x14ac:dyDescent="0.2">
      <c r="B5" s="2" t="str">
        <f>+Flags!B14</f>
        <v>Periodo de Concesión</v>
      </c>
      <c r="C5" s="62"/>
      <c r="D5" s="2"/>
      <c r="E5" s="2"/>
      <c r="F5" s="2"/>
      <c r="G5" s="160">
        <f>+Flags!G14</f>
        <v>1</v>
      </c>
      <c r="H5" s="160">
        <f>+Flags!H14</f>
        <v>1</v>
      </c>
      <c r="I5" s="160">
        <f>+Flags!I14</f>
        <v>1</v>
      </c>
      <c r="J5" s="160">
        <f>+Flags!J14</f>
        <v>1</v>
      </c>
      <c r="K5" s="160">
        <f>+Flags!K14</f>
        <v>1</v>
      </c>
      <c r="L5" s="160">
        <f>+Flags!L14</f>
        <v>1</v>
      </c>
      <c r="M5" s="160">
        <f>+Flags!M14</f>
        <v>1</v>
      </c>
      <c r="N5" s="160">
        <f>+Flags!N14</f>
        <v>1</v>
      </c>
      <c r="O5" s="160">
        <f>+Flags!O14</f>
        <v>1</v>
      </c>
      <c r="P5" s="160">
        <f>+Flags!P14</f>
        <v>1</v>
      </c>
      <c r="Q5" s="160">
        <f>+Flags!Q14</f>
        <v>1</v>
      </c>
      <c r="R5" s="160">
        <f>+Flags!R14</f>
        <v>1</v>
      </c>
      <c r="S5" s="160">
        <f>+Flags!S14</f>
        <v>1</v>
      </c>
      <c r="T5" s="160">
        <f>+Flags!T14</f>
        <v>1</v>
      </c>
      <c r="U5" s="160">
        <f>+Flags!U14</f>
        <v>1</v>
      </c>
      <c r="V5" s="160">
        <f>+Flags!V14</f>
        <v>1</v>
      </c>
      <c r="W5" s="160">
        <f>+Flags!W14</f>
        <v>1</v>
      </c>
      <c r="X5" s="160">
        <f>+Flags!X14</f>
        <v>1</v>
      </c>
      <c r="Y5" s="160">
        <f>+Flags!Y14</f>
        <v>1</v>
      </c>
      <c r="Z5" s="160">
        <f>+Flags!Z14</f>
        <v>1</v>
      </c>
      <c r="AA5" s="156">
        <f>+Flags!AA14</f>
        <v>1</v>
      </c>
      <c r="AB5" s="156">
        <f>+Flags!AB14</f>
        <v>1</v>
      </c>
      <c r="AC5" s="156">
        <f>+Flags!AC14</f>
        <v>1</v>
      </c>
      <c r="AD5" s="156">
        <f>+Flags!AD14</f>
        <v>1</v>
      </c>
      <c r="AE5" s="156">
        <f>+Flags!AE14</f>
        <v>1</v>
      </c>
      <c r="AF5" s="156">
        <f>+Flags!AF14</f>
        <v>1</v>
      </c>
      <c r="AG5" s="156">
        <f>+Flags!AG14</f>
        <v>1</v>
      </c>
      <c r="AH5" s="156">
        <f>+Flags!AH14</f>
        <v>1</v>
      </c>
      <c r="AI5" s="156">
        <f>+Flags!AI14</f>
        <v>1</v>
      </c>
      <c r="AJ5" s="156">
        <f>+Flags!AJ14</f>
        <v>1</v>
      </c>
      <c r="AK5" s="156">
        <f>+Flags!AK14</f>
        <v>0</v>
      </c>
      <c r="AL5" s="156">
        <f>+Flags!AL14</f>
        <v>0</v>
      </c>
      <c r="AM5" s="156">
        <f>+Flags!AM14</f>
        <v>0</v>
      </c>
      <c r="AN5" s="156">
        <f>+Flags!AN14</f>
        <v>0</v>
      </c>
      <c r="AO5" s="156">
        <f>+Flags!AO14</f>
        <v>0</v>
      </c>
      <c r="AP5" s="156">
        <f>+Flags!AP14</f>
        <v>0</v>
      </c>
      <c r="AQ5" s="156">
        <f>+Flags!AQ14</f>
        <v>0</v>
      </c>
      <c r="AR5" s="156">
        <f>+Flags!AR14</f>
        <v>0</v>
      </c>
      <c r="AS5" s="156">
        <f>+Flags!AS14</f>
        <v>0</v>
      </c>
      <c r="AT5" s="156">
        <f>+Flags!AT14</f>
        <v>0</v>
      </c>
      <c r="AU5" s="156">
        <f>+Flags!AU14</f>
        <v>0</v>
      </c>
      <c r="AV5" s="156">
        <f>+Flags!AV14</f>
        <v>0</v>
      </c>
      <c r="AW5" s="64"/>
      <c r="AX5" s="64"/>
      <c r="AY5" s="64"/>
      <c r="AZ5" s="64"/>
      <c r="BA5" s="64"/>
      <c r="BB5" s="64"/>
    </row>
    <row r="6" spans="1:54" x14ac:dyDescent="0.2">
      <c r="B6" s="2" t="str">
        <f>+Flags!B15</f>
        <v>Ultimo Periodo de Concesión</v>
      </c>
      <c r="C6" s="62"/>
      <c r="D6" s="2"/>
      <c r="E6" s="2"/>
      <c r="F6" s="2"/>
      <c r="G6" s="160">
        <f>+Flags!G15</f>
        <v>0</v>
      </c>
      <c r="H6" s="160">
        <f>+Flags!H15</f>
        <v>0</v>
      </c>
      <c r="I6" s="160">
        <f>+Flags!I15</f>
        <v>0</v>
      </c>
      <c r="J6" s="160">
        <f>+Flags!J15</f>
        <v>0</v>
      </c>
      <c r="K6" s="160">
        <f>+Flags!K15</f>
        <v>0</v>
      </c>
      <c r="L6" s="160">
        <f>+Flags!L15</f>
        <v>0</v>
      </c>
      <c r="M6" s="160">
        <f>+Flags!M15</f>
        <v>0</v>
      </c>
      <c r="N6" s="160">
        <f>+Flags!N15</f>
        <v>0</v>
      </c>
      <c r="O6" s="160">
        <f>+Flags!O15</f>
        <v>0</v>
      </c>
      <c r="P6" s="160">
        <f>+Flags!P15</f>
        <v>0</v>
      </c>
      <c r="Q6" s="160">
        <f>+Flags!Q15</f>
        <v>0</v>
      </c>
      <c r="R6" s="160">
        <f>+Flags!R15</f>
        <v>0</v>
      </c>
      <c r="S6" s="160">
        <f>+Flags!S15</f>
        <v>0</v>
      </c>
      <c r="T6" s="160">
        <f>+Flags!T15</f>
        <v>0</v>
      </c>
      <c r="U6" s="160">
        <f>+Flags!U15</f>
        <v>0</v>
      </c>
      <c r="V6" s="160">
        <f>+Flags!V15</f>
        <v>0</v>
      </c>
      <c r="W6" s="160">
        <f>+Flags!W15</f>
        <v>0</v>
      </c>
      <c r="X6" s="160">
        <f>+Flags!X15</f>
        <v>0</v>
      </c>
      <c r="Y6" s="160">
        <f>+Flags!Y15</f>
        <v>0</v>
      </c>
      <c r="Z6" s="160">
        <f>+Flags!Z15</f>
        <v>0</v>
      </c>
      <c r="AA6" s="156">
        <f>+Flags!AA15</f>
        <v>0</v>
      </c>
      <c r="AB6" s="156">
        <f>+Flags!AB15</f>
        <v>0</v>
      </c>
      <c r="AC6" s="156">
        <f>+Flags!AC15</f>
        <v>0</v>
      </c>
      <c r="AD6" s="156">
        <f>+Flags!AD15</f>
        <v>0</v>
      </c>
      <c r="AE6" s="156">
        <f>+Flags!AE15</f>
        <v>0</v>
      </c>
      <c r="AF6" s="156">
        <f>+Flags!AF15</f>
        <v>0</v>
      </c>
      <c r="AG6" s="156">
        <f>+Flags!AG15</f>
        <v>0</v>
      </c>
      <c r="AH6" s="156">
        <f>+Flags!AH15</f>
        <v>0</v>
      </c>
      <c r="AI6" s="156">
        <f>+Flags!AI15</f>
        <v>0</v>
      </c>
      <c r="AJ6" s="156">
        <f>+Flags!AJ15</f>
        <v>1</v>
      </c>
      <c r="AK6" s="156">
        <f>+Flags!AK15</f>
        <v>0</v>
      </c>
      <c r="AL6" s="156">
        <f>+Flags!AL15</f>
        <v>0</v>
      </c>
      <c r="AM6" s="156">
        <f>+Flags!AM15</f>
        <v>0</v>
      </c>
      <c r="AN6" s="156">
        <f>+Flags!AN15</f>
        <v>0</v>
      </c>
      <c r="AO6" s="156">
        <f>+Flags!AO15</f>
        <v>0</v>
      </c>
      <c r="AP6" s="156">
        <f>+Flags!AP15</f>
        <v>0</v>
      </c>
      <c r="AQ6" s="156">
        <f>+Flags!AQ15</f>
        <v>0</v>
      </c>
      <c r="AR6" s="156">
        <f>+Flags!AR15</f>
        <v>0</v>
      </c>
      <c r="AS6" s="156">
        <f>+Flags!AS15</f>
        <v>0</v>
      </c>
      <c r="AT6" s="156">
        <f>+Flags!AT15</f>
        <v>0</v>
      </c>
      <c r="AU6" s="156">
        <f>+Flags!AU15</f>
        <v>0</v>
      </c>
      <c r="AV6" s="156">
        <f>+Flags!AV15</f>
        <v>0</v>
      </c>
      <c r="AW6" s="64"/>
      <c r="AX6" s="64"/>
      <c r="AY6" s="64"/>
      <c r="AZ6" s="64"/>
      <c r="BA6" s="64"/>
      <c r="BB6" s="64"/>
    </row>
    <row r="7" spans="1:54" x14ac:dyDescent="0.2">
      <c r="B7" s="2" t="str">
        <f>Hip!B10</f>
        <v>IPC 2021</v>
      </c>
      <c r="C7" s="62"/>
      <c r="D7" s="2"/>
      <c r="E7" s="2"/>
      <c r="F7" s="2"/>
      <c r="G7" s="464">
        <f>Hip!G12</f>
        <v>3.5000000000000003E-2</v>
      </c>
      <c r="H7" s="464">
        <f>Hip!H12</f>
        <v>4.9000000000000002E-2</v>
      </c>
      <c r="I7" s="464">
        <f>Hip!I12</f>
        <v>3.6999999999999998E-2</v>
      </c>
      <c r="J7" s="464">
        <f>Hip!J12</f>
        <v>3.6999999999999998E-2</v>
      </c>
      <c r="K7" s="464">
        <f>Hip!K12</f>
        <v>3.6999999999999998E-2</v>
      </c>
      <c r="L7" s="464">
        <f>Hip!L12</f>
        <v>3.6999999999999998E-2</v>
      </c>
      <c r="M7" s="464">
        <f>Hip!M12</f>
        <v>3.6999999999999998E-2</v>
      </c>
      <c r="N7" s="464">
        <f>Hip!N12</f>
        <v>3.6999999999999998E-2</v>
      </c>
      <c r="O7" s="464">
        <f>Hip!O12</f>
        <v>3.6999999999999998E-2</v>
      </c>
      <c r="P7" s="464">
        <f>Hip!P12</f>
        <v>3.6999999999999998E-2</v>
      </c>
      <c r="Q7" s="464">
        <f>Hip!Q12</f>
        <v>3.6999999999999998E-2</v>
      </c>
      <c r="R7" s="464">
        <f>Hip!R12</f>
        <v>3.6999999999999998E-2</v>
      </c>
      <c r="S7" s="464">
        <f>Hip!S12</f>
        <v>3.6999999999999998E-2</v>
      </c>
      <c r="T7" s="464">
        <f>Hip!T12</f>
        <v>3.6999999999999998E-2</v>
      </c>
      <c r="U7" s="464">
        <f>Hip!U12</f>
        <v>3.6999999999999998E-2</v>
      </c>
      <c r="V7" s="464">
        <f>Hip!V12</f>
        <v>3.6999999999999998E-2</v>
      </c>
      <c r="W7" s="464">
        <f>Hip!W12</f>
        <v>3.6999999999999998E-2</v>
      </c>
      <c r="X7" s="464">
        <f>Hip!X12</f>
        <v>3.6999999999999998E-2</v>
      </c>
      <c r="Y7" s="464">
        <f>Hip!Y12</f>
        <v>3.6999999999999998E-2</v>
      </c>
      <c r="Z7" s="464">
        <f>Hip!Z12</f>
        <v>3.6999999999999998E-2</v>
      </c>
      <c r="AA7" s="464">
        <f>Hip!AA12</f>
        <v>3.6999999999999998E-2</v>
      </c>
      <c r="AB7" s="464">
        <f>Hip!AB12</f>
        <v>3.6999999999999998E-2</v>
      </c>
      <c r="AC7" s="464">
        <f>Hip!AC12</f>
        <v>3.6999999999999998E-2</v>
      </c>
      <c r="AD7" s="464">
        <f>Hip!AD12</f>
        <v>3.6999999999999998E-2</v>
      </c>
      <c r="AE7" s="464">
        <f>Hip!AE12</f>
        <v>3.6999999999999998E-2</v>
      </c>
      <c r="AF7" s="464">
        <f>Hip!AF12</f>
        <v>3.6999999999999998E-2</v>
      </c>
      <c r="AG7" s="464">
        <f>Hip!AG12</f>
        <v>3.6999999999999998E-2</v>
      </c>
      <c r="AH7" s="464">
        <f>Hip!AH12</f>
        <v>3.6999999999999998E-2</v>
      </c>
      <c r="AI7" s="464">
        <f>Hip!AI12</f>
        <v>3.6999999999999998E-2</v>
      </c>
      <c r="AJ7" s="464">
        <f>Hip!AJ12</f>
        <v>3.6999999999999998E-2</v>
      </c>
      <c r="AK7" s="464">
        <f>Hip!AK12</f>
        <v>3.6999999999999998E-2</v>
      </c>
      <c r="AL7" s="464">
        <f>Hip!AL12</f>
        <v>3.6999999999999998E-2</v>
      </c>
      <c r="AM7" s="464">
        <f>Hip!AM12</f>
        <v>3.6999999999999998E-2</v>
      </c>
      <c r="AN7" s="464">
        <f>Hip!AN12</f>
        <v>3.6999999999999998E-2</v>
      </c>
      <c r="AO7" s="464">
        <f>Hip!AO12</f>
        <v>3.6999999999999998E-2</v>
      </c>
      <c r="AP7" s="464">
        <f>Hip!AP12</f>
        <v>3.6999999999999998E-2</v>
      </c>
      <c r="AQ7" s="464">
        <f>Hip!AQ12</f>
        <v>3.6999999999999998E-2</v>
      </c>
      <c r="AR7" s="464">
        <f>Hip!AR12</f>
        <v>3.6999999999999998E-2</v>
      </c>
      <c r="AS7" s="464">
        <f>Hip!AS12</f>
        <v>3.6999999999999998E-2</v>
      </c>
      <c r="AT7" s="464">
        <f>Hip!AT12</f>
        <v>3.6999999999999998E-2</v>
      </c>
      <c r="AU7" s="464">
        <f>Hip!AU12</f>
        <v>3.6999999999999998E-2</v>
      </c>
      <c r="AV7" s="464">
        <f>Hip!AV12</f>
        <v>3.6999999999999998E-2</v>
      </c>
      <c r="AW7" s="64"/>
      <c r="AX7" s="64"/>
      <c r="AY7" s="64"/>
      <c r="AZ7" s="64"/>
      <c r="BA7" s="64"/>
      <c r="BB7" s="64"/>
    </row>
    <row r="8" spans="1:54" x14ac:dyDescent="0.2">
      <c r="B8" s="2" t="str">
        <f>Flags!B52</f>
        <v>Factor de Actualización USD 2021</v>
      </c>
      <c r="C8" s="62"/>
      <c r="D8" s="2"/>
      <c r="E8" s="2"/>
      <c r="F8" s="2"/>
      <c r="G8" s="432">
        <f>+Flags!G52</f>
        <v>1.1286659999999999</v>
      </c>
      <c r="H8" s="432">
        <f>+Flags!H52</f>
        <v>1.169297976</v>
      </c>
      <c r="I8" s="432">
        <f>+Flags!I52</f>
        <v>1.188006743616</v>
      </c>
      <c r="J8" s="432">
        <f>+Flags!J52</f>
        <v>1.2129548852319358</v>
      </c>
      <c r="K8" s="432">
        <f>+Flags!K52</f>
        <v>1.2384269378218065</v>
      </c>
      <c r="L8" s="432">
        <f>+Flags!L52</f>
        <v>1.2644339035160643</v>
      </c>
      <c r="M8" s="432">
        <f>+Flags!M52</f>
        <v>1.2909870154899015</v>
      </c>
      <c r="N8" s="432">
        <f>+Flags!N52</f>
        <v>1.3180977428151892</v>
      </c>
      <c r="O8" s="432">
        <f>+Flags!O52</f>
        <v>1.345777795414308</v>
      </c>
      <c r="P8" s="432">
        <f>+Flags!P52</f>
        <v>1.3740391291180083</v>
      </c>
      <c r="Q8" s="432">
        <f>+Flags!Q52</f>
        <v>1.4028939508294864</v>
      </c>
      <c r="R8" s="432">
        <f>+Flags!R52</f>
        <v>1.4323547237969054</v>
      </c>
      <c r="S8" s="432">
        <f>+Flags!S52</f>
        <v>1.4624341729966404</v>
      </c>
      <c r="T8" s="432">
        <f>+Flags!T52</f>
        <v>1.4931452906295697</v>
      </c>
      <c r="U8" s="432">
        <f>+Flags!U52</f>
        <v>1.5245013417327906</v>
      </c>
      <c r="V8" s="432">
        <f>+Flags!V52</f>
        <v>1.556515869909179</v>
      </c>
      <c r="W8" s="432">
        <f>+Flags!W52</f>
        <v>1.5892027031772715</v>
      </c>
      <c r="X8" s="432">
        <f>+Flags!X52</f>
        <v>1.6225759599439942</v>
      </c>
      <c r="Y8" s="432">
        <f>+Flags!Y52</f>
        <v>1.6566500551028178</v>
      </c>
      <c r="Z8" s="432">
        <f>+Flags!Z52</f>
        <v>1.6914397062599769</v>
      </c>
      <c r="AA8" s="432">
        <f>+Flags!AA52</f>
        <v>1.7269599400914362</v>
      </c>
      <c r="AB8" s="432">
        <f>+Flags!AB52</f>
        <v>1.7632260988333561</v>
      </c>
      <c r="AC8" s="432">
        <f>+Flags!AC52</f>
        <v>1.8002538469088565</v>
      </c>
      <c r="AD8" s="432">
        <f>+Flags!AD52</f>
        <v>1.8380591776939423</v>
      </c>
      <c r="AE8" s="432">
        <f>+Flags!AE52</f>
        <v>1.876658420425515</v>
      </c>
      <c r="AF8" s="432">
        <f>+Flags!AF52</f>
        <v>1.9160682472544506</v>
      </c>
      <c r="AG8" s="432">
        <f>+Flags!AG52</f>
        <v>1.9563056804467938</v>
      </c>
      <c r="AH8" s="432">
        <f>+Flags!AH52</f>
        <v>1.9973880997361761</v>
      </c>
      <c r="AI8" s="432">
        <f>+Flags!AI52</f>
        <v>2.0393332498306358</v>
      </c>
      <c r="AJ8" s="432">
        <f>+Flags!AJ52</f>
        <v>2.0821592480770788</v>
      </c>
      <c r="AK8" s="432">
        <f>+Flags!AK52</f>
        <v>2.1258845922866971</v>
      </c>
      <c r="AL8" s="432">
        <f>+Flags!AL52</f>
        <v>2.1705281687247178</v>
      </c>
      <c r="AM8" s="432">
        <f>+Flags!AM52</f>
        <v>2.2161092602679364</v>
      </c>
      <c r="AN8" s="432">
        <f>+Flags!AN52</f>
        <v>2.2626475547335629</v>
      </c>
      <c r="AO8" s="432">
        <f>+Flags!AO52</f>
        <v>2.3101631533829674</v>
      </c>
      <c r="AP8" s="432">
        <f>+Flags!AP52</f>
        <v>2.3586765796040097</v>
      </c>
      <c r="AQ8" s="432">
        <f>+Flags!AQ52</f>
        <v>2.4082087877756937</v>
      </c>
      <c r="AR8" s="432">
        <f>+Flags!AR52</f>
        <v>2.4587811723189832</v>
      </c>
      <c r="AS8" s="432">
        <f>+Flags!AS52</f>
        <v>2.5104155769376817</v>
      </c>
      <c r="AT8" s="432">
        <f>+Flags!AT52</f>
        <v>2.5631343040533729</v>
      </c>
      <c r="AU8" s="432">
        <f>+Flags!AU52</f>
        <v>2.6169601244384935</v>
      </c>
      <c r="AV8" s="432">
        <f>+Flags!AV52</f>
        <v>2.6719162870517015</v>
      </c>
      <c r="AW8" s="64"/>
      <c r="AX8" s="64"/>
      <c r="AY8" s="64"/>
      <c r="AZ8" s="64"/>
      <c r="BA8" s="64"/>
      <c r="BB8" s="64"/>
    </row>
    <row r="9" spans="1:54" x14ac:dyDescent="0.2">
      <c r="B9" s="2"/>
      <c r="C9" s="62"/>
      <c r="D9" s="2"/>
      <c r="E9" s="2"/>
      <c r="F9" s="2"/>
      <c r="G9" s="431"/>
      <c r="H9" s="431"/>
      <c r="I9" s="431"/>
      <c r="J9" s="431"/>
      <c r="K9" s="431"/>
      <c r="L9" s="431"/>
      <c r="M9" s="431"/>
      <c r="N9" s="431"/>
      <c r="O9" s="431"/>
      <c r="P9" s="431"/>
      <c r="Q9" s="431"/>
      <c r="R9" s="431"/>
      <c r="S9" s="431"/>
      <c r="T9" s="431"/>
      <c r="U9" s="431"/>
      <c r="V9" s="431"/>
      <c r="W9" s="431"/>
      <c r="X9" s="431"/>
      <c r="Y9" s="431"/>
      <c r="Z9" s="431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</row>
    <row r="10" spans="1:54" ht="14.25" customHeight="1" x14ac:dyDescent="0.2">
      <c r="A10" s="26"/>
      <c r="B10" s="169" t="s">
        <v>516</v>
      </c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61"/>
      <c r="AX10" s="61"/>
      <c r="AY10" s="61"/>
      <c r="AZ10" s="61"/>
      <c r="BA10" s="61"/>
      <c r="BB10" s="61"/>
    </row>
    <row r="11" spans="1:54" x14ac:dyDescent="0.2">
      <c r="B11" s="61"/>
      <c r="C11" s="60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</row>
    <row r="12" spans="1:54" x14ac:dyDescent="0.2">
      <c r="B12" s="433" t="s">
        <v>598</v>
      </c>
      <c r="C12" s="434"/>
      <c r="D12" s="434"/>
      <c r="E12" s="435" t="s">
        <v>599</v>
      </c>
      <c r="F12" s="61"/>
      <c r="G12" s="436"/>
      <c r="H12" s="437"/>
      <c r="I12" s="436" t="s">
        <v>600</v>
      </c>
      <c r="J12" s="436" t="s">
        <v>601</v>
      </c>
      <c r="K12" s="436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</row>
    <row r="13" spans="1:54" x14ac:dyDescent="0.2">
      <c r="B13" s="32" t="s">
        <v>602</v>
      </c>
      <c r="C13" s="60"/>
      <c r="D13" s="61"/>
      <c r="E13" s="151">
        <f>SUM(E14:E16)</f>
        <v>392623.8033072977</v>
      </c>
      <c r="F13" s="61"/>
      <c r="G13" s="437" t="str">
        <f>IF(OR(I13&lt;&gt;"",J13&lt;&gt;""),B13,"")</f>
        <v>Costo Base</v>
      </c>
      <c r="H13" s="438"/>
      <c r="I13" s="438">
        <f>IF($E13&gt;0,$E13,0)</f>
        <v>392623.8033072977</v>
      </c>
      <c r="J13" s="438">
        <f>-IF($E13&lt;0,$E13,0)</f>
        <v>0</v>
      </c>
      <c r="K13" s="436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</row>
    <row r="14" spans="1:54" x14ac:dyDescent="0.2">
      <c r="B14" s="44" t="str">
        <f>"(+) "&amp;B63</f>
        <v>(+) CAPEX</v>
      </c>
      <c r="C14" s="60"/>
      <c r="D14" s="61"/>
      <c r="E14" s="143">
        <f>SUM(D64:D69)</f>
        <v>288874.54130896274</v>
      </c>
      <c r="F14" s="61"/>
      <c r="G14" s="437" t="str">
        <f>IF(OR(I14&lt;&gt;"",J14&lt;&gt;""),B17,"")</f>
        <v>Riesgos Retenido</v>
      </c>
      <c r="H14" s="438">
        <f>H13+I13-J14</f>
        <v>392623.8033072977</v>
      </c>
      <c r="I14" s="438">
        <f>IF($E17&gt;0,$E17,0)</f>
        <v>11483.76477888244</v>
      </c>
      <c r="J14" s="438">
        <f>-IF($E17&lt;0,$E17,0)</f>
        <v>0</v>
      </c>
      <c r="K14" s="436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</row>
    <row r="15" spans="1:54" x14ac:dyDescent="0.2">
      <c r="B15" s="44" t="str">
        <f>"(+) "&amp;B71</f>
        <v>(+) OPEX</v>
      </c>
      <c r="C15" s="60"/>
      <c r="D15" s="61"/>
      <c r="E15" s="143">
        <f>SUM(D72:D77)</f>
        <v>60907.098805419795</v>
      </c>
      <c r="F15" s="61"/>
      <c r="G15" s="437" t="str">
        <f>IF(OR(I15&lt;&gt;"",J15&lt;&gt;""),B19,"")</f>
        <v>Riesgos a transferir</v>
      </c>
      <c r="H15" s="438">
        <f>H14+I14-J15</f>
        <v>404107.56808618014</v>
      </c>
      <c r="I15" s="438">
        <f>IF($E19&gt;0,$E19,0)</f>
        <v>45984.102869790964</v>
      </c>
      <c r="J15" s="438">
        <f>-IF($E19&lt;0,$E19,0)</f>
        <v>0</v>
      </c>
      <c r="K15" s="436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</row>
    <row r="16" spans="1:54" x14ac:dyDescent="0.2">
      <c r="B16" s="44" t="str">
        <f>"(+) "&amp;B79</f>
        <v>(+) Mantenimiento Mayor</v>
      </c>
      <c r="C16" s="60"/>
      <c r="D16" s="61"/>
      <c r="E16" s="143">
        <f>SUM(D80:D82)</f>
        <v>42842.163192915163</v>
      </c>
      <c r="F16" s="61"/>
      <c r="G16" s="437" t="str">
        <f>IF(OR(I16&lt;&gt;"",J16&lt;&gt;""),B24,"")</f>
        <v>Espera Pública</v>
      </c>
      <c r="H16" s="438">
        <f t="shared" ref="H16:H17" si="0">H15+I15-J16</f>
        <v>450091.67095597112</v>
      </c>
      <c r="I16" s="438">
        <f>IF($E24&gt;0,$E24,0)</f>
        <v>12430.131726378451</v>
      </c>
      <c r="J16" s="438">
        <f>-IF($E24&lt;0,$E24,0)</f>
        <v>0</v>
      </c>
      <c r="K16" s="436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</row>
    <row r="17" spans="2:54" x14ac:dyDescent="0.2">
      <c r="B17" s="32" t="s">
        <v>728</v>
      </c>
      <c r="C17" s="60"/>
      <c r="D17" s="61"/>
      <c r="E17" s="151">
        <f>SUM(E18:E18)</f>
        <v>11483.76477888244</v>
      </c>
      <c r="F17" s="61"/>
      <c r="G17" s="437" t="str">
        <f>IF(OR(I17&lt;&gt;"",J17&lt;&gt;""),B25,"")</f>
        <v>Ingresos del proyecto</v>
      </c>
      <c r="H17" s="438">
        <f t="shared" si="0"/>
        <v>8263.8405110997846</v>
      </c>
      <c r="I17" s="438">
        <f>IF($E25&gt;0,$E25,0)</f>
        <v>0</v>
      </c>
      <c r="J17" s="438">
        <f>-IF($E25&lt;0,$E25,0)</f>
        <v>454257.96217124979</v>
      </c>
      <c r="K17" s="2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</row>
    <row r="18" spans="2:54" x14ac:dyDescent="0.2">
      <c r="B18" s="44" t="str">
        <f>"(+) "&amp;B98</f>
        <v>(+) Sobrecostos Expropiaciones</v>
      </c>
      <c r="C18" s="60"/>
      <c r="D18" s="61"/>
      <c r="E18" s="143">
        <f>D100</f>
        <v>11483.76477888244</v>
      </c>
      <c r="F18" s="61"/>
      <c r="G18" s="437" t="str">
        <f>B26</f>
        <v>Costo total estimado del PPR</v>
      </c>
      <c r="H18" s="438"/>
      <c r="I18" s="438"/>
      <c r="J18" s="438"/>
      <c r="K18" s="436">
        <f>H17</f>
        <v>8263.8405110997846</v>
      </c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</row>
    <row r="19" spans="2:54" x14ac:dyDescent="0.2">
      <c r="B19" s="32" t="s">
        <v>604</v>
      </c>
      <c r="C19" s="60"/>
      <c r="D19" s="61"/>
      <c r="E19" s="151">
        <f>SUM(E20:E23)</f>
        <v>45984.102869790964</v>
      </c>
      <c r="F19" s="61"/>
      <c r="G19" s="437"/>
      <c r="H19" s="438"/>
      <c r="I19" s="438"/>
      <c r="J19" s="438"/>
      <c r="K19" s="436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</row>
    <row r="20" spans="2:54" x14ac:dyDescent="0.2">
      <c r="B20" s="44" t="str">
        <f>"(+) "&amp;B107</f>
        <v>(+) Sobrecostos Obras</v>
      </c>
      <c r="C20" s="60"/>
      <c r="D20" s="61"/>
      <c r="E20" s="143">
        <f>D107</f>
        <v>62667.067714462202</v>
      </c>
      <c r="F20" s="61"/>
      <c r="G20" s="437" t="str">
        <f>"(+) "&amp;B187</f>
        <v>(+) PVT</v>
      </c>
      <c r="H20" s="438">
        <f t="shared" ref="H20:H23" si="1">H19+I19-J20</f>
        <v>0</v>
      </c>
      <c r="I20" s="438">
        <f>IF($D187&gt;0,$D187,0)</f>
        <v>45425.796217124996</v>
      </c>
      <c r="J20" s="438">
        <f>-IF($D187&lt;0,$D187,0)</f>
        <v>0</v>
      </c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</row>
    <row r="21" spans="2:54" x14ac:dyDescent="0.2">
      <c r="B21" s="44" t="str">
        <f>"(+) "&amp;B149</f>
        <v>(+) Sobrecostos Redes</v>
      </c>
      <c r="C21" s="60"/>
      <c r="D21" s="61"/>
      <c r="E21" s="143">
        <f>D149</f>
        <v>1547.0183013529431</v>
      </c>
      <c r="F21" s="61"/>
      <c r="G21" s="437" t="str">
        <f t="shared" ref="G21:G22" si="2">"(+) "&amp;B188</f>
        <v>(+) PPD</v>
      </c>
      <c r="H21" s="438">
        <f t="shared" si="1"/>
        <v>45425.796217124996</v>
      </c>
      <c r="I21" s="438">
        <f t="shared" ref="I21:I23" si="3">IF($D188&gt;0,$D188,0)</f>
        <v>172170.75634867209</v>
      </c>
      <c r="J21" s="438">
        <f t="shared" ref="J21:J23" si="4">-IF($D188&lt;0,$D188,0)</f>
        <v>0</v>
      </c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</row>
    <row r="22" spans="2:54" x14ac:dyDescent="0.2">
      <c r="B22" s="44" t="str">
        <f>"(+) "&amp;B154</f>
        <v>(+) Sobrecostos O&amp;M</v>
      </c>
      <c r="C22" s="60"/>
      <c r="D22" s="61"/>
      <c r="E22" s="143">
        <f>D154</f>
        <v>19597.082821907712</v>
      </c>
      <c r="F22" s="61"/>
      <c r="G22" s="437" t="str">
        <f t="shared" si="2"/>
        <v>(+) PDI</v>
      </c>
      <c r="H22" s="438">
        <f t="shared" si="1"/>
        <v>217596.55256579709</v>
      </c>
      <c r="I22" s="438">
        <f t="shared" si="3"/>
        <v>287734.4456715525</v>
      </c>
      <c r="J22" s="438">
        <f t="shared" si="4"/>
        <v>0</v>
      </c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</row>
    <row r="23" spans="2:54" x14ac:dyDescent="0.2">
      <c r="B23" s="44" t="str">
        <f>"(+) "&amp;B159</f>
        <v>(+) Sobrecostos Financiación</v>
      </c>
      <c r="C23" s="60"/>
      <c r="D23" s="61"/>
      <c r="E23" s="143">
        <f>D159</f>
        <v>-37827.065967931892</v>
      </c>
      <c r="F23" s="61"/>
      <c r="G23" s="437" t="str">
        <f>B190</f>
        <v>(-) Ingresos por Peaje</v>
      </c>
      <c r="H23" s="438">
        <f t="shared" si="1"/>
        <v>51073.036066099769</v>
      </c>
      <c r="I23" s="438">
        <f t="shared" si="3"/>
        <v>0</v>
      </c>
      <c r="J23" s="438">
        <f t="shared" si="4"/>
        <v>454257.96217124979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</row>
    <row r="24" spans="2:54" x14ac:dyDescent="0.2">
      <c r="B24" s="439" t="s">
        <v>606</v>
      </c>
      <c r="C24" s="60"/>
      <c r="D24" s="61"/>
      <c r="E24" s="151">
        <f>D174</f>
        <v>12430.131726378451</v>
      </c>
      <c r="F24" s="61"/>
      <c r="G24" s="437" t="s">
        <v>605</v>
      </c>
      <c r="H24" s="438">
        <v>0</v>
      </c>
      <c r="I24" s="438">
        <f>IF($E33&gt;0,$E33,0)</f>
        <v>51073.03606609979</v>
      </c>
      <c r="J24" s="438">
        <f>-IF($E33&lt;0,$E33,0)</f>
        <v>0</v>
      </c>
      <c r="K24" s="436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</row>
    <row r="25" spans="2:54" x14ac:dyDescent="0.2">
      <c r="B25" s="32" t="s">
        <v>607</v>
      </c>
      <c r="C25" s="60"/>
      <c r="D25" s="61"/>
      <c r="E25" s="151">
        <f>D178</f>
        <v>-454257.96217124979</v>
      </c>
      <c r="F25" s="61"/>
      <c r="G25" s="437" t="str">
        <f>IF(OR(I25&lt;&gt;"",J25&lt;&gt;""),B35,"")</f>
        <v>Costos de administración del contrato APP</v>
      </c>
      <c r="H25" s="438">
        <f>H24+I24-J25</f>
        <v>51073.03606609979</v>
      </c>
      <c r="I25" s="438">
        <f>IF($E35&gt;0,$E35,0)</f>
        <v>3630.1906223011201</v>
      </c>
      <c r="J25" s="438">
        <f>-IF($E35&lt;0,$E35,0)</f>
        <v>0</v>
      </c>
      <c r="K25" s="436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</row>
    <row r="26" spans="2:54" ht="13.5" thickBot="1" x14ac:dyDescent="0.25">
      <c r="B26" s="440" t="s">
        <v>608</v>
      </c>
      <c r="C26" s="441"/>
      <c r="D26" s="442"/>
      <c r="E26" s="443">
        <f>SUM(E13,E25,E17,E19,E24)</f>
        <v>8263.8405110997628</v>
      </c>
      <c r="F26" s="61"/>
      <c r="G26" s="437" t="str">
        <f>IF(OR(I26&lt;&gt;"",J26&lt;&gt;""),B36,"")</f>
        <v>Riesgos a retener</v>
      </c>
      <c r="H26" s="438">
        <f t="shared" ref="H26:H27" si="5">H25+I25-J26</f>
        <v>54703.226688400908</v>
      </c>
      <c r="I26" s="438">
        <f>IF($E36&gt;0,$E36,0)</f>
        <v>11483.76477888244</v>
      </c>
      <c r="J26" s="438">
        <f>-IF($E36&lt;0,$E36,0)</f>
        <v>0</v>
      </c>
      <c r="K26" s="436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</row>
    <row r="27" spans="2:54" ht="13.5" thickTop="1" x14ac:dyDescent="0.2">
      <c r="F27" s="61"/>
      <c r="G27" s="437" t="str">
        <f>IF(OR(I27&lt;&gt;"",J27&lt;&gt;""),B34,"")</f>
        <v>Impuestos</v>
      </c>
      <c r="H27" s="438">
        <f t="shared" si="5"/>
        <v>59261.957751171372</v>
      </c>
      <c r="I27" s="438">
        <f>IF($E34&gt;0,$E34,0)</f>
        <v>0</v>
      </c>
      <c r="J27" s="438">
        <f>-IF($E34&lt;0,$E34,0)</f>
        <v>6925.0337161119642</v>
      </c>
      <c r="K27" s="436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</row>
    <row r="28" spans="2:54" x14ac:dyDescent="0.2">
      <c r="B28" s="444" t="s">
        <v>609</v>
      </c>
      <c r="C28" s="445"/>
      <c r="D28" s="444"/>
      <c r="E28" s="446" t="s">
        <v>599</v>
      </c>
      <c r="F28" s="61"/>
      <c r="G28" s="437" t="str">
        <f>B38</f>
        <v>Costo total estimado de la APP</v>
      </c>
      <c r="H28" s="438"/>
      <c r="I28" s="438"/>
      <c r="J28" s="438"/>
      <c r="K28" s="436">
        <f>H27</f>
        <v>59261.957751171372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</row>
    <row r="29" spans="2:54" x14ac:dyDescent="0.2">
      <c r="B29" s="514" t="str">
        <f>"(+) "&amp;B187</f>
        <v>(+) PVT</v>
      </c>
      <c r="C29" s="513"/>
      <c r="D29" s="512"/>
      <c r="E29" s="143">
        <f>D187</f>
        <v>45425.796217124996</v>
      </c>
      <c r="F29" s="61"/>
      <c r="G29" s="437"/>
      <c r="H29" s="438"/>
      <c r="I29" s="438"/>
      <c r="J29" s="438"/>
      <c r="K29" s="436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</row>
    <row r="30" spans="2:54" x14ac:dyDescent="0.2">
      <c r="B30" s="514" t="str">
        <f t="shared" ref="B30:B31" si="6">"(+) "&amp;B188</f>
        <v>(+) PPD</v>
      </c>
      <c r="C30" s="513"/>
      <c r="D30" s="512"/>
      <c r="E30" s="143">
        <f t="shared" ref="E30:E32" si="7">D188</f>
        <v>172170.75634867209</v>
      </c>
      <c r="F30" s="61"/>
      <c r="G30" s="437"/>
      <c r="H30" s="438"/>
      <c r="I30" s="438"/>
      <c r="J30" s="438"/>
      <c r="K30" s="436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</row>
    <row r="31" spans="2:54" x14ac:dyDescent="0.2">
      <c r="B31" s="514" t="str">
        <f t="shared" si="6"/>
        <v>(+) PDI</v>
      </c>
      <c r="C31" s="513"/>
      <c r="D31" s="512"/>
      <c r="E31" s="143">
        <f t="shared" si="7"/>
        <v>287734.4456715525</v>
      </c>
      <c r="F31" s="61"/>
      <c r="G31" s="437"/>
      <c r="H31" s="438"/>
      <c r="I31" s="438"/>
      <c r="J31" s="438"/>
      <c r="K31" s="436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</row>
    <row r="32" spans="2:54" x14ac:dyDescent="0.2">
      <c r="B32" s="514" t="str">
        <f t="shared" ref="B32" si="8">B190</f>
        <v>(-) Ingresos por Peaje</v>
      </c>
      <c r="C32" s="513"/>
      <c r="D32" s="512"/>
      <c r="E32" s="143">
        <f t="shared" si="7"/>
        <v>-454257.96217124979</v>
      </c>
      <c r="F32" s="61"/>
      <c r="G32" s="437"/>
      <c r="H32" s="438"/>
      <c r="I32" s="438"/>
      <c r="J32" s="438"/>
      <c r="K32" s="436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</row>
    <row r="33" spans="2:54" x14ac:dyDescent="0.2">
      <c r="B33" s="32" t="s">
        <v>610</v>
      </c>
      <c r="C33" s="60"/>
      <c r="D33" s="61"/>
      <c r="E33" s="151">
        <f>D191</f>
        <v>51073.03606609979</v>
      </c>
      <c r="F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</row>
    <row r="34" spans="2:54" x14ac:dyDescent="0.2">
      <c r="B34" s="32" t="s">
        <v>398</v>
      </c>
      <c r="C34" s="60"/>
      <c r="D34" s="61"/>
      <c r="E34" s="151">
        <f>D195</f>
        <v>-6925.0337161119642</v>
      </c>
      <c r="F34" s="61"/>
      <c r="G34" s="2"/>
      <c r="H34" s="2"/>
      <c r="I34" s="2"/>
      <c r="J34" s="2"/>
      <c r="K34" s="2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</row>
    <row r="35" spans="2:54" x14ac:dyDescent="0.2">
      <c r="B35" s="32" t="s">
        <v>611</v>
      </c>
      <c r="C35" s="60"/>
      <c r="D35" s="61"/>
      <c r="E35" s="151">
        <f>D216</f>
        <v>3630.1906223011201</v>
      </c>
      <c r="F35" s="61"/>
      <c r="G35" s="2"/>
      <c r="H35" s="2"/>
      <c r="I35" s="2"/>
      <c r="J35" s="2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</row>
    <row r="36" spans="2:54" x14ac:dyDescent="0.2">
      <c r="B36" s="32" t="s">
        <v>603</v>
      </c>
      <c r="C36" s="60"/>
      <c r="D36" s="61"/>
      <c r="E36" s="151">
        <f>SUM(E37:E37)</f>
        <v>11483.76477888244</v>
      </c>
      <c r="F36" s="61"/>
      <c r="G36" s="2"/>
      <c r="H36" s="2"/>
      <c r="I36" s="2"/>
      <c r="J36" s="2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</row>
    <row r="37" spans="2:54" x14ac:dyDescent="0.2">
      <c r="B37" s="44" t="str">
        <f>B18</f>
        <v>(+) Sobrecostos Expropiaciones</v>
      </c>
      <c r="C37" s="60"/>
      <c r="D37" s="61"/>
      <c r="E37" s="143">
        <f>D219</f>
        <v>11483.76477888244</v>
      </c>
      <c r="F37" s="61"/>
      <c r="G37" s="2"/>
      <c r="H37" s="2"/>
      <c r="I37" s="2"/>
      <c r="J37" s="2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</row>
    <row r="38" spans="2:54" ht="13.5" thickBot="1" x14ac:dyDescent="0.25">
      <c r="B38" s="440" t="s">
        <v>612</v>
      </c>
      <c r="C38" s="441"/>
      <c r="D38" s="442"/>
      <c r="E38" s="443">
        <f>SUM(E33,E34,E35,E36)</f>
        <v>59261.957751171387</v>
      </c>
      <c r="F38" s="61"/>
      <c r="G38" s="2"/>
      <c r="H38" s="2"/>
      <c r="I38" s="2"/>
      <c r="J38" s="2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</row>
    <row r="39" spans="2:54" ht="13.5" thickTop="1" x14ac:dyDescent="0.2">
      <c r="B39" s="61"/>
      <c r="C39" s="60"/>
      <c r="D39" s="61"/>
      <c r="E39" s="145"/>
      <c r="F39" s="61"/>
      <c r="G39" s="2"/>
      <c r="H39" s="2"/>
      <c r="I39" s="2"/>
      <c r="J39" s="2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</row>
    <row r="40" spans="2:54" x14ac:dyDescent="0.2">
      <c r="B40" s="444" t="s">
        <v>613</v>
      </c>
      <c r="C40" s="445"/>
      <c r="D40" s="444"/>
      <c r="E40" s="446" t="s">
        <v>599</v>
      </c>
      <c r="F40" s="61"/>
      <c r="G40" s="2"/>
      <c r="H40" s="2"/>
      <c r="I40" s="2"/>
      <c r="J40" s="2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</row>
    <row r="41" spans="2:54" x14ac:dyDescent="0.2">
      <c r="B41" s="32" t="str">
        <f>"VP "&amp;B26</f>
        <v>VP Costo total estimado del PPR</v>
      </c>
      <c r="C41" s="60"/>
      <c r="D41" s="61"/>
      <c r="E41" s="151">
        <f>E26</f>
        <v>8263.8405110997628</v>
      </c>
      <c r="F41" s="61"/>
      <c r="G41" s="61"/>
      <c r="H41" s="32"/>
      <c r="I41" s="32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</row>
    <row r="42" spans="2:54" x14ac:dyDescent="0.2">
      <c r="B42" s="32" t="str">
        <f>"VP "&amp;B38</f>
        <v>VP Costo total estimado de la APP</v>
      </c>
      <c r="C42" s="60"/>
      <c r="D42" s="61"/>
      <c r="E42" s="151">
        <f>E38</f>
        <v>59261.957751171387</v>
      </c>
      <c r="F42" s="61"/>
      <c r="G42" s="61"/>
      <c r="H42" s="32"/>
      <c r="I42" s="32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</row>
    <row r="43" spans="2:54" ht="13.5" thickBot="1" x14ac:dyDescent="0.25">
      <c r="B43" s="440" t="s">
        <v>614</v>
      </c>
      <c r="C43" s="441"/>
      <c r="D43" s="442"/>
      <c r="E43" s="443">
        <f>IF(OR(E41&lt;0,E42&lt;0),E41+E42,E41-E42)</f>
        <v>-50998.117240071624</v>
      </c>
      <c r="F43" s="61"/>
      <c r="G43" s="61"/>
      <c r="H43" s="32"/>
      <c r="I43" s="32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</row>
    <row r="44" spans="2:54" ht="13.5" thickTop="1" x14ac:dyDescent="0.2">
      <c r="C44" s="22"/>
      <c r="F44" s="61"/>
      <c r="G44" s="61"/>
      <c r="H44" s="32"/>
      <c r="I44" s="32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</row>
    <row r="45" spans="2:54" x14ac:dyDescent="0.2">
      <c r="B45" s="171" t="s">
        <v>615</v>
      </c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447"/>
      <c r="AB45" s="447"/>
      <c r="AC45" s="447"/>
      <c r="AD45" s="447"/>
      <c r="AE45" s="447"/>
      <c r="AF45" s="447"/>
      <c r="AG45" s="447"/>
      <c r="AH45" s="447"/>
      <c r="AI45" s="447"/>
      <c r="AJ45" s="447"/>
      <c r="AK45" s="447"/>
      <c r="AL45" s="447"/>
      <c r="AM45" s="447"/>
      <c r="AN45" s="447"/>
      <c r="AO45" s="447"/>
      <c r="AP45" s="447"/>
      <c r="AQ45" s="447"/>
      <c r="AR45" s="447"/>
      <c r="AS45" s="447"/>
      <c r="AT45" s="447"/>
      <c r="AU45" s="447"/>
      <c r="AV45" s="447"/>
    </row>
    <row r="46" spans="2:54" x14ac:dyDescent="0.2">
      <c r="B46" s="2"/>
      <c r="C46" s="6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2:54" x14ac:dyDescent="0.2">
      <c r="B47" s="5" t="s">
        <v>616</v>
      </c>
      <c r="C47" s="10" t="s">
        <v>617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2:54" x14ac:dyDescent="0.2">
      <c r="B48" s="2" t="s">
        <v>618</v>
      </c>
      <c r="C48" s="62" t="s">
        <v>619</v>
      </c>
      <c r="D48" s="2"/>
      <c r="E48" s="467">
        <v>0.25443287386390318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2:48" x14ac:dyDescent="0.2">
      <c r="B49" s="2" t="s">
        <v>60</v>
      </c>
      <c r="C49" s="62" t="s">
        <v>619</v>
      </c>
      <c r="D49" s="2"/>
      <c r="E49" s="467">
        <v>0.18888888888888888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2:48" x14ac:dyDescent="0.2">
      <c r="B50" s="2" t="s">
        <v>620</v>
      </c>
      <c r="C50" s="62" t="s">
        <v>647</v>
      </c>
      <c r="D50" s="2"/>
      <c r="E50" s="467">
        <v>0.24801958614213365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2:48" x14ac:dyDescent="0.2">
      <c r="B51" s="2" t="s">
        <v>646</v>
      </c>
      <c r="C51" s="62" t="s">
        <v>619</v>
      </c>
      <c r="D51" s="2"/>
      <c r="E51" s="467">
        <v>0.24409816547607077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2:48" x14ac:dyDescent="0.2">
      <c r="B52" s="2" t="s">
        <v>621</v>
      </c>
      <c r="C52" s="62" t="s">
        <v>619</v>
      </c>
      <c r="D52" s="2"/>
      <c r="E52" s="448" t="s">
        <v>665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2:48" x14ac:dyDescent="0.2">
      <c r="B53" s="2"/>
      <c r="C53" s="6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2:48" x14ac:dyDescent="0.2">
      <c r="B54" s="2" t="s">
        <v>622</v>
      </c>
      <c r="C54" s="2"/>
      <c r="D54" s="2"/>
      <c r="E54" s="449" t="s">
        <v>623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2:48" x14ac:dyDescent="0.2">
      <c r="B55" s="2" t="s">
        <v>623</v>
      </c>
      <c r="C55" s="2"/>
      <c r="D55" s="2"/>
      <c r="E55" s="450">
        <v>3.8490000000000003E-2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2:48" x14ac:dyDescent="0.2">
      <c r="B56" s="2" t="s">
        <v>624</v>
      </c>
      <c r="C56" s="2"/>
      <c r="D56" s="2"/>
      <c r="E56" s="450">
        <f>Hip!D203</f>
        <v>6.2100000000000002E-2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2:48" x14ac:dyDescent="0.2">
      <c r="B57" s="170" t="s">
        <v>625</v>
      </c>
      <c r="C57" s="451"/>
      <c r="D57" s="170"/>
      <c r="E57" s="452">
        <f>IF(E54="Tasa Libre de Riesgo",E55,E56)</f>
        <v>3.8490000000000003E-2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2:48" x14ac:dyDescent="0.2">
      <c r="B58" s="2"/>
      <c r="C58" s="6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2:48" x14ac:dyDescent="0.2">
      <c r="B59" s="169" t="s">
        <v>626</v>
      </c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</row>
    <row r="60" spans="2:48" x14ac:dyDescent="0.2">
      <c r="B60" s="2"/>
      <c r="C60" s="6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48" x14ac:dyDescent="0.2">
      <c r="B61" s="171" t="s">
        <v>627</v>
      </c>
      <c r="C61" s="171"/>
      <c r="D61" s="453" t="s">
        <v>599</v>
      </c>
      <c r="E61" s="171" t="s">
        <v>628</v>
      </c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447"/>
      <c r="AB61" s="447"/>
      <c r="AC61" s="447"/>
      <c r="AD61" s="447"/>
      <c r="AE61" s="447"/>
      <c r="AF61" s="447"/>
      <c r="AG61" s="447"/>
      <c r="AH61" s="447"/>
      <c r="AI61" s="447"/>
      <c r="AJ61" s="447"/>
      <c r="AK61" s="447"/>
      <c r="AL61" s="447"/>
      <c r="AM61" s="447"/>
      <c r="AN61" s="447"/>
      <c r="AO61" s="447"/>
      <c r="AP61" s="447"/>
      <c r="AQ61" s="447"/>
      <c r="AR61" s="447"/>
      <c r="AS61" s="447"/>
      <c r="AT61" s="447"/>
      <c r="AU61" s="447"/>
      <c r="AV61" s="447"/>
    </row>
    <row r="62" spans="2:48" x14ac:dyDescent="0.2">
      <c r="C62" s="22"/>
    </row>
    <row r="63" spans="2:48" x14ac:dyDescent="0.2">
      <c r="B63" s="465" t="s">
        <v>15</v>
      </c>
      <c r="C63" s="466"/>
      <c r="D63" s="466"/>
      <c r="E63" s="466"/>
      <c r="F63" s="466"/>
      <c r="G63" s="466"/>
      <c r="H63" s="466"/>
      <c r="I63" s="466"/>
      <c r="J63" s="466"/>
      <c r="K63" s="466"/>
      <c r="L63" s="466"/>
      <c r="M63" s="466"/>
      <c r="N63" s="466"/>
      <c r="O63" s="466"/>
      <c r="P63" s="466"/>
      <c r="Q63" s="466"/>
      <c r="R63" s="466"/>
      <c r="S63" s="466"/>
      <c r="T63" s="466"/>
      <c r="U63" s="466"/>
      <c r="V63" s="466"/>
      <c r="W63" s="466"/>
      <c r="X63" s="466"/>
      <c r="Y63" s="466"/>
      <c r="Z63" s="466"/>
      <c r="AA63" s="466"/>
      <c r="AB63" s="466"/>
      <c r="AC63" s="466"/>
      <c r="AD63" s="466"/>
      <c r="AE63" s="466"/>
      <c r="AF63" s="466"/>
      <c r="AG63" s="466"/>
      <c r="AH63" s="466"/>
      <c r="AI63" s="466"/>
      <c r="AJ63" s="466"/>
      <c r="AK63" s="466"/>
      <c r="AL63" s="466"/>
      <c r="AM63" s="466"/>
      <c r="AN63" s="466"/>
      <c r="AO63" s="466"/>
      <c r="AP63" s="466"/>
      <c r="AQ63" s="466"/>
      <c r="AR63" s="466"/>
      <c r="AS63" s="466"/>
      <c r="AT63" s="466"/>
      <c r="AU63" s="466"/>
      <c r="AV63" s="466"/>
    </row>
    <row r="64" spans="2:48" x14ac:dyDescent="0.2">
      <c r="B64" s="2" t="str">
        <f>'Inv. Inicial'!B12</f>
        <v>Tramo 1</v>
      </c>
      <c r="C64" s="62"/>
      <c r="D64" s="160">
        <f>NPV($E$57,G64:AV64)/(1+$E$57)</f>
        <v>37937.722176254458</v>
      </c>
      <c r="E64" s="160">
        <f>SUM(G64:AV64)</f>
        <v>46229.390265417576</v>
      </c>
      <c r="F64" s="160"/>
      <c r="G64" s="160">
        <f>'Inv. Inicial'!G12</f>
        <v>0</v>
      </c>
      <c r="H64" s="160">
        <f>'Inv. Inicial'!H12</f>
        <v>797.05845285202724</v>
      </c>
      <c r="I64" s="160">
        <f>'Inv. Inicial'!I12</f>
        <v>5377.6422514732312</v>
      </c>
      <c r="J64" s="160">
        <f>'Inv. Inicial'!J12</f>
        <v>21816.089660395603</v>
      </c>
      <c r="K64" s="160">
        <f>'Inv. Inicial'!K12</f>
        <v>18238.599900696714</v>
      </c>
      <c r="L64" s="160">
        <f>'Inv. Inicial'!L12</f>
        <v>0</v>
      </c>
      <c r="M64" s="160">
        <f>'Inv. Inicial'!M12</f>
        <v>0</v>
      </c>
      <c r="N64" s="160">
        <f>'Inv. Inicial'!N12</f>
        <v>0</v>
      </c>
      <c r="O64" s="160">
        <f>'Inv. Inicial'!O12</f>
        <v>0</v>
      </c>
      <c r="P64" s="160">
        <f>'Inv. Inicial'!P12</f>
        <v>0</v>
      </c>
      <c r="Q64" s="160">
        <f>'Inv. Inicial'!Q12</f>
        <v>0</v>
      </c>
      <c r="R64" s="160">
        <f>'Inv. Inicial'!R12</f>
        <v>0</v>
      </c>
      <c r="S64" s="160">
        <f>'Inv. Inicial'!S12</f>
        <v>0</v>
      </c>
      <c r="T64" s="160">
        <f>'Inv. Inicial'!T12</f>
        <v>0</v>
      </c>
      <c r="U64" s="160">
        <f>'Inv. Inicial'!U12</f>
        <v>0</v>
      </c>
      <c r="V64" s="160">
        <f>'Inv. Inicial'!V12</f>
        <v>0</v>
      </c>
      <c r="W64" s="160">
        <f>'Inv. Inicial'!W12</f>
        <v>0</v>
      </c>
      <c r="X64" s="160">
        <f>'Inv. Inicial'!X12</f>
        <v>0</v>
      </c>
      <c r="Y64" s="160">
        <f>'Inv. Inicial'!Y12</f>
        <v>0</v>
      </c>
      <c r="Z64" s="160">
        <f>'Inv. Inicial'!Z12</f>
        <v>0</v>
      </c>
      <c r="AA64" s="160">
        <f>'Inv. Inicial'!AA12</f>
        <v>0</v>
      </c>
      <c r="AB64" s="160">
        <f>'Inv. Inicial'!AB12</f>
        <v>0</v>
      </c>
      <c r="AC64" s="160">
        <f>'Inv. Inicial'!AC12</f>
        <v>0</v>
      </c>
      <c r="AD64" s="160">
        <f>'Inv. Inicial'!AD12</f>
        <v>0</v>
      </c>
      <c r="AE64" s="160">
        <f>'Inv. Inicial'!AE12</f>
        <v>0</v>
      </c>
      <c r="AF64" s="160">
        <f>'Inv. Inicial'!AF12</f>
        <v>0</v>
      </c>
      <c r="AG64" s="160">
        <f>'Inv. Inicial'!AG12</f>
        <v>0</v>
      </c>
      <c r="AH64" s="160">
        <f>'Inv. Inicial'!AH12</f>
        <v>0</v>
      </c>
      <c r="AI64" s="160">
        <f>'Inv. Inicial'!AI12</f>
        <v>0</v>
      </c>
      <c r="AJ64" s="160">
        <f>'Inv. Inicial'!AJ12</f>
        <v>0</v>
      </c>
      <c r="AK64" s="160">
        <f>'Inv. Inicial'!AK12</f>
        <v>0</v>
      </c>
      <c r="AL64" s="160">
        <f>'Inv. Inicial'!AL12</f>
        <v>0</v>
      </c>
      <c r="AM64" s="160">
        <f>'Inv. Inicial'!AM12</f>
        <v>0</v>
      </c>
      <c r="AN64" s="160">
        <f>'Inv. Inicial'!AN12</f>
        <v>0</v>
      </c>
      <c r="AO64" s="160">
        <f>'Inv. Inicial'!AO12</f>
        <v>0</v>
      </c>
      <c r="AP64" s="160">
        <f>'Inv. Inicial'!AP12</f>
        <v>0</v>
      </c>
      <c r="AQ64" s="160">
        <f>'Inv. Inicial'!AQ12</f>
        <v>0</v>
      </c>
      <c r="AR64" s="160">
        <f>'Inv. Inicial'!AR12</f>
        <v>0</v>
      </c>
      <c r="AS64" s="160">
        <f>'Inv. Inicial'!AS12</f>
        <v>0</v>
      </c>
      <c r="AT64" s="160">
        <f>'Inv. Inicial'!AT12</f>
        <v>0</v>
      </c>
      <c r="AU64" s="160">
        <f>'Inv. Inicial'!AU12</f>
        <v>0</v>
      </c>
      <c r="AV64" s="160">
        <f>'Inv. Inicial'!AV12</f>
        <v>0</v>
      </c>
    </row>
    <row r="65" spans="2:48" x14ac:dyDescent="0.2">
      <c r="B65" s="2" t="str">
        <f>'Inv. Inicial'!B13</f>
        <v>Tramo 2a</v>
      </c>
      <c r="C65" s="62"/>
      <c r="D65" s="160">
        <f t="shared" ref="D65:D69" si="9">NPV($E$57,G65:AV65)/(1+$E$57)</f>
        <v>91745.822481175623</v>
      </c>
      <c r="E65" s="160">
        <f t="shared" ref="E65:E69" si="10">SUM(G65:AV65)</f>
        <v>105695.36695800745</v>
      </c>
      <c r="F65" s="160"/>
      <c r="G65" s="160">
        <f>'Inv. Inicial'!G13</f>
        <v>0</v>
      </c>
      <c r="H65" s="160">
        <f>'Inv. Inicial'!H13</f>
        <v>31135.229994262332</v>
      </c>
      <c r="I65" s="160">
        <f>'Inv. Inicial'!I13</f>
        <v>69538.814058644974</v>
      </c>
      <c r="J65" s="160">
        <f>'Inv. Inicial'!J13</f>
        <v>5021.3229051001354</v>
      </c>
      <c r="K65" s="160">
        <f>'Inv. Inicial'!K13</f>
        <v>0</v>
      </c>
      <c r="L65" s="160">
        <f>'Inv. Inicial'!L13</f>
        <v>0</v>
      </c>
      <c r="M65" s="160">
        <f>'Inv. Inicial'!M13</f>
        <v>0</v>
      </c>
      <c r="N65" s="160">
        <f>'Inv. Inicial'!N13</f>
        <v>0</v>
      </c>
      <c r="O65" s="160">
        <f>'Inv. Inicial'!O13</f>
        <v>0</v>
      </c>
      <c r="P65" s="160">
        <f>'Inv. Inicial'!P13</f>
        <v>0</v>
      </c>
      <c r="Q65" s="160">
        <f>'Inv. Inicial'!Q13</f>
        <v>0</v>
      </c>
      <c r="R65" s="160">
        <f>'Inv. Inicial'!R13</f>
        <v>0</v>
      </c>
      <c r="S65" s="160">
        <f>'Inv. Inicial'!S13</f>
        <v>0</v>
      </c>
      <c r="T65" s="160">
        <f>'Inv. Inicial'!T13</f>
        <v>0</v>
      </c>
      <c r="U65" s="160">
        <f>'Inv. Inicial'!U13</f>
        <v>0</v>
      </c>
      <c r="V65" s="160">
        <f>'Inv. Inicial'!V13</f>
        <v>0</v>
      </c>
      <c r="W65" s="160">
        <f>'Inv. Inicial'!W13</f>
        <v>0</v>
      </c>
      <c r="X65" s="160">
        <f>'Inv. Inicial'!X13</f>
        <v>0</v>
      </c>
      <c r="Y65" s="160">
        <f>'Inv. Inicial'!Y13</f>
        <v>0</v>
      </c>
      <c r="Z65" s="160">
        <f>'Inv. Inicial'!Z13</f>
        <v>0</v>
      </c>
      <c r="AA65" s="160">
        <f>'Inv. Inicial'!AA13</f>
        <v>0</v>
      </c>
      <c r="AB65" s="160">
        <f>'Inv. Inicial'!AB13</f>
        <v>0</v>
      </c>
      <c r="AC65" s="160">
        <f>'Inv. Inicial'!AC13</f>
        <v>0</v>
      </c>
      <c r="AD65" s="160">
        <f>'Inv. Inicial'!AD13</f>
        <v>0</v>
      </c>
      <c r="AE65" s="160">
        <f>'Inv. Inicial'!AE13</f>
        <v>0</v>
      </c>
      <c r="AF65" s="160">
        <f>'Inv. Inicial'!AF13</f>
        <v>0</v>
      </c>
      <c r="AG65" s="160">
        <f>'Inv. Inicial'!AG13</f>
        <v>0</v>
      </c>
      <c r="AH65" s="160">
        <f>'Inv. Inicial'!AH13</f>
        <v>0</v>
      </c>
      <c r="AI65" s="160">
        <f>'Inv. Inicial'!AI13</f>
        <v>0</v>
      </c>
      <c r="AJ65" s="160">
        <f>'Inv. Inicial'!AJ13</f>
        <v>0</v>
      </c>
      <c r="AK65" s="160">
        <f>'Inv. Inicial'!AK13</f>
        <v>0</v>
      </c>
      <c r="AL65" s="160">
        <f>'Inv. Inicial'!AL13</f>
        <v>0</v>
      </c>
      <c r="AM65" s="160">
        <f>'Inv. Inicial'!AM13</f>
        <v>0</v>
      </c>
      <c r="AN65" s="160">
        <f>'Inv. Inicial'!AN13</f>
        <v>0</v>
      </c>
      <c r="AO65" s="160">
        <f>'Inv. Inicial'!AO13</f>
        <v>0</v>
      </c>
      <c r="AP65" s="160">
        <f>'Inv. Inicial'!AP13</f>
        <v>0</v>
      </c>
      <c r="AQ65" s="160">
        <f>'Inv. Inicial'!AQ13</f>
        <v>0</v>
      </c>
      <c r="AR65" s="160">
        <f>'Inv. Inicial'!AR13</f>
        <v>0</v>
      </c>
      <c r="AS65" s="160">
        <f>'Inv. Inicial'!AS13</f>
        <v>0</v>
      </c>
      <c r="AT65" s="160">
        <f>'Inv. Inicial'!AT13</f>
        <v>0</v>
      </c>
      <c r="AU65" s="160">
        <f>'Inv. Inicial'!AU13</f>
        <v>0</v>
      </c>
      <c r="AV65" s="160">
        <f>'Inv. Inicial'!AV13</f>
        <v>0</v>
      </c>
    </row>
    <row r="66" spans="2:48" x14ac:dyDescent="0.2">
      <c r="B66" s="2" t="str">
        <f>'Inv. Inicial'!B14</f>
        <v>Tramo 2b</v>
      </c>
      <c r="C66" s="62"/>
      <c r="D66" s="160">
        <f t="shared" si="9"/>
        <v>86042.30078452079</v>
      </c>
      <c r="E66" s="160">
        <f t="shared" si="10"/>
        <v>100061.88897308962</v>
      </c>
      <c r="F66" s="160"/>
      <c r="G66" s="160">
        <f>'Inv. Inicial'!G14</f>
        <v>0</v>
      </c>
      <c r="H66" s="160">
        <f>'Inv. Inicial'!H14</f>
        <v>6642.8277858002839</v>
      </c>
      <c r="I66" s="160">
        <f>'Inv. Inicial'!I14</f>
        <v>86847.511998769798</v>
      </c>
      <c r="J66" s="160">
        <f>'Inv. Inicial'!J14</f>
        <v>6571.5491885195388</v>
      </c>
      <c r="K66" s="160">
        <f>'Inv. Inicial'!K14</f>
        <v>0</v>
      </c>
      <c r="L66" s="160">
        <f>'Inv. Inicial'!L14</f>
        <v>0</v>
      </c>
      <c r="M66" s="160">
        <f>'Inv. Inicial'!M14</f>
        <v>0</v>
      </c>
      <c r="N66" s="160">
        <f>'Inv. Inicial'!N14</f>
        <v>0</v>
      </c>
      <c r="O66" s="160">
        <f>'Inv. Inicial'!O14</f>
        <v>0</v>
      </c>
      <c r="P66" s="160">
        <f>'Inv. Inicial'!P14</f>
        <v>0</v>
      </c>
      <c r="Q66" s="160">
        <f>'Inv. Inicial'!Q14</f>
        <v>0</v>
      </c>
      <c r="R66" s="160">
        <f>'Inv. Inicial'!R14</f>
        <v>0</v>
      </c>
      <c r="S66" s="160">
        <f>'Inv. Inicial'!S14</f>
        <v>0</v>
      </c>
      <c r="T66" s="160">
        <f>'Inv. Inicial'!T14</f>
        <v>0</v>
      </c>
      <c r="U66" s="160">
        <f>'Inv. Inicial'!U14</f>
        <v>0</v>
      </c>
      <c r="V66" s="160">
        <f>'Inv. Inicial'!V14</f>
        <v>0</v>
      </c>
      <c r="W66" s="160">
        <f>'Inv. Inicial'!W14</f>
        <v>0</v>
      </c>
      <c r="X66" s="160">
        <f>'Inv. Inicial'!X14</f>
        <v>0</v>
      </c>
      <c r="Y66" s="160">
        <f>'Inv. Inicial'!Y14</f>
        <v>0</v>
      </c>
      <c r="Z66" s="160">
        <f>'Inv. Inicial'!Z14</f>
        <v>0</v>
      </c>
      <c r="AA66" s="160">
        <f>'Inv. Inicial'!AA14</f>
        <v>0</v>
      </c>
      <c r="AB66" s="160">
        <f>'Inv. Inicial'!AB14</f>
        <v>0</v>
      </c>
      <c r="AC66" s="160">
        <f>'Inv. Inicial'!AC14</f>
        <v>0</v>
      </c>
      <c r="AD66" s="160">
        <f>'Inv. Inicial'!AD14</f>
        <v>0</v>
      </c>
      <c r="AE66" s="160">
        <f>'Inv. Inicial'!AE14</f>
        <v>0</v>
      </c>
      <c r="AF66" s="160">
        <f>'Inv. Inicial'!AF14</f>
        <v>0</v>
      </c>
      <c r="AG66" s="160">
        <f>'Inv. Inicial'!AG14</f>
        <v>0</v>
      </c>
      <c r="AH66" s="160">
        <f>'Inv. Inicial'!AH14</f>
        <v>0</v>
      </c>
      <c r="AI66" s="160">
        <f>'Inv. Inicial'!AI14</f>
        <v>0</v>
      </c>
      <c r="AJ66" s="160">
        <f>'Inv. Inicial'!AJ14</f>
        <v>0</v>
      </c>
      <c r="AK66" s="160">
        <f>'Inv. Inicial'!AK14</f>
        <v>0</v>
      </c>
      <c r="AL66" s="160">
        <f>'Inv. Inicial'!AL14</f>
        <v>0</v>
      </c>
      <c r="AM66" s="160">
        <f>'Inv. Inicial'!AM14</f>
        <v>0</v>
      </c>
      <c r="AN66" s="160">
        <f>'Inv. Inicial'!AN14</f>
        <v>0</v>
      </c>
      <c r="AO66" s="160">
        <f>'Inv. Inicial'!AO14</f>
        <v>0</v>
      </c>
      <c r="AP66" s="160">
        <f>'Inv. Inicial'!AP14</f>
        <v>0</v>
      </c>
      <c r="AQ66" s="160">
        <f>'Inv. Inicial'!AQ14</f>
        <v>0</v>
      </c>
      <c r="AR66" s="160">
        <f>'Inv. Inicial'!AR14</f>
        <v>0</v>
      </c>
      <c r="AS66" s="160">
        <f>'Inv. Inicial'!AS14</f>
        <v>0</v>
      </c>
      <c r="AT66" s="160">
        <f>'Inv. Inicial'!AT14</f>
        <v>0</v>
      </c>
      <c r="AU66" s="160">
        <f>'Inv. Inicial'!AU14</f>
        <v>0</v>
      </c>
      <c r="AV66" s="160">
        <f>'Inv. Inicial'!AV14</f>
        <v>0</v>
      </c>
    </row>
    <row r="67" spans="2:48" x14ac:dyDescent="0.2">
      <c r="B67" s="2" t="str">
        <f>'Inv. Inicial'!B15</f>
        <v>Tramo 2c</v>
      </c>
      <c r="C67" s="62"/>
      <c r="D67" s="160">
        <f t="shared" si="9"/>
        <v>33477.948723592213</v>
      </c>
      <c r="E67" s="160">
        <f t="shared" si="10"/>
        <v>40637.949366437213</v>
      </c>
      <c r="F67" s="160"/>
      <c r="G67" s="160">
        <f>'Inv. Inicial'!G15</f>
        <v>0</v>
      </c>
      <c r="H67" s="160">
        <f>'Inv. Inicial'!H15</f>
        <v>700.6542994213313</v>
      </c>
      <c r="I67" s="160">
        <f>'Inv. Inicial'!I15</f>
        <v>0</v>
      </c>
      <c r="J67" s="160">
        <f>'Inv. Inicial'!J15</f>
        <v>33010.937178459928</v>
      </c>
      <c r="K67" s="160">
        <f>'Inv. Inicial'!K15</f>
        <v>6926.3578885559546</v>
      </c>
      <c r="L67" s="160">
        <f>'Inv. Inicial'!L15</f>
        <v>0</v>
      </c>
      <c r="M67" s="160">
        <f>'Inv. Inicial'!M15</f>
        <v>0</v>
      </c>
      <c r="N67" s="160">
        <f>'Inv. Inicial'!N15</f>
        <v>0</v>
      </c>
      <c r="O67" s="160">
        <f>'Inv. Inicial'!O15</f>
        <v>0</v>
      </c>
      <c r="P67" s="160">
        <f>'Inv. Inicial'!P15</f>
        <v>0</v>
      </c>
      <c r="Q67" s="160">
        <f>'Inv. Inicial'!Q15</f>
        <v>0</v>
      </c>
      <c r="R67" s="160">
        <f>'Inv. Inicial'!R15</f>
        <v>0</v>
      </c>
      <c r="S67" s="160">
        <f>'Inv. Inicial'!S15</f>
        <v>0</v>
      </c>
      <c r="T67" s="160">
        <f>'Inv. Inicial'!T15</f>
        <v>0</v>
      </c>
      <c r="U67" s="160">
        <f>'Inv. Inicial'!U15</f>
        <v>0</v>
      </c>
      <c r="V67" s="160">
        <f>'Inv. Inicial'!V15</f>
        <v>0</v>
      </c>
      <c r="W67" s="160">
        <f>'Inv. Inicial'!W15</f>
        <v>0</v>
      </c>
      <c r="X67" s="160">
        <f>'Inv. Inicial'!X15</f>
        <v>0</v>
      </c>
      <c r="Y67" s="160">
        <f>'Inv. Inicial'!Y15</f>
        <v>0</v>
      </c>
      <c r="Z67" s="160">
        <f>'Inv. Inicial'!Z15</f>
        <v>0</v>
      </c>
      <c r="AA67" s="160">
        <f>'Inv. Inicial'!AA15</f>
        <v>0</v>
      </c>
      <c r="AB67" s="160">
        <f>'Inv. Inicial'!AB15</f>
        <v>0</v>
      </c>
      <c r="AC67" s="160">
        <f>'Inv. Inicial'!AC15</f>
        <v>0</v>
      </c>
      <c r="AD67" s="160">
        <f>'Inv. Inicial'!AD15</f>
        <v>0</v>
      </c>
      <c r="AE67" s="160">
        <f>'Inv. Inicial'!AE15</f>
        <v>0</v>
      </c>
      <c r="AF67" s="160">
        <f>'Inv. Inicial'!AF15</f>
        <v>0</v>
      </c>
      <c r="AG67" s="160">
        <f>'Inv. Inicial'!AG15</f>
        <v>0</v>
      </c>
      <c r="AH67" s="160">
        <f>'Inv. Inicial'!AH15</f>
        <v>0</v>
      </c>
      <c r="AI67" s="160">
        <f>'Inv. Inicial'!AI15</f>
        <v>0</v>
      </c>
      <c r="AJ67" s="160">
        <f>'Inv. Inicial'!AJ15</f>
        <v>0</v>
      </c>
      <c r="AK67" s="160">
        <f>'Inv. Inicial'!AK15</f>
        <v>0</v>
      </c>
      <c r="AL67" s="160">
        <f>'Inv. Inicial'!AL15</f>
        <v>0</v>
      </c>
      <c r="AM67" s="160">
        <f>'Inv. Inicial'!AM15</f>
        <v>0</v>
      </c>
      <c r="AN67" s="160">
        <f>'Inv. Inicial'!AN15</f>
        <v>0</v>
      </c>
      <c r="AO67" s="160">
        <f>'Inv. Inicial'!AO15</f>
        <v>0</v>
      </c>
      <c r="AP67" s="160">
        <f>'Inv. Inicial'!AP15</f>
        <v>0</v>
      </c>
      <c r="AQ67" s="160">
        <f>'Inv. Inicial'!AQ15</f>
        <v>0</v>
      </c>
      <c r="AR67" s="160">
        <f>'Inv. Inicial'!AR15</f>
        <v>0</v>
      </c>
      <c r="AS67" s="160">
        <f>'Inv. Inicial'!AS15</f>
        <v>0</v>
      </c>
      <c r="AT67" s="160">
        <f>'Inv. Inicial'!AT15</f>
        <v>0</v>
      </c>
      <c r="AU67" s="160">
        <f>'Inv. Inicial'!AU15</f>
        <v>0</v>
      </c>
      <c r="AV67" s="160">
        <f>'Inv. Inicial'!AV15</f>
        <v>0</v>
      </c>
    </row>
    <row r="68" spans="2:48" x14ac:dyDescent="0.2">
      <c r="B68" s="2" t="str">
        <f>'Inv. Inicial'!B16</f>
        <v>Tramo 3</v>
      </c>
      <c r="C68" s="62"/>
      <c r="D68" s="160">
        <f t="shared" si="9"/>
        <v>36699.543238429927</v>
      </c>
      <c r="E68" s="160">
        <f t="shared" si="10"/>
        <v>45048.596729099074</v>
      </c>
      <c r="F68" s="160"/>
      <c r="G68" s="160">
        <f>'Inv. Inicial'!G16</f>
        <v>0</v>
      </c>
      <c r="H68" s="160">
        <f>'Inv. Inicial'!H16</f>
        <v>776.69994360515648</v>
      </c>
      <c r="I68" s="160">
        <f>'Inv. Inicial'!I16</f>
        <v>0</v>
      </c>
      <c r="J68" s="160">
        <f>'Inv. Inicial'!J16</f>
        <v>23169.200488305174</v>
      </c>
      <c r="K68" s="160">
        <f>'Inv. Inicial'!K16</f>
        <v>21102.696297188744</v>
      </c>
      <c r="L68" s="160">
        <f>'Inv. Inicial'!L16</f>
        <v>0</v>
      </c>
      <c r="M68" s="160">
        <f>'Inv. Inicial'!M16</f>
        <v>0</v>
      </c>
      <c r="N68" s="160">
        <f>'Inv. Inicial'!N16</f>
        <v>0</v>
      </c>
      <c r="O68" s="160">
        <f>'Inv. Inicial'!O16</f>
        <v>0</v>
      </c>
      <c r="P68" s="160">
        <f>'Inv. Inicial'!P16</f>
        <v>0</v>
      </c>
      <c r="Q68" s="160">
        <f>'Inv. Inicial'!Q16</f>
        <v>0</v>
      </c>
      <c r="R68" s="160">
        <f>'Inv. Inicial'!R16</f>
        <v>0</v>
      </c>
      <c r="S68" s="160">
        <f>'Inv. Inicial'!S16</f>
        <v>0</v>
      </c>
      <c r="T68" s="160">
        <f>'Inv. Inicial'!T16</f>
        <v>0</v>
      </c>
      <c r="U68" s="160">
        <f>'Inv. Inicial'!U16</f>
        <v>0</v>
      </c>
      <c r="V68" s="160">
        <f>'Inv. Inicial'!V16</f>
        <v>0</v>
      </c>
      <c r="W68" s="160">
        <f>'Inv. Inicial'!W16</f>
        <v>0</v>
      </c>
      <c r="X68" s="160">
        <f>'Inv. Inicial'!X16</f>
        <v>0</v>
      </c>
      <c r="Y68" s="160">
        <f>'Inv. Inicial'!Y16</f>
        <v>0</v>
      </c>
      <c r="Z68" s="160">
        <f>'Inv. Inicial'!Z16</f>
        <v>0</v>
      </c>
      <c r="AA68" s="160">
        <f>'Inv. Inicial'!AA16</f>
        <v>0</v>
      </c>
      <c r="AB68" s="160">
        <f>'Inv. Inicial'!AB16</f>
        <v>0</v>
      </c>
      <c r="AC68" s="160">
        <f>'Inv. Inicial'!AC16</f>
        <v>0</v>
      </c>
      <c r="AD68" s="160">
        <f>'Inv. Inicial'!AD16</f>
        <v>0</v>
      </c>
      <c r="AE68" s="160">
        <f>'Inv. Inicial'!AE16</f>
        <v>0</v>
      </c>
      <c r="AF68" s="160">
        <f>'Inv. Inicial'!AF16</f>
        <v>0</v>
      </c>
      <c r="AG68" s="160">
        <f>'Inv. Inicial'!AG16</f>
        <v>0</v>
      </c>
      <c r="AH68" s="160">
        <f>'Inv. Inicial'!AH16</f>
        <v>0</v>
      </c>
      <c r="AI68" s="160">
        <f>'Inv. Inicial'!AI16</f>
        <v>0</v>
      </c>
      <c r="AJ68" s="160">
        <f>'Inv. Inicial'!AJ16</f>
        <v>0</v>
      </c>
      <c r="AK68" s="160">
        <f>'Inv. Inicial'!AK16</f>
        <v>0</v>
      </c>
      <c r="AL68" s="160">
        <f>'Inv. Inicial'!AL16</f>
        <v>0</v>
      </c>
      <c r="AM68" s="160">
        <f>'Inv. Inicial'!AM16</f>
        <v>0</v>
      </c>
      <c r="AN68" s="160">
        <f>'Inv. Inicial'!AN16</f>
        <v>0</v>
      </c>
      <c r="AO68" s="160">
        <f>'Inv. Inicial'!AO16</f>
        <v>0</v>
      </c>
      <c r="AP68" s="160">
        <f>'Inv. Inicial'!AP16</f>
        <v>0</v>
      </c>
      <c r="AQ68" s="160">
        <f>'Inv. Inicial'!AQ16</f>
        <v>0</v>
      </c>
      <c r="AR68" s="160">
        <f>'Inv. Inicial'!AR16</f>
        <v>0</v>
      </c>
      <c r="AS68" s="160">
        <f>'Inv. Inicial'!AS16</f>
        <v>0</v>
      </c>
      <c r="AT68" s="160">
        <f>'Inv. Inicial'!AT16</f>
        <v>0</v>
      </c>
      <c r="AU68" s="160">
        <f>'Inv. Inicial'!AU16</f>
        <v>0</v>
      </c>
      <c r="AV68" s="160">
        <f>'Inv. Inicial'!AV16</f>
        <v>0</v>
      </c>
    </row>
    <row r="69" spans="2:48" x14ac:dyDescent="0.2">
      <c r="B69" s="2" t="str">
        <f>'Inv. Inicial'!B17</f>
        <v>Otros gastos iniciales</v>
      </c>
      <c r="C69" s="62"/>
      <c r="D69" s="160">
        <f t="shared" si="9"/>
        <v>2971.2039049896935</v>
      </c>
      <c r="E69" s="160">
        <f t="shared" si="10"/>
        <v>3493.5420842366971</v>
      </c>
      <c r="F69" s="160"/>
      <c r="G69" s="160">
        <f>'Inv. Inicial'!G17</f>
        <v>0</v>
      </c>
      <c r="H69" s="160">
        <f>'Inv. Inicial'!H17</f>
        <v>890.20988190376454</v>
      </c>
      <c r="I69" s="160">
        <f>'Inv. Inicial'!I17</f>
        <v>1177.0558732355521</v>
      </c>
      <c r="J69" s="160">
        <f>'Inv. Inicial'!J17</f>
        <v>888.35639768312149</v>
      </c>
      <c r="K69" s="160">
        <f>'Inv. Inicial'!K17</f>
        <v>537.91993141425883</v>
      </c>
      <c r="L69" s="160">
        <f>'Inv. Inicial'!L17</f>
        <v>0</v>
      </c>
      <c r="M69" s="160">
        <f>'Inv. Inicial'!M17</f>
        <v>0</v>
      </c>
      <c r="N69" s="160">
        <f>'Inv. Inicial'!N17</f>
        <v>0</v>
      </c>
      <c r="O69" s="160">
        <f>'Inv. Inicial'!O17</f>
        <v>0</v>
      </c>
      <c r="P69" s="160">
        <f>'Inv. Inicial'!P17</f>
        <v>0</v>
      </c>
      <c r="Q69" s="160">
        <f>'Inv. Inicial'!Q17</f>
        <v>0</v>
      </c>
      <c r="R69" s="160">
        <f>'Inv. Inicial'!R17</f>
        <v>0</v>
      </c>
      <c r="S69" s="160">
        <f>'Inv. Inicial'!S17</f>
        <v>0</v>
      </c>
      <c r="T69" s="160">
        <f>'Inv. Inicial'!T17</f>
        <v>0</v>
      </c>
      <c r="U69" s="160">
        <f>'Inv. Inicial'!U17</f>
        <v>0</v>
      </c>
      <c r="V69" s="160">
        <f>'Inv. Inicial'!V17</f>
        <v>0</v>
      </c>
      <c r="W69" s="160">
        <f>'Inv. Inicial'!W17</f>
        <v>0</v>
      </c>
      <c r="X69" s="160">
        <f>'Inv. Inicial'!X17</f>
        <v>0</v>
      </c>
      <c r="Y69" s="160">
        <f>'Inv. Inicial'!Y17</f>
        <v>0</v>
      </c>
      <c r="Z69" s="160">
        <f>'Inv. Inicial'!Z17</f>
        <v>0</v>
      </c>
      <c r="AA69" s="160">
        <f>'Inv. Inicial'!AA17</f>
        <v>0</v>
      </c>
      <c r="AB69" s="160">
        <f>'Inv. Inicial'!AB17</f>
        <v>0</v>
      </c>
      <c r="AC69" s="160">
        <f>'Inv. Inicial'!AC17</f>
        <v>0</v>
      </c>
      <c r="AD69" s="160">
        <f>'Inv. Inicial'!AD17</f>
        <v>0</v>
      </c>
      <c r="AE69" s="160">
        <f>'Inv. Inicial'!AE17</f>
        <v>0</v>
      </c>
      <c r="AF69" s="160">
        <f>'Inv. Inicial'!AF17</f>
        <v>0</v>
      </c>
      <c r="AG69" s="160">
        <f>'Inv. Inicial'!AG17</f>
        <v>0</v>
      </c>
      <c r="AH69" s="160">
        <f>'Inv. Inicial'!AH17</f>
        <v>0</v>
      </c>
      <c r="AI69" s="160">
        <f>'Inv. Inicial'!AI17</f>
        <v>0</v>
      </c>
      <c r="AJ69" s="160">
        <f>'Inv. Inicial'!AJ17</f>
        <v>0</v>
      </c>
      <c r="AK69" s="160">
        <f>'Inv. Inicial'!AK17</f>
        <v>0</v>
      </c>
      <c r="AL69" s="160">
        <f>'Inv. Inicial'!AL17</f>
        <v>0</v>
      </c>
      <c r="AM69" s="160">
        <f>'Inv. Inicial'!AM17</f>
        <v>0</v>
      </c>
      <c r="AN69" s="160">
        <f>'Inv. Inicial'!AN17</f>
        <v>0</v>
      </c>
      <c r="AO69" s="160">
        <f>'Inv. Inicial'!AO17</f>
        <v>0</v>
      </c>
      <c r="AP69" s="160">
        <f>'Inv. Inicial'!AP17</f>
        <v>0</v>
      </c>
      <c r="AQ69" s="160">
        <f>'Inv. Inicial'!AQ17</f>
        <v>0</v>
      </c>
      <c r="AR69" s="160">
        <f>'Inv. Inicial'!AR17</f>
        <v>0</v>
      </c>
      <c r="AS69" s="160">
        <f>'Inv. Inicial'!AS17</f>
        <v>0</v>
      </c>
      <c r="AT69" s="160">
        <f>'Inv. Inicial'!AT17</f>
        <v>0</v>
      </c>
      <c r="AU69" s="160">
        <f>'Inv. Inicial'!AU17</f>
        <v>0</v>
      </c>
      <c r="AV69" s="160">
        <f>'Inv. Inicial'!AV17</f>
        <v>0</v>
      </c>
    </row>
    <row r="70" spans="2:48" x14ac:dyDescent="0.2">
      <c r="B70" s="2"/>
      <c r="C70" s="62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</row>
    <row r="71" spans="2:48" x14ac:dyDescent="0.2">
      <c r="B71" s="465" t="s">
        <v>28</v>
      </c>
      <c r="C71" s="466"/>
      <c r="D71" s="466"/>
      <c r="E71" s="466"/>
      <c r="F71" s="466"/>
      <c r="G71" s="466"/>
      <c r="H71" s="466"/>
      <c r="I71" s="466"/>
      <c r="J71" s="466"/>
      <c r="K71" s="466"/>
      <c r="L71" s="466"/>
      <c r="M71" s="466"/>
      <c r="N71" s="466"/>
      <c r="O71" s="466"/>
      <c r="P71" s="466"/>
      <c r="Q71" s="466"/>
      <c r="R71" s="466"/>
      <c r="S71" s="466"/>
      <c r="T71" s="466"/>
      <c r="U71" s="466"/>
      <c r="V71" s="466"/>
      <c r="W71" s="466"/>
      <c r="X71" s="466"/>
      <c r="Y71" s="466"/>
      <c r="Z71" s="466"/>
      <c r="AA71" s="466"/>
      <c r="AB71" s="466"/>
      <c r="AC71" s="466"/>
      <c r="AD71" s="466"/>
      <c r="AE71" s="466"/>
      <c r="AF71" s="466"/>
      <c r="AG71" s="466"/>
      <c r="AH71" s="466"/>
      <c r="AI71" s="466"/>
      <c r="AJ71" s="466"/>
      <c r="AK71" s="466"/>
      <c r="AL71" s="466"/>
      <c r="AM71" s="466"/>
      <c r="AN71" s="466"/>
      <c r="AO71" s="466"/>
      <c r="AP71" s="466"/>
      <c r="AQ71" s="466"/>
      <c r="AR71" s="466"/>
      <c r="AS71" s="466"/>
      <c r="AT71" s="466"/>
      <c r="AU71" s="466"/>
      <c r="AV71" s="466"/>
    </row>
    <row r="72" spans="2:48" x14ac:dyDescent="0.2">
      <c r="B72" s="2" t="str">
        <f>'O&amp;M'!B29</f>
        <v>Tramo 1</v>
      </c>
      <c r="C72" s="62"/>
      <c r="D72" s="160">
        <f t="shared" ref="D72:D77" si="11">NPV($E$57,G72:AV72)/(1+$E$57)</f>
        <v>3540.827728258676</v>
      </c>
      <c r="E72" s="160">
        <f>SUM(G72:AV72)</f>
        <v>6941.9129943885655</v>
      </c>
      <c r="F72" s="160"/>
      <c r="G72" s="160">
        <f>'O&amp;M'!G29/'O&amp;M'!G$12</f>
        <v>0</v>
      </c>
      <c r="H72" s="160">
        <f>'O&amp;M'!H29/'O&amp;M'!H$12</f>
        <v>0</v>
      </c>
      <c r="I72" s="160">
        <f>'O&amp;M'!I29/'O&amp;M'!I$12</f>
        <v>0</v>
      </c>
      <c r="J72" s="160">
        <f>'O&amp;M'!J29/'O&amp;M'!J$12</f>
        <v>0</v>
      </c>
      <c r="K72" s="160">
        <f>'O&amp;M'!K29/'O&amp;M'!K$12</f>
        <v>91.587908004261351</v>
      </c>
      <c r="L72" s="160">
        <f>'O&amp;M'!L29/'O&amp;M'!L$12</f>
        <v>274.01300345537209</v>
      </c>
      <c r="M72" s="160">
        <f>'O&amp;M'!M29/'O&amp;M'!M$12</f>
        <v>274.01300345537214</v>
      </c>
      <c r="N72" s="160">
        <f>'O&amp;M'!N29/'O&amp;M'!N$12</f>
        <v>274.01300345537209</v>
      </c>
      <c r="O72" s="160">
        <f>'O&amp;M'!O29/'O&amp;M'!O$12</f>
        <v>274.01300345537209</v>
      </c>
      <c r="P72" s="160">
        <f>'O&amp;M'!P29/'O&amp;M'!P$12</f>
        <v>274.01300345537209</v>
      </c>
      <c r="Q72" s="160">
        <f>'O&amp;M'!Q29/'O&amp;M'!Q$12</f>
        <v>274.01300345537209</v>
      </c>
      <c r="R72" s="160">
        <f>'O&amp;M'!R29/'O&amp;M'!R$12</f>
        <v>274.01300345537209</v>
      </c>
      <c r="S72" s="160">
        <f>'O&amp;M'!S29/'O&amp;M'!S$12</f>
        <v>274.01300345537203</v>
      </c>
      <c r="T72" s="160">
        <f>'O&amp;M'!T29/'O&amp;M'!T$12</f>
        <v>274.01300345537203</v>
      </c>
      <c r="U72" s="160">
        <f>'O&amp;M'!U29/'O&amp;M'!U$12</f>
        <v>274.01300345537209</v>
      </c>
      <c r="V72" s="160">
        <f>'O&amp;M'!V29/'O&amp;M'!V$12</f>
        <v>274.01300345537209</v>
      </c>
      <c r="W72" s="160">
        <f>'O&amp;M'!W29/'O&amp;M'!W$12</f>
        <v>274.01300345537209</v>
      </c>
      <c r="X72" s="160">
        <f>'O&amp;M'!X29/'O&amp;M'!X$12</f>
        <v>274.01300345537209</v>
      </c>
      <c r="Y72" s="160">
        <f>'O&amp;M'!Y29/'O&amp;M'!Y$12</f>
        <v>274.01300345537209</v>
      </c>
      <c r="Z72" s="160">
        <f>'O&amp;M'!Z29/'O&amp;M'!Z$12</f>
        <v>274.01300345537209</v>
      </c>
      <c r="AA72" s="160">
        <f>'O&amp;M'!AA29/'O&amp;M'!AA$12</f>
        <v>274.01300345537209</v>
      </c>
      <c r="AB72" s="160">
        <f>'O&amp;M'!AB29/'O&amp;M'!AB$12</f>
        <v>274.01300345537203</v>
      </c>
      <c r="AC72" s="160">
        <f>'O&amp;M'!AC29/'O&amp;M'!AC$12</f>
        <v>274.01300345537209</v>
      </c>
      <c r="AD72" s="160">
        <f>'O&amp;M'!AD29/'O&amp;M'!AD$12</f>
        <v>274.01300345537203</v>
      </c>
      <c r="AE72" s="160">
        <f>'O&amp;M'!AE29/'O&amp;M'!AE$12</f>
        <v>274.01300345537209</v>
      </c>
      <c r="AF72" s="160">
        <f>'O&amp;M'!AF29/'O&amp;M'!AF$12</f>
        <v>274.01300345537209</v>
      </c>
      <c r="AG72" s="160">
        <f>'O&amp;M'!AG29/'O&amp;M'!AG$12</f>
        <v>274.01300345537214</v>
      </c>
      <c r="AH72" s="160">
        <f>'O&amp;M'!AH29/'O&amp;M'!AH$12</f>
        <v>274.01300345537203</v>
      </c>
      <c r="AI72" s="160">
        <f>'O&amp;M'!AI29/'O&amp;M'!AI$12</f>
        <v>274.01300345537209</v>
      </c>
      <c r="AJ72" s="160">
        <f>'O&amp;M'!AJ29/'O&amp;M'!AJ$12</f>
        <v>274.01300345537203</v>
      </c>
      <c r="AK72" s="160">
        <f>'O&amp;M'!AK29/'O&amp;M'!AK$12</f>
        <v>0</v>
      </c>
      <c r="AL72" s="160">
        <f>'O&amp;M'!AL29/'O&amp;M'!AL$12</f>
        <v>0</v>
      </c>
      <c r="AM72" s="160">
        <f>'O&amp;M'!AM29/'O&amp;M'!AM$12</f>
        <v>0</v>
      </c>
      <c r="AN72" s="160">
        <f>'O&amp;M'!AN29/'O&amp;M'!AN$12</f>
        <v>0</v>
      </c>
      <c r="AO72" s="160">
        <f>'O&amp;M'!AO29/'O&amp;M'!AO$12</f>
        <v>0</v>
      </c>
      <c r="AP72" s="160">
        <f>'O&amp;M'!AP29/'O&amp;M'!AP$12</f>
        <v>0</v>
      </c>
      <c r="AQ72" s="160">
        <f>'O&amp;M'!AQ29/'O&amp;M'!AQ$12</f>
        <v>0</v>
      </c>
      <c r="AR72" s="160">
        <f>'O&amp;M'!AR29/'O&amp;M'!AR$12</f>
        <v>0</v>
      </c>
      <c r="AS72" s="160">
        <f>'O&amp;M'!AS29/'O&amp;M'!AS$12</f>
        <v>0</v>
      </c>
      <c r="AT72" s="160">
        <f>'O&amp;M'!AT29/'O&amp;M'!AT$12</f>
        <v>0</v>
      </c>
      <c r="AU72" s="160">
        <f>'O&amp;M'!AU29/'O&amp;M'!AU$12</f>
        <v>0</v>
      </c>
      <c r="AV72" s="160">
        <f>'O&amp;M'!AV29/'O&amp;M'!AV$12</f>
        <v>0</v>
      </c>
    </row>
    <row r="73" spans="2:48" x14ac:dyDescent="0.2">
      <c r="B73" s="2" t="str">
        <f>'O&amp;M'!B30</f>
        <v>Tramo 2A</v>
      </c>
      <c r="C73" s="62"/>
      <c r="D73" s="160">
        <f t="shared" si="11"/>
        <v>13002.544144568832</v>
      </c>
      <c r="E73" s="160">
        <f t="shared" ref="E73:E77" si="12">SUM(G73:AV73)</f>
        <v>24712.024465384056</v>
      </c>
      <c r="F73" s="160"/>
      <c r="G73" s="160">
        <f>'O&amp;M'!G30/'O&amp;M'!G$12</f>
        <v>0</v>
      </c>
      <c r="H73" s="160">
        <f>'O&amp;M'!H30/'O&amp;M'!H$12</f>
        <v>0</v>
      </c>
      <c r="I73" s="160">
        <f>'O&amp;M'!I30/'O&amp;M'!I$12</f>
        <v>0</v>
      </c>
      <c r="J73" s="160">
        <f>'O&amp;M'!J30/'O&amp;M'!J$12</f>
        <v>695.93514879473753</v>
      </c>
      <c r="K73" s="160">
        <f>'O&amp;M'!K30/'O&amp;M'!K$12</f>
        <v>923.6957429457425</v>
      </c>
      <c r="L73" s="160">
        <f>'O&amp;M'!L30/'O&amp;M'!L$12</f>
        <v>923.69574294574261</v>
      </c>
      <c r="M73" s="160">
        <f>'O&amp;M'!M30/'O&amp;M'!M$12</f>
        <v>923.69574294574284</v>
      </c>
      <c r="N73" s="160">
        <f>'O&amp;M'!N30/'O&amp;M'!N$12</f>
        <v>923.69574294574284</v>
      </c>
      <c r="O73" s="160">
        <f>'O&amp;M'!O30/'O&amp;M'!O$12</f>
        <v>923.69574294574272</v>
      </c>
      <c r="P73" s="160">
        <f>'O&amp;M'!P30/'O&amp;M'!P$12</f>
        <v>923.69574294574261</v>
      </c>
      <c r="Q73" s="160">
        <f>'O&amp;M'!Q30/'O&amp;M'!Q$12</f>
        <v>923.69574294574272</v>
      </c>
      <c r="R73" s="160">
        <f>'O&amp;M'!R30/'O&amp;M'!R$12</f>
        <v>923.69574294574284</v>
      </c>
      <c r="S73" s="160">
        <f>'O&amp;M'!S30/'O&amp;M'!S$12</f>
        <v>923.69574294574284</v>
      </c>
      <c r="T73" s="160">
        <f>'O&amp;M'!T30/'O&amp;M'!T$12</f>
        <v>923.69574294574261</v>
      </c>
      <c r="U73" s="160">
        <f>'O&amp;M'!U30/'O&amp;M'!U$12</f>
        <v>923.69574294574272</v>
      </c>
      <c r="V73" s="160">
        <f>'O&amp;M'!V30/'O&amp;M'!V$12</f>
        <v>923.69574294574272</v>
      </c>
      <c r="W73" s="160">
        <f>'O&amp;M'!W30/'O&amp;M'!W$12</f>
        <v>923.69574294574272</v>
      </c>
      <c r="X73" s="160">
        <f>'O&amp;M'!X30/'O&amp;M'!X$12</f>
        <v>923.69574294574272</v>
      </c>
      <c r="Y73" s="160">
        <f>'O&amp;M'!Y30/'O&amp;M'!Y$12</f>
        <v>923.69574294574272</v>
      </c>
      <c r="Z73" s="160">
        <f>'O&amp;M'!Z30/'O&amp;M'!Z$12</f>
        <v>923.69574294574284</v>
      </c>
      <c r="AA73" s="160">
        <f>'O&amp;M'!AA30/'O&amp;M'!AA$12</f>
        <v>923.69574294574272</v>
      </c>
      <c r="AB73" s="160">
        <f>'O&amp;M'!AB30/'O&amp;M'!AB$12</f>
        <v>923.69574294574272</v>
      </c>
      <c r="AC73" s="160">
        <f>'O&amp;M'!AC30/'O&amp;M'!AC$12</f>
        <v>923.69574294574284</v>
      </c>
      <c r="AD73" s="160">
        <f>'O&amp;M'!AD30/'O&amp;M'!AD$12</f>
        <v>923.69574294574295</v>
      </c>
      <c r="AE73" s="160">
        <f>'O&amp;M'!AE30/'O&amp;M'!AE$12</f>
        <v>923.69574294574272</v>
      </c>
      <c r="AF73" s="160">
        <f>'O&amp;M'!AF30/'O&amp;M'!AF$12</f>
        <v>923.69574294574261</v>
      </c>
      <c r="AG73" s="160">
        <f>'O&amp;M'!AG30/'O&amp;M'!AG$12</f>
        <v>923.69574294574261</v>
      </c>
      <c r="AH73" s="160">
        <f>'O&amp;M'!AH30/'O&amp;M'!AH$12</f>
        <v>923.69574294574261</v>
      </c>
      <c r="AI73" s="160">
        <f>'O&amp;M'!AI30/'O&amp;M'!AI$12</f>
        <v>923.69574294574272</v>
      </c>
      <c r="AJ73" s="160">
        <f>'O&amp;M'!AJ30/'O&amp;M'!AJ$12</f>
        <v>923.69574294574295</v>
      </c>
      <c r="AK73" s="160">
        <f>'O&amp;M'!AK30/'O&amp;M'!AK$12</f>
        <v>0</v>
      </c>
      <c r="AL73" s="160">
        <f>'O&amp;M'!AL30/'O&amp;M'!AL$12</f>
        <v>0</v>
      </c>
      <c r="AM73" s="160">
        <f>'O&amp;M'!AM30/'O&amp;M'!AM$12</f>
        <v>0</v>
      </c>
      <c r="AN73" s="160">
        <f>'O&amp;M'!AN30/'O&amp;M'!AN$12</f>
        <v>0</v>
      </c>
      <c r="AO73" s="160">
        <f>'O&amp;M'!AO30/'O&amp;M'!AO$12</f>
        <v>0</v>
      </c>
      <c r="AP73" s="160">
        <f>'O&amp;M'!AP30/'O&amp;M'!AP$12</f>
        <v>0</v>
      </c>
      <c r="AQ73" s="160">
        <f>'O&amp;M'!AQ30/'O&amp;M'!AQ$12</f>
        <v>0</v>
      </c>
      <c r="AR73" s="160">
        <f>'O&amp;M'!AR30/'O&amp;M'!AR$12</f>
        <v>0</v>
      </c>
      <c r="AS73" s="160">
        <f>'O&amp;M'!AS30/'O&amp;M'!AS$12</f>
        <v>0</v>
      </c>
      <c r="AT73" s="160">
        <f>'O&amp;M'!AT30/'O&amp;M'!AT$12</f>
        <v>0</v>
      </c>
      <c r="AU73" s="160">
        <f>'O&amp;M'!AU30/'O&amp;M'!AU$12</f>
        <v>0</v>
      </c>
      <c r="AV73" s="160">
        <f>'O&amp;M'!AV30/'O&amp;M'!AV$12</f>
        <v>0</v>
      </c>
    </row>
    <row r="74" spans="2:48" x14ac:dyDescent="0.2">
      <c r="B74" s="2" t="str">
        <f>'O&amp;M'!B31</f>
        <v>Tramo 2B</v>
      </c>
      <c r="C74" s="62"/>
      <c r="D74" s="160">
        <f t="shared" si="11"/>
        <v>15163.746001931493</v>
      </c>
      <c r="E74" s="160">
        <f t="shared" si="12"/>
        <v>28819.503169548891</v>
      </c>
      <c r="F74" s="160"/>
      <c r="G74" s="160">
        <f>'O&amp;M'!G31/'O&amp;M'!G$12</f>
        <v>0</v>
      </c>
      <c r="H74" s="160">
        <f>'O&amp;M'!H31/'O&amp;M'!H$12</f>
        <v>0</v>
      </c>
      <c r="I74" s="160">
        <f>'O&amp;M'!I31/'O&amp;M'!I$12</f>
        <v>0</v>
      </c>
      <c r="J74" s="160">
        <f>'O&amp;M'!J31/'O&amp;M'!J$12</f>
        <v>811.60915224023972</v>
      </c>
      <c r="K74" s="160">
        <f>'O&amp;M'!K31/'O&amp;M'!K$12</f>
        <v>1077.2266929734094</v>
      </c>
      <c r="L74" s="160">
        <f>'O&amp;M'!L31/'O&amp;M'!L$12</f>
        <v>1077.2266929734094</v>
      </c>
      <c r="M74" s="160">
        <f>'O&amp;M'!M31/'O&amp;M'!M$12</f>
        <v>1077.2266929734092</v>
      </c>
      <c r="N74" s="160">
        <f>'O&amp;M'!N31/'O&amp;M'!N$12</f>
        <v>1077.2266929734092</v>
      </c>
      <c r="O74" s="160">
        <f>'O&amp;M'!O31/'O&amp;M'!O$12</f>
        <v>1077.2266929734092</v>
      </c>
      <c r="P74" s="160">
        <f>'O&amp;M'!P31/'O&amp;M'!P$12</f>
        <v>1077.2266929734094</v>
      </c>
      <c r="Q74" s="160">
        <f>'O&amp;M'!Q31/'O&amp;M'!Q$12</f>
        <v>1077.2266929734094</v>
      </c>
      <c r="R74" s="160">
        <f>'O&amp;M'!R31/'O&amp;M'!R$12</f>
        <v>1077.2266929734094</v>
      </c>
      <c r="S74" s="160">
        <f>'O&amp;M'!S31/'O&amp;M'!S$12</f>
        <v>1077.2266929734092</v>
      </c>
      <c r="T74" s="160">
        <f>'O&amp;M'!T31/'O&amp;M'!T$12</f>
        <v>1077.2266929734092</v>
      </c>
      <c r="U74" s="160">
        <f>'O&amp;M'!U31/'O&amp;M'!U$12</f>
        <v>1077.2266929734092</v>
      </c>
      <c r="V74" s="160">
        <f>'O&amp;M'!V31/'O&amp;M'!V$12</f>
        <v>1077.2266929734094</v>
      </c>
      <c r="W74" s="160">
        <f>'O&amp;M'!W31/'O&amp;M'!W$12</f>
        <v>1077.2266929734094</v>
      </c>
      <c r="X74" s="160">
        <f>'O&amp;M'!X31/'O&amp;M'!X$12</f>
        <v>1077.2266929734094</v>
      </c>
      <c r="Y74" s="160">
        <f>'O&amp;M'!Y31/'O&amp;M'!Y$12</f>
        <v>1077.2266929734094</v>
      </c>
      <c r="Z74" s="160">
        <f>'O&amp;M'!Z31/'O&amp;M'!Z$12</f>
        <v>1077.2266929734092</v>
      </c>
      <c r="AA74" s="160">
        <f>'O&amp;M'!AA31/'O&amp;M'!AA$12</f>
        <v>1077.2266929734094</v>
      </c>
      <c r="AB74" s="160">
        <f>'O&amp;M'!AB31/'O&amp;M'!AB$12</f>
        <v>1077.2266929734096</v>
      </c>
      <c r="AC74" s="160">
        <f>'O&amp;M'!AC31/'O&amp;M'!AC$12</f>
        <v>1077.2266929734092</v>
      </c>
      <c r="AD74" s="160">
        <f>'O&amp;M'!AD31/'O&amp;M'!AD$12</f>
        <v>1077.2266929734096</v>
      </c>
      <c r="AE74" s="160">
        <f>'O&amp;M'!AE31/'O&amp;M'!AE$12</f>
        <v>1077.2266929734094</v>
      </c>
      <c r="AF74" s="160">
        <f>'O&amp;M'!AF31/'O&amp;M'!AF$12</f>
        <v>1077.2266929734092</v>
      </c>
      <c r="AG74" s="160">
        <f>'O&amp;M'!AG31/'O&amp;M'!AG$12</f>
        <v>1077.2266929734096</v>
      </c>
      <c r="AH74" s="160">
        <f>'O&amp;M'!AH31/'O&amp;M'!AH$12</f>
        <v>1077.2266929734092</v>
      </c>
      <c r="AI74" s="160">
        <f>'O&amp;M'!AI31/'O&amp;M'!AI$12</f>
        <v>1077.2266929734092</v>
      </c>
      <c r="AJ74" s="160">
        <f>'O&amp;M'!AJ31/'O&amp;M'!AJ$12</f>
        <v>1077.2266929734092</v>
      </c>
      <c r="AK74" s="160">
        <f>'O&amp;M'!AK31/'O&amp;M'!AK$12</f>
        <v>0</v>
      </c>
      <c r="AL74" s="160">
        <f>'O&amp;M'!AL31/'O&amp;M'!AL$12</f>
        <v>0</v>
      </c>
      <c r="AM74" s="160">
        <f>'O&amp;M'!AM31/'O&amp;M'!AM$12</f>
        <v>0</v>
      </c>
      <c r="AN74" s="160">
        <f>'O&amp;M'!AN31/'O&amp;M'!AN$12</f>
        <v>0</v>
      </c>
      <c r="AO74" s="160">
        <f>'O&amp;M'!AO31/'O&amp;M'!AO$12</f>
        <v>0</v>
      </c>
      <c r="AP74" s="160">
        <f>'O&amp;M'!AP31/'O&amp;M'!AP$12</f>
        <v>0</v>
      </c>
      <c r="AQ74" s="160">
        <f>'O&amp;M'!AQ31/'O&amp;M'!AQ$12</f>
        <v>0</v>
      </c>
      <c r="AR74" s="160">
        <f>'O&amp;M'!AR31/'O&amp;M'!AR$12</f>
        <v>0</v>
      </c>
      <c r="AS74" s="160">
        <f>'O&amp;M'!AS31/'O&amp;M'!AS$12</f>
        <v>0</v>
      </c>
      <c r="AT74" s="160">
        <f>'O&amp;M'!AT31/'O&amp;M'!AT$12</f>
        <v>0</v>
      </c>
      <c r="AU74" s="160">
        <f>'O&amp;M'!AU31/'O&amp;M'!AU$12</f>
        <v>0</v>
      </c>
      <c r="AV74" s="160">
        <f>'O&amp;M'!AV31/'O&amp;M'!AV$12</f>
        <v>0</v>
      </c>
    </row>
    <row r="75" spans="2:48" x14ac:dyDescent="0.2">
      <c r="B75" s="2" t="str">
        <f>'O&amp;M'!B32</f>
        <v>Tramo 2C</v>
      </c>
      <c r="C75" s="62"/>
      <c r="D75" s="160">
        <f t="shared" si="11"/>
        <v>5758.2771774078046</v>
      </c>
      <c r="E75" s="160">
        <f t="shared" si="12"/>
        <v>11206.475677173394</v>
      </c>
      <c r="F75" s="160"/>
      <c r="G75" s="160">
        <f>'O&amp;M'!G32/'O&amp;M'!G$12</f>
        <v>0</v>
      </c>
      <c r="H75" s="160">
        <f>'O&amp;M'!H32/'O&amp;M'!H$12</f>
        <v>0</v>
      </c>
      <c r="I75" s="160">
        <f>'O&amp;M'!I32/'O&amp;M'!I$12</f>
        <v>0</v>
      </c>
      <c r="J75" s="160">
        <f>'O&amp;M'!J32/'O&amp;M'!J$12</f>
        <v>0</v>
      </c>
      <c r="K75" s="160">
        <f>'O&amp;M'!K32/'O&amp;M'!K$12</f>
        <v>293.01884107870666</v>
      </c>
      <c r="L75" s="160">
        <f>'O&amp;M'!L32/'O&amp;M'!L$12</f>
        <v>436.53827344378749</v>
      </c>
      <c r="M75" s="160">
        <f>'O&amp;M'!M32/'O&amp;M'!M$12</f>
        <v>436.53827344378749</v>
      </c>
      <c r="N75" s="160">
        <f>'O&amp;M'!N32/'O&amp;M'!N$12</f>
        <v>436.53827344378743</v>
      </c>
      <c r="O75" s="160">
        <f>'O&amp;M'!O32/'O&amp;M'!O$12</f>
        <v>436.53827344378749</v>
      </c>
      <c r="P75" s="160">
        <f>'O&amp;M'!P32/'O&amp;M'!P$12</f>
        <v>436.53827344378743</v>
      </c>
      <c r="Q75" s="160">
        <f>'O&amp;M'!Q32/'O&amp;M'!Q$12</f>
        <v>436.53827344378738</v>
      </c>
      <c r="R75" s="160">
        <f>'O&amp;M'!R32/'O&amp;M'!R$12</f>
        <v>436.53827344378738</v>
      </c>
      <c r="S75" s="160">
        <f>'O&amp;M'!S32/'O&amp;M'!S$12</f>
        <v>436.53827344378743</v>
      </c>
      <c r="T75" s="160">
        <f>'O&amp;M'!T32/'O&amp;M'!T$12</f>
        <v>436.53827344378749</v>
      </c>
      <c r="U75" s="160">
        <f>'O&amp;M'!U32/'O&amp;M'!U$12</f>
        <v>436.53827344378743</v>
      </c>
      <c r="V75" s="160">
        <f>'O&amp;M'!V32/'O&amp;M'!V$12</f>
        <v>436.53827344378743</v>
      </c>
      <c r="W75" s="160">
        <f>'O&amp;M'!W32/'O&amp;M'!W$12</f>
        <v>436.53827344378743</v>
      </c>
      <c r="X75" s="160">
        <f>'O&amp;M'!X32/'O&amp;M'!X$12</f>
        <v>436.53827344378743</v>
      </c>
      <c r="Y75" s="160">
        <f>'O&amp;M'!Y32/'O&amp;M'!Y$12</f>
        <v>436.53827344378755</v>
      </c>
      <c r="Z75" s="160">
        <f>'O&amp;M'!Z32/'O&amp;M'!Z$12</f>
        <v>436.53827344378749</v>
      </c>
      <c r="AA75" s="160">
        <f>'O&amp;M'!AA32/'O&amp;M'!AA$12</f>
        <v>436.53827344378738</v>
      </c>
      <c r="AB75" s="160">
        <f>'O&amp;M'!AB32/'O&amp;M'!AB$12</f>
        <v>436.53827344378743</v>
      </c>
      <c r="AC75" s="160">
        <f>'O&amp;M'!AC32/'O&amp;M'!AC$12</f>
        <v>436.53827344378749</v>
      </c>
      <c r="AD75" s="160">
        <f>'O&amp;M'!AD32/'O&amp;M'!AD$12</f>
        <v>436.53827344378743</v>
      </c>
      <c r="AE75" s="160">
        <f>'O&amp;M'!AE32/'O&amp;M'!AE$12</f>
        <v>436.53827344378743</v>
      </c>
      <c r="AF75" s="160">
        <f>'O&amp;M'!AF32/'O&amp;M'!AF$12</f>
        <v>436.53827344378743</v>
      </c>
      <c r="AG75" s="160">
        <f>'O&amp;M'!AG32/'O&amp;M'!AG$12</f>
        <v>436.53827344378755</v>
      </c>
      <c r="AH75" s="160">
        <f>'O&amp;M'!AH32/'O&amp;M'!AH$12</f>
        <v>436.53827344378743</v>
      </c>
      <c r="AI75" s="160">
        <f>'O&amp;M'!AI32/'O&amp;M'!AI$12</f>
        <v>436.53827344378743</v>
      </c>
      <c r="AJ75" s="160">
        <f>'O&amp;M'!AJ32/'O&amp;M'!AJ$12</f>
        <v>436.53827344378738</v>
      </c>
      <c r="AK75" s="160">
        <f>'O&amp;M'!AK32/'O&amp;M'!AK$12</f>
        <v>0</v>
      </c>
      <c r="AL75" s="160">
        <f>'O&amp;M'!AL32/'O&amp;M'!AL$12</f>
        <v>0</v>
      </c>
      <c r="AM75" s="160">
        <f>'O&amp;M'!AM32/'O&amp;M'!AM$12</f>
        <v>0</v>
      </c>
      <c r="AN75" s="160">
        <f>'O&amp;M'!AN32/'O&amp;M'!AN$12</f>
        <v>0</v>
      </c>
      <c r="AO75" s="160">
        <f>'O&amp;M'!AO32/'O&amp;M'!AO$12</f>
        <v>0</v>
      </c>
      <c r="AP75" s="160">
        <f>'O&amp;M'!AP32/'O&amp;M'!AP$12</f>
        <v>0</v>
      </c>
      <c r="AQ75" s="160">
        <f>'O&amp;M'!AQ32/'O&amp;M'!AQ$12</f>
        <v>0</v>
      </c>
      <c r="AR75" s="160">
        <f>'O&amp;M'!AR32/'O&amp;M'!AR$12</f>
        <v>0</v>
      </c>
      <c r="AS75" s="160">
        <f>'O&amp;M'!AS32/'O&amp;M'!AS$12</f>
        <v>0</v>
      </c>
      <c r="AT75" s="160">
        <f>'O&amp;M'!AT32/'O&amp;M'!AT$12</f>
        <v>0</v>
      </c>
      <c r="AU75" s="160">
        <f>'O&amp;M'!AU32/'O&amp;M'!AU$12</f>
        <v>0</v>
      </c>
      <c r="AV75" s="160">
        <f>'O&amp;M'!AV32/'O&amp;M'!AV$12</f>
        <v>0</v>
      </c>
    </row>
    <row r="76" spans="2:48" x14ac:dyDescent="0.2">
      <c r="B76" s="2" t="str">
        <f>'O&amp;M'!B33</f>
        <v>Tramo 3</v>
      </c>
      <c r="C76" s="62"/>
      <c r="D76" s="160">
        <f t="shared" si="11"/>
        <v>6901.3956838614386</v>
      </c>
      <c r="E76" s="160">
        <f t="shared" si="12"/>
        <v>13505.015833921814</v>
      </c>
      <c r="F76" s="160"/>
      <c r="G76" s="160">
        <f>'O&amp;M'!G33/'O&amp;M'!G$12</f>
        <v>0</v>
      </c>
      <c r="H76" s="160">
        <f>'O&amp;M'!H33/'O&amp;M'!H$12</f>
        <v>0</v>
      </c>
      <c r="I76" s="160">
        <f>'O&amp;M'!I33/'O&amp;M'!I$12</f>
        <v>0</v>
      </c>
      <c r="J76" s="160">
        <f>'O&amp;M'!J33/'O&amp;M'!J$12</f>
        <v>0</v>
      </c>
      <c r="K76" s="160">
        <f>'O&amp;M'!K33/'O&amp;M'!K$12</f>
        <v>222.70612444384969</v>
      </c>
      <c r="L76" s="160">
        <f>'O&amp;M'!L33/'O&amp;M'!L$12</f>
        <v>531.29238837911828</v>
      </c>
      <c r="M76" s="160">
        <f>'O&amp;M'!M33/'O&amp;M'!M$12</f>
        <v>531.29238837911839</v>
      </c>
      <c r="N76" s="160">
        <f>'O&amp;M'!N33/'O&amp;M'!N$12</f>
        <v>531.29238837911828</v>
      </c>
      <c r="O76" s="160">
        <f>'O&amp;M'!O33/'O&amp;M'!O$12</f>
        <v>531.29238837911839</v>
      </c>
      <c r="P76" s="160">
        <f>'O&amp;M'!P33/'O&amp;M'!P$12</f>
        <v>531.29238837911839</v>
      </c>
      <c r="Q76" s="160">
        <f>'O&amp;M'!Q33/'O&amp;M'!Q$12</f>
        <v>531.29238837911839</v>
      </c>
      <c r="R76" s="160">
        <f>'O&amp;M'!R33/'O&amp;M'!R$12</f>
        <v>531.29238837911839</v>
      </c>
      <c r="S76" s="160">
        <f>'O&amp;M'!S33/'O&amp;M'!S$12</f>
        <v>531.29238837911839</v>
      </c>
      <c r="T76" s="160">
        <f>'O&amp;M'!T33/'O&amp;M'!T$12</f>
        <v>531.29238837911839</v>
      </c>
      <c r="U76" s="160">
        <f>'O&amp;M'!U33/'O&amp;M'!U$12</f>
        <v>531.29238837911828</v>
      </c>
      <c r="V76" s="160">
        <f>'O&amp;M'!V33/'O&amp;M'!V$12</f>
        <v>531.29238837911828</v>
      </c>
      <c r="W76" s="160">
        <f>'O&amp;M'!W33/'O&amp;M'!W$12</f>
        <v>531.29238837911839</v>
      </c>
      <c r="X76" s="160">
        <f>'O&amp;M'!X33/'O&amp;M'!X$12</f>
        <v>531.29238837911839</v>
      </c>
      <c r="Y76" s="160">
        <f>'O&amp;M'!Y33/'O&amp;M'!Y$12</f>
        <v>531.29238837911839</v>
      </c>
      <c r="Z76" s="160">
        <f>'O&amp;M'!Z33/'O&amp;M'!Z$12</f>
        <v>531.29238837911839</v>
      </c>
      <c r="AA76" s="160">
        <f>'O&amp;M'!AA33/'O&amp;M'!AA$12</f>
        <v>531.29238837911839</v>
      </c>
      <c r="AB76" s="160">
        <f>'O&amp;M'!AB33/'O&amp;M'!AB$12</f>
        <v>531.29238837911839</v>
      </c>
      <c r="AC76" s="160">
        <f>'O&amp;M'!AC33/'O&amp;M'!AC$12</f>
        <v>531.29238837911828</v>
      </c>
      <c r="AD76" s="160">
        <f>'O&amp;M'!AD33/'O&amp;M'!AD$12</f>
        <v>531.29238837911839</v>
      </c>
      <c r="AE76" s="160">
        <f>'O&amp;M'!AE33/'O&amp;M'!AE$12</f>
        <v>531.29238837911839</v>
      </c>
      <c r="AF76" s="160">
        <f>'O&amp;M'!AF33/'O&amp;M'!AF$12</f>
        <v>531.29238837911839</v>
      </c>
      <c r="AG76" s="160">
        <f>'O&amp;M'!AG33/'O&amp;M'!AG$12</f>
        <v>531.29238837911839</v>
      </c>
      <c r="AH76" s="160">
        <f>'O&amp;M'!AH33/'O&amp;M'!AH$12</f>
        <v>531.29238837911828</v>
      </c>
      <c r="AI76" s="160">
        <f>'O&amp;M'!AI33/'O&amp;M'!AI$12</f>
        <v>531.29238837911828</v>
      </c>
      <c r="AJ76" s="160">
        <f>'O&amp;M'!AJ33/'O&amp;M'!AJ$12</f>
        <v>531.29238837911839</v>
      </c>
      <c r="AK76" s="160">
        <f>'O&amp;M'!AK33/'O&amp;M'!AK$12</f>
        <v>0</v>
      </c>
      <c r="AL76" s="160">
        <f>'O&amp;M'!AL33/'O&amp;M'!AL$12</f>
        <v>0</v>
      </c>
      <c r="AM76" s="160">
        <f>'O&amp;M'!AM33/'O&amp;M'!AM$12</f>
        <v>0</v>
      </c>
      <c r="AN76" s="160">
        <f>'O&amp;M'!AN33/'O&amp;M'!AN$12</f>
        <v>0</v>
      </c>
      <c r="AO76" s="160">
        <f>'O&amp;M'!AO33/'O&amp;M'!AO$12</f>
        <v>0</v>
      </c>
      <c r="AP76" s="160">
        <f>'O&amp;M'!AP33/'O&amp;M'!AP$12</f>
        <v>0</v>
      </c>
      <c r="AQ76" s="160">
        <f>'O&amp;M'!AQ33/'O&amp;M'!AQ$12</f>
        <v>0</v>
      </c>
      <c r="AR76" s="160">
        <f>'O&amp;M'!AR33/'O&amp;M'!AR$12</f>
        <v>0</v>
      </c>
      <c r="AS76" s="160">
        <f>'O&amp;M'!AS33/'O&amp;M'!AS$12</f>
        <v>0</v>
      </c>
      <c r="AT76" s="160">
        <f>'O&amp;M'!AT33/'O&amp;M'!AT$12</f>
        <v>0</v>
      </c>
      <c r="AU76" s="160">
        <f>'O&amp;M'!AU33/'O&amp;M'!AU$12</f>
        <v>0</v>
      </c>
      <c r="AV76" s="160">
        <f>'O&amp;M'!AV33/'O&amp;M'!AV$12</f>
        <v>0</v>
      </c>
    </row>
    <row r="77" spans="2:48" x14ac:dyDescent="0.2">
      <c r="B77" s="2" t="str">
        <f>'O&amp;M'!B34</f>
        <v>Otros gastos de la SOE</v>
      </c>
      <c r="C77" s="62"/>
      <c r="D77" s="160">
        <f t="shared" si="11"/>
        <v>16540.308069391551</v>
      </c>
      <c r="E77" s="160">
        <f t="shared" si="12"/>
        <v>32427.835616438355</v>
      </c>
      <c r="F77" s="160"/>
      <c r="G77" s="160">
        <f>'O&amp;M'!G116/'O&amp;M'!G$12</f>
        <v>0</v>
      </c>
      <c r="H77" s="160">
        <f>'O&amp;M'!H116/'O&amp;M'!H$12</f>
        <v>0</v>
      </c>
      <c r="I77" s="160">
        <f>'O&amp;M'!I116/'O&amp;M'!I$12</f>
        <v>0</v>
      </c>
      <c r="J77" s="160">
        <f>'O&amp;M'!J116/'O&amp;M'!J$12</f>
        <v>0</v>
      </c>
      <c r="K77" s="160">
        <f>'O&amp;M'!K116/'O&amp;M'!K$12</f>
        <v>427.83561643835617</v>
      </c>
      <c r="L77" s="160">
        <f>'O&amp;M'!L116/'O&amp;M'!L$12</f>
        <v>1279.9999999999998</v>
      </c>
      <c r="M77" s="160">
        <f>'O&amp;M'!M116/'O&amp;M'!M$12</f>
        <v>1280.0000000000002</v>
      </c>
      <c r="N77" s="160">
        <f>'O&amp;M'!N116/'O&amp;M'!N$12</f>
        <v>1280</v>
      </c>
      <c r="O77" s="160">
        <f>'O&amp;M'!O116/'O&amp;M'!O$12</f>
        <v>1280</v>
      </c>
      <c r="P77" s="160">
        <f>'O&amp;M'!P116/'O&amp;M'!P$12</f>
        <v>1280</v>
      </c>
      <c r="Q77" s="160">
        <f>'O&amp;M'!Q116/'O&amp;M'!Q$12</f>
        <v>1280</v>
      </c>
      <c r="R77" s="160">
        <f>'O&amp;M'!R116/'O&amp;M'!R$12</f>
        <v>1279.9999999999998</v>
      </c>
      <c r="S77" s="160">
        <f>'O&amp;M'!S116/'O&amp;M'!S$12</f>
        <v>1280</v>
      </c>
      <c r="T77" s="160">
        <f>'O&amp;M'!T116/'O&amp;M'!T$12</f>
        <v>1280.0000000000002</v>
      </c>
      <c r="U77" s="160">
        <f>'O&amp;M'!U116/'O&amp;M'!U$12</f>
        <v>1280</v>
      </c>
      <c r="V77" s="160">
        <f>'O&amp;M'!V116/'O&amp;M'!V$12</f>
        <v>1280</v>
      </c>
      <c r="W77" s="160">
        <f>'O&amp;M'!W116/'O&amp;M'!W$12</f>
        <v>1280</v>
      </c>
      <c r="X77" s="160">
        <f>'O&amp;M'!X116/'O&amp;M'!X$12</f>
        <v>1279.9999999999998</v>
      </c>
      <c r="Y77" s="160">
        <f>'O&amp;M'!Y116/'O&amp;M'!Y$12</f>
        <v>1280</v>
      </c>
      <c r="Z77" s="160">
        <f>'O&amp;M'!Z116/'O&amp;M'!Z$12</f>
        <v>1280</v>
      </c>
      <c r="AA77" s="160">
        <f>'O&amp;M'!AA116/'O&amp;M'!AA$12</f>
        <v>1280</v>
      </c>
      <c r="AB77" s="160">
        <f>'O&amp;M'!AB116/'O&amp;M'!AB$12</f>
        <v>1280.0000000000002</v>
      </c>
      <c r="AC77" s="160">
        <f>'O&amp;M'!AC116/'O&amp;M'!AC$12</f>
        <v>1279.9999999999998</v>
      </c>
      <c r="AD77" s="160">
        <f>'O&amp;M'!AD116/'O&amp;M'!AD$12</f>
        <v>1280</v>
      </c>
      <c r="AE77" s="160">
        <f>'O&amp;M'!AE116/'O&amp;M'!AE$12</f>
        <v>1280.0000000000002</v>
      </c>
      <c r="AF77" s="160">
        <f>'O&amp;M'!AF116/'O&amp;M'!AF$12</f>
        <v>1280.0000000000002</v>
      </c>
      <c r="AG77" s="160">
        <f>'O&amp;M'!AG116/'O&amp;M'!AG$12</f>
        <v>1280</v>
      </c>
      <c r="AH77" s="160">
        <f>'O&amp;M'!AH116/'O&amp;M'!AH$12</f>
        <v>1280</v>
      </c>
      <c r="AI77" s="160">
        <f>'O&amp;M'!AI116/'O&amp;M'!AI$12</f>
        <v>1280</v>
      </c>
      <c r="AJ77" s="160">
        <f>'O&amp;M'!AJ116/'O&amp;M'!AJ$12</f>
        <v>1280</v>
      </c>
      <c r="AK77" s="160">
        <f>'O&amp;M'!AK116/'O&amp;M'!AK$12</f>
        <v>0</v>
      </c>
      <c r="AL77" s="160">
        <f>'O&amp;M'!AL116/'O&amp;M'!AL$12</f>
        <v>0</v>
      </c>
      <c r="AM77" s="160">
        <f>'O&amp;M'!AM116/'O&amp;M'!AM$12</f>
        <v>0</v>
      </c>
      <c r="AN77" s="160">
        <f>'O&amp;M'!AN116/'O&amp;M'!AN$12</f>
        <v>0</v>
      </c>
      <c r="AO77" s="160">
        <f>'O&amp;M'!AO116/'O&amp;M'!AO$12</f>
        <v>0</v>
      </c>
      <c r="AP77" s="160">
        <f>'O&amp;M'!AP116/'O&amp;M'!AP$12</f>
        <v>0</v>
      </c>
      <c r="AQ77" s="160">
        <f>'O&amp;M'!AQ116/'O&amp;M'!AQ$12</f>
        <v>0</v>
      </c>
      <c r="AR77" s="160">
        <f>'O&amp;M'!AR116/'O&amp;M'!AR$12</f>
        <v>0</v>
      </c>
      <c r="AS77" s="160">
        <f>'O&amp;M'!AS116/'O&amp;M'!AS$12</f>
        <v>0</v>
      </c>
      <c r="AT77" s="160">
        <f>'O&amp;M'!AT116/'O&amp;M'!AT$12</f>
        <v>0</v>
      </c>
      <c r="AU77" s="160">
        <f>'O&amp;M'!AU116/'O&amp;M'!AU$12</f>
        <v>0</v>
      </c>
      <c r="AV77" s="160">
        <f>'O&amp;M'!AV116/'O&amp;M'!AV$12</f>
        <v>0</v>
      </c>
    </row>
    <row r="78" spans="2:48" x14ac:dyDescent="0.2">
      <c r="B78" s="2"/>
      <c r="C78" s="62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</row>
    <row r="79" spans="2:48" x14ac:dyDescent="0.2">
      <c r="B79" s="465" t="s">
        <v>173</v>
      </c>
      <c r="C79" s="466"/>
      <c r="D79" s="466"/>
      <c r="E79" s="466"/>
      <c r="F79" s="466"/>
      <c r="G79" s="466"/>
      <c r="H79" s="466"/>
      <c r="I79" s="466"/>
      <c r="J79" s="466"/>
      <c r="K79" s="466"/>
      <c r="L79" s="466"/>
      <c r="M79" s="466"/>
      <c r="N79" s="466"/>
      <c r="O79" s="466"/>
      <c r="P79" s="466"/>
      <c r="Q79" s="466"/>
      <c r="R79" s="466"/>
      <c r="S79" s="466"/>
      <c r="T79" s="466"/>
      <c r="U79" s="466"/>
      <c r="V79" s="466"/>
      <c r="W79" s="466"/>
      <c r="X79" s="466"/>
      <c r="Y79" s="466"/>
      <c r="Z79" s="466"/>
      <c r="AA79" s="466"/>
      <c r="AB79" s="466"/>
      <c r="AC79" s="466"/>
      <c r="AD79" s="466"/>
      <c r="AE79" s="466"/>
      <c r="AF79" s="466"/>
      <c r="AG79" s="466"/>
      <c r="AH79" s="466"/>
      <c r="AI79" s="466"/>
      <c r="AJ79" s="466"/>
      <c r="AK79" s="466"/>
      <c r="AL79" s="466"/>
      <c r="AM79" s="466"/>
      <c r="AN79" s="466"/>
      <c r="AO79" s="466"/>
      <c r="AP79" s="466"/>
      <c r="AQ79" s="466"/>
      <c r="AR79" s="466"/>
      <c r="AS79" s="466"/>
      <c r="AT79" s="466"/>
      <c r="AU79" s="466"/>
      <c r="AV79" s="466"/>
    </row>
    <row r="80" spans="2:48" x14ac:dyDescent="0.2">
      <c r="B80" s="2" t="str">
        <f>MM!B15</f>
        <v>Pavimentos</v>
      </c>
      <c r="C80" s="62"/>
      <c r="D80" s="160">
        <f t="shared" ref="D80:D82" si="13">NPV($E$57,G80:AV80)/(1+$E$57)</f>
        <v>41737.664800223603</v>
      </c>
      <c r="E80" s="160">
        <f>SUM(G80:AV80)</f>
        <v>103815.61947137848</v>
      </c>
      <c r="F80" s="160"/>
      <c r="G80" s="160">
        <f>MM!G15/MM!G$6</f>
        <v>0</v>
      </c>
      <c r="H80" s="160">
        <f>MM!H15/MM!H$6</f>
        <v>0</v>
      </c>
      <c r="I80" s="160">
        <f>MM!I15/MM!I$6</f>
        <v>0</v>
      </c>
      <c r="J80" s="160">
        <f>MM!J15/MM!J$6</f>
        <v>0</v>
      </c>
      <c r="K80" s="160">
        <f>MM!K15/MM!K$6</f>
        <v>0</v>
      </c>
      <c r="L80" s="160">
        <f>MM!L15/MM!L$6</f>
        <v>0</v>
      </c>
      <c r="M80" s="160">
        <f>MM!M15/MM!M$6</f>
        <v>0</v>
      </c>
      <c r="N80" s="160">
        <f>MM!N15/MM!N$6</f>
        <v>0</v>
      </c>
      <c r="O80" s="160">
        <f>MM!O15/MM!O$6</f>
        <v>0</v>
      </c>
      <c r="P80" s="160">
        <f>MM!P15/MM!P$6</f>
        <v>0</v>
      </c>
      <c r="Q80" s="160">
        <f>MM!Q15/MM!Q$6</f>
        <v>0</v>
      </c>
      <c r="R80" s="160">
        <f>MM!R15/MM!R$6</f>
        <v>0</v>
      </c>
      <c r="S80" s="160">
        <f>MM!S15/MM!S$6</f>
        <v>0</v>
      </c>
      <c r="T80" s="160">
        <f>MM!T15/MM!T$6</f>
        <v>0</v>
      </c>
      <c r="U80" s="160">
        <f>MM!U15/MM!U$6</f>
        <v>0</v>
      </c>
      <c r="V80" s="160">
        <f>MM!V15/MM!V$6</f>
        <v>0</v>
      </c>
      <c r="W80" s="160">
        <f>MM!W15/MM!W$6</f>
        <v>0</v>
      </c>
      <c r="X80" s="160">
        <f>MM!X15/MM!X$6</f>
        <v>45716.332013726627</v>
      </c>
      <c r="Y80" s="160">
        <f>MM!Y15/MM!Y$6</f>
        <v>0</v>
      </c>
      <c r="Z80" s="160">
        <f>MM!Z15/MM!Z$6</f>
        <v>0</v>
      </c>
      <c r="AA80" s="160">
        <f>MM!AA15/MM!AA$6</f>
        <v>0</v>
      </c>
      <c r="AB80" s="160">
        <f>MM!AB15/MM!AB$6</f>
        <v>0</v>
      </c>
      <c r="AC80" s="160">
        <f>MM!AC15/MM!AC$6</f>
        <v>0</v>
      </c>
      <c r="AD80" s="160">
        <f>MM!AD15/MM!AD$6</f>
        <v>0</v>
      </c>
      <c r="AE80" s="160">
        <f>MM!AE15/MM!AE$6</f>
        <v>0</v>
      </c>
      <c r="AF80" s="160">
        <f>MM!AF15/MM!AF$6</f>
        <v>0</v>
      </c>
      <c r="AG80" s="160">
        <f>MM!AG15/MM!AG$6</f>
        <v>0</v>
      </c>
      <c r="AH80" s="160">
        <f>MM!AH15/MM!AH$6</f>
        <v>58099.287457651859</v>
      </c>
      <c r="AI80" s="160">
        <f>MM!AI15/MM!AI$6</f>
        <v>0</v>
      </c>
      <c r="AJ80" s="160">
        <f>MM!AJ15/MM!AJ$6</f>
        <v>0</v>
      </c>
      <c r="AK80" s="160">
        <f>MM!AK15/MM!AK$6</f>
        <v>0</v>
      </c>
      <c r="AL80" s="160">
        <f>MM!AL15/MM!AL$6</f>
        <v>0</v>
      </c>
      <c r="AM80" s="160">
        <f>MM!AM15/MM!AM$6</f>
        <v>0</v>
      </c>
      <c r="AN80" s="160">
        <f>MM!AN15/MM!AN$6</f>
        <v>0</v>
      </c>
      <c r="AO80" s="160">
        <f>MM!AO15/MM!AO$6</f>
        <v>0</v>
      </c>
      <c r="AP80" s="160">
        <f>MM!AP15/MM!AP$6</f>
        <v>0</v>
      </c>
      <c r="AQ80" s="160">
        <f>MM!AQ15/MM!AQ$6</f>
        <v>0</v>
      </c>
      <c r="AR80" s="160">
        <f>MM!AR15/MM!AR$6</f>
        <v>0</v>
      </c>
      <c r="AS80" s="160">
        <f>MM!AS15/MM!AS$6</f>
        <v>0</v>
      </c>
      <c r="AT80" s="160">
        <f>MM!AT15/MM!AT$6</f>
        <v>0</v>
      </c>
      <c r="AU80" s="160">
        <f>MM!AU15/MM!AU$6</f>
        <v>0</v>
      </c>
      <c r="AV80" s="160">
        <f>MM!AV15/MM!AV$6</f>
        <v>0</v>
      </c>
    </row>
    <row r="81" spans="2:48" x14ac:dyDescent="0.2">
      <c r="B81" s="2" t="str">
        <f>MM!B16</f>
        <v>Señalización</v>
      </c>
      <c r="C81" s="62"/>
      <c r="D81" s="160">
        <f t="shared" si="13"/>
        <v>885.96050109277644</v>
      </c>
      <c r="E81" s="160">
        <f t="shared" ref="E81:E82" si="14">SUM(G81:AV81)</f>
        <v>1780.3118925233648</v>
      </c>
      <c r="F81" s="160"/>
      <c r="G81" s="160">
        <f>MM!G16/MM!G$6</f>
        <v>0</v>
      </c>
      <c r="H81" s="160">
        <f>MM!H16/MM!H$6</f>
        <v>0</v>
      </c>
      <c r="I81" s="160">
        <f>MM!I16/MM!I$6</f>
        <v>0</v>
      </c>
      <c r="J81" s="160">
        <f>MM!J16/MM!J$6</f>
        <v>0</v>
      </c>
      <c r="K81" s="160">
        <f>MM!K16/MM!K$6</f>
        <v>0</v>
      </c>
      <c r="L81" s="160">
        <f>MM!L16/MM!L$6</f>
        <v>0</v>
      </c>
      <c r="M81" s="160">
        <f>MM!M16/MM!M$6</f>
        <v>0</v>
      </c>
      <c r="N81" s="160">
        <f>MM!N16/MM!N$6</f>
        <v>356.06237850467295</v>
      </c>
      <c r="O81" s="160">
        <f>MM!O16/MM!O$6</f>
        <v>0</v>
      </c>
      <c r="P81" s="160">
        <f>MM!P16/MM!P$6</f>
        <v>0</v>
      </c>
      <c r="Q81" s="160">
        <f>MM!Q16/MM!Q$6</f>
        <v>0</v>
      </c>
      <c r="R81" s="160">
        <f>MM!R16/MM!R$6</f>
        <v>0</v>
      </c>
      <c r="S81" s="160">
        <f>MM!S16/MM!S$6</f>
        <v>356.06237850467289</v>
      </c>
      <c r="T81" s="160">
        <f>MM!T16/MM!T$6</f>
        <v>0</v>
      </c>
      <c r="U81" s="160">
        <f>MM!U16/MM!U$6</f>
        <v>0</v>
      </c>
      <c r="V81" s="160">
        <f>MM!V16/MM!V$6</f>
        <v>0</v>
      </c>
      <c r="W81" s="160">
        <f>MM!W16/MM!W$6</f>
        <v>0</v>
      </c>
      <c r="X81" s="160">
        <f>MM!X16/MM!X$6</f>
        <v>356.06237850467289</v>
      </c>
      <c r="Y81" s="160">
        <f>MM!Y16/MM!Y$6</f>
        <v>0</v>
      </c>
      <c r="Z81" s="160">
        <f>MM!Z16/MM!Z$6</f>
        <v>0</v>
      </c>
      <c r="AA81" s="160">
        <f>MM!AA16/MM!AA$6</f>
        <v>0</v>
      </c>
      <c r="AB81" s="160">
        <f>MM!AB16/MM!AB$6</f>
        <v>0</v>
      </c>
      <c r="AC81" s="160">
        <f>MM!AC16/MM!AC$6</f>
        <v>0</v>
      </c>
      <c r="AD81" s="160">
        <f>MM!AD16/MM!AD$6</f>
        <v>356.06237850467295</v>
      </c>
      <c r="AE81" s="160">
        <f>MM!AE16/MM!AE$6</f>
        <v>0</v>
      </c>
      <c r="AF81" s="160">
        <f>MM!AF16/MM!AF$6</f>
        <v>0</v>
      </c>
      <c r="AG81" s="160">
        <f>MM!AG16/MM!AG$6</f>
        <v>0</v>
      </c>
      <c r="AH81" s="160">
        <f>MM!AH16/MM!AH$6</f>
        <v>0</v>
      </c>
      <c r="AI81" s="160">
        <f>MM!AI16/MM!AI$6</f>
        <v>0</v>
      </c>
      <c r="AJ81" s="160">
        <f>MM!AJ16/MM!AJ$6</f>
        <v>356.06237850467289</v>
      </c>
      <c r="AK81" s="160">
        <f>MM!AK16/MM!AK$6</f>
        <v>0</v>
      </c>
      <c r="AL81" s="160">
        <f>MM!AL16/MM!AL$6</f>
        <v>0</v>
      </c>
      <c r="AM81" s="160">
        <f>MM!AM16/MM!AM$6</f>
        <v>0</v>
      </c>
      <c r="AN81" s="160">
        <f>MM!AN16/MM!AN$6</f>
        <v>0</v>
      </c>
      <c r="AO81" s="160">
        <f>MM!AO16/MM!AO$6</f>
        <v>0</v>
      </c>
      <c r="AP81" s="160">
        <f>MM!AP16/MM!AP$6</f>
        <v>0</v>
      </c>
      <c r="AQ81" s="160">
        <f>MM!AQ16/MM!AQ$6</f>
        <v>0</v>
      </c>
      <c r="AR81" s="160">
        <f>MM!AR16/MM!AR$6</f>
        <v>0</v>
      </c>
      <c r="AS81" s="160">
        <f>MM!AS16/MM!AS$6</f>
        <v>0</v>
      </c>
      <c r="AT81" s="160">
        <f>MM!AT16/MM!AT$6</f>
        <v>0</v>
      </c>
      <c r="AU81" s="160">
        <f>MM!AU16/MM!AU$6</f>
        <v>0</v>
      </c>
      <c r="AV81" s="160">
        <f>MM!AV16/MM!AV$6</f>
        <v>0</v>
      </c>
    </row>
    <row r="82" spans="2:48" x14ac:dyDescent="0.2">
      <c r="B82" s="2" t="str">
        <f>MM!B17</f>
        <v>Estructuras</v>
      </c>
      <c r="C82" s="62"/>
      <c r="D82" s="160">
        <f t="shared" si="13"/>
        <v>218.53789159878272</v>
      </c>
      <c r="E82" s="160">
        <f t="shared" si="14"/>
        <v>467.96099912383187</v>
      </c>
      <c r="F82" s="160"/>
      <c r="G82" s="160">
        <f>MM!G17/MM!G$6</f>
        <v>0</v>
      </c>
      <c r="H82" s="160">
        <f>MM!H17/MM!H$6</f>
        <v>0</v>
      </c>
      <c r="I82" s="160">
        <f>MM!I17/MM!I$6</f>
        <v>0</v>
      </c>
      <c r="J82" s="160">
        <f>MM!J17/MM!J$6</f>
        <v>0</v>
      </c>
      <c r="K82" s="160">
        <f>MM!K17/MM!K$6</f>
        <v>0</v>
      </c>
      <c r="L82" s="160">
        <f>MM!L17/MM!L$6</f>
        <v>0</v>
      </c>
      <c r="M82" s="160">
        <f>MM!M17/MM!M$6</f>
        <v>0</v>
      </c>
      <c r="N82" s="160">
        <f>MM!N17/MM!N$6</f>
        <v>0</v>
      </c>
      <c r="O82" s="160">
        <f>MM!O17/MM!O$6</f>
        <v>0</v>
      </c>
      <c r="P82" s="160">
        <f>MM!P17/MM!P$6</f>
        <v>0</v>
      </c>
      <c r="Q82" s="160">
        <f>MM!Q17/MM!Q$6</f>
        <v>0</v>
      </c>
      <c r="R82" s="160">
        <f>MM!R17/MM!R$6</f>
        <v>0</v>
      </c>
      <c r="S82" s="160">
        <f>MM!S17/MM!S$6</f>
        <v>196.78439953271032</v>
      </c>
      <c r="T82" s="160">
        <f>MM!T17/MM!T$6</f>
        <v>0</v>
      </c>
      <c r="U82" s="160">
        <f>MM!U17/MM!U$6</f>
        <v>0</v>
      </c>
      <c r="V82" s="160">
        <f>MM!V17/MM!V$6</f>
        <v>0</v>
      </c>
      <c r="W82" s="160">
        <f>MM!W17/MM!W$6</f>
        <v>0</v>
      </c>
      <c r="X82" s="160">
        <f>MM!X17/MM!X$6</f>
        <v>0</v>
      </c>
      <c r="Y82" s="160">
        <f>MM!Y17/MM!Y$6</f>
        <v>0</v>
      </c>
      <c r="Z82" s="160">
        <f>MM!Z17/MM!Z$6</f>
        <v>0</v>
      </c>
      <c r="AA82" s="160">
        <f>MM!AA17/MM!AA$6</f>
        <v>0</v>
      </c>
      <c r="AB82" s="160">
        <f>MM!AB17/MM!AB$6</f>
        <v>0</v>
      </c>
      <c r="AC82" s="160">
        <f>MM!AC17/MM!AC$6</f>
        <v>196.78439953271032</v>
      </c>
      <c r="AD82" s="160">
        <f>MM!AD17/MM!AD$6</f>
        <v>0</v>
      </c>
      <c r="AE82" s="160">
        <f>MM!AE17/MM!AE$6</f>
        <v>0</v>
      </c>
      <c r="AF82" s="160">
        <f>MM!AF17/MM!AF$6</f>
        <v>0</v>
      </c>
      <c r="AG82" s="160">
        <f>MM!AG17/MM!AG$6</f>
        <v>0</v>
      </c>
      <c r="AH82" s="160">
        <f>MM!AH17/MM!AH$6</f>
        <v>0</v>
      </c>
      <c r="AI82" s="160">
        <f>MM!AI17/MM!AI$6</f>
        <v>0</v>
      </c>
      <c r="AJ82" s="160">
        <f>MM!AJ17/MM!AJ$6</f>
        <v>74.39220005841122</v>
      </c>
      <c r="AK82" s="160">
        <f>MM!AK17/MM!AK$6</f>
        <v>0</v>
      </c>
      <c r="AL82" s="160">
        <f>MM!AL17/MM!AL$6</f>
        <v>0</v>
      </c>
      <c r="AM82" s="160">
        <f>MM!AM17/MM!AM$6</f>
        <v>0</v>
      </c>
      <c r="AN82" s="160">
        <f>MM!AN17/MM!AN$6</f>
        <v>0</v>
      </c>
      <c r="AO82" s="160">
        <f>MM!AO17/MM!AO$6</f>
        <v>0</v>
      </c>
      <c r="AP82" s="160">
        <f>MM!AP17/MM!AP$6</f>
        <v>0</v>
      </c>
      <c r="AQ82" s="160">
        <f>MM!AQ17/MM!AQ$6</f>
        <v>0</v>
      </c>
      <c r="AR82" s="160">
        <f>MM!AR17/MM!AR$6</f>
        <v>0</v>
      </c>
      <c r="AS82" s="160">
        <f>MM!AS17/MM!AS$6</f>
        <v>0</v>
      </c>
      <c r="AT82" s="160">
        <f>MM!AT17/MM!AT$6</f>
        <v>0</v>
      </c>
      <c r="AU82" s="160">
        <f>MM!AU17/MM!AU$6</f>
        <v>0</v>
      </c>
      <c r="AV82" s="160">
        <f>MM!AV17/MM!AV$6</f>
        <v>0</v>
      </c>
    </row>
    <row r="83" spans="2:48" x14ac:dyDescent="0.2">
      <c r="B83" s="2"/>
      <c r="C83" s="62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</row>
    <row r="84" spans="2:48" x14ac:dyDescent="0.2">
      <c r="B84" s="66" t="s">
        <v>627</v>
      </c>
      <c r="C84" s="67"/>
      <c r="D84" s="149">
        <f t="shared" ref="D84" si="15">NPV($E$57,G84:AV84)/(1+$E$57)</f>
        <v>392623.80330729758</v>
      </c>
      <c r="E84" s="149">
        <f>SUM(G84:AV84)</f>
        <v>564843.39449616882</v>
      </c>
      <c r="F84" s="149"/>
      <c r="G84" s="149">
        <f>SUM(G64:G82)</f>
        <v>0</v>
      </c>
      <c r="H84" s="149">
        <f t="shared" ref="H84:AV84" si="16">SUM(H64:H82)</f>
        <v>40942.680357844896</v>
      </c>
      <c r="I84" s="149">
        <f t="shared" si="16"/>
        <v>162941.02418212354</v>
      </c>
      <c r="J84" s="149">
        <f t="shared" si="16"/>
        <v>91985.00011949848</v>
      </c>
      <c r="K84" s="149">
        <f t="shared" si="16"/>
        <v>49841.644943740001</v>
      </c>
      <c r="L84" s="149">
        <f t="shared" si="16"/>
        <v>4522.7661011974296</v>
      </c>
      <c r="M84" s="149">
        <f t="shared" si="16"/>
        <v>4522.7661011974305</v>
      </c>
      <c r="N84" s="149">
        <f t="shared" si="16"/>
        <v>4878.8284797021033</v>
      </c>
      <c r="O84" s="149">
        <f t="shared" si="16"/>
        <v>4522.7661011974296</v>
      </c>
      <c r="P84" s="149">
        <f t="shared" si="16"/>
        <v>4522.7661011974305</v>
      </c>
      <c r="Q84" s="149">
        <f t="shared" si="16"/>
        <v>4522.7661011974296</v>
      </c>
      <c r="R84" s="149">
        <f t="shared" si="16"/>
        <v>4522.7661011974296</v>
      </c>
      <c r="S84" s="149">
        <f t="shared" si="16"/>
        <v>5075.6128792348136</v>
      </c>
      <c r="T84" s="149">
        <f t="shared" si="16"/>
        <v>4522.7661011974296</v>
      </c>
      <c r="U84" s="149">
        <f t="shared" si="16"/>
        <v>4522.7661011974296</v>
      </c>
      <c r="V84" s="149">
        <f t="shared" si="16"/>
        <v>4522.7661011974305</v>
      </c>
      <c r="W84" s="149">
        <f t="shared" si="16"/>
        <v>4522.7661011974305</v>
      </c>
      <c r="X84" s="149">
        <f t="shared" si="16"/>
        <v>50595.160493428724</v>
      </c>
      <c r="Y84" s="149">
        <f t="shared" si="16"/>
        <v>4522.7661011974305</v>
      </c>
      <c r="Z84" s="149">
        <f t="shared" si="16"/>
        <v>4522.7661011974305</v>
      </c>
      <c r="AA84" s="149">
        <f t="shared" si="16"/>
        <v>4522.7661011974296</v>
      </c>
      <c r="AB84" s="149">
        <f t="shared" si="16"/>
        <v>4522.7661011974305</v>
      </c>
      <c r="AC84" s="149">
        <f t="shared" si="16"/>
        <v>4719.5505007301399</v>
      </c>
      <c r="AD84" s="149">
        <f t="shared" si="16"/>
        <v>4878.8284797021033</v>
      </c>
      <c r="AE84" s="149">
        <f t="shared" si="16"/>
        <v>4522.7661011974305</v>
      </c>
      <c r="AF84" s="149">
        <f t="shared" si="16"/>
        <v>4522.7661011974296</v>
      </c>
      <c r="AG84" s="149">
        <f t="shared" si="16"/>
        <v>4522.7661011974305</v>
      </c>
      <c r="AH84" s="149">
        <f t="shared" si="16"/>
        <v>62622.053558849286</v>
      </c>
      <c r="AI84" s="149">
        <f t="shared" si="16"/>
        <v>4522.7661011974296</v>
      </c>
      <c r="AJ84" s="149">
        <f t="shared" si="16"/>
        <v>4953.220679760514</v>
      </c>
      <c r="AK84" s="149">
        <f t="shared" si="16"/>
        <v>0</v>
      </c>
      <c r="AL84" s="149">
        <f t="shared" si="16"/>
        <v>0</v>
      </c>
      <c r="AM84" s="149">
        <f t="shared" si="16"/>
        <v>0</v>
      </c>
      <c r="AN84" s="149">
        <f t="shared" si="16"/>
        <v>0</v>
      </c>
      <c r="AO84" s="149">
        <f t="shared" si="16"/>
        <v>0</v>
      </c>
      <c r="AP84" s="149">
        <f t="shared" si="16"/>
        <v>0</v>
      </c>
      <c r="AQ84" s="149">
        <f t="shared" si="16"/>
        <v>0</v>
      </c>
      <c r="AR84" s="149">
        <f t="shared" si="16"/>
        <v>0</v>
      </c>
      <c r="AS84" s="149">
        <f t="shared" si="16"/>
        <v>0</v>
      </c>
      <c r="AT84" s="149">
        <f t="shared" si="16"/>
        <v>0</v>
      </c>
      <c r="AU84" s="149">
        <f t="shared" si="16"/>
        <v>0</v>
      </c>
      <c r="AV84" s="149">
        <f t="shared" si="16"/>
        <v>0</v>
      </c>
    </row>
    <row r="85" spans="2:48" x14ac:dyDescent="0.2">
      <c r="B85" s="2"/>
      <c r="C85" s="6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2:48" x14ac:dyDescent="0.2">
      <c r="B86" s="171" t="s">
        <v>629</v>
      </c>
      <c r="C86" s="171"/>
      <c r="D86" s="453" t="s">
        <v>599</v>
      </c>
      <c r="E86" s="171" t="s">
        <v>628</v>
      </c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447"/>
      <c r="AB86" s="447"/>
      <c r="AC86" s="447"/>
      <c r="AD86" s="447"/>
      <c r="AE86" s="447"/>
      <c r="AF86" s="447"/>
      <c r="AG86" s="447"/>
      <c r="AH86" s="447"/>
      <c r="AI86" s="447"/>
      <c r="AJ86" s="447"/>
      <c r="AK86" s="447"/>
      <c r="AL86" s="447"/>
      <c r="AM86" s="447"/>
      <c r="AN86" s="447"/>
      <c r="AO86" s="447"/>
      <c r="AP86" s="447"/>
      <c r="AQ86" s="447"/>
      <c r="AR86" s="447"/>
      <c r="AS86" s="447"/>
      <c r="AT86" s="447"/>
      <c r="AU86" s="447"/>
      <c r="AV86" s="447"/>
    </row>
    <row r="87" spans="2:48" s="468" customFormat="1" x14ac:dyDescent="0.2">
      <c r="B87" s="455"/>
      <c r="C87" s="455"/>
      <c r="D87" s="469"/>
      <c r="E87" s="455"/>
      <c r="F87" s="455"/>
      <c r="G87" s="143"/>
      <c r="H87" s="455"/>
      <c r="I87" s="455"/>
      <c r="J87" s="455"/>
      <c r="K87" s="455"/>
      <c r="L87" s="455"/>
      <c r="M87" s="455"/>
      <c r="N87" s="455"/>
      <c r="O87" s="455"/>
      <c r="P87" s="455"/>
      <c r="Q87" s="455"/>
      <c r="R87" s="455"/>
      <c r="S87" s="455"/>
      <c r="T87" s="455"/>
      <c r="U87" s="455"/>
      <c r="V87" s="455"/>
      <c r="W87" s="455"/>
      <c r="X87" s="455"/>
      <c r="Y87" s="455"/>
      <c r="Z87" s="455"/>
      <c r="AA87" s="478"/>
      <c r="AB87" s="478"/>
      <c r="AC87" s="478"/>
      <c r="AD87" s="478"/>
      <c r="AE87" s="478"/>
      <c r="AF87" s="478"/>
      <c r="AG87" s="478"/>
      <c r="AH87" s="478"/>
      <c r="AI87" s="478"/>
      <c r="AJ87" s="478"/>
      <c r="AK87" s="478"/>
      <c r="AL87" s="478"/>
      <c r="AM87" s="478"/>
      <c r="AN87" s="478"/>
      <c r="AO87" s="478"/>
      <c r="AP87" s="478"/>
      <c r="AQ87" s="478"/>
      <c r="AR87" s="478"/>
      <c r="AS87" s="478"/>
      <c r="AT87" s="478"/>
      <c r="AU87" s="478"/>
      <c r="AV87" s="478"/>
    </row>
    <row r="88" spans="2:48" s="468" customFormat="1" x14ac:dyDescent="0.2">
      <c r="B88" s="470" t="s">
        <v>649</v>
      </c>
      <c r="C88" s="470"/>
      <c r="D88" s="471"/>
      <c r="E88" s="470"/>
      <c r="F88" s="470"/>
      <c r="G88" s="470"/>
      <c r="H88" s="470"/>
      <c r="I88" s="470"/>
      <c r="J88" s="470"/>
      <c r="K88" s="470"/>
      <c r="L88" s="470"/>
      <c r="M88" s="470"/>
      <c r="N88" s="470"/>
      <c r="O88" s="470"/>
      <c r="P88" s="470"/>
      <c r="Q88" s="470"/>
      <c r="R88" s="470"/>
      <c r="S88" s="470"/>
      <c r="T88" s="470"/>
      <c r="U88" s="470"/>
      <c r="V88" s="470"/>
      <c r="W88" s="470"/>
      <c r="X88" s="470"/>
      <c r="Y88" s="470"/>
      <c r="Z88" s="470"/>
      <c r="AA88" s="470"/>
      <c r="AB88" s="470"/>
      <c r="AC88" s="470"/>
      <c r="AD88" s="470"/>
      <c r="AE88" s="470"/>
      <c r="AF88" s="470"/>
      <c r="AG88" s="470"/>
      <c r="AH88" s="470"/>
      <c r="AI88" s="470"/>
      <c r="AJ88" s="470"/>
      <c r="AK88" s="470"/>
      <c r="AL88" s="470"/>
      <c r="AM88" s="470"/>
      <c r="AN88" s="470"/>
      <c r="AO88" s="470"/>
      <c r="AP88" s="470"/>
      <c r="AQ88" s="470"/>
      <c r="AR88" s="470"/>
      <c r="AS88" s="470"/>
      <c r="AT88" s="470"/>
      <c r="AU88" s="470"/>
      <c r="AV88" s="470"/>
    </row>
    <row r="89" spans="2:48" s="468" customFormat="1" x14ac:dyDescent="0.2">
      <c r="B89" s="487" t="s">
        <v>729</v>
      </c>
      <c r="C89" s="484"/>
      <c r="D89" s="485"/>
      <c r="E89" s="484"/>
      <c r="F89" s="484"/>
      <c r="G89" s="484"/>
      <c r="H89" s="484"/>
      <c r="I89" s="484"/>
      <c r="J89" s="484"/>
      <c r="K89" s="484"/>
      <c r="L89" s="484"/>
      <c r="M89" s="484"/>
      <c r="N89" s="484"/>
      <c r="O89" s="484"/>
      <c r="P89" s="484"/>
      <c r="Q89" s="484"/>
      <c r="R89" s="484"/>
      <c r="S89" s="484"/>
      <c r="T89" s="484"/>
      <c r="U89" s="484"/>
      <c r="V89" s="484"/>
      <c r="W89" s="484"/>
      <c r="X89" s="484"/>
      <c r="Y89" s="484"/>
      <c r="Z89" s="484"/>
      <c r="AA89" s="484"/>
      <c r="AB89" s="484"/>
      <c r="AC89" s="484"/>
      <c r="AD89" s="484"/>
      <c r="AE89" s="484"/>
      <c r="AF89" s="484"/>
      <c r="AG89" s="484"/>
      <c r="AH89" s="484"/>
      <c r="AI89" s="484"/>
      <c r="AJ89" s="484"/>
      <c r="AK89" s="484"/>
      <c r="AL89" s="484"/>
      <c r="AM89" s="484"/>
      <c r="AN89" s="484"/>
      <c r="AO89" s="484"/>
      <c r="AP89" s="484"/>
      <c r="AQ89" s="484"/>
      <c r="AR89" s="484"/>
      <c r="AS89" s="484"/>
      <c r="AT89" s="484"/>
      <c r="AU89" s="484"/>
      <c r="AV89" s="484"/>
    </row>
    <row r="90" spans="2:48" x14ac:dyDescent="0.2">
      <c r="B90" s="456" t="s">
        <v>660</v>
      </c>
      <c r="C90" s="62"/>
      <c r="D90" s="160"/>
      <c r="E90" s="457">
        <f>(15335892858+14344352636)/1000</f>
        <v>29680245.493999999</v>
      </c>
      <c r="F90" s="160"/>
      <c r="G90" s="160">
        <f>$E90*TS!G$37</f>
        <v>0</v>
      </c>
      <c r="H90" s="160">
        <f>$E90*TS!H$37</f>
        <v>29680245.493999999</v>
      </c>
      <c r="I90" s="160">
        <f>$E90*TS!I$37</f>
        <v>0</v>
      </c>
      <c r="J90" s="160">
        <f>$E90*TS!J$37</f>
        <v>0</v>
      </c>
      <c r="K90" s="160">
        <f>$E90*TS!K$37</f>
        <v>0</v>
      </c>
      <c r="L90" s="160">
        <f>$E90*TS!L$37</f>
        <v>0</v>
      </c>
      <c r="M90" s="160">
        <f>$E90*TS!M$37</f>
        <v>0</v>
      </c>
      <c r="N90" s="160">
        <f>$E90*TS!N$37</f>
        <v>0</v>
      </c>
      <c r="O90" s="160">
        <f>$E90*TS!O$37</f>
        <v>0</v>
      </c>
      <c r="P90" s="160">
        <f>$E90*TS!P$37</f>
        <v>0</v>
      </c>
      <c r="Q90" s="160">
        <f>$E90*TS!Q$37</f>
        <v>0</v>
      </c>
      <c r="R90" s="160">
        <f>$E90*TS!R$37</f>
        <v>0</v>
      </c>
      <c r="S90" s="160">
        <f>$E90*TS!S$37</f>
        <v>0</v>
      </c>
      <c r="T90" s="160">
        <f>$E90*TS!T$37</f>
        <v>0</v>
      </c>
      <c r="U90" s="160">
        <f>$E90*TS!U$37</f>
        <v>0</v>
      </c>
      <c r="V90" s="160">
        <f>$E90*TS!V$37</f>
        <v>0</v>
      </c>
      <c r="W90" s="160">
        <f>$E90*TS!W$37</f>
        <v>0</v>
      </c>
      <c r="X90" s="160">
        <f>$E90*TS!X$37</f>
        <v>0</v>
      </c>
      <c r="Y90" s="160">
        <f>$E90*TS!Y$37</f>
        <v>0</v>
      </c>
      <c r="Z90" s="160">
        <f>$E90*TS!Z$37</f>
        <v>0</v>
      </c>
      <c r="AA90" s="160">
        <f>$E90*TS!AA$37</f>
        <v>0</v>
      </c>
      <c r="AB90" s="160">
        <f>$E90*TS!AB$37</f>
        <v>0</v>
      </c>
      <c r="AC90" s="160">
        <f>$E90*TS!AC$37</f>
        <v>0</v>
      </c>
      <c r="AD90" s="160">
        <f>$E90*TS!AD$37</f>
        <v>0</v>
      </c>
      <c r="AE90" s="160">
        <f>$E90*TS!AE$37</f>
        <v>0</v>
      </c>
      <c r="AF90" s="160">
        <f>$E90*TS!AF$37</f>
        <v>0</v>
      </c>
      <c r="AG90" s="160">
        <f>$E90*TS!AG$37</f>
        <v>0</v>
      </c>
      <c r="AH90" s="160">
        <f>$E90*TS!AH$37</f>
        <v>0</v>
      </c>
      <c r="AI90" s="160">
        <f>$E90*TS!AI$37</f>
        <v>0</v>
      </c>
      <c r="AJ90" s="160">
        <f>$E90*TS!AJ$37</f>
        <v>0</v>
      </c>
      <c r="AK90" s="160">
        <f>$E90*TS!AK$37</f>
        <v>0</v>
      </c>
      <c r="AL90" s="160">
        <f>$E90*TS!AL$37</f>
        <v>0</v>
      </c>
      <c r="AM90" s="160">
        <f>$E90*TS!AM$37</f>
        <v>0</v>
      </c>
      <c r="AN90" s="160">
        <f>$E90*TS!AN$37</f>
        <v>0</v>
      </c>
      <c r="AO90" s="160">
        <f>$E90*TS!AO$37</f>
        <v>0</v>
      </c>
      <c r="AP90" s="160">
        <f>$E90*TS!AP$37</f>
        <v>0</v>
      </c>
      <c r="AQ90" s="160">
        <f>$E90*TS!AQ$37</f>
        <v>0</v>
      </c>
      <c r="AR90" s="160">
        <f>$E90*TS!AR$37</f>
        <v>0</v>
      </c>
      <c r="AS90" s="160">
        <f>$E90*TS!AS$37</f>
        <v>0</v>
      </c>
      <c r="AT90" s="160">
        <f>$E90*TS!AT$37</f>
        <v>0</v>
      </c>
      <c r="AU90" s="160">
        <f>$E90*TS!AU$37</f>
        <v>0</v>
      </c>
      <c r="AV90" s="160">
        <f>$E90*TS!AV$37</f>
        <v>0</v>
      </c>
    </row>
    <row r="91" spans="2:48" x14ac:dyDescent="0.2">
      <c r="B91" s="456" t="s">
        <v>661</v>
      </c>
      <c r="C91" s="62"/>
      <c r="D91" s="160"/>
      <c r="E91" s="457">
        <v>102956168</v>
      </c>
      <c r="F91" s="160"/>
      <c r="G91" s="160">
        <f>$E91*TS!G$68</f>
        <v>0</v>
      </c>
      <c r="H91" s="160">
        <f>$E91*TS!H$68</f>
        <v>102956168</v>
      </c>
      <c r="I91" s="160">
        <f>$E91*TS!I$68</f>
        <v>0</v>
      </c>
      <c r="J91" s="160">
        <f>$E91*TS!J$68</f>
        <v>0</v>
      </c>
      <c r="K91" s="160">
        <f>$E91*TS!K$68</f>
        <v>0</v>
      </c>
      <c r="L91" s="160">
        <f>$E91*TS!L$68</f>
        <v>0</v>
      </c>
      <c r="M91" s="160">
        <f>$E91*TS!M$68</f>
        <v>0</v>
      </c>
      <c r="N91" s="160">
        <f>$E91*TS!N$68</f>
        <v>0</v>
      </c>
      <c r="O91" s="160">
        <f>$E91*TS!O$68</f>
        <v>0</v>
      </c>
      <c r="P91" s="160">
        <f>$E91*TS!P$68</f>
        <v>0</v>
      </c>
      <c r="Q91" s="160">
        <f>$E91*TS!Q$68</f>
        <v>0</v>
      </c>
      <c r="R91" s="160">
        <f>$E91*TS!R$68</f>
        <v>0</v>
      </c>
      <c r="S91" s="160">
        <f>$E91*TS!S$68</f>
        <v>0</v>
      </c>
      <c r="T91" s="160">
        <f>$E91*TS!T$68</f>
        <v>0</v>
      </c>
      <c r="U91" s="160">
        <f>$E91*TS!U$68</f>
        <v>0</v>
      </c>
      <c r="V91" s="160">
        <f>$E91*TS!V$68</f>
        <v>0</v>
      </c>
      <c r="W91" s="160">
        <f>$E91*TS!W$68</f>
        <v>0</v>
      </c>
      <c r="X91" s="160">
        <f>$E91*TS!X$68</f>
        <v>0</v>
      </c>
      <c r="Y91" s="160">
        <f>$E91*TS!Y$68</f>
        <v>0</v>
      </c>
      <c r="Z91" s="160">
        <f>$E91*TS!Z$68</f>
        <v>0</v>
      </c>
      <c r="AA91" s="160">
        <f>$E91*TS!AA$68</f>
        <v>0</v>
      </c>
      <c r="AB91" s="160">
        <f>$E91*TS!AB$68</f>
        <v>0</v>
      </c>
      <c r="AC91" s="160">
        <f>$E91*TS!AC$68</f>
        <v>0</v>
      </c>
      <c r="AD91" s="160">
        <f>$E91*TS!AD$68</f>
        <v>0</v>
      </c>
      <c r="AE91" s="160">
        <f>$E91*TS!AE$68</f>
        <v>0</v>
      </c>
      <c r="AF91" s="160">
        <f>$E91*TS!AF$68</f>
        <v>0</v>
      </c>
      <c r="AG91" s="160">
        <f>$E91*TS!AG$68</f>
        <v>0</v>
      </c>
      <c r="AH91" s="160">
        <f>$E91*TS!AH$68</f>
        <v>0</v>
      </c>
      <c r="AI91" s="160">
        <f>$E91*TS!AI$68</f>
        <v>0</v>
      </c>
      <c r="AJ91" s="160">
        <f>$E91*TS!AJ$68</f>
        <v>0</v>
      </c>
      <c r="AK91" s="160">
        <f>$E91*TS!AK$68</f>
        <v>0</v>
      </c>
      <c r="AL91" s="160">
        <f>$E91*TS!AL$68</f>
        <v>0</v>
      </c>
      <c r="AM91" s="160">
        <f>$E91*TS!AM$68</f>
        <v>0</v>
      </c>
      <c r="AN91" s="160">
        <f>$E91*TS!AN$68</f>
        <v>0</v>
      </c>
      <c r="AO91" s="160">
        <f>$E91*TS!AO$68</f>
        <v>0</v>
      </c>
      <c r="AP91" s="160">
        <f>$E91*TS!AP$68</f>
        <v>0</v>
      </c>
      <c r="AQ91" s="160">
        <f>$E91*TS!AQ$68</f>
        <v>0</v>
      </c>
      <c r="AR91" s="160">
        <f>$E91*TS!AR$68</f>
        <v>0</v>
      </c>
      <c r="AS91" s="160">
        <f>$E91*TS!AS$68</f>
        <v>0</v>
      </c>
      <c r="AT91" s="160">
        <f>$E91*TS!AT$68</f>
        <v>0</v>
      </c>
      <c r="AU91" s="160">
        <f>$E91*TS!AU$68</f>
        <v>0</v>
      </c>
      <c r="AV91" s="160">
        <f>$E91*TS!AV$68</f>
        <v>0</v>
      </c>
    </row>
    <row r="92" spans="2:48" x14ac:dyDescent="0.2">
      <c r="B92" s="456" t="s">
        <v>662</v>
      </c>
      <c r="C92" s="62"/>
      <c r="D92" s="160"/>
      <c r="E92" s="457">
        <v>127249969.33440001</v>
      </c>
      <c r="F92" s="160"/>
      <c r="G92" s="160">
        <f>$E92*TS!G$99</f>
        <v>0</v>
      </c>
      <c r="H92" s="160">
        <f>$E92*TS!H$99</f>
        <v>127249969.33440001</v>
      </c>
      <c r="I92" s="160">
        <f>$E92*TS!I$99</f>
        <v>0</v>
      </c>
      <c r="J92" s="160">
        <f>$E92*TS!J$99</f>
        <v>0</v>
      </c>
      <c r="K92" s="160">
        <f>$E92*TS!K$99</f>
        <v>0</v>
      </c>
      <c r="L92" s="160">
        <f>$E92*TS!L$99</f>
        <v>0</v>
      </c>
      <c r="M92" s="160">
        <f>$E92*TS!M$99</f>
        <v>0</v>
      </c>
      <c r="N92" s="160">
        <f>$E92*TS!N$99</f>
        <v>0</v>
      </c>
      <c r="O92" s="160">
        <f>$E92*TS!O$99</f>
        <v>0</v>
      </c>
      <c r="P92" s="160">
        <f>$E92*TS!P$99</f>
        <v>0</v>
      </c>
      <c r="Q92" s="160">
        <f>$E92*TS!Q$99</f>
        <v>0</v>
      </c>
      <c r="R92" s="160">
        <f>$E92*TS!R$99</f>
        <v>0</v>
      </c>
      <c r="S92" s="160">
        <f>$E92*TS!S$99</f>
        <v>0</v>
      </c>
      <c r="T92" s="160">
        <f>$E92*TS!T$99</f>
        <v>0</v>
      </c>
      <c r="U92" s="160">
        <f>$E92*TS!U$99</f>
        <v>0</v>
      </c>
      <c r="V92" s="160">
        <f>$E92*TS!V$99</f>
        <v>0</v>
      </c>
      <c r="W92" s="160">
        <f>$E92*TS!W$99</f>
        <v>0</v>
      </c>
      <c r="X92" s="160">
        <f>$E92*TS!X$99</f>
        <v>0</v>
      </c>
      <c r="Y92" s="160">
        <f>$E92*TS!Y$99</f>
        <v>0</v>
      </c>
      <c r="Z92" s="160">
        <f>$E92*TS!Z$99</f>
        <v>0</v>
      </c>
      <c r="AA92" s="160">
        <f>$E92*TS!AA$99</f>
        <v>0</v>
      </c>
      <c r="AB92" s="160">
        <f>$E92*TS!AB$99</f>
        <v>0</v>
      </c>
      <c r="AC92" s="160">
        <f>$E92*TS!AC$99</f>
        <v>0</v>
      </c>
      <c r="AD92" s="160">
        <f>$E92*TS!AD$99</f>
        <v>0</v>
      </c>
      <c r="AE92" s="160">
        <f>$E92*TS!AE$99</f>
        <v>0</v>
      </c>
      <c r="AF92" s="160">
        <f>$E92*TS!AF$99</f>
        <v>0</v>
      </c>
      <c r="AG92" s="160">
        <f>$E92*TS!AG$99</f>
        <v>0</v>
      </c>
      <c r="AH92" s="160">
        <f>$E92*TS!AH$99</f>
        <v>0</v>
      </c>
      <c r="AI92" s="160">
        <f>$E92*TS!AI$99</f>
        <v>0</v>
      </c>
      <c r="AJ92" s="160">
        <f>$E92*TS!AJ$99</f>
        <v>0</v>
      </c>
      <c r="AK92" s="160">
        <f>$E92*TS!AK$99</f>
        <v>0</v>
      </c>
      <c r="AL92" s="160">
        <f>$E92*TS!AL$99</f>
        <v>0</v>
      </c>
      <c r="AM92" s="160">
        <f>$E92*TS!AM$99</f>
        <v>0</v>
      </c>
      <c r="AN92" s="160">
        <f>$E92*TS!AN$99</f>
        <v>0</v>
      </c>
      <c r="AO92" s="160">
        <f>$E92*TS!AO$99</f>
        <v>0</v>
      </c>
      <c r="AP92" s="160">
        <f>$E92*TS!AP$99</f>
        <v>0</v>
      </c>
      <c r="AQ92" s="160">
        <f>$E92*TS!AQ$99</f>
        <v>0</v>
      </c>
      <c r="AR92" s="160">
        <f>$E92*TS!AR$99</f>
        <v>0</v>
      </c>
      <c r="AS92" s="160">
        <f>$E92*TS!AS$99</f>
        <v>0</v>
      </c>
      <c r="AT92" s="160">
        <f>$E92*TS!AT$99</f>
        <v>0</v>
      </c>
      <c r="AU92" s="160">
        <f>$E92*TS!AU$99</f>
        <v>0</v>
      </c>
      <c r="AV92" s="160">
        <f>$E92*TS!AV$99</f>
        <v>0</v>
      </c>
    </row>
    <row r="93" spans="2:48" x14ac:dyDescent="0.2">
      <c r="B93" s="456" t="s">
        <v>663</v>
      </c>
      <c r="C93" s="62"/>
      <c r="D93" s="160"/>
      <c r="E93" s="457">
        <v>19422977.421100002</v>
      </c>
      <c r="F93" s="160"/>
      <c r="G93" s="160">
        <f>$E93*TS!G$130</f>
        <v>0</v>
      </c>
      <c r="H93" s="160">
        <f>$E93*TS!H$130</f>
        <v>19422977.421100002</v>
      </c>
      <c r="I93" s="160">
        <f>$E93*TS!I$130</f>
        <v>0</v>
      </c>
      <c r="J93" s="160">
        <f>$E93*TS!J$130</f>
        <v>0</v>
      </c>
      <c r="K93" s="160">
        <f>$E93*TS!K$130</f>
        <v>0</v>
      </c>
      <c r="L93" s="160">
        <f>$E93*TS!L$130</f>
        <v>0</v>
      </c>
      <c r="M93" s="160">
        <f>$E93*TS!M$130</f>
        <v>0</v>
      </c>
      <c r="N93" s="160">
        <f>$E93*TS!N$130</f>
        <v>0</v>
      </c>
      <c r="O93" s="160">
        <f>$E93*TS!O$130</f>
        <v>0</v>
      </c>
      <c r="P93" s="160">
        <f>$E93*TS!P$130</f>
        <v>0</v>
      </c>
      <c r="Q93" s="160">
        <f>$E93*TS!Q$130</f>
        <v>0</v>
      </c>
      <c r="R93" s="160">
        <f>$E93*TS!R$130</f>
        <v>0</v>
      </c>
      <c r="S93" s="160">
        <f>$E93*TS!S$130</f>
        <v>0</v>
      </c>
      <c r="T93" s="160">
        <f>$E93*TS!T$130</f>
        <v>0</v>
      </c>
      <c r="U93" s="160">
        <f>$E93*TS!U$130</f>
        <v>0</v>
      </c>
      <c r="V93" s="160">
        <f>$E93*TS!V$130</f>
        <v>0</v>
      </c>
      <c r="W93" s="160">
        <f>$E93*TS!W$130</f>
        <v>0</v>
      </c>
      <c r="X93" s="160">
        <f>$E93*TS!X$130</f>
        <v>0</v>
      </c>
      <c r="Y93" s="160">
        <f>$E93*TS!Y$130</f>
        <v>0</v>
      </c>
      <c r="Z93" s="160">
        <f>$E93*TS!Z$130</f>
        <v>0</v>
      </c>
      <c r="AA93" s="160">
        <f>$E93*TS!AA$130</f>
        <v>0</v>
      </c>
      <c r="AB93" s="160">
        <f>$E93*TS!AB$130</f>
        <v>0</v>
      </c>
      <c r="AC93" s="160">
        <f>$E93*TS!AC$130</f>
        <v>0</v>
      </c>
      <c r="AD93" s="160">
        <f>$E93*TS!AD$130</f>
        <v>0</v>
      </c>
      <c r="AE93" s="160">
        <f>$E93*TS!AE$130</f>
        <v>0</v>
      </c>
      <c r="AF93" s="160">
        <f>$E93*TS!AF$130</f>
        <v>0</v>
      </c>
      <c r="AG93" s="160">
        <f>$E93*TS!AG$130</f>
        <v>0</v>
      </c>
      <c r="AH93" s="160">
        <f>$E93*TS!AH$130</f>
        <v>0</v>
      </c>
      <c r="AI93" s="160">
        <f>$E93*TS!AI$130</f>
        <v>0</v>
      </c>
      <c r="AJ93" s="160">
        <f>$E93*TS!AJ$130</f>
        <v>0</v>
      </c>
      <c r="AK93" s="160">
        <f>$E93*TS!AK$130</f>
        <v>0</v>
      </c>
      <c r="AL93" s="160">
        <f>$E93*TS!AL$130</f>
        <v>0</v>
      </c>
      <c r="AM93" s="160">
        <f>$E93*TS!AM$130</f>
        <v>0</v>
      </c>
      <c r="AN93" s="160">
        <f>$E93*TS!AN$130</f>
        <v>0</v>
      </c>
      <c r="AO93" s="160">
        <f>$E93*TS!AO$130</f>
        <v>0</v>
      </c>
      <c r="AP93" s="160">
        <f>$E93*TS!AP$130</f>
        <v>0</v>
      </c>
      <c r="AQ93" s="160">
        <f>$E93*TS!AQ$130</f>
        <v>0</v>
      </c>
      <c r="AR93" s="160">
        <f>$E93*TS!AR$130</f>
        <v>0</v>
      </c>
      <c r="AS93" s="160">
        <f>$E93*TS!AS$130</f>
        <v>0</v>
      </c>
      <c r="AT93" s="160">
        <f>$E93*TS!AT$130</f>
        <v>0</v>
      </c>
      <c r="AU93" s="160">
        <f>$E93*TS!AU$130</f>
        <v>0</v>
      </c>
      <c r="AV93" s="160">
        <f>$E93*TS!AV$130</f>
        <v>0</v>
      </c>
    </row>
    <row r="94" spans="2:48" x14ac:dyDescent="0.2">
      <c r="B94" s="456" t="s">
        <v>664</v>
      </c>
      <c r="C94" s="62"/>
      <c r="D94" s="160"/>
      <c r="E94" s="457">
        <f>89024728671/1000</f>
        <v>89024728.671000004</v>
      </c>
      <c r="F94" s="160"/>
      <c r="G94" s="160">
        <f>$E94*TS!G$161</f>
        <v>0</v>
      </c>
      <c r="H94" s="160">
        <f>$E94*TS!H$161</f>
        <v>89024728.671000004</v>
      </c>
      <c r="I94" s="160">
        <f>$E94*TS!I$161</f>
        <v>0</v>
      </c>
      <c r="J94" s="160">
        <f>$E94*TS!J$161</f>
        <v>0</v>
      </c>
      <c r="K94" s="160">
        <f>$E94*TS!K$161</f>
        <v>0</v>
      </c>
      <c r="L94" s="160">
        <f>$E94*TS!L$161</f>
        <v>0</v>
      </c>
      <c r="M94" s="160">
        <f>$E94*TS!M$161</f>
        <v>0</v>
      </c>
      <c r="N94" s="160">
        <f>$E94*TS!N$161</f>
        <v>0</v>
      </c>
      <c r="O94" s="160">
        <f>$E94*TS!O$161</f>
        <v>0</v>
      </c>
      <c r="P94" s="160">
        <f>$E94*TS!P$161</f>
        <v>0</v>
      </c>
      <c r="Q94" s="160">
        <f>$E94*TS!Q$161</f>
        <v>0</v>
      </c>
      <c r="R94" s="160">
        <f>$E94*TS!R$161</f>
        <v>0</v>
      </c>
      <c r="S94" s="160">
        <f>$E94*TS!S$161</f>
        <v>0</v>
      </c>
      <c r="T94" s="160">
        <f>$E94*TS!T$161</f>
        <v>0</v>
      </c>
      <c r="U94" s="160">
        <f>$E94*TS!U$161</f>
        <v>0</v>
      </c>
      <c r="V94" s="160">
        <f>$E94*TS!V$161</f>
        <v>0</v>
      </c>
      <c r="W94" s="160">
        <f>$E94*TS!W$161</f>
        <v>0</v>
      </c>
      <c r="X94" s="160">
        <f>$E94*TS!X$161</f>
        <v>0</v>
      </c>
      <c r="Y94" s="160">
        <f>$E94*TS!Y$161</f>
        <v>0</v>
      </c>
      <c r="Z94" s="160">
        <f>$E94*TS!Z$161</f>
        <v>0</v>
      </c>
      <c r="AA94" s="160">
        <f>$E94*TS!AA$161</f>
        <v>0</v>
      </c>
      <c r="AB94" s="160">
        <f>$E94*TS!AB$161</f>
        <v>0</v>
      </c>
      <c r="AC94" s="160">
        <f>$E94*TS!AC$161</f>
        <v>0</v>
      </c>
      <c r="AD94" s="160">
        <f>$E94*TS!AD$161</f>
        <v>0</v>
      </c>
      <c r="AE94" s="160">
        <f>$E94*TS!AE$161</f>
        <v>0</v>
      </c>
      <c r="AF94" s="160">
        <f>$E94*TS!AF$161</f>
        <v>0</v>
      </c>
      <c r="AG94" s="160">
        <f>$E94*TS!AG$161</f>
        <v>0</v>
      </c>
      <c r="AH94" s="160">
        <f>$E94*TS!AH$161</f>
        <v>0</v>
      </c>
      <c r="AI94" s="160">
        <f>$E94*TS!AI$161</f>
        <v>0</v>
      </c>
      <c r="AJ94" s="160">
        <f>$E94*TS!AJ$161</f>
        <v>0</v>
      </c>
      <c r="AK94" s="160">
        <f>$E94*TS!AK$161</f>
        <v>0</v>
      </c>
      <c r="AL94" s="160">
        <f>$E94*TS!AL$161</f>
        <v>0</v>
      </c>
      <c r="AM94" s="160">
        <f>$E94*TS!AM$161</f>
        <v>0</v>
      </c>
      <c r="AN94" s="160">
        <f>$E94*TS!AN$161</f>
        <v>0</v>
      </c>
      <c r="AO94" s="160">
        <f>$E94*TS!AO$161</f>
        <v>0</v>
      </c>
      <c r="AP94" s="160">
        <f>$E94*TS!AP$161</f>
        <v>0</v>
      </c>
      <c r="AQ94" s="160">
        <f>$E94*TS!AQ$161</f>
        <v>0</v>
      </c>
      <c r="AR94" s="160">
        <f>$E94*TS!AR$161</f>
        <v>0</v>
      </c>
      <c r="AS94" s="160">
        <f>$E94*TS!AS$161</f>
        <v>0</v>
      </c>
      <c r="AT94" s="160">
        <f>$E94*TS!AT$161</f>
        <v>0</v>
      </c>
      <c r="AU94" s="160">
        <f>$E94*TS!AU$161</f>
        <v>0</v>
      </c>
      <c r="AV94" s="160">
        <f>$E94*TS!AV$161</f>
        <v>0</v>
      </c>
    </row>
    <row r="95" spans="2:48" s="472" customFormat="1" x14ac:dyDescent="0.2">
      <c r="B95" s="473"/>
      <c r="C95" s="473"/>
      <c r="D95" s="486"/>
      <c r="E95" s="473"/>
      <c r="F95" s="47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43"/>
      <c r="AU95" s="143"/>
      <c r="AV95" s="143"/>
    </row>
    <row r="96" spans="2:48" s="472" customFormat="1" x14ac:dyDescent="0.2">
      <c r="B96" s="473" t="s">
        <v>650</v>
      </c>
      <c r="C96" s="473"/>
      <c r="D96" s="143">
        <f t="shared" ref="D96:D98" si="17">NPV($E$57,G96:AV96)/(1+$E$57)</f>
        <v>46301.846388459773</v>
      </c>
      <c r="E96" s="143">
        <f>SUM(G96:AV96)</f>
        <v>51856.746614700533</v>
      </c>
      <c r="F96" s="473"/>
      <c r="G96" s="143">
        <f>SUM(G90:G94)/Ingr!G$13</f>
        <v>0</v>
      </c>
      <c r="H96" s="143">
        <f>SUM(H90:H94)/Ingr!H$13</f>
        <v>51856.746614700533</v>
      </c>
      <c r="I96" s="143">
        <f>SUM(I90:I94)/Ingr!I$13</f>
        <v>0</v>
      </c>
      <c r="J96" s="143">
        <f>SUM(J90:J94)/Ingr!J$13</f>
        <v>0</v>
      </c>
      <c r="K96" s="143">
        <f>SUM(K90:K94)/Ingr!K$13</f>
        <v>0</v>
      </c>
      <c r="L96" s="143">
        <f>SUM(L90:L94)/Ingr!L$13</f>
        <v>0</v>
      </c>
      <c r="M96" s="143">
        <f>SUM(M90:M94)/Ingr!M$13</f>
        <v>0</v>
      </c>
      <c r="N96" s="143">
        <f>SUM(N90:N94)/Ingr!N$13</f>
        <v>0</v>
      </c>
      <c r="O96" s="143">
        <f>SUM(O90:O94)/Ingr!O$13</f>
        <v>0</v>
      </c>
      <c r="P96" s="143">
        <f>SUM(P90:P94)/Ingr!P$13</f>
        <v>0</v>
      </c>
      <c r="Q96" s="143">
        <f>SUM(Q90:Q94)/Ingr!Q$13</f>
        <v>0</v>
      </c>
      <c r="R96" s="143">
        <f>SUM(R90:R94)/Ingr!R$13</f>
        <v>0</v>
      </c>
      <c r="S96" s="143">
        <f>SUM(S90:S94)/Ingr!S$13</f>
        <v>0</v>
      </c>
      <c r="T96" s="143">
        <f>SUM(T90:T94)/Ingr!T$13</f>
        <v>0</v>
      </c>
      <c r="U96" s="143">
        <f>SUM(U90:U94)/Ingr!U$13</f>
        <v>0</v>
      </c>
      <c r="V96" s="143">
        <f>SUM(V90:V94)/Ingr!V$13</f>
        <v>0</v>
      </c>
      <c r="W96" s="143">
        <f>SUM(W90:W94)/Ingr!W$13</f>
        <v>0</v>
      </c>
      <c r="X96" s="143">
        <f>SUM(X90:X94)/Ingr!X$13</f>
        <v>0</v>
      </c>
      <c r="Y96" s="143">
        <f>SUM(Y90:Y94)/Ingr!Y$13</f>
        <v>0</v>
      </c>
      <c r="Z96" s="143">
        <f>SUM(Z90:Z94)/Ingr!Z$13</f>
        <v>0</v>
      </c>
      <c r="AA96" s="143">
        <f>SUM(AA90:AA94)/Ingr!AA$13</f>
        <v>0</v>
      </c>
      <c r="AB96" s="143">
        <f>SUM(AB90:AB94)/Ingr!AB$13</f>
        <v>0</v>
      </c>
      <c r="AC96" s="143">
        <f>SUM(AC90:AC94)/Ingr!AC$13</f>
        <v>0</v>
      </c>
      <c r="AD96" s="143">
        <f>SUM(AD90:AD94)/Ingr!AD$13</f>
        <v>0</v>
      </c>
      <c r="AE96" s="143">
        <f>SUM(AE90:AE94)/Ingr!AE$13</f>
        <v>0</v>
      </c>
      <c r="AF96" s="143">
        <f>SUM(AF90:AF94)/Ingr!AF$13</f>
        <v>0</v>
      </c>
      <c r="AG96" s="143">
        <f>SUM(AG90:AG94)/Ingr!AG$13</f>
        <v>0</v>
      </c>
      <c r="AH96" s="143">
        <f>SUM(AH90:AH94)/Ingr!AH$13</f>
        <v>0</v>
      </c>
      <c r="AI96" s="143">
        <f>SUM(AI90:AI94)/Ingr!AI$13</f>
        <v>0</v>
      </c>
      <c r="AJ96" s="143">
        <f>SUM(AJ90:AJ94)/Ingr!AJ$13</f>
        <v>0</v>
      </c>
      <c r="AK96" s="143">
        <f>SUM(AK90:AK94)/Ingr!AK$13</f>
        <v>0</v>
      </c>
      <c r="AL96" s="143">
        <f>SUM(AL90:AL94)/Ingr!AL$13</f>
        <v>0</v>
      </c>
      <c r="AM96" s="143">
        <f>SUM(AM90:AM94)/Ingr!AM$13</f>
        <v>0</v>
      </c>
      <c r="AN96" s="143">
        <f>SUM(AN90:AN94)/Ingr!AN$13</f>
        <v>0</v>
      </c>
      <c r="AO96" s="143">
        <f>SUM(AO90:AO94)/Ingr!AO$13</f>
        <v>0</v>
      </c>
      <c r="AP96" s="143">
        <f>SUM(AP90:AP94)/Ingr!AP$13</f>
        <v>0</v>
      </c>
      <c r="AQ96" s="143">
        <f>SUM(AQ90:AQ94)/Ingr!AQ$13</f>
        <v>0</v>
      </c>
      <c r="AR96" s="143">
        <f>SUM(AR90:AR94)/Ingr!AR$13</f>
        <v>0</v>
      </c>
      <c r="AS96" s="143">
        <f>SUM(AS90:AS94)/Ingr!AS$13</f>
        <v>0</v>
      </c>
      <c r="AT96" s="143">
        <f>SUM(AT90:AT94)/Ingr!AT$13</f>
        <v>0</v>
      </c>
      <c r="AU96" s="143">
        <f>SUM(AU90:AU94)/Ingr!AU$13</f>
        <v>0</v>
      </c>
      <c r="AV96" s="143">
        <f>SUM(AV90:AV94)/Ingr!AV$13</f>
        <v>0</v>
      </c>
    </row>
    <row r="97" spans="2:48" s="468" customFormat="1" x14ac:dyDescent="0.2">
      <c r="B97" s="473" t="s">
        <v>651</v>
      </c>
      <c r="C97" s="455"/>
      <c r="D97" s="143">
        <f t="shared" si="17"/>
        <v>57785.611167342206</v>
      </c>
      <c r="E97" s="160">
        <f t="shared" ref="E97:E98" si="18">SUM(G97:AV97)</f>
        <v>64718.235448756051</v>
      </c>
      <c r="F97" s="473"/>
      <c r="G97" s="197">
        <f>G96*(1+$E$50)</f>
        <v>0</v>
      </c>
      <c r="H97" s="197">
        <f t="shared" ref="H97:AV97" si="19">H96*(1+$E$50)</f>
        <v>64718.235448756051</v>
      </c>
      <c r="I97" s="197">
        <f t="shared" si="19"/>
        <v>0</v>
      </c>
      <c r="J97" s="197">
        <f t="shared" si="19"/>
        <v>0</v>
      </c>
      <c r="K97" s="197">
        <f t="shared" si="19"/>
        <v>0</v>
      </c>
      <c r="L97" s="197">
        <f t="shared" si="19"/>
        <v>0</v>
      </c>
      <c r="M97" s="197">
        <f t="shared" si="19"/>
        <v>0</v>
      </c>
      <c r="N97" s="197">
        <f t="shared" si="19"/>
        <v>0</v>
      </c>
      <c r="O97" s="197">
        <f t="shared" si="19"/>
        <v>0</v>
      </c>
      <c r="P97" s="197">
        <f t="shared" si="19"/>
        <v>0</v>
      </c>
      <c r="Q97" s="197">
        <f t="shared" si="19"/>
        <v>0</v>
      </c>
      <c r="R97" s="197">
        <f t="shared" si="19"/>
        <v>0</v>
      </c>
      <c r="S97" s="197">
        <f t="shared" si="19"/>
        <v>0</v>
      </c>
      <c r="T97" s="197">
        <f t="shared" si="19"/>
        <v>0</v>
      </c>
      <c r="U97" s="197">
        <f t="shared" si="19"/>
        <v>0</v>
      </c>
      <c r="V97" s="197">
        <f t="shared" si="19"/>
        <v>0</v>
      </c>
      <c r="W97" s="197">
        <f t="shared" si="19"/>
        <v>0</v>
      </c>
      <c r="X97" s="197">
        <f t="shared" si="19"/>
        <v>0</v>
      </c>
      <c r="Y97" s="197">
        <f t="shared" si="19"/>
        <v>0</v>
      </c>
      <c r="Z97" s="197">
        <f t="shared" si="19"/>
        <v>0</v>
      </c>
      <c r="AA97" s="197">
        <f t="shared" si="19"/>
        <v>0</v>
      </c>
      <c r="AB97" s="197">
        <f t="shared" si="19"/>
        <v>0</v>
      </c>
      <c r="AC97" s="197">
        <f t="shared" si="19"/>
        <v>0</v>
      </c>
      <c r="AD97" s="197">
        <f t="shared" si="19"/>
        <v>0</v>
      </c>
      <c r="AE97" s="197">
        <f t="shared" si="19"/>
        <v>0</v>
      </c>
      <c r="AF97" s="197">
        <f t="shared" si="19"/>
        <v>0</v>
      </c>
      <c r="AG97" s="197">
        <f t="shared" si="19"/>
        <v>0</v>
      </c>
      <c r="AH97" s="197">
        <f t="shared" si="19"/>
        <v>0</v>
      </c>
      <c r="AI97" s="197">
        <f t="shared" si="19"/>
        <v>0</v>
      </c>
      <c r="AJ97" s="197">
        <f t="shared" si="19"/>
        <v>0</v>
      </c>
      <c r="AK97" s="197">
        <f t="shared" si="19"/>
        <v>0</v>
      </c>
      <c r="AL97" s="197">
        <f t="shared" si="19"/>
        <v>0</v>
      </c>
      <c r="AM97" s="197">
        <f t="shared" si="19"/>
        <v>0</v>
      </c>
      <c r="AN97" s="197">
        <f t="shared" si="19"/>
        <v>0</v>
      </c>
      <c r="AO97" s="197">
        <f t="shared" si="19"/>
        <v>0</v>
      </c>
      <c r="AP97" s="197">
        <f t="shared" si="19"/>
        <v>0</v>
      </c>
      <c r="AQ97" s="197">
        <f t="shared" si="19"/>
        <v>0</v>
      </c>
      <c r="AR97" s="197">
        <f t="shared" si="19"/>
        <v>0</v>
      </c>
      <c r="AS97" s="197">
        <f t="shared" si="19"/>
        <v>0</v>
      </c>
      <c r="AT97" s="197">
        <f t="shared" si="19"/>
        <v>0</v>
      </c>
      <c r="AU97" s="197">
        <f t="shared" si="19"/>
        <v>0</v>
      </c>
      <c r="AV97" s="197">
        <f t="shared" si="19"/>
        <v>0</v>
      </c>
    </row>
    <row r="98" spans="2:48" s="468" customFormat="1" x14ac:dyDescent="0.2">
      <c r="B98" s="475" t="str">
        <f>B88</f>
        <v>Sobrecostos Expropiaciones</v>
      </c>
      <c r="C98" s="455"/>
      <c r="D98" s="151">
        <f t="shared" si="17"/>
        <v>11483.76477888244</v>
      </c>
      <c r="E98" s="357">
        <f t="shared" si="18"/>
        <v>12861.488834055519</v>
      </c>
      <c r="F98" s="473"/>
      <c r="G98" s="477">
        <f>G97-G96</f>
        <v>0</v>
      </c>
      <c r="H98" s="477">
        <f t="shared" ref="H98:AV98" si="20">H97-H96</f>
        <v>12861.488834055519</v>
      </c>
      <c r="I98" s="477">
        <f t="shared" si="20"/>
        <v>0</v>
      </c>
      <c r="J98" s="477">
        <f t="shared" si="20"/>
        <v>0</v>
      </c>
      <c r="K98" s="477">
        <f t="shared" si="20"/>
        <v>0</v>
      </c>
      <c r="L98" s="477">
        <f t="shared" si="20"/>
        <v>0</v>
      </c>
      <c r="M98" s="477">
        <f t="shared" si="20"/>
        <v>0</v>
      </c>
      <c r="N98" s="477">
        <f t="shared" si="20"/>
        <v>0</v>
      </c>
      <c r="O98" s="477">
        <f t="shared" si="20"/>
        <v>0</v>
      </c>
      <c r="P98" s="477">
        <f t="shared" si="20"/>
        <v>0</v>
      </c>
      <c r="Q98" s="477">
        <f t="shared" si="20"/>
        <v>0</v>
      </c>
      <c r="R98" s="477">
        <f t="shared" si="20"/>
        <v>0</v>
      </c>
      <c r="S98" s="477">
        <f t="shared" si="20"/>
        <v>0</v>
      </c>
      <c r="T98" s="477">
        <f t="shared" si="20"/>
        <v>0</v>
      </c>
      <c r="U98" s="477">
        <f t="shared" si="20"/>
        <v>0</v>
      </c>
      <c r="V98" s="477">
        <f t="shared" si="20"/>
        <v>0</v>
      </c>
      <c r="W98" s="477">
        <f t="shared" si="20"/>
        <v>0</v>
      </c>
      <c r="X98" s="477">
        <f t="shared" si="20"/>
        <v>0</v>
      </c>
      <c r="Y98" s="477">
        <f t="shared" si="20"/>
        <v>0</v>
      </c>
      <c r="Z98" s="477">
        <f t="shared" si="20"/>
        <v>0</v>
      </c>
      <c r="AA98" s="477">
        <f t="shared" si="20"/>
        <v>0</v>
      </c>
      <c r="AB98" s="477">
        <f t="shared" si="20"/>
        <v>0</v>
      </c>
      <c r="AC98" s="477">
        <f t="shared" si="20"/>
        <v>0</v>
      </c>
      <c r="AD98" s="477">
        <f t="shared" si="20"/>
        <v>0</v>
      </c>
      <c r="AE98" s="477">
        <f t="shared" si="20"/>
        <v>0</v>
      </c>
      <c r="AF98" s="477">
        <f t="shared" si="20"/>
        <v>0</v>
      </c>
      <c r="AG98" s="477">
        <f t="shared" si="20"/>
        <v>0</v>
      </c>
      <c r="AH98" s="477">
        <f t="shared" si="20"/>
        <v>0</v>
      </c>
      <c r="AI98" s="477">
        <f t="shared" si="20"/>
        <v>0</v>
      </c>
      <c r="AJ98" s="477">
        <f t="shared" si="20"/>
        <v>0</v>
      </c>
      <c r="AK98" s="477">
        <f t="shared" si="20"/>
        <v>0</v>
      </c>
      <c r="AL98" s="477">
        <f t="shared" si="20"/>
        <v>0</v>
      </c>
      <c r="AM98" s="477">
        <f t="shared" si="20"/>
        <v>0</v>
      </c>
      <c r="AN98" s="477">
        <f t="shared" si="20"/>
        <v>0</v>
      </c>
      <c r="AO98" s="477">
        <f t="shared" si="20"/>
        <v>0</v>
      </c>
      <c r="AP98" s="477">
        <f t="shared" si="20"/>
        <v>0</v>
      </c>
      <c r="AQ98" s="477">
        <f t="shared" si="20"/>
        <v>0</v>
      </c>
      <c r="AR98" s="477">
        <f t="shared" si="20"/>
        <v>0</v>
      </c>
      <c r="AS98" s="477">
        <f t="shared" si="20"/>
        <v>0</v>
      </c>
      <c r="AT98" s="477">
        <f t="shared" si="20"/>
        <v>0</v>
      </c>
      <c r="AU98" s="477">
        <f t="shared" si="20"/>
        <v>0</v>
      </c>
      <c r="AV98" s="477">
        <f t="shared" si="20"/>
        <v>0</v>
      </c>
    </row>
    <row r="99" spans="2:48" s="468" customFormat="1" x14ac:dyDescent="0.2">
      <c r="B99" s="473"/>
      <c r="C99" s="455"/>
      <c r="D99" s="197"/>
      <c r="E99" s="455"/>
      <c r="F99" s="455"/>
      <c r="G99" s="197"/>
      <c r="H99" s="197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</row>
    <row r="100" spans="2:48" x14ac:dyDescent="0.2">
      <c r="B100" s="66" t="s">
        <v>629</v>
      </c>
      <c r="C100" s="67"/>
      <c r="D100" s="149">
        <f t="shared" ref="D100" si="21">NPV($E$57,G100:AV100)/(1+$E$57)</f>
        <v>11483.76477888244</v>
      </c>
      <c r="E100" s="149">
        <f>SUM(G100:AV100)</f>
        <v>12861.488834055519</v>
      </c>
      <c r="F100" s="149"/>
      <c r="G100" s="149">
        <f>SUM(G98)</f>
        <v>0</v>
      </c>
      <c r="H100" s="149">
        <f t="shared" ref="H100:AV100" si="22">SUM(H98)</f>
        <v>12861.488834055519</v>
      </c>
      <c r="I100" s="149">
        <f t="shared" si="22"/>
        <v>0</v>
      </c>
      <c r="J100" s="149">
        <f t="shared" si="22"/>
        <v>0</v>
      </c>
      <c r="K100" s="149">
        <f t="shared" si="22"/>
        <v>0</v>
      </c>
      <c r="L100" s="149">
        <f t="shared" si="22"/>
        <v>0</v>
      </c>
      <c r="M100" s="149">
        <f t="shared" si="22"/>
        <v>0</v>
      </c>
      <c r="N100" s="149">
        <f t="shared" si="22"/>
        <v>0</v>
      </c>
      <c r="O100" s="149">
        <f t="shared" si="22"/>
        <v>0</v>
      </c>
      <c r="P100" s="149">
        <f t="shared" si="22"/>
        <v>0</v>
      </c>
      <c r="Q100" s="149">
        <f t="shared" si="22"/>
        <v>0</v>
      </c>
      <c r="R100" s="149">
        <f t="shared" si="22"/>
        <v>0</v>
      </c>
      <c r="S100" s="149">
        <f t="shared" si="22"/>
        <v>0</v>
      </c>
      <c r="T100" s="149">
        <f t="shared" si="22"/>
        <v>0</v>
      </c>
      <c r="U100" s="149">
        <f t="shared" si="22"/>
        <v>0</v>
      </c>
      <c r="V100" s="149">
        <f t="shared" si="22"/>
        <v>0</v>
      </c>
      <c r="W100" s="149">
        <f t="shared" si="22"/>
        <v>0</v>
      </c>
      <c r="X100" s="149">
        <f t="shared" si="22"/>
        <v>0</v>
      </c>
      <c r="Y100" s="149">
        <f t="shared" si="22"/>
        <v>0</v>
      </c>
      <c r="Z100" s="149">
        <f t="shared" si="22"/>
        <v>0</v>
      </c>
      <c r="AA100" s="149">
        <f t="shared" si="22"/>
        <v>0</v>
      </c>
      <c r="AB100" s="149">
        <f t="shared" si="22"/>
        <v>0</v>
      </c>
      <c r="AC100" s="149">
        <f t="shared" si="22"/>
        <v>0</v>
      </c>
      <c r="AD100" s="149">
        <f t="shared" si="22"/>
        <v>0</v>
      </c>
      <c r="AE100" s="149">
        <f t="shared" si="22"/>
        <v>0</v>
      </c>
      <c r="AF100" s="149">
        <f t="shared" si="22"/>
        <v>0</v>
      </c>
      <c r="AG100" s="149">
        <f t="shared" si="22"/>
        <v>0</v>
      </c>
      <c r="AH100" s="149">
        <f t="shared" si="22"/>
        <v>0</v>
      </c>
      <c r="AI100" s="149">
        <f t="shared" si="22"/>
        <v>0</v>
      </c>
      <c r="AJ100" s="149">
        <f t="shared" si="22"/>
        <v>0</v>
      </c>
      <c r="AK100" s="149">
        <f t="shared" si="22"/>
        <v>0</v>
      </c>
      <c r="AL100" s="149">
        <f t="shared" si="22"/>
        <v>0</v>
      </c>
      <c r="AM100" s="149">
        <f t="shared" si="22"/>
        <v>0</v>
      </c>
      <c r="AN100" s="149">
        <f t="shared" si="22"/>
        <v>0</v>
      </c>
      <c r="AO100" s="149">
        <f t="shared" si="22"/>
        <v>0</v>
      </c>
      <c r="AP100" s="149">
        <f t="shared" si="22"/>
        <v>0</v>
      </c>
      <c r="AQ100" s="149">
        <f t="shared" si="22"/>
        <v>0</v>
      </c>
      <c r="AR100" s="149">
        <f t="shared" si="22"/>
        <v>0</v>
      </c>
      <c r="AS100" s="149">
        <f t="shared" si="22"/>
        <v>0</v>
      </c>
      <c r="AT100" s="149">
        <f t="shared" si="22"/>
        <v>0</v>
      </c>
      <c r="AU100" s="149">
        <f t="shared" si="22"/>
        <v>0</v>
      </c>
      <c r="AV100" s="149">
        <f t="shared" si="22"/>
        <v>0</v>
      </c>
    </row>
    <row r="101" spans="2:48" x14ac:dyDescent="0.2">
      <c r="B101" s="2"/>
      <c r="C101" s="6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2:48" x14ac:dyDescent="0.2">
      <c r="B102" s="171" t="s">
        <v>630</v>
      </c>
      <c r="C102" s="171"/>
      <c r="D102" s="453" t="s">
        <v>599</v>
      </c>
      <c r="E102" s="171" t="s">
        <v>628</v>
      </c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>
        <f t="shared" ref="AV102" si="23">+AV100-AV101</f>
        <v>0</v>
      </c>
    </row>
    <row r="103" spans="2:48" s="468" customFormat="1" x14ac:dyDescent="0.2">
      <c r="B103" s="455"/>
      <c r="C103" s="455"/>
      <c r="D103" s="469"/>
      <c r="E103" s="455"/>
      <c r="F103" s="455"/>
      <c r="G103" s="455"/>
      <c r="H103" s="455"/>
      <c r="I103" s="455"/>
      <c r="J103" s="455"/>
      <c r="K103" s="455"/>
      <c r="L103" s="455"/>
      <c r="M103" s="455"/>
      <c r="N103" s="455"/>
      <c r="O103" s="455"/>
      <c r="P103" s="455"/>
      <c r="Q103" s="455"/>
      <c r="R103" s="455"/>
      <c r="S103" s="455"/>
      <c r="T103" s="455"/>
      <c r="U103" s="455"/>
      <c r="V103" s="455"/>
      <c r="W103" s="455"/>
      <c r="X103" s="455"/>
      <c r="Y103" s="455"/>
      <c r="Z103" s="455"/>
      <c r="AA103" s="455"/>
      <c r="AB103" s="455"/>
      <c r="AC103" s="455"/>
      <c r="AD103" s="455"/>
      <c r="AE103" s="455"/>
      <c r="AF103" s="455"/>
      <c r="AG103" s="455"/>
      <c r="AH103" s="455"/>
      <c r="AI103" s="455"/>
      <c r="AJ103" s="455"/>
      <c r="AK103" s="455"/>
      <c r="AL103" s="455"/>
      <c r="AM103" s="455"/>
      <c r="AN103" s="455"/>
      <c r="AO103" s="455"/>
      <c r="AP103" s="455"/>
      <c r="AQ103" s="455"/>
      <c r="AR103" s="455"/>
      <c r="AS103" s="455"/>
      <c r="AT103" s="455"/>
      <c r="AU103" s="455"/>
      <c r="AV103" s="455"/>
    </row>
    <row r="104" spans="2:48" s="468" customFormat="1" x14ac:dyDescent="0.2">
      <c r="B104" s="470" t="s">
        <v>644</v>
      </c>
      <c r="C104" s="470"/>
      <c r="D104" s="471"/>
      <c r="E104" s="470"/>
      <c r="F104" s="470"/>
      <c r="G104" s="470"/>
      <c r="H104" s="470"/>
      <c r="I104" s="470"/>
      <c r="J104" s="470"/>
      <c r="K104" s="470"/>
      <c r="L104" s="470"/>
      <c r="M104" s="470"/>
      <c r="N104" s="470"/>
      <c r="O104" s="470"/>
      <c r="P104" s="470"/>
      <c r="Q104" s="470"/>
      <c r="R104" s="470"/>
      <c r="S104" s="470"/>
      <c r="T104" s="470"/>
      <c r="U104" s="470"/>
      <c r="V104" s="470"/>
      <c r="W104" s="470"/>
      <c r="X104" s="470"/>
      <c r="Y104" s="470"/>
      <c r="Z104" s="470"/>
      <c r="AA104" s="470"/>
      <c r="AB104" s="470"/>
      <c r="AC104" s="470"/>
      <c r="AD104" s="470"/>
      <c r="AE104" s="470"/>
      <c r="AF104" s="470"/>
      <c r="AG104" s="470"/>
      <c r="AH104" s="470"/>
      <c r="AI104" s="470"/>
      <c r="AJ104" s="470"/>
      <c r="AK104" s="470"/>
      <c r="AL104" s="470"/>
      <c r="AM104" s="470"/>
      <c r="AN104" s="470"/>
      <c r="AO104" s="470"/>
      <c r="AP104" s="470"/>
      <c r="AQ104" s="470"/>
      <c r="AR104" s="470"/>
      <c r="AS104" s="470"/>
      <c r="AT104" s="470"/>
      <c r="AU104" s="470"/>
      <c r="AV104" s="470"/>
    </row>
    <row r="105" spans="2:48" s="472" customFormat="1" x14ac:dyDescent="0.2">
      <c r="B105" s="473" t="s">
        <v>650</v>
      </c>
      <c r="C105" s="473"/>
      <c r="D105" s="143">
        <f t="shared" ref="D105:D161" si="24">NPV($E$57,G105:AV105)/(1+$E$57)</f>
        <v>246300.98604311244</v>
      </c>
      <c r="E105" s="160">
        <f>SUM(G105:AV105)</f>
        <v>291097.57956211292</v>
      </c>
      <c r="F105" s="473"/>
      <c r="G105" s="160">
        <f>SUM('Inv. Inicial'!G257:G266)</f>
        <v>0</v>
      </c>
      <c r="H105" s="160">
        <f>SUM('Inv. Inicial'!H257:H266)</f>
        <v>29831.073878806768</v>
      </c>
      <c r="I105" s="160">
        <f>SUM('Inv. Inicial'!I257:I266)</f>
        <v>144487.40497123735</v>
      </c>
      <c r="J105" s="160">
        <f>SUM('Inv. Inicial'!J257:J266)</f>
        <v>76151.20185841553</v>
      </c>
      <c r="K105" s="160">
        <f>SUM('Inv. Inicial'!K257:K266)</f>
        <v>40627.898853653234</v>
      </c>
      <c r="L105" s="160">
        <f>SUM('Inv. Inicial'!L257:L266)</f>
        <v>0</v>
      </c>
      <c r="M105" s="160">
        <f>SUM('Inv. Inicial'!M257:M266)</f>
        <v>0</v>
      </c>
      <c r="N105" s="160">
        <f>SUM('Inv. Inicial'!N257:N266)</f>
        <v>0</v>
      </c>
      <c r="O105" s="160">
        <f>SUM('Inv. Inicial'!O257:O266)</f>
        <v>0</v>
      </c>
      <c r="P105" s="160">
        <f>SUM('Inv. Inicial'!P257:P266)</f>
        <v>0</v>
      </c>
      <c r="Q105" s="160">
        <f>SUM('Inv. Inicial'!Q257:Q266)</f>
        <v>0</v>
      </c>
      <c r="R105" s="160">
        <f>SUM('Inv. Inicial'!R257:R266)</f>
        <v>0</v>
      </c>
      <c r="S105" s="160">
        <f>SUM('Inv. Inicial'!S257:S266)</f>
        <v>0</v>
      </c>
      <c r="T105" s="160">
        <f>SUM('Inv. Inicial'!T257:T266)</f>
        <v>0</v>
      </c>
      <c r="U105" s="160">
        <f>SUM('Inv. Inicial'!U257:U266)</f>
        <v>0</v>
      </c>
      <c r="V105" s="160">
        <f>SUM('Inv. Inicial'!V257:V266)</f>
        <v>0</v>
      </c>
      <c r="W105" s="160">
        <f>SUM('Inv. Inicial'!W257:W266)</f>
        <v>0</v>
      </c>
      <c r="X105" s="160">
        <f>SUM('Inv. Inicial'!X257:X266)</f>
        <v>0</v>
      </c>
      <c r="Y105" s="160">
        <f>SUM('Inv. Inicial'!Y257:Y266)</f>
        <v>0</v>
      </c>
      <c r="Z105" s="160">
        <f>SUM('Inv. Inicial'!Z257:Z266)</f>
        <v>0</v>
      </c>
      <c r="AA105" s="160">
        <f>SUM('Inv. Inicial'!AA257:AA266)</f>
        <v>0</v>
      </c>
      <c r="AB105" s="160">
        <f>SUM('Inv. Inicial'!AB257:AB266)</f>
        <v>0</v>
      </c>
      <c r="AC105" s="160">
        <f>SUM('Inv. Inicial'!AC257:AC266)</f>
        <v>0</v>
      </c>
      <c r="AD105" s="160">
        <f>SUM('Inv. Inicial'!AD257:AD266)</f>
        <v>0</v>
      </c>
      <c r="AE105" s="160">
        <f>SUM('Inv. Inicial'!AE257:AE266)</f>
        <v>0</v>
      </c>
      <c r="AF105" s="160">
        <f>SUM('Inv. Inicial'!AF257:AF266)</f>
        <v>0</v>
      </c>
      <c r="AG105" s="160">
        <f>SUM('Inv. Inicial'!AG257:AG266)</f>
        <v>0</v>
      </c>
      <c r="AH105" s="160">
        <f>SUM('Inv. Inicial'!AH257:AH266)</f>
        <v>0</v>
      </c>
      <c r="AI105" s="160">
        <f>SUM('Inv. Inicial'!AI257:AI266)</f>
        <v>0</v>
      </c>
      <c r="AJ105" s="160">
        <f>SUM('Inv. Inicial'!AJ257:AJ266)</f>
        <v>0</v>
      </c>
      <c r="AK105" s="160">
        <f>SUM('Inv. Inicial'!AK257:AK266)</f>
        <v>0</v>
      </c>
      <c r="AL105" s="160">
        <f>SUM('Inv. Inicial'!AL257:AL266)</f>
        <v>0</v>
      </c>
      <c r="AM105" s="160">
        <f>SUM('Inv. Inicial'!AM257:AM266)</f>
        <v>0</v>
      </c>
      <c r="AN105" s="160">
        <f>SUM('Inv. Inicial'!AN257:AN266)</f>
        <v>0</v>
      </c>
      <c r="AO105" s="160">
        <f>SUM('Inv. Inicial'!AO257:AO266)</f>
        <v>0</v>
      </c>
      <c r="AP105" s="160">
        <f>SUM('Inv. Inicial'!AP257:AP266)</f>
        <v>0</v>
      </c>
      <c r="AQ105" s="160">
        <f>SUM('Inv. Inicial'!AQ257:AQ266)</f>
        <v>0</v>
      </c>
      <c r="AR105" s="160">
        <f>SUM('Inv. Inicial'!AR257:AR266)</f>
        <v>0</v>
      </c>
      <c r="AS105" s="160">
        <f>SUM('Inv. Inicial'!AS257:AS266)</f>
        <v>0</v>
      </c>
      <c r="AT105" s="160">
        <f>SUM('Inv. Inicial'!AT257:AT266)</f>
        <v>0</v>
      </c>
      <c r="AU105" s="160">
        <f>SUM('Inv. Inicial'!AU257:AU266)</f>
        <v>0</v>
      </c>
      <c r="AV105" s="160">
        <f>SUM('Inv. Inicial'!AV257:AV266)</f>
        <v>0</v>
      </c>
    </row>
    <row r="106" spans="2:48" s="472" customFormat="1" x14ac:dyDescent="0.2">
      <c r="B106" s="473" t="s">
        <v>651</v>
      </c>
      <c r="C106" s="473"/>
      <c r="D106" s="143">
        <f t="shared" si="24"/>
        <v>308968.05375757458</v>
      </c>
      <c r="E106" s="160">
        <f>SUM(G106:AV106)</f>
        <v>365162.37330492749</v>
      </c>
      <c r="F106" s="473"/>
      <c r="G106" s="160">
        <f>G105*(1+$E$48)</f>
        <v>0</v>
      </c>
      <c r="H106" s="160">
        <f t="shared" ref="H106:AV106" si="25">H105*(1+$E$48)</f>
        <v>37421.079736237989</v>
      </c>
      <c r="I106" s="160">
        <f t="shared" si="25"/>
        <v>181249.75065520688</v>
      </c>
      <c r="J106" s="160">
        <f t="shared" si="25"/>
        <v>95526.570995442409</v>
      </c>
      <c r="K106" s="160">
        <f t="shared" si="25"/>
        <v>50964.97191804021</v>
      </c>
      <c r="L106" s="160">
        <f t="shared" si="25"/>
        <v>0</v>
      </c>
      <c r="M106" s="160">
        <f t="shared" si="25"/>
        <v>0</v>
      </c>
      <c r="N106" s="160">
        <f t="shared" si="25"/>
        <v>0</v>
      </c>
      <c r="O106" s="160">
        <f t="shared" si="25"/>
        <v>0</v>
      </c>
      <c r="P106" s="160">
        <f t="shared" si="25"/>
        <v>0</v>
      </c>
      <c r="Q106" s="160">
        <f t="shared" si="25"/>
        <v>0</v>
      </c>
      <c r="R106" s="160">
        <f t="shared" si="25"/>
        <v>0</v>
      </c>
      <c r="S106" s="160">
        <f t="shared" si="25"/>
        <v>0</v>
      </c>
      <c r="T106" s="160">
        <f t="shared" si="25"/>
        <v>0</v>
      </c>
      <c r="U106" s="160">
        <f t="shared" si="25"/>
        <v>0</v>
      </c>
      <c r="V106" s="160">
        <f t="shared" si="25"/>
        <v>0</v>
      </c>
      <c r="W106" s="160">
        <f t="shared" si="25"/>
        <v>0</v>
      </c>
      <c r="X106" s="160">
        <f t="shared" si="25"/>
        <v>0</v>
      </c>
      <c r="Y106" s="160">
        <f t="shared" si="25"/>
        <v>0</v>
      </c>
      <c r="Z106" s="160">
        <f t="shared" si="25"/>
        <v>0</v>
      </c>
      <c r="AA106" s="160">
        <f t="shared" si="25"/>
        <v>0</v>
      </c>
      <c r="AB106" s="160">
        <f t="shared" si="25"/>
        <v>0</v>
      </c>
      <c r="AC106" s="160">
        <f t="shared" si="25"/>
        <v>0</v>
      </c>
      <c r="AD106" s="160">
        <f t="shared" si="25"/>
        <v>0</v>
      </c>
      <c r="AE106" s="160">
        <f t="shared" si="25"/>
        <v>0</v>
      </c>
      <c r="AF106" s="160">
        <f t="shared" si="25"/>
        <v>0</v>
      </c>
      <c r="AG106" s="160">
        <f t="shared" si="25"/>
        <v>0</v>
      </c>
      <c r="AH106" s="160">
        <f t="shared" si="25"/>
        <v>0</v>
      </c>
      <c r="AI106" s="160">
        <f t="shared" si="25"/>
        <v>0</v>
      </c>
      <c r="AJ106" s="160">
        <f t="shared" si="25"/>
        <v>0</v>
      </c>
      <c r="AK106" s="160">
        <f t="shared" si="25"/>
        <v>0</v>
      </c>
      <c r="AL106" s="160">
        <f t="shared" si="25"/>
        <v>0</v>
      </c>
      <c r="AM106" s="160">
        <f t="shared" si="25"/>
        <v>0</v>
      </c>
      <c r="AN106" s="160">
        <f t="shared" si="25"/>
        <v>0</v>
      </c>
      <c r="AO106" s="160">
        <f t="shared" si="25"/>
        <v>0</v>
      </c>
      <c r="AP106" s="160">
        <f t="shared" si="25"/>
        <v>0</v>
      </c>
      <c r="AQ106" s="160">
        <f t="shared" si="25"/>
        <v>0</v>
      </c>
      <c r="AR106" s="160">
        <f t="shared" si="25"/>
        <v>0</v>
      </c>
      <c r="AS106" s="160">
        <f t="shared" si="25"/>
        <v>0</v>
      </c>
      <c r="AT106" s="160">
        <f t="shared" si="25"/>
        <v>0</v>
      </c>
      <c r="AU106" s="160">
        <f t="shared" si="25"/>
        <v>0</v>
      </c>
      <c r="AV106" s="160">
        <f t="shared" si="25"/>
        <v>0</v>
      </c>
    </row>
    <row r="107" spans="2:48" s="474" customFormat="1" x14ac:dyDescent="0.2">
      <c r="B107" s="32" t="str">
        <f>B104</f>
        <v>Sobrecostos Obras</v>
      </c>
      <c r="C107" s="69"/>
      <c r="D107" s="151">
        <f t="shared" si="24"/>
        <v>62667.067714462202</v>
      </c>
      <c r="E107" s="475">
        <f>SUM(G107:AV107)</f>
        <v>74064.793742814596</v>
      </c>
      <c r="F107" s="151"/>
      <c r="G107" s="151">
        <f>G106-G105</f>
        <v>0</v>
      </c>
      <c r="H107" s="151">
        <f t="shared" ref="H107:AV107" si="26">H106-H105</f>
        <v>7590.0058574312206</v>
      </c>
      <c r="I107" s="151">
        <f t="shared" si="26"/>
        <v>36762.345683969528</v>
      </c>
      <c r="J107" s="151">
        <f t="shared" si="26"/>
        <v>19375.369137026879</v>
      </c>
      <c r="K107" s="151">
        <f t="shared" si="26"/>
        <v>10337.073064386976</v>
      </c>
      <c r="L107" s="151">
        <f t="shared" si="26"/>
        <v>0</v>
      </c>
      <c r="M107" s="151">
        <f t="shared" si="26"/>
        <v>0</v>
      </c>
      <c r="N107" s="151">
        <f t="shared" si="26"/>
        <v>0</v>
      </c>
      <c r="O107" s="151">
        <f t="shared" si="26"/>
        <v>0</v>
      </c>
      <c r="P107" s="151">
        <f t="shared" si="26"/>
        <v>0</v>
      </c>
      <c r="Q107" s="151">
        <f t="shared" si="26"/>
        <v>0</v>
      </c>
      <c r="R107" s="151">
        <f t="shared" si="26"/>
        <v>0</v>
      </c>
      <c r="S107" s="151">
        <f t="shared" si="26"/>
        <v>0</v>
      </c>
      <c r="T107" s="151">
        <f t="shared" si="26"/>
        <v>0</v>
      </c>
      <c r="U107" s="151">
        <f t="shared" si="26"/>
        <v>0</v>
      </c>
      <c r="V107" s="151">
        <f t="shared" si="26"/>
        <v>0</v>
      </c>
      <c r="W107" s="151">
        <f t="shared" si="26"/>
        <v>0</v>
      </c>
      <c r="X107" s="151">
        <f t="shared" si="26"/>
        <v>0</v>
      </c>
      <c r="Y107" s="151">
        <f t="shared" si="26"/>
        <v>0</v>
      </c>
      <c r="Z107" s="151">
        <f t="shared" si="26"/>
        <v>0</v>
      </c>
      <c r="AA107" s="151">
        <f t="shared" si="26"/>
        <v>0</v>
      </c>
      <c r="AB107" s="151">
        <f t="shared" si="26"/>
        <v>0</v>
      </c>
      <c r="AC107" s="151">
        <f t="shared" si="26"/>
        <v>0</v>
      </c>
      <c r="AD107" s="151">
        <f t="shared" si="26"/>
        <v>0</v>
      </c>
      <c r="AE107" s="151">
        <f t="shared" si="26"/>
        <v>0</v>
      </c>
      <c r="AF107" s="151">
        <f t="shared" si="26"/>
        <v>0</v>
      </c>
      <c r="AG107" s="151">
        <f t="shared" si="26"/>
        <v>0</v>
      </c>
      <c r="AH107" s="151">
        <f t="shared" si="26"/>
        <v>0</v>
      </c>
      <c r="AI107" s="151">
        <f t="shared" si="26"/>
        <v>0</v>
      </c>
      <c r="AJ107" s="151">
        <f t="shared" si="26"/>
        <v>0</v>
      </c>
      <c r="AK107" s="151">
        <f t="shared" si="26"/>
        <v>0</v>
      </c>
      <c r="AL107" s="151">
        <f t="shared" si="26"/>
        <v>0</v>
      </c>
      <c r="AM107" s="151">
        <f t="shared" si="26"/>
        <v>0</v>
      </c>
      <c r="AN107" s="151">
        <f t="shared" si="26"/>
        <v>0</v>
      </c>
      <c r="AO107" s="151">
        <f t="shared" si="26"/>
        <v>0</v>
      </c>
      <c r="AP107" s="151">
        <f t="shared" si="26"/>
        <v>0</v>
      </c>
      <c r="AQ107" s="151">
        <f t="shared" si="26"/>
        <v>0</v>
      </c>
      <c r="AR107" s="151">
        <f t="shared" si="26"/>
        <v>0</v>
      </c>
      <c r="AS107" s="151">
        <f t="shared" si="26"/>
        <v>0</v>
      </c>
      <c r="AT107" s="151">
        <f t="shared" si="26"/>
        <v>0</v>
      </c>
      <c r="AU107" s="151">
        <f t="shared" si="26"/>
        <v>0</v>
      </c>
      <c r="AV107" s="151">
        <f t="shared" si="26"/>
        <v>0</v>
      </c>
    </row>
    <row r="108" spans="2:48" s="474" customFormat="1" x14ac:dyDescent="0.2">
      <c r="B108" s="39"/>
      <c r="C108" s="18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  <c r="AR108" s="143"/>
      <c r="AS108" s="143"/>
      <c r="AT108" s="143"/>
      <c r="AU108" s="143"/>
      <c r="AV108" s="143"/>
    </row>
    <row r="109" spans="2:48" s="468" customFormat="1" x14ac:dyDescent="0.2">
      <c r="B109" s="470" t="s">
        <v>648</v>
      </c>
      <c r="C109" s="470"/>
      <c r="D109" s="471"/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  <c r="AA109" s="470"/>
      <c r="AB109" s="470"/>
      <c r="AC109" s="470"/>
      <c r="AD109" s="470"/>
      <c r="AE109" s="470"/>
      <c r="AF109" s="470"/>
      <c r="AG109" s="470"/>
      <c r="AH109" s="470"/>
      <c r="AI109" s="470"/>
      <c r="AJ109" s="470"/>
      <c r="AK109" s="470"/>
      <c r="AL109" s="470"/>
      <c r="AM109" s="470"/>
      <c r="AN109" s="470"/>
      <c r="AO109" s="470"/>
      <c r="AP109" s="470"/>
      <c r="AQ109" s="470"/>
      <c r="AR109" s="470"/>
      <c r="AS109" s="470"/>
      <c r="AT109" s="470"/>
      <c r="AU109" s="470"/>
      <c r="AV109" s="470"/>
    </row>
    <row r="110" spans="2:48" s="468" customFormat="1" x14ac:dyDescent="0.2">
      <c r="B110" s="487" t="s">
        <v>730</v>
      </c>
      <c r="C110" s="484"/>
      <c r="D110" s="485"/>
      <c r="E110" s="484"/>
      <c r="F110" s="484"/>
      <c r="G110" s="484"/>
      <c r="H110" s="484"/>
      <c r="I110" s="484"/>
      <c r="J110" s="484"/>
      <c r="K110" s="484"/>
      <c r="L110" s="484"/>
      <c r="M110" s="484"/>
      <c r="N110" s="484"/>
      <c r="O110" s="484"/>
      <c r="P110" s="484"/>
      <c r="Q110" s="484"/>
      <c r="R110" s="484"/>
      <c r="S110" s="484"/>
      <c r="T110" s="484"/>
      <c r="U110" s="484"/>
      <c r="V110" s="484"/>
      <c r="W110" s="484"/>
      <c r="X110" s="484"/>
      <c r="Y110" s="484"/>
      <c r="Z110" s="484"/>
      <c r="AA110" s="484"/>
      <c r="AB110" s="484"/>
      <c r="AC110" s="484"/>
      <c r="AD110" s="484"/>
      <c r="AE110" s="484"/>
      <c r="AF110" s="484"/>
      <c r="AG110" s="484"/>
      <c r="AH110" s="484"/>
      <c r="AI110" s="484"/>
      <c r="AJ110" s="484"/>
      <c r="AK110" s="484"/>
      <c r="AL110" s="484"/>
      <c r="AM110" s="484"/>
      <c r="AN110" s="484"/>
      <c r="AO110" s="484"/>
      <c r="AP110" s="484"/>
      <c r="AQ110" s="484"/>
      <c r="AR110" s="484"/>
      <c r="AS110" s="484"/>
      <c r="AT110" s="484"/>
      <c r="AU110" s="484"/>
      <c r="AV110" s="484"/>
    </row>
    <row r="111" spans="2:48" s="468" customFormat="1" x14ac:dyDescent="0.2">
      <c r="B111" s="487"/>
      <c r="C111" s="484"/>
      <c r="D111" s="485"/>
      <c r="E111" s="484"/>
      <c r="F111" s="484"/>
      <c r="G111" s="484"/>
      <c r="H111" s="484"/>
      <c r="I111" s="484"/>
      <c r="J111" s="484"/>
      <c r="K111" s="484"/>
      <c r="L111" s="484"/>
      <c r="M111" s="484"/>
      <c r="N111" s="484"/>
      <c r="O111" s="484"/>
      <c r="P111" s="484"/>
      <c r="Q111" s="484"/>
      <c r="R111" s="484"/>
      <c r="S111" s="484"/>
      <c r="T111" s="484"/>
      <c r="U111" s="484"/>
      <c r="V111" s="484"/>
      <c r="W111" s="484"/>
      <c r="X111" s="484"/>
      <c r="Y111" s="484"/>
      <c r="Z111" s="484"/>
      <c r="AA111" s="484"/>
      <c r="AB111" s="484"/>
      <c r="AC111" s="484"/>
      <c r="AD111" s="484"/>
      <c r="AE111" s="484"/>
      <c r="AF111" s="484"/>
      <c r="AG111" s="484"/>
      <c r="AH111" s="484"/>
      <c r="AI111" s="484"/>
      <c r="AJ111" s="484"/>
      <c r="AK111" s="484"/>
      <c r="AL111" s="484"/>
      <c r="AM111" s="484"/>
      <c r="AN111" s="484"/>
      <c r="AO111" s="484"/>
      <c r="AP111" s="484"/>
      <c r="AQ111" s="484"/>
      <c r="AR111" s="484"/>
      <c r="AS111" s="484"/>
      <c r="AT111" s="484"/>
      <c r="AU111" s="484"/>
      <c r="AV111" s="484"/>
    </row>
    <row r="112" spans="2:48" s="468" customFormat="1" x14ac:dyDescent="0.2">
      <c r="B112" s="487" t="s">
        <v>245</v>
      </c>
      <c r="C112" s="484"/>
      <c r="D112" s="485"/>
      <c r="E112" s="484"/>
      <c r="F112" s="484"/>
      <c r="G112" s="457"/>
      <c r="H112" s="484"/>
      <c r="I112" s="484"/>
      <c r="J112" s="484"/>
      <c r="K112" s="484"/>
      <c r="L112" s="484"/>
      <c r="M112" s="484"/>
      <c r="N112" s="484"/>
      <c r="O112" s="484"/>
      <c r="P112" s="484"/>
      <c r="Q112" s="484"/>
      <c r="R112" s="484"/>
      <c r="S112" s="484"/>
      <c r="T112" s="484"/>
      <c r="U112" s="484"/>
      <c r="V112" s="484"/>
      <c r="W112" s="484"/>
      <c r="X112" s="484"/>
      <c r="Y112" s="484"/>
      <c r="Z112" s="484"/>
      <c r="AA112" s="484"/>
      <c r="AB112" s="484"/>
      <c r="AC112" s="484"/>
      <c r="AD112" s="484"/>
      <c r="AE112" s="484"/>
      <c r="AF112" s="484"/>
      <c r="AG112" s="484"/>
      <c r="AH112" s="484"/>
      <c r="AI112" s="484"/>
      <c r="AJ112" s="484"/>
      <c r="AK112" s="484"/>
      <c r="AL112" s="484"/>
      <c r="AM112" s="484"/>
      <c r="AN112" s="484"/>
      <c r="AO112" s="484"/>
      <c r="AP112" s="484"/>
      <c r="AQ112" s="484"/>
      <c r="AR112" s="484"/>
      <c r="AS112" s="484"/>
      <c r="AT112" s="484"/>
      <c r="AU112" s="484"/>
      <c r="AV112" s="484"/>
    </row>
    <row r="113" spans="2:48" s="468" customFormat="1" x14ac:dyDescent="0.2">
      <c r="B113" s="456" t="s">
        <v>667</v>
      </c>
      <c r="C113" s="62"/>
      <c r="D113" s="160"/>
      <c r="E113" s="457">
        <v>3442756.8</v>
      </c>
      <c r="F113" s="160"/>
      <c r="G113" s="160">
        <f>$E113*TS!G$20</f>
        <v>0</v>
      </c>
      <c r="H113" s="160">
        <f>$E113*TS!H$20</f>
        <v>0</v>
      </c>
      <c r="I113" s="160">
        <f>$E113*TS!I$20</f>
        <v>427814.68021442922</v>
      </c>
      <c r="J113" s="160">
        <f>$E113*TS!J$20</f>
        <v>1722057.1616125882</v>
      </c>
      <c r="K113" s="160">
        <f>$E113*TS!K$20</f>
        <v>1292884.9581729816</v>
      </c>
      <c r="L113" s="160">
        <f>$E113*TS!L$20</f>
        <v>0</v>
      </c>
      <c r="M113" s="160">
        <f>$E113*TS!M$20</f>
        <v>0</v>
      </c>
      <c r="N113" s="160">
        <f>$E113*TS!N$20</f>
        <v>0</v>
      </c>
      <c r="O113" s="160">
        <f>$E113*TS!O$20</f>
        <v>0</v>
      </c>
      <c r="P113" s="160">
        <f>$E113*TS!P$20</f>
        <v>0</v>
      </c>
      <c r="Q113" s="160">
        <f>$E113*TS!Q$20</f>
        <v>0</v>
      </c>
      <c r="R113" s="160">
        <f>$E113*TS!R$20</f>
        <v>0</v>
      </c>
      <c r="S113" s="160">
        <f>$E113*TS!S$20</f>
        <v>0</v>
      </c>
      <c r="T113" s="160">
        <f>$E113*TS!T$20</f>
        <v>0</v>
      </c>
      <c r="U113" s="160">
        <f>$E113*TS!U$20</f>
        <v>0</v>
      </c>
      <c r="V113" s="160">
        <f>$E113*TS!V$20</f>
        <v>0</v>
      </c>
      <c r="W113" s="160">
        <f>$E113*TS!W$20</f>
        <v>0</v>
      </c>
      <c r="X113" s="160">
        <f>$E113*TS!X$20</f>
        <v>0</v>
      </c>
      <c r="Y113" s="160">
        <f>$E113*TS!Y$20</f>
        <v>0</v>
      </c>
      <c r="Z113" s="160">
        <f>$E113*TS!Z$20</f>
        <v>0</v>
      </c>
      <c r="AA113" s="160">
        <f>$E113*TS!AA$20</f>
        <v>0</v>
      </c>
      <c r="AB113" s="160">
        <f>$E113*TS!AB$20</f>
        <v>0</v>
      </c>
      <c r="AC113" s="160">
        <f>$E113*TS!AC$20</f>
        <v>0</v>
      </c>
      <c r="AD113" s="160">
        <f>$E113*TS!AD$20</f>
        <v>0</v>
      </c>
      <c r="AE113" s="160">
        <f>$E113*TS!AE$20</f>
        <v>0</v>
      </c>
      <c r="AF113" s="160">
        <f>$E113*TS!AF$20</f>
        <v>0</v>
      </c>
      <c r="AG113" s="160">
        <f>$E113*TS!AG$20</f>
        <v>0</v>
      </c>
      <c r="AH113" s="160">
        <f>$E113*TS!AH$20</f>
        <v>0</v>
      </c>
      <c r="AI113" s="160">
        <f>$E113*TS!AI$20</f>
        <v>0</v>
      </c>
      <c r="AJ113" s="160">
        <f>$E113*TS!AJ$20</f>
        <v>0</v>
      </c>
      <c r="AK113" s="160">
        <f>$E113*TS!AK$20</f>
        <v>0</v>
      </c>
      <c r="AL113" s="160">
        <f>$E113*TS!AL$20</f>
        <v>0</v>
      </c>
      <c r="AM113" s="160">
        <f>$E113*TS!AM$20</f>
        <v>0</v>
      </c>
      <c r="AN113" s="160">
        <f>$E113*TS!AN$20</f>
        <v>0</v>
      </c>
      <c r="AO113" s="160">
        <f>$E113*TS!AO$20</f>
        <v>0</v>
      </c>
      <c r="AP113" s="160">
        <f>$E113*TS!AP$20</f>
        <v>0</v>
      </c>
      <c r="AQ113" s="160">
        <f>$E113*TS!AQ$20</f>
        <v>0</v>
      </c>
      <c r="AR113" s="160">
        <f>$E113*TS!AR$20</f>
        <v>0</v>
      </c>
      <c r="AS113" s="160">
        <f>$E113*TS!AS$20</f>
        <v>0</v>
      </c>
      <c r="AT113" s="160">
        <f>$E113*TS!AT$20</f>
        <v>0</v>
      </c>
      <c r="AU113" s="160">
        <f>$E113*TS!AU$20</f>
        <v>0</v>
      </c>
      <c r="AV113" s="160">
        <f>$E113*TS!AV$20</f>
        <v>0</v>
      </c>
    </row>
    <row r="114" spans="2:48" s="468" customFormat="1" x14ac:dyDescent="0.2">
      <c r="B114" s="456" t="s">
        <v>668</v>
      </c>
      <c r="C114" s="62"/>
      <c r="D114" s="160"/>
      <c r="E114" s="457">
        <v>248040</v>
      </c>
      <c r="F114" s="160"/>
      <c r="G114" s="160">
        <f>$E114*TS!G$20</f>
        <v>0</v>
      </c>
      <c r="H114" s="160">
        <f>$E114*TS!H$20</f>
        <v>0</v>
      </c>
      <c r="I114" s="160">
        <f>$E114*TS!I$20</f>
        <v>30822.727089054632</v>
      </c>
      <c r="J114" s="160">
        <f>$E114*TS!J$20</f>
        <v>124068.90267891894</v>
      </c>
      <c r="K114" s="160">
        <f>$E114*TS!K$20</f>
        <v>93148.370232026369</v>
      </c>
      <c r="L114" s="160">
        <f>$E114*TS!L$20</f>
        <v>0</v>
      </c>
      <c r="M114" s="160">
        <f>$E114*TS!M$20</f>
        <v>0</v>
      </c>
      <c r="N114" s="160">
        <f>$E114*TS!N$20</f>
        <v>0</v>
      </c>
      <c r="O114" s="160">
        <f>$E114*TS!O$20</f>
        <v>0</v>
      </c>
      <c r="P114" s="160">
        <f>$E114*TS!P$20</f>
        <v>0</v>
      </c>
      <c r="Q114" s="160">
        <f>$E114*TS!Q$20</f>
        <v>0</v>
      </c>
      <c r="R114" s="160">
        <f>$E114*TS!R$20</f>
        <v>0</v>
      </c>
      <c r="S114" s="160">
        <f>$E114*TS!S$20</f>
        <v>0</v>
      </c>
      <c r="T114" s="160">
        <f>$E114*TS!T$20</f>
        <v>0</v>
      </c>
      <c r="U114" s="160">
        <f>$E114*TS!U$20</f>
        <v>0</v>
      </c>
      <c r="V114" s="160">
        <f>$E114*TS!V$20</f>
        <v>0</v>
      </c>
      <c r="W114" s="160">
        <f>$E114*TS!W$20</f>
        <v>0</v>
      </c>
      <c r="X114" s="160">
        <f>$E114*TS!X$20</f>
        <v>0</v>
      </c>
      <c r="Y114" s="160">
        <f>$E114*TS!Y$20</f>
        <v>0</v>
      </c>
      <c r="Z114" s="160">
        <f>$E114*TS!Z$20</f>
        <v>0</v>
      </c>
      <c r="AA114" s="160">
        <f>$E114*TS!AA$20</f>
        <v>0</v>
      </c>
      <c r="AB114" s="160">
        <f>$E114*TS!AB$20</f>
        <v>0</v>
      </c>
      <c r="AC114" s="160">
        <f>$E114*TS!AC$20</f>
        <v>0</v>
      </c>
      <c r="AD114" s="160">
        <f>$E114*TS!AD$20</f>
        <v>0</v>
      </c>
      <c r="AE114" s="160">
        <f>$E114*TS!AE$20</f>
        <v>0</v>
      </c>
      <c r="AF114" s="160">
        <f>$E114*TS!AF$20</f>
        <v>0</v>
      </c>
      <c r="AG114" s="160">
        <f>$E114*TS!AG$20</f>
        <v>0</v>
      </c>
      <c r="AH114" s="160">
        <f>$E114*TS!AH$20</f>
        <v>0</v>
      </c>
      <c r="AI114" s="160">
        <f>$E114*TS!AI$20</f>
        <v>0</v>
      </c>
      <c r="AJ114" s="160">
        <f>$E114*TS!AJ$20</f>
        <v>0</v>
      </c>
      <c r="AK114" s="160">
        <f>$E114*TS!AK$20</f>
        <v>0</v>
      </c>
      <c r="AL114" s="160">
        <f>$E114*TS!AL$20</f>
        <v>0</v>
      </c>
      <c r="AM114" s="160">
        <f>$E114*TS!AM$20</f>
        <v>0</v>
      </c>
      <c r="AN114" s="160">
        <f>$E114*TS!AN$20</f>
        <v>0</v>
      </c>
      <c r="AO114" s="160">
        <f>$E114*TS!AO$20</f>
        <v>0</v>
      </c>
      <c r="AP114" s="160">
        <f>$E114*TS!AP$20</f>
        <v>0</v>
      </c>
      <c r="AQ114" s="160">
        <f>$E114*TS!AQ$20</f>
        <v>0</v>
      </c>
      <c r="AR114" s="160">
        <f>$E114*TS!AR$20</f>
        <v>0</v>
      </c>
      <c r="AS114" s="160">
        <f>$E114*TS!AS$20</f>
        <v>0</v>
      </c>
      <c r="AT114" s="160">
        <f>$E114*TS!AT$20</f>
        <v>0</v>
      </c>
      <c r="AU114" s="160">
        <f>$E114*TS!AU$20</f>
        <v>0</v>
      </c>
      <c r="AV114" s="160">
        <f>$E114*TS!AV$20</f>
        <v>0</v>
      </c>
    </row>
    <row r="115" spans="2:48" s="468" customFormat="1" x14ac:dyDescent="0.2">
      <c r="B115" s="456" t="s">
        <v>669</v>
      </c>
      <c r="C115" s="62"/>
      <c r="D115" s="160"/>
      <c r="E115" s="457">
        <v>87750</v>
      </c>
      <c r="F115" s="160"/>
      <c r="G115" s="160">
        <f>$E115*TS!G$20</f>
        <v>0</v>
      </c>
      <c r="H115" s="160">
        <f>$E115*TS!H$20</f>
        <v>0</v>
      </c>
      <c r="I115" s="160">
        <f>$E115*TS!I$20</f>
        <v>10904.266658863666</v>
      </c>
      <c r="J115" s="160">
        <f>$E115*TS!J$20</f>
        <v>43892.300476032644</v>
      </c>
      <c r="K115" s="160">
        <f>$E115*TS!K$20</f>
        <v>32953.43286510367</v>
      </c>
      <c r="L115" s="160">
        <f>$E115*TS!L$20</f>
        <v>0</v>
      </c>
      <c r="M115" s="160">
        <f>$E115*TS!M$20</f>
        <v>0</v>
      </c>
      <c r="N115" s="160">
        <f>$E115*TS!N$20</f>
        <v>0</v>
      </c>
      <c r="O115" s="160">
        <f>$E115*TS!O$20</f>
        <v>0</v>
      </c>
      <c r="P115" s="160">
        <f>$E115*TS!P$20</f>
        <v>0</v>
      </c>
      <c r="Q115" s="160">
        <f>$E115*TS!Q$20</f>
        <v>0</v>
      </c>
      <c r="R115" s="160">
        <f>$E115*TS!R$20</f>
        <v>0</v>
      </c>
      <c r="S115" s="160">
        <f>$E115*TS!S$20</f>
        <v>0</v>
      </c>
      <c r="T115" s="160">
        <f>$E115*TS!T$20</f>
        <v>0</v>
      </c>
      <c r="U115" s="160">
        <f>$E115*TS!U$20</f>
        <v>0</v>
      </c>
      <c r="V115" s="160">
        <f>$E115*TS!V$20</f>
        <v>0</v>
      </c>
      <c r="W115" s="160">
        <f>$E115*TS!W$20</f>
        <v>0</v>
      </c>
      <c r="X115" s="160">
        <f>$E115*TS!X$20</f>
        <v>0</v>
      </c>
      <c r="Y115" s="160">
        <f>$E115*TS!Y$20</f>
        <v>0</v>
      </c>
      <c r="Z115" s="160">
        <f>$E115*TS!Z$20</f>
        <v>0</v>
      </c>
      <c r="AA115" s="160">
        <f>$E115*TS!AA$20</f>
        <v>0</v>
      </c>
      <c r="AB115" s="160">
        <f>$E115*TS!AB$20</f>
        <v>0</v>
      </c>
      <c r="AC115" s="160">
        <f>$E115*TS!AC$20</f>
        <v>0</v>
      </c>
      <c r="AD115" s="160">
        <f>$E115*TS!AD$20</f>
        <v>0</v>
      </c>
      <c r="AE115" s="160">
        <f>$E115*TS!AE$20</f>
        <v>0</v>
      </c>
      <c r="AF115" s="160">
        <f>$E115*TS!AF$20</f>
        <v>0</v>
      </c>
      <c r="AG115" s="160">
        <f>$E115*TS!AG$20</f>
        <v>0</v>
      </c>
      <c r="AH115" s="160">
        <f>$E115*TS!AH$20</f>
        <v>0</v>
      </c>
      <c r="AI115" s="160">
        <f>$E115*TS!AI$20</f>
        <v>0</v>
      </c>
      <c r="AJ115" s="160">
        <f>$E115*TS!AJ$20</f>
        <v>0</v>
      </c>
      <c r="AK115" s="160">
        <f>$E115*TS!AK$20</f>
        <v>0</v>
      </c>
      <c r="AL115" s="160">
        <f>$E115*TS!AL$20</f>
        <v>0</v>
      </c>
      <c r="AM115" s="160">
        <f>$E115*TS!AM$20</f>
        <v>0</v>
      </c>
      <c r="AN115" s="160">
        <f>$E115*TS!AN$20</f>
        <v>0</v>
      </c>
      <c r="AO115" s="160">
        <f>$E115*TS!AO$20</f>
        <v>0</v>
      </c>
      <c r="AP115" s="160">
        <f>$E115*TS!AP$20</f>
        <v>0</v>
      </c>
      <c r="AQ115" s="160">
        <f>$E115*TS!AQ$20</f>
        <v>0</v>
      </c>
      <c r="AR115" s="160">
        <f>$E115*TS!AR$20</f>
        <v>0</v>
      </c>
      <c r="AS115" s="160">
        <f>$E115*TS!AS$20</f>
        <v>0</v>
      </c>
      <c r="AT115" s="160">
        <f>$E115*TS!AT$20</f>
        <v>0</v>
      </c>
      <c r="AU115" s="160">
        <f>$E115*TS!AU$20</f>
        <v>0</v>
      </c>
      <c r="AV115" s="160">
        <f>$E115*TS!AV$20</f>
        <v>0</v>
      </c>
    </row>
    <row r="116" spans="2:48" s="468" customFormat="1" x14ac:dyDescent="0.2">
      <c r="B116" s="456" t="s">
        <v>670</v>
      </c>
      <c r="C116" s="62"/>
      <c r="D116" s="160"/>
      <c r="E116" s="457">
        <v>18021</v>
      </c>
      <c r="F116" s="160"/>
      <c r="G116" s="160">
        <f>$E116*TS!G$20</f>
        <v>0</v>
      </c>
      <c r="H116" s="160">
        <f>$E116*TS!H$20</f>
        <v>0</v>
      </c>
      <c r="I116" s="160">
        <f>$E116*TS!I$20</f>
        <v>2239.3822160613349</v>
      </c>
      <c r="J116" s="160">
        <f>$E116*TS!J$20</f>
        <v>9014.0529558813032</v>
      </c>
      <c r="K116" s="160">
        <f>$E116*TS!K$20</f>
        <v>6767.5648280573587</v>
      </c>
      <c r="L116" s="160">
        <f>$E116*TS!L$20</f>
        <v>0</v>
      </c>
      <c r="M116" s="160">
        <f>$E116*TS!M$20</f>
        <v>0</v>
      </c>
      <c r="N116" s="160">
        <f>$E116*TS!N$20</f>
        <v>0</v>
      </c>
      <c r="O116" s="160">
        <f>$E116*TS!O$20</f>
        <v>0</v>
      </c>
      <c r="P116" s="160">
        <f>$E116*TS!P$20</f>
        <v>0</v>
      </c>
      <c r="Q116" s="160">
        <f>$E116*TS!Q$20</f>
        <v>0</v>
      </c>
      <c r="R116" s="160">
        <f>$E116*TS!R$20</f>
        <v>0</v>
      </c>
      <c r="S116" s="160">
        <f>$E116*TS!S$20</f>
        <v>0</v>
      </c>
      <c r="T116" s="160">
        <f>$E116*TS!T$20</f>
        <v>0</v>
      </c>
      <c r="U116" s="160">
        <f>$E116*TS!U$20</f>
        <v>0</v>
      </c>
      <c r="V116" s="160">
        <f>$E116*TS!V$20</f>
        <v>0</v>
      </c>
      <c r="W116" s="160">
        <f>$E116*TS!W$20</f>
        <v>0</v>
      </c>
      <c r="X116" s="160">
        <f>$E116*TS!X$20</f>
        <v>0</v>
      </c>
      <c r="Y116" s="160">
        <f>$E116*TS!Y$20</f>
        <v>0</v>
      </c>
      <c r="Z116" s="160">
        <f>$E116*TS!Z$20</f>
        <v>0</v>
      </c>
      <c r="AA116" s="160">
        <f>$E116*TS!AA$20</f>
        <v>0</v>
      </c>
      <c r="AB116" s="160">
        <f>$E116*TS!AB$20</f>
        <v>0</v>
      </c>
      <c r="AC116" s="160">
        <f>$E116*TS!AC$20</f>
        <v>0</v>
      </c>
      <c r="AD116" s="160">
        <f>$E116*TS!AD$20</f>
        <v>0</v>
      </c>
      <c r="AE116" s="160">
        <f>$E116*TS!AE$20</f>
        <v>0</v>
      </c>
      <c r="AF116" s="160">
        <f>$E116*TS!AF$20</f>
        <v>0</v>
      </c>
      <c r="AG116" s="160">
        <f>$E116*TS!AG$20</f>
        <v>0</v>
      </c>
      <c r="AH116" s="160">
        <f>$E116*TS!AH$20</f>
        <v>0</v>
      </c>
      <c r="AI116" s="160">
        <f>$E116*TS!AI$20</f>
        <v>0</v>
      </c>
      <c r="AJ116" s="160">
        <f>$E116*TS!AJ$20</f>
        <v>0</v>
      </c>
      <c r="AK116" s="160">
        <f>$E116*TS!AK$20</f>
        <v>0</v>
      </c>
      <c r="AL116" s="160">
        <f>$E116*TS!AL$20</f>
        <v>0</v>
      </c>
      <c r="AM116" s="160">
        <f>$E116*TS!AM$20</f>
        <v>0</v>
      </c>
      <c r="AN116" s="160">
        <f>$E116*TS!AN$20</f>
        <v>0</v>
      </c>
      <c r="AO116" s="160">
        <f>$E116*TS!AO$20</f>
        <v>0</v>
      </c>
      <c r="AP116" s="160">
        <f>$E116*TS!AP$20</f>
        <v>0</v>
      </c>
      <c r="AQ116" s="160">
        <f>$E116*TS!AQ$20</f>
        <v>0</v>
      </c>
      <c r="AR116" s="160">
        <f>$E116*TS!AR$20</f>
        <v>0</v>
      </c>
      <c r="AS116" s="160">
        <f>$E116*TS!AS$20</f>
        <v>0</v>
      </c>
      <c r="AT116" s="160">
        <f>$E116*TS!AT$20</f>
        <v>0</v>
      </c>
      <c r="AU116" s="160">
        <f>$E116*TS!AU$20</f>
        <v>0</v>
      </c>
      <c r="AV116" s="160">
        <f>$E116*TS!AV$20</f>
        <v>0</v>
      </c>
    </row>
    <row r="117" spans="2:48" s="468" customFormat="1" x14ac:dyDescent="0.2">
      <c r="B117" s="456" t="s">
        <v>671</v>
      </c>
      <c r="C117" s="62"/>
      <c r="D117" s="160"/>
      <c r="E117" s="457">
        <v>488486.5</v>
      </c>
      <c r="F117" s="160"/>
      <c r="G117" s="160">
        <f>$E117*TS!G$20</f>
        <v>0</v>
      </c>
      <c r="H117" s="160">
        <f>$E117*TS!H$20</f>
        <v>0</v>
      </c>
      <c r="I117" s="160">
        <f>$E117*TS!I$20</f>
        <v>60701.846783532834</v>
      </c>
      <c r="J117" s="160">
        <f>$E117*TS!J$20</f>
        <v>244339.55825054724</v>
      </c>
      <c r="K117" s="160">
        <f>$E117*TS!K$20</f>
        <v>183445.09496591982</v>
      </c>
      <c r="L117" s="160">
        <f>$E117*TS!L$20</f>
        <v>0</v>
      </c>
      <c r="M117" s="160">
        <f>$E117*TS!M$20</f>
        <v>0</v>
      </c>
      <c r="N117" s="160">
        <f>$E117*TS!N$20</f>
        <v>0</v>
      </c>
      <c r="O117" s="160">
        <f>$E117*TS!O$20</f>
        <v>0</v>
      </c>
      <c r="P117" s="160">
        <f>$E117*TS!P$20</f>
        <v>0</v>
      </c>
      <c r="Q117" s="160">
        <f>$E117*TS!Q$20</f>
        <v>0</v>
      </c>
      <c r="R117" s="160">
        <f>$E117*TS!R$20</f>
        <v>0</v>
      </c>
      <c r="S117" s="160">
        <f>$E117*TS!S$20</f>
        <v>0</v>
      </c>
      <c r="T117" s="160">
        <f>$E117*TS!T$20</f>
        <v>0</v>
      </c>
      <c r="U117" s="160">
        <f>$E117*TS!U$20</f>
        <v>0</v>
      </c>
      <c r="V117" s="160">
        <f>$E117*TS!V$20</f>
        <v>0</v>
      </c>
      <c r="W117" s="160">
        <f>$E117*TS!W$20</f>
        <v>0</v>
      </c>
      <c r="X117" s="160">
        <f>$E117*TS!X$20</f>
        <v>0</v>
      </c>
      <c r="Y117" s="160">
        <f>$E117*TS!Y$20</f>
        <v>0</v>
      </c>
      <c r="Z117" s="160">
        <f>$E117*TS!Z$20</f>
        <v>0</v>
      </c>
      <c r="AA117" s="160">
        <f>$E117*TS!AA$20</f>
        <v>0</v>
      </c>
      <c r="AB117" s="160">
        <f>$E117*TS!AB$20</f>
        <v>0</v>
      </c>
      <c r="AC117" s="160">
        <f>$E117*TS!AC$20</f>
        <v>0</v>
      </c>
      <c r="AD117" s="160">
        <f>$E117*TS!AD$20</f>
        <v>0</v>
      </c>
      <c r="AE117" s="160">
        <f>$E117*TS!AE$20</f>
        <v>0</v>
      </c>
      <c r="AF117" s="160">
        <f>$E117*TS!AF$20</f>
        <v>0</v>
      </c>
      <c r="AG117" s="160">
        <f>$E117*TS!AG$20</f>
        <v>0</v>
      </c>
      <c r="AH117" s="160">
        <f>$E117*TS!AH$20</f>
        <v>0</v>
      </c>
      <c r="AI117" s="160">
        <f>$E117*TS!AI$20</f>
        <v>0</v>
      </c>
      <c r="AJ117" s="160">
        <f>$E117*TS!AJ$20</f>
        <v>0</v>
      </c>
      <c r="AK117" s="160">
        <f>$E117*TS!AK$20</f>
        <v>0</v>
      </c>
      <c r="AL117" s="160">
        <f>$E117*TS!AL$20</f>
        <v>0</v>
      </c>
      <c r="AM117" s="160">
        <f>$E117*TS!AM$20</f>
        <v>0</v>
      </c>
      <c r="AN117" s="160">
        <f>$E117*TS!AN$20</f>
        <v>0</v>
      </c>
      <c r="AO117" s="160">
        <f>$E117*TS!AO$20</f>
        <v>0</v>
      </c>
      <c r="AP117" s="160">
        <f>$E117*TS!AP$20</f>
        <v>0</v>
      </c>
      <c r="AQ117" s="160">
        <f>$E117*TS!AQ$20</f>
        <v>0</v>
      </c>
      <c r="AR117" s="160">
        <f>$E117*TS!AR$20</f>
        <v>0</v>
      </c>
      <c r="AS117" s="160">
        <f>$E117*TS!AS$20</f>
        <v>0</v>
      </c>
      <c r="AT117" s="160">
        <f>$E117*TS!AT$20</f>
        <v>0</v>
      </c>
      <c r="AU117" s="160">
        <f>$E117*TS!AU$20</f>
        <v>0</v>
      </c>
      <c r="AV117" s="160">
        <f>$E117*TS!AV$20</f>
        <v>0</v>
      </c>
    </row>
    <row r="118" spans="2:48" s="468" customFormat="1" x14ac:dyDescent="0.2">
      <c r="B118" s="456"/>
      <c r="C118" s="62"/>
      <c r="D118" s="160"/>
      <c r="E118" s="457"/>
      <c r="F118" s="160"/>
      <c r="H118" s="484"/>
      <c r="I118" s="484"/>
      <c r="J118" s="484"/>
      <c r="K118" s="484"/>
      <c r="L118" s="484"/>
      <c r="M118" s="484"/>
      <c r="N118" s="484"/>
      <c r="O118" s="484"/>
      <c r="P118" s="484"/>
      <c r="Q118" s="484"/>
      <c r="R118" s="484"/>
      <c r="S118" s="484"/>
      <c r="T118" s="484"/>
      <c r="U118" s="484"/>
      <c r="V118" s="484"/>
      <c r="W118" s="484"/>
      <c r="X118" s="484"/>
      <c r="Y118" s="484"/>
      <c r="Z118" s="484"/>
      <c r="AA118" s="484"/>
      <c r="AB118" s="484"/>
      <c r="AC118" s="484"/>
      <c r="AD118" s="484"/>
      <c r="AE118" s="484"/>
      <c r="AF118" s="484"/>
      <c r="AG118" s="484"/>
      <c r="AH118" s="484"/>
      <c r="AI118" s="484"/>
      <c r="AJ118" s="484"/>
      <c r="AK118" s="484"/>
      <c r="AL118" s="484"/>
      <c r="AM118" s="484"/>
      <c r="AN118" s="484"/>
      <c r="AO118" s="484"/>
      <c r="AP118" s="484"/>
      <c r="AQ118" s="484"/>
      <c r="AR118" s="484"/>
      <c r="AS118" s="484"/>
      <c r="AT118" s="484"/>
      <c r="AU118" s="484"/>
      <c r="AV118" s="484"/>
    </row>
    <row r="119" spans="2:48" s="468" customFormat="1" x14ac:dyDescent="0.2">
      <c r="B119" s="487" t="s">
        <v>400</v>
      </c>
      <c r="C119" s="484"/>
      <c r="D119" s="485"/>
      <c r="E119" s="457"/>
      <c r="F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84"/>
      <c r="T119" s="484"/>
      <c r="U119" s="484"/>
      <c r="V119" s="484"/>
      <c r="W119" s="484"/>
      <c r="X119" s="484"/>
      <c r="Y119" s="484"/>
      <c r="Z119" s="484"/>
      <c r="AA119" s="484"/>
      <c r="AB119" s="484"/>
      <c r="AC119" s="484"/>
      <c r="AD119" s="484"/>
      <c r="AE119" s="484"/>
      <c r="AF119" s="484"/>
      <c r="AG119" s="484"/>
      <c r="AH119" s="484"/>
      <c r="AI119" s="484"/>
      <c r="AJ119" s="484"/>
      <c r="AK119" s="484"/>
      <c r="AL119" s="484"/>
      <c r="AM119" s="484"/>
      <c r="AN119" s="484"/>
      <c r="AO119" s="484"/>
      <c r="AP119" s="484"/>
      <c r="AQ119" s="484"/>
      <c r="AR119" s="484"/>
      <c r="AS119" s="484"/>
      <c r="AT119" s="484"/>
      <c r="AU119" s="484"/>
      <c r="AV119" s="484"/>
    </row>
    <row r="120" spans="2:48" s="468" customFormat="1" x14ac:dyDescent="0.2">
      <c r="B120" s="456" t="s">
        <v>667</v>
      </c>
      <c r="C120" s="62"/>
      <c r="D120" s="160"/>
      <c r="E120" s="457">
        <v>11041308.6</v>
      </c>
      <c r="F120" s="160"/>
      <c r="G120" s="160">
        <f>$E120*TS!G$51</f>
        <v>0</v>
      </c>
      <c r="H120" s="160">
        <f>$E120*TS!H$51</f>
        <v>4101177.34976226</v>
      </c>
      <c r="I120" s="160">
        <f>$E120*TS!I$51</f>
        <v>3942188.450089498</v>
      </c>
      <c r="J120" s="160">
        <f>$E120*TS!J$51</f>
        <v>2997942.8001482431</v>
      </c>
      <c r="K120" s="160">
        <f>$E120*TS!K$51</f>
        <v>0</v>
      </c>
      <c r="L120" s="160">
        <f>$E120*TS!L$51</f>
        <v>0</v>
      </c>
      <c r="M120" s="160">
        <f>$E120*TS!M$51</f>
        <v>0</v>
      </c>
      <c r="N120" s="160">
        <f>$E120*TS!N$51</f>
        <v>0</v>
      </c>
      <c r="O120" s="160">
        <f>$E120*TS!O$51</f>
        <v>0</v>
      </c>
      <c r="P120" s="160">
        <f>$E120*TS!P$51</f>
        <v>0</v>
      </c>
      <c r="Q120" s="160">
        <f>$E120*TS!Q$51</f>
        <v>0</v>
      </c>
      <c r="R120" s="160">
        <f>$E120*TS!R$51</f>
        <v>0</v>
      </c>
      <c r="S120" s="160">
        <f>$E120*TS!S$51</f>
        <v>0</v>
      </c>
      <c r="T120" s="160">
        <f>$E120*TS!T$51</f>
        <v>0</v>
      </c>
      <c r="U120" s="160">
        <f>$E120*TS!U$51</f>
        <v>0</v>
      </c>
      <c r="V120" s="160">
        <f>$E120*TS!V$51</f>
        <v>0</v>
      </c>
      <c r="W120" s="160">
        <f>$E120*TS!W$51</f>
        <v>0</v>
      </c>
      <c r="X120" s="160">
        <f>$E120*TS!X$51</f>
        <v>0</v>
      </c>
      <c r="Y120" s="160">
        <f>$E120*TS!Y$51</f>
        <v>0</v>
      </c>
      <c r="Z120" s="160">
        <f>$E120*TS!Z$51</f>
        <v>0</v>
      </c>
      <c r="AA120" s="160">
        <f>$E120*TS!AA$51</f>
        <v>0</v>
      </c>
      <c r="AB120" s="160">
        <f>$E120*TS!AB$51</f>
        <v>0</v>
      </c>
      <c r="AC120" s="160">
        <f>$E120*TS!AC$51</f>
        <v>0</v>
      </c>
      <c r="AD120" s="160">
        <f>$E120*TS!AD$51</f>
        <v>0</v>
      </c>
      <c r="AE120" s="160">
        <f>$E120*TS!AE$51</f>
        <v>0</v>
      </c>
      <c r="AF120" s="160">
        <f>$E120*TS!AF$51</f>
        <v>0</v>
      </c>
      <c r="AG120" s="160">
        <f>$E120*TS!AG$51</f>
        <v>0</v>
      </c>
      <c r="AH120" s="160">
        <f>$E120*TS!AH$51</f>
        <v>0</v>
      </c>
      <c r="AI120" s="160">
        <f>$E120*TS!AI$51</f>
        <v>0</v>
      </c>
      <c r="AJ120" s="160">
        <f>$E120*TS!AJ$51</f>
        <v>0</v>
      </c>
      <c r="AK120" s="160">
        <f>$E120*TS!AK$51</f>
        <v>0</v>
      </c>
      <c r="AL120" s="160">
        <f>$E120*TS!AL$51</f>
        <v>0</v>
      </c>
      <c r="AM120" s="160">
        <f>$E120*TS!AM$51</f>
        <v>0</v>
      </c>
      <c r="AN120" s="160">
        <f>$E120*TS!AN$51</f>
        <v>0</v>
      </c>
      <c r="AO120" s="160">
        <f>$E120*TS!AO$51</f>
        <v>0</v>
      </c>
      <c r="AP120" s="160">
        <f>$E120*TS!AP$51</f>
        <v>0</v>
      </c>
      <c r="AQ120" s="160">
        <f>$E120*TS!AQ$51</f>
        <v>0</v>
      </c>
      <c r="AR120" s="160">
        <f>$E120*TS!AR$51</f>
        <v>0</v>
      </c>
      <c r="AS120" s="160">
        <f>$E120*TS!AS$51</f>
        <v>0</v>
      </c>
      <c r="AT120" s="160">
        <f>$E120*TS!AT$51</f>
        <v>0</v>
      </c>
      <c r="AU120" s="160">
        <f>$E120*TS!AU$51</f>
        <v>0</v>
      </c>
      <c r="AV120" s="160">
        <f>$E120*TS!AV$51</f>
        <v>0</v>
      </c>
    </row>
    <row r="121" spans="2:48" s="468" customFormat="1" x14ac:dyDescent="0.2">
      <c r="B121" s="456" t="s">
        <v>668</v>
      </c>
      <c r="C121" s="62"/>
      <c r="D121" s="160"/>
      <c r="E121" s="457">
        <v>5845613.7999999998</v>
      </c>
      <c r="F121" s="160"/>
      <c r="G121" s="160">
        <f>$E121*TS!G$51</f>
        <v>0</v>
      </c>
      <c r="H121" s="160">
        <f>$E121*TS!H$51</f>
        <v>2171291.4456550642</v>
      </c>
      <c r="I121" s="160">
        <f>$E121*TS!I$51</f>
        <v>2087117.7539629478</v>
      </c>
      <c r="J121" s="160">
        <f>$E121*TS!J$51</f>
        <v>1587204.6003819883</v>
      </c>
      <c r="K121" s="160">
        <f>$E121*TS!K$51</f>
        <v>0</v>
      </c>
      <c r="L121" s="160">
        <f>$E121*TS!L$51</f>
        <v>0</v>
      </c>
      <c r="M121" s="160">
        <f>$E121*TS!M$51</f>
        <v>0</v>
      </c>
      <c r="N121" s="160">
        <f>$E121*TS!N$51</f>
        <v>0</v>
      </c>
      <c r="O121" s="160">
        <f>$E121*TS!O$51</f>
        <v>0</v>
      </c>
      <c r="P121" s="160">
        <f>$E121*TS!P$51</f>
        <v>0</v>
      </c>
      <c r="Q121" s="160">
        <f>$E121*TS!Q$51</f>
        <v>0</v>
      </c>
      <c r="R121" s="160">
        <f>$E121*TS!R$51</f>
        <v>0</v>
      </c>
      <c r="S121" s="160">
        <f>$E121*TS!S$51</f>
        <v>0</v>
      </c>
      <c r="T121" s="160">
        <f>$E121*TS!T$51</f>
        <v>0</v>
      </c>
      <c r="U121" s="160">
        <f>$E121*TS!U$51</f>
        <v>0</v>
      </c>
      <c r="V121" s="160">
        <f>$E121*TS!V$51</f>
        <v>0</v>
      </c>
      <c r="W121" s="160">
        <f>$E121*TS!W$51</f>
        <v>0</v>
      </c>
      <c r="X121" s="160">
        <f>$E121*TS!X$51</f>
        <v>0</v>
      </c>
      <c r="Y121" s="160">
        <f>$E121*TS!Y$51</f>
        <v>0</v>
      </c>
      <c r="Z121" s="160">
        <f>$E121*TS!Z$51</f>
        <v>0</v>
      </c>
      <c r="AA121" s="160">
        <f>$E121*TS!AA$51</f>
        <v>0</v>
      </c>
      <c r="AB121" s="160">
        <f>$E121*TS!AB$51</f>
        <v>0</v>
      </c>
      <c r="AC121" s="160">
        <f>$E121*TS!AC$51</f>
        <v>0</v>
      </c>
      <c r="AD121" s="160">
        <f>$E121*TS!AD$51</f>
        <v>0</v>
      </c>
      <c r="AE121" s="160">
        <f>$E121*TS!AE$51</f>
        <v>0</v>
      </c>
      <c r="AF121" s="160">
        <f>$E121*TS!AF$51</f>
        <v>0</v>
      </c>
      <c r="AG121" s="160">
        <f>$E121*TS!AG$51</f>
        <v>0</v>
      </c>
      <c r="AH121" s="160">
        <f>$E121*TS!AH$51</f>
        <v>0</v>
      </c>
      <c r="AI121" s="160">
        <f>$E121*TS!AI$51</f>
        <v>0</v>
      </c>
      <c r="AJ121" s="160">
        <f>$E121*TS!AJ$51</f>
        <v>0</v>
      </c>
      <c r="AK121" s="160">
        <f>$E121*TS!AK$51</f>
        <v>0</v>
      </c>
      <c r="AL121" s="160">
        <f>$E121*TS!AL$51</f>
        <v>0</v>
      </c>
      <c r="AM121" s="160">
        <f>$E121*TS!AM$51</f>
        <v>0</v>
      </c>
      <c r="AN121" s="160">
        <f>$E121*TS!AN$51</f>
        <v>0</v>
      </c>
      <c r="AO121" s="160">
        <f>$E121*TS!AO$51</f>
        <v>0</v>
      </c>
      <c r="AP121" s="160">
        <f>$E121*TS!AP$51</f>
        <v>0</v>
      </c>
      <c r="AQ121" s="160">
        <f>$E121*TS!AQ$51</f>
        <v>0</v>
      </c>
      <c r="AR121" s="160">
        <f>$E121*TS!AR$51</f>
        <v>0</v>
      </c>
      <c r="AS121" s="160">
        <f>$E121*TS!AS$51</f>
        <v>0</v>
      </c>
      <c r="AT121" s="160">
        <f>$E121*TS!AT$51</f>
        <v>0</v>
      </c>
      <c r="AU121" s="160">
        <f>$E121*TS!AU$51</f>
        <v>0</v>
      </c>
      <c r="AV121" s="160">
        <f>$E121*TS!AV$51</f>
        <v>0</v>
      </c>
    </row>
    <row r="122" spans="2:48" s="468" customFormat="1" x14ac:dyDescent="0.2">
      <c r="B122" s="456" t="s">
        <v>669</v>
      </c>
      <c r="C122" s="62"/>
      <c r="D122" s="160"/>
      <c r="E122" s="457">
        <v>0</v>
      </c>
      <c r="F122" s="160"/>
      <c r="G122" s="160">
        <f>$E122*TS!G$51</f>
        <v>0</v>
      </c>
      <c r="H122" s="160">
        <f>$E122*TS!H$51</f>
        <v>0</v>
      </c>
      <c r="I122" s="160">
        <f>$E122*TS!I$51</f>
        <v>0</v>
      </c>
      <c r="J122" s="160">
        <f>$E122*TS!J$51</f>
        <v>0</v>
      </c>
      <c r="K122" s="160">
        <f>$E122*TS!K$51</f>
        <v>0</v>
      </c>
      <c r="L122" s="160">
        <f>$E122*TS!L$51</f>
        <v>0</v>
      </c>
      <c r="M122" s="160">
        <f>$E122*TS!M$51</f>
        <v>0</v>
      </c>
      <c r="N122" s="160">
        <f>$E122*TS!N$51</f>
        <v>0</v>
      </c>
      <c r="O122" s="160">
        <f>$E122*TS!O$51</f>
        <v>0</v>
      </c>
      <c r="P122" s="160">
        <f>$E122*TS!P$51</f>
        <v>0</v>
      </c>
      <c r="Q122" s="160">
        <f>$E122*TS!Q$51</f>
        <v>0</v>
      </c>
      <c r="R122" s="160">
        <f>$E122*TS!R$51</f>
        <v>0</v>
      </c>
      <c r="S122" s="160">
        <f>$E122*TS!S$51</f>
        <v>0</v>
      </c>
      <c r="T122" s="160">
        <f>$E122*TS!T$51</f>
        <v>0</v>
      </c>
      <c r="U122" s="160">
        <f>$E122*TS!U$51</f>
        <v>0</v>
      </c>
      <c r="V122" s="160">
        <f>$E122*TS!V$51</f>
        <v>0</v>
      </c>
      <c r="W122" s="160">
        <f>$E122*TS!W$51</f>
        <v>0</v>
      </c>
      <c r="X122" s="160">
        <f>$E122*TS!X$51</f>
        <v>0</v>
      </c>
      <c r="Y122" s="160">
        <f>$E122*TS!Y$51</f>
        <v>0</v>
      </c>
      <c r="Z122" s="160">
        <f>$E122*TS!Z$51</f>
        <v>0</v>
      </c>
      <c r="AA122" s="160">
        <f>$E122*TS!AA$51</f>
        <v>0</v>
      </c>
      <c r="AB122" s="160">
        <f>$E122*TS!AB$51</f>
        <v>0</v>
      </c>
      <c r="AC122" s="160">
        <f>$E122*TS!AC$51</f>
        <v>0</v>
      </c>
      <c r="AD122" s="160">
        <f>$E122*TS!AD$51</f>
        <v>0</v>
      </c>
      <c r="AE122" s="160">
        <f>$E122*TS!AE$51</f>
        <v>0</v>
      </c>
      <c r="AF122" s="160">
        <f>$E122*TS!AF$51</f>
        <v>0</v>
      </c>
      <c r="AG122" s="160">
        <f>$E122*TS!AG$51</f>
        <v>0</v>
      </c>
      <c r="AH122" s="160">
        <f>$E122*TS!AH$51</f>
        <v>0</v>
      </c>
      <c r="AI122" s="160">
        <f>$E122*TS!AI$51</f>
        <v>0</v>
      </c>
      <c r="AJ122" s="160">
        <f>$E122*TS!AJ$51</f>
        <v>0</v>
      </c>
      <c r="AK122" s="160">
        <f>$E122*TS!AK$51</f>
        <v>0</v>
      </c>
      <c r="AL122" s="160">
        <f>$E122*TS!AL$51</f>
        <v>0</v>
      </c>
      <c r="AM122" s="160">
        <f>$E122*TS!AM$51</f>
        <v>0</v>
      </c>
      <c r="AN122" s="160">
        <f>$E122*TS!AN$51</f>
        <v>0</v>
      </c>
      <c r="AO122" s="160">
        <f>$E122*TS!AO$51</f>
        <v>0</v>
      </c>
      <c r="AP122" s="160">
        <f>$E122*TS!AP$51</f>
        <v>0</v>
      </c>
      <c r="AQ122" s="160">
        <f>$E122*TS!AQ$51</f>
        <v>0</v>
      </c>
      <c r="AR122" s="160">
        <f>$E122*TS!AR$51</f>
        <v>0</v>
      </c>
      <c r="AS122" s="160">
        <f>$E122*TS!AS$51</f>
        <v>0</v>
      </c>
      <c r="AT122" s="160">
        <f>$E122*TS!AT$51</f>
        <v>0</v>
      </c>
      <c r="AU122" s="160">
        <f>$E122*TS!AU$51</f>
        <v>0</v>
      </c>
      <c r="AV122" s="160">
        <f>$E122*TS!AV$51</f>
        <v>0</v>
      </c>
    </row>
    <row r="123" spans="2:48" s="468" customFormat="1" x14ac:dyDescent="0.2">
      <c r="B123" s="456" t="s">
        <v>670</v>
      </c>
      <c r="C123" s="62"/>
      <c r="D123" s="160"/>
      <c r="E123" s="457">
        <v>252834.63</v>
      </c>
      <c r="F123" s="160"/>
      <c r="G123" s="160">
        <f>$E123*TS!G$51</f>
        <v>0</v>
      </c>
      <c r="H123" s="160">
        <f>$E123*TS!H$51</f>
        <v>93912.750323047905</v>
      </c>
      <c r="I123" s="160">
        <f>$E123*TS!I$51</f>
        <v>90272.067766374326</v>
      </c>
      <c r="J123" s="160">
        <f>$E123*TS!J$51</f>
        <v>68649.811910577788</v>
      </c>
      <c r="K123" s="160">
        <f>$E123*TS!K$51</f>
        <v>0</v>
      </c>
      <c r="L123" s="160">
        <f>$E123*TS!L$51</f>
        <v>0</v>
      </c>
      <c r="M123" s="160">
        <f>$E123*TS!M$51</f>
        <v>0</v>
      </c>
      <c r="N123" s="160">
        <f>$E123*TS!N$51</f>
        <v>0</v>
      </c>
      <c r="O123" s="160">
        <f>$E123*TS!O$51</f>
        <v>0</v>
      </c>
      <c r="P123" s="160">
        <f>$E123*TS!P$51</f>
        <v>0</v>
      </c>
      <c r="Q123" s="160">
        <f>$E123*TS!Q$51</f>
        <v>0</v>
      </c>
      <c r="R123" s="160">
        <f>$E123*TS!R$51</f>
        <v>0</v>
      </c>
      <c r="S123" s="160">
        <f>$E123*TS!S$51</f>
        <v>0</v>
      </c>
      <c r="T123" s="160">
        <f>$E123*TS!T$51</f>
        <v>0</v>
      </c>
      <c r="U123" s="160">
        <f>$E123*TS!U$51</f>
        <v>0</v>
      </c>
      <c r="V123" s="160">
        <f>$E123*TS!V$51</f>
        <v>0</v>
      </c>
      <c r="W123" s="160">
        <f>$E123*TS!W$51</f>
        <v>0</v>
      </c>
      <c r="X123" s="160">
        <f>$E123*TS!X$51</f>
        <v>0</v>
      </c>
      <c r="Y123" s="160">
        <f>$E123*TS!Y$51</f>
        <v>0</v>
      </c>
      <c r="Z123" s="160">
        <f>$E123*TS!Z$51</f>
        <v>0</v>
      </c>
      <c r="AA123" s="160">
        <f>$E123*TS!AA$51</f>
        <v>0</v>
      </c>
      <c r="AB123" s="160">
        <f>$E123*TS!AB$51</f>
        <v>0</v>
      </c>
      <c r="AC123" s="160">
        <f>$E123*TS!AC$51</f>
        <v>0</v>
      </c>
      <c r="AD123" s="160">
        <f>$E123*TS!AD$51</f>
        <v>0</v>
      </c>
      <c r="AE123" s="160">
        <f>$E123*TS!AE$51</f>
        <v>0</v>
      </c>
      <c r="AF123" s="160">
        <f>$E123*TS!AF$51</f>
        <v>0</v>
      </c>
      <c r="AG123" s="160">
        <f>$E123*TS!AG$51</f>
        <v>0</v>
      </c>
      <c r="AH123" s="160">
        <f>$E123*TS!AH$51</f>
        <v>0</v>
      </c>
      <c r="AI123" s="160">
        <f>$E123*TS!AI$51</f>
        <v>0</v>
      </c>
      <c r="AJ123" s="160">
        <f>$E123*TS!AJ$51</f>
        <v>0</v>
      </c>
      <c r="AK123" s="160">
        <f>$E123*TS!AK$51</f>
        <v>0</v>
      </c>
      <c r="AL123" s="160">
        <f>$E123*TS!AL$51</f>
        <v>0</v>
      </c>
      <c r="AM123" s="160">
        <f>$E123*TS!AM$51</f>
        <v>0</v>
      </c>
      <c r="AN123" s="160">
        <f>$E123*TS!AN$51</f>
        <v>0</v>
      </c>
      <c r="AO123" s="160">
        <f>$E123*TS!AO$51</f>
        <v>0</v>
      </c>
      <c r="AP123" s="160">
        <f>$E123*TS!AP$51</f>
        <v>0</v>
      </c>
      <c r="AQ123" s="160">
        <f>$E123*TS!AQ$51</f>
        <v>0</v>
      </c>
      <c r="AR123" s="160">
        <f>$E123*TS!AR$51</f>
        <v>0</v>
      </c>
      <c r="AS123" s="160">
        <f>$E123*TS!AS$51</f>
        <v>0</v>
      </c>
      <c r="AT123" s="160">
        <f>$E123*TS!AT$51</f>
        <v>0</v>
      </c>
      <c r="AU123" s="160">
        <f>$E123*TS!AU$51</f>
        <v>0</v>
      </c>
      <c r="AV123" s="160">
        <f>$E123*TS!AV$51</f>
        <v>0</v>
      </c>
    </row>
    <row r="124" spans="2:48" s="468" customFormat="1" x14ac:dyDescent="0.2">
      <c r="B124" s="456" t="s">
        <v>671</v>
      </c>
      <c r="C124" s="62"/>
      <c r="D124" s="160"/>
      <c r="E124" s="457">
        <v>7401267.5</v>
      </c>
      <c r="F124" s="160"/>
      <c r="G124" s="160">
        <f>$E124*TS!G$51</f>
        <v>0</v>
      </c>
      <c r="H124" s="160">
        <f>$E124*TS!H$51</f>
        <v>2749122.566009209</v>
      </c>
      <c r="I124" s="160">
        <f>$E124*TS!I$51</f>
        <v>2642548.2985343579</v>
      </c>
      <c r="J124" s="160">
        <f>$E124*TS!J$51</f>
        <v>2009596.6354564338</v>
      </c>
      <c r="K124" s="160">
        <f>$E124*TS!K$51</f>
        <v>0</v>
      </c>
      <c r="L124" s="160">
        <f>$E124*TS!L$51</f>
        <v>0</v>
      </c>
      <c r="M124" s="160">
        <f>$E124*TS!M$51</f>
        <v>0</v>
      </c>
      <c r="N124" s="160">
        <f>$E124*TS!N$51</f>
        <v>0</v>
      </c>
      <c r="O124" s="160">
        <f>$E124*TS!O$51</f>
        <v>0</v>
      </c>
      <c r="P124" s="160">
        <f>$E124*TS!P$51</f>
        <v>0</v>
      </c>
      <c r="Q124" s="160">
        <f>$E124*TS!Q$51</f>
        <v>0</v>
      </c>
      <c r="R124" s="160">
        <f>$E124*TS!R$51</f>
        <v>0</v>
      </c>
      <c r="S124" s="160">
        <f>$E124*TS!S$51</f>
        <v>0</v>
      </c>
      <c r="T124" s="160">
        <f>$E124*TS!T$51</f>
        <v>0</v>
      </c>
      <c r="U124" s="160">
        <f>$E124*TS!U$51</f>
        <v>0</v>
      </c>
      <c r="V124" s="160">
        <f>$E124*TS!V$51</f>
        <v>0</v>
      </c>
      <c r="W124" s="160">
        <f>$E124*TS!W$51</f>
        <v>0</v>
      </c>
      <c r="X124" s="160">
        <f>$E124*TS!X$51</f>
        <v>0</v>
      </c>
      <c r="Y124" s="160">
        <f>$E124*TS!Y$51</f>
        <v>0</v>
      </c>
      <c r="Z124" s="160">
        <f>$E124*TS!Z$51</f>
        <v>0</v>
      </c>
      <c r="AA124" s="160">
        <f>$E124*TS!AA$51</f>
        <v>0</v>
      </c>
      <c r="AB124" s="160">
        <f>$E124*TS!AB$51</f>
        <v>0</v>
      </c>
      <c r="AC124" s="160">
        <f>$E124*TS!AC$51</f>
        <v>0</v>
      </c>
      <c r="AD124" s="160">
        <f>$E124*TS!AD$51</f>
        <v>0</v>
      </c>
      <c r="AE124" s="160">
        <f>$E124*TS!AE$51</f>
        <v>0</v>
      </c>
      <c r="AF124" s="160">
        <f>$E124*TS!AF$51</f>
        <v>0</v>
      </c>
      <c r="AG124" s="160">
        <f>$E124*TS!AG$51</f>
        <v>0</v>
      </c>
      <c r="AH124" s="160">
        <f>$E124*TS!AH$51</f>
        <v>0</v>
      </c>
      <c r="AI124" s="160">
        <f>$E124*TS!AI$51</f>
        <v>0</v>
      </c>
      <c r="AJ124" s="160">
        <f>$E124*TS!AJ$51</f>
        <v>0</v>
      </c>
      <c r="AK124" s="160">
        <f>$E124*TS!AK$51</f>
        <v>0</v>
      </c>
      <c r="AL124" s="160">
        <f>$E124*TS!AL$51</f>
        <v>0</v>
      </c>
      <c r="AM124" s="160">
        <f>$E124*TS!AM$51</f>
        <v>0</v>
      </c>
      <c r="AN124" s="160">
        <f>$E124*TS!AN$51</f>
        <v>0</v>
      </c>
      <c r="AO124" s="160">
        <f>$E124*TS!AO$51</f>
        <v>0</v>
      </c>
      <c r="AP124" s="160">
        <f>$E124*TS!AP$51</f>
        <v>0</v>
      </c>
      <c r="AQ124" s="160">
        <f>$E124*TS!AQ$51</f>
        <v>0</v>
      </c>
      <c r="AR124" s="160">
        <f>$E124*TS!AR$51</f>
        <v>0</v>
      </c>
      <c r="AS124" s="160">
        <f>$E124*TS!AS$51</f>
        <v>0</v>
      </c>
      <c r="AT124" s="160">
        <f>$E124*TS!AT$51</f>
        <v>0</v>
      </c>
      <c r="AU124" s="160">
        <f>$E124*TS!AU$51</f>
        <v>0</v>
      </c>
      <c r="AV124" s="160">
        <f>$E124*TS!AV$51</f>
        <v>0</v>
      </c>
    </row>
    <row r="125" spans="2:48" s="468" customFormat="1" x14ac:dyDescent="0.2">
      <c r="B125" s="456"/>
      <c r="C125" s="62"/>
      <c r="D125" s="160"/>
      <c r="E125" s="457"/>
      <c r="F125" s="160"/>
      <c r="H125" s="484"/>
      <c r="I125" s="484"/>
      <c r="J125" s="484"/>
      <c r="K125" s="484"/>
      <c r="L125" s="484"/>
      <c r="M125" s="484"/>
      <c r="N125" s="484"/>
      <c r="O125" s="484"/>
      <c r="P125" s="484"/>
      <c r="Q125" s="484"/>
      <c r="R125" s="484"/>
      <c r="S125" s="484"/>
      <c r="T125" s="484"/>
      <c r="U125" s="484"/>
      <c r="V125" s="484"/>
      <c r="W125" s="484"/>
      <c r="X125" s="484"/>
      <c r="Y125" s="484"/>
      <c r="Z125" s="484"/>
      <c r="AA125" s="484"/>
      <c r="AB125" s="484"/>
      <c r="AC125" s="484"/>
      <c r="AD125" s="484"/>
      <c r="AE125" s="484"/>
      <c r="AF125" s="484"/>
      <c r="AG125" s="484"/>
      <c r="AH125" s="484"/>
      <c r="AI125" s="484"/>
      <c r="AJ125" s="484"/>
      <c r="AK125" s="484"/>
      <c r="AL125" s="484"/>
      <c r="AM125" s="484"/>
      <c r="AN125" s="484"/>
      <c r="AO125" s="484"/>
      <c r="AP125" s="484"/>
      <c r="AQ125" s="484"/>
      <c r="AR125" s="484"/>
      <c r="AS125" s="484"/>
      <c r="AT125" s="484"/>
      <c r="AU125" s="484"/>
      <c r="AV125" s="484"/>
    </row>
    <row r="126" spans="2:48" s="468" customFormat="1" x14ac:dyDescent="0.2">
      <c r="B126" s="487" t="s">
        <v>401</v>
      </c>
      <c r="C126" s="484"/>
      <c r="D126" s="485"/>
      <c r="E126" s="457"/>
      <c r="F126" s="484"/>
      <c r="H126" s="484"/>
      <c r="I126" s="484"/>
      <c r="J126" s="484"/>
      <c r="K126" s="484"/>
      <c r="L126" s="484"/>
      <c r="M126" s="484"/>
      <c r="N126" s="484"/>
      <c r="O126" s="484"/>
      <c r="P126" s="484"/>
      <c r="Q126" s="484"/>
      <c r="R126" s="484"/>
      <c r="S126" s="484"/>
      <c r="T126" s="484"/>
      <c r="U126" s="484"/>
      <c r="V126" s="484"/>
      <c r="W126" s="484"/>
      <c r="X126" s="484"/>
      <c r="Y126" s="484"/>
      <c r="Z126" s="484"/>
      <c r="AA126" s="484"/>
      <c r="AB126" s="484"/>
      <c r="AC126" s="484"/>
      <c r="AD126" s="484"/>
      <c r="AE126" s="484"/>
      <c r="AF126" s="484"/>
      <c r="AG126" s="484"/>
      <c r="AH126" s="484"/>
      <c r="AI126" s="484"/>
      <c r="AJ126" s="484"/>
      <c r="AK126" s="484"/>
      <c r="AL126" s="484"/>
      <c r="AM126" s="484"/>
      <c r="AN126" s="484"/>
      <c r="AO126" s="484"/>
      <c r="AP126" s="484"/>
      <c r="AQ126" s="484"/>
      <c r="AR126" s="484"/>
      <c r="AS126" s="484"/>
      <c r="AT126" s="484"/>
      <c r="AU126" s="484"/>
      <c r="AV126" s="484"/>
    </row>
    <row r="127" spans="2:48" s="468" customFormat="1" x14ac:dyDescent="0.2">
      <c r="B127" s="456" t="s">
        <v>667</v>
      </c>
      <c r="C127" s="62"/>
      <c r="D127" s="160"/>
      <c r="E127" s="457">
        <v>6253434.5999999996</v>
      </c>
      <c r="F127" s="160"/>
      <c r="G127" s="160">
        <f>$E127*TS!G$82</f>
        <v>0</v>
      </c>
      <c r="H127" s="160">
        <f>$E127*TS!H$82</f>
        <v>479486.58527667657</v>
      </c>
      <c r="I127" s="160">
        <f>$E127*TS!I$82</f>
        <v>3150981.2542389845</v>
      </c>
      <c r="J127" s="160">
        <f>$E127*TS!J$82</f>
        <v>2622966.7604843392</v>
      </c>
      <c r="K127" s="160">
        <f>$E127*TS!K$82</f>
        <v>0</v>
      </c>
      <c r="L127" s="160">
        <f>$E127*TS!L$82</f>
        <v>0</v>
      </c>
      <c r="M127" s="160">
        <f>$E127*TS!M$82</f>
        <v>0</v>
      </c>
      <c r="N127" s="160">
        <f>$E127*TS!N$82</f>
        <v>0</v>
      </c>
      <c r="O127" s="160">
        <f>$E127*TS!O$82</f>
        <v>0</v>
      </c>
      <c r="P127" s="160">
        <f>$E127*TS!P$82</f>
        <v>0</v>
      </c>
      <c r="Q127" s="160">
        <f>$E127*TS!Q$82</f>
        <v>0</v>
      </c>
      <c r="R127" s="160">
        <f>$E127*TS!R$82</f>
        <v>0</v>
      </c>
      <c r="S127" s="160">
        <f>$E127*TS!S$82</f>
        <v>0</v>
      </c>
      <c r="T127" s="160">
        <f>$E127*TS!T$82</f>
        <v>0</v>
      </c>
      <c r="U127" s="160">
        <f>$E127*TS!U$82</f>
        <v>0</v>
      </c>
      <c r="V127" s="160">
        <f>$E127*TS!V$82</f>
        <v>0</v>
      </c>
      <c r="W127" s="160">
        <f>$E127*TS!W$82</f>
        <v>0</v>
      </c>
      <c r="X127" s="160">
        <f>$E127*TS!X$82</f>
        <v>0</v>
      </c>
      <c r="Y127" s="160">
        <f>$E127*TS!Y$82</f>
        <v>0</v>
      </c>
      <c r="Z127" s="160">
        <f>$E127*TS!Z$82</f>
        <v>0</v>
      </c>
      <c r="AA127" s="160">
        <f>$E127*TS!AA$82</f>
        <v>0</v>
      </c>
      <c r="AB127" s="160">
        <f>$E127*TS!AB$82</f>
        <v>0</v>
      </c>
      <c r="AC127" s="160">
        <f>$E127*TS!AC$82</f>
        <v>0</v>
      </c>
      <c r="AD127" s="160">
        <f>$E127*TS!AD$82</f>
        <v>0</v>
      </c>
      <c r="AE127" s="160">
        <f>$E127*TS!AE$82</f>
        <v>0</v>
      </c>
      <c r="AF127" s="160">
        <f>$E127*TS!AF$82</f>
        <v>0</v>
      </c>
      <c r="AG127" s="160">
        <f>$E127*TS!AG$82</f>
        <v>0</v>
      </c>
      <c r="AH127" s="160">
        <f>$E127*TS!AH$82</f>
        <v>0</v>
      </c>
      <c r="AI127" s="160">
        <f>$E127*TS!AI$82</f>
        <v>0</v>
      </c>
      <c r="AJ127" s="160">
        <f>$E127*TS!AJ$82</f>
        <v>0</v>
      </c>
      <c r="AK127" s="160">
        <f>$E127*TS!AK$82</f>
        <v>0</v>
      </c>
      <c r="AL127" s="160">
        <f>$E127*TS!AL$82</f>
        <v>0</v>
      </c>
      <c r="AM127" s="160">
        <f>$E127*TS!AM$82</f>
        <v>0</v>
      </c>
      <c r="AN127" s="160">
        <f>$E127*TS!AN$82</f>
        <v>0</v>
      </c>
      <c r="AO127" s="160">
        <f>$E127*TS!AO$82</f>
        <v>0</v>
      </c>
      <c r="AP127" s="160">
        <f>$E127*TS!AP$82</f>
        <v>0</v>
      </c>
      <c r="AQ127" s="160">
        <f>$E127*TS!AQ$82</f>
        <v>0</v>
      </c>
      <c r="AR127" s="160">
        <f>$E127*TS!AR$82</f>
        <v>0</v>
      </c>
      <c r="AS127" s="160">
        <f>$E127*TS!AS$82</f>
        <v>0</v>
      </c>
      <c r="AT127" s="160">
        <f>$E127*TS!AT$82</f>
        <v>0</v>
      </c>
      <c r="AU127" s="160">
        <f>$E127*TS!AU$82</f>
        <v>0</v>
      </c>
      <c r="AV127" s="160">
        <f>$E127*TS!AV$82</f>
        <v>0</v>
      </c>
    </row>
    <row r="128" spans="2:48" s="468" customFormat="1" x14ac:dyDescent="0.2">
      <c r="B128" s="456" t="s">
        <v>668</v>
      </c>
      <c r="C128" s="62"/>
      <c r="D128" s="160"/>
      <c r="E128" s="457">
        <v>3613942.8</v>
      </c>
      <c r="F128" s="160"/>
      <c r="G128" s="160">
        <f>$E128*TS!G$82</f>
        <v>0</v>
      </c>
      <c r="H128" s="160">
        <f>$E128*TS!H$82</f>
        <v>277101.65747271606</v>
      </c>
      <c r="I128" s="160">
        <f>$E128*TS!I$82</f>
        <v>1820993.8609883194</v>
      </c>
      <c r="J128" s="160">
        <f>$E128*TS!J$82</f>
        <v>1515847.2815389645</v>
      </c>
      <c r="K128" s="160">
        <f>$E128*TS!K$82</f>
        <v>0</v>
      </c>
      <c r="L128" s="160">
        <f>$E128*TS!L$82</f>
        <v>0</v>
      </c>
      <c r="M128" s="160">
        <f>$E128*TS!M$82</f>
        <v>0</v>
      </c>
      <c r="N128" s="160">
        <f>$E128*TS!N$82</f>
        <v>0</v>
      </c>
      <c r="O128" s="160">
        <f>$E128*TS!O$82</f>
        <v>0</v>
      </c>
      <c r="P128" s="160">
        <f>$E128*TS!P$82</f>
        <v>0</v>
      </c>
      <c r="Q128" s="160">
        <f>$E128*TS!Q$82</f>
        <v>0</v>
      </c>
      <c r="R128" s="160">
        <f>$E128*TS!R$82</f>
        <v>0</v>
      </c>
      <c r="S128" s="160">
        <f>$E128*TS!S$82</f>
        <v>0</v>
      </c>
      <c r="T128" s="160">
        <f>$E128*TS!T$82</f>
        <v>0</v>
      </c>
      <c r="U128" s="160">
        <f>$E128*TS!U$82</f>
        <v>0</v>
      </c>
      <c r="V128" s="160">
        <f>$E128*TS!V$82</f>
        <v>0</v>
      </c>
      <c r="W128" s="160">
        <f>$E128*TS!W$82</f>
        <v>0</v>
      </c>
      <c r="X128" s="160">
        <f>$E128*TS!X$82</f>
        <v>0</v>
      </c>
      <c r="Y128" s="160">
        <f>$E128*TS!Y$82</f>
        <v>0</v>
      </c>
      <c r="Z128" s="160">
        <f>$E128*TS!Z$82</f>
        <v>0</v>
      </c>
      <c r="AA128" s="160">
        <f>$E128*TS!AA$82</f>
        <v>0</v>
      </c>
      <c r="AB128" s="160">
        <f>$E128*TS!AB$82</f>
        <v>0</v>
      </c>
      <c r="AC128" s="160">
        <f>$E128*TS!AC$82</f>
        <v>0</v>
      </c>
      <c r="AD128" s="160">
        <f>$E128*TS!AD$82</f>
        <v>0</v>
      </c>
      <c r="AE128" s="160">
        <f>$E128*TS!AE$82</f>
        <v>0</v>
      </c>
      <c r="AF128" s="160">
        <f>$E128*TS!AF$82</f>
        <v>0</v>
      </c>
      <c r="AG128" s="160">
        <f>$E128*TS!AG$82</f>
        <v>0</v>
      </c>
      <c r="AH128" s="160">
        <f>$E128*TS!AH$82</f>
        <v>0</v>
      </c>
      <c r="AI128" s="160">
        <f>$E128*TS!AI$82</f>
        <v>0</v>
      </c>
      <c r="AJ128" s="160">
        <f>$E128*TS!AJ$82</f>
        <v>0</v>
      </c>
      <c r="AK128" s="160">
        <f>$E128*TS!AK$82</f>
        <v>0</v>
      </c>
      <c r="AL128" s="160">
        <f>$E128*TS!AL$82</f>
        <v>0</v>
      </c>
      <c r="AM128" s="160">
        <f>$E128*TS!AM$82</f>
        <v>0</v>
      </c>
      <c r="AN128" s="160">
        <f>$E128*TS!AN$82</f>
        <v>0</v>
      </c>
      <c r="AO128" s="160">
        <f>$E128*TS!AO$82</f>
        <v>0</v>
      </c>
      <c r="AP128" s="160">
        <f>$E128*TS!AP$82</f>
        <v>0</v>
      </c>
      <c r="AQ128" s="160">
        <f>$E128*TS!AQ$82</f>
        <v>0</v>
      </c>
      <c r="AR128" s="160">
        <f>$E128*TS!AR$82</f>
        <v>0</v>
      </c>
      <c r="AS128" s="160">
        <f>$E128*TS!AS$82</f>
        <v>0</v>
      </c>
      <c r="AT128" s="160">
        <f>$E128*TS!AT$82</f>
        <v>0</v>
      </c>
      <c r="AU128" s="160">
        <f>$E128*TS!AU$82</f>
        <v>0</v>
      </c>
      <c r="AV128" s="160">
        <f>$E128*TS!AV$82</f>
        <v>0</v>
      </c>
    </row>
    <row r="129" spans="2:48" s="468" customFormat="1" x14ac:dyDescent="0.2">
      <c r="B129" s="456" t="s">
        <v>669</v>
      </c>
      <c r="C129" s="62"/>
      <c r="D129" s="160"/>
      <c r="E129" s="457">
        <v>0</v>
      </c>
      <c r="F129" s="160"/>
      <c r="G129" s="160">
        <f>$E129*TS!G$82</f>
        <v>0</v>
      </c>
      <c r="H129" s="160">
        <f>$E129*TS!H$82</f>
        <v>0</v>
      </c>
      <c r="I129" s="160">
        <f>$E129*TS!I$82</f>
        <v>0</v>
      </c>
      <c r="J129" s="160">
        <f>$E129*TS!J$82</f>
        <v>0</v>
      </c>
      <c r="K129" s="160">
        <f>$E129*TS!K$82</f>
        <v>0</v>
      </c>
      <c r="L129" s="160">
        <f>$E129*TS!L$82</f>
        <v>0</v>
      </c>
      <c r="M129" s="160">
        <f>$E129*TS!M$82</f>
        <v>0</v>
      </c>
      <c r="N129" s="160">
        <f>$E129*TS!N$82</f>
        <v>0</v>
      </c>
      <c r="O129" s="160">
        <f>$E129*TS!O$82</f>
        <v>0</v>
      </c>
      <c r="P129" s="160">
        <f>$E129*TS!P$82</f>
        <v>0</v>
      </c>
      <c r="Q129" s="160">
        <f>$E129*TS!Q$82</f>
        <v>0</v>
      </c>
      <c r="R129" s="160">
        <f>$E129*TS!R$82</f>
        <v>0</v>
      </c>
      <c r="S129" s="160">
        <f>$E129*TS!S$82</f>
        <v>0</v>
      </c>
      <c r="T129" s="160">
        <f>$E129*TS!T$82</f>
        <v>0</v>
      </c>
      <c r="U129" s="160">
        <f>$E129*TS!U$82</f>
        <v>0</v>
      </c>
      <c r="V129" s="160">
        <f>$E129*TS!V$82</f>
        <v>0</v>
      </c>
      <c r="W129" s="160">
        <f>$E129*TS!W$82</f>
        <v>0</v>
      </c>
      <c r="X129" s="160">
        <f>$E129*TS!X$82</f>
        <v>0</v>
      </c>
      <c r="Y129" s="160">
        <f>$E129*TS!Y$82</f>
        <v>0</v>
      </c>
      <c r="Z129" s="160">
        <f>$E129*TS!Z$82</f>
        <v>0</v>
      </c>
      <c r="AA129" s="160">
        <f>$E129*TS!AA$82</f>
        <v>0</v>
      </c>
      <c r="AB129" s="160">
        <f>$E129*TS!AB$82</f>
        <v>0</v>
      </c>
      <c r="AC129" s="160">
        <f>$E129*TS!AC$82</f>
        <v>0</v>
      </c>
      <c r="AD129" s="160">
        <f>$E129*TS!AD$82</f>
        <v>0</v>
      </c>
      <c r="AE129" s="160">
        <f>$E129*TS!AE$82</f>
        <v>0</v>
      </c>
      <c r="AF129" s="160">
        <f>$E129*TS!AF$82</f>
        <v>0</v>
      </c>
      <c r="AG129" s="160">
        <f>$E129*TS!AG$82</f>
        <v>0</v>
      </c>
      <c r="AH129" s="160">
        <f>$E129*TS!AH$82</f>
        <v>0</v>
      </c>
      <c r="AI129" s="160">
        <f>$E129*TS!AI$82</f>
        <v>0</v>
      </c>
      <c r="AJ129" s="160">
        <f>$E129*TS!AJ$82</f>
        <v>0</v>
      </c>
      <c r="AK129" s="160">
        <f>$E129*TS!AK$82</f>
        <v>0</v>
      </c>
      <c r="AL129" s="160">
        <f>$E129*TS!AL$82</f>
        <v>0</v>
      </c>
      <c r="AM129" s="160">
        <f>$E129*TS!AM$82</f>
        <v>0</v>
      </c>
      <c r="AN129" s="160">
        <f>$E129*TS!AN$82</f>
        <v>0</v>
      </c>
      <c r="AO129" s="160">
        <f>$E129*TS!AO$82</f>
        <v>0</v>
      </c>
      <c r="AP129" s="160">
        <f>$E129*TS!AP$82</f>
        <v>0</v>
      </c>
      <c r="AQ129" s="160">
        <f>$E129*TS!AQ$82</f>
        <v>0</v>
      </c>
      <c r="AR129" s="160">
        <f>$E129*TS!AR$82</f>
        <v>0</v>
      </c>
      <c r="AS129" s="160">
        <f>$E129*TS!AS$82</f>
        <v>0</v>
      </c>
      <c r="AT129" s="160">
        <f>$E129*TS!AT$82</f>
        <v>0</v>
      </c>
      <c r="AU129" s="160">
        <f>$E129*TS!AU$82</f>
        <v>0</v>
      </c>
      <c r="AV129" s="160">
        <f>$E129*TS!AV$82</f>
        <v>0</v>
      </c>
    </row>
    <row r="130" spans="2:48" s="468" customFormat="1" x14ac:dyDescent="0.2">
      <c r="B130" s="456" t="s">
        <v>670</v>
      </c>
      <c r="C130" s="62"/>
      <c r="D130" s="160"/>
      <c r="E130" s="457">
        <v>156512.38500000001</v>
      </c>
      <c r="F130" s="160"/>
      <c r="G130" s="160">
        <f>$E130*TS!G$82</f>
        <v>0</v>
      </c>
      <c r="H130" s="160">
        <f>$E130*TS!H$82</f>
        <v>12000.699429583632</v>
      </c>
      <c r="I130" s="160">
        <f>$E130*TS!I$82</f>
        <v>78863.476271301348</v>
      </c>
      <c r="J130" s="160">
        <f>$E130*TS!J$82</f>
        <v>65648.209299115042</v>
      </c>
      <c r="K130" s="160">
        <f>$E130*TS!K$82</f>
        <v>0</v>
      </c>
      <c r="L130" s="160">
        <f>$E130*TS!L$82</f>
        <v>0</v>
      </c>
      <c r="M130" s="160">
        <f>$E130*TS!M$82</f>
        <v>0</v>
      </c>
      <c r="N130" s="160">
        <f>$E130*TS!N$82</f>
        <v>0</v>
      </c>
      <c r="O130" s="160">
        <f>$E130*TS!O$82</f>
        <v>0</v>
      </c>
      <c r="P130" s="160">
        <f>$E130*TS!P$82</f>
        <v>0</v>
      </c>
      <c r="Q130" s="160">
        <f>$E130*TS!Q$82</f>
        <v>0</v>
      </c>
      <c r="R130" s="160">
        <f>$E130*TS!R$82</f>
        <v>0</v>
      </c>
      <c r="S130" s="160">
        <f>$E130*TS!S$82</f>
        <v>0</v>
      </c>
      <c r="T130" s="160">
        <f>$E130*TS!T$82</f>
        <v>0</v>
      </c>
      <c r="U130" s="160">
        <f>$E130*TS!U$82</f>
        <v>0</v>
      </c>
      <c r="V130" s="160">
        <f>$E130*TS!V$82</f>
        <v>0</v>
      </c>
      <c r="W130" s="160">
        <f>$E130*TS!W$82</f>
        <v>0</v>
      </c>
      <c r="X130" s="160">
        <f>$E130*TS!X$82</f>
        <v>0</v>
      </c>
      <c r="Y130" s="160">
        <f>$E130*TS!Y$82</f>
        <v>0</v>
      </c>
      <c r="Z130" s="160">
        <f>$E130*TS!Z$82</f>
        <v>0</v>
      </c>
      <c r="AA130" s="160">
        <f>$E130*TS!AA$82</f>
        <v>0</v>
      </c>
      <c r="AB130" s="160">
        <f>$E130*TS!AB$82</f>
        <v>0</v>
      </c>
      <c r="AC130" s="160">
        <f>$E130*TS!AC$82</f>
        <v>0</v>
      </c>
      <c r="AD130" s="160">
        <f>$E130*TS!AD$82</f>
        <v>0</v>
      </c>
      <c r="AE130" s="160">
        <f>$E130*TS!AE$82</f>
        <v>0</v>
      </c>
      <c r="AF130" s="160">
        <f>$E130*TS!AF$82</f>
        <v>0</v>
      </c>
      <c r="AG130" s="160">
        <f>$E130*TS!AG$82</f>
        <v>0</v>
      </c>
      <c r="AH130" s="160">
        <f>$E130*TS!AH$82</f>
        <v>0</v>
      </c>
      <c r="AI130" s="160">
        <f>$E130*TS!AI$82</f>
        <v>0</v>
      </c>
      <c r="AJ130" s="160">
        <f>$E130*TS!AJ$82</f>
        <v>0</v>
      </c>
      <c r="AK130" s="160">
        <f>$E130*TS!AK$82</f>
        <v>0</v>
      </c>
      <c r="AL130" s="160">
        <f>$E130*TS!AL$82</f>
        <v>0</v>
      </c>
      <c r="AM130" s="160">
        <f>$E130*TS!AM$82</f>
        <v>0</v>
      </c>
      <c r="AN130" s="160">
        <f>$E130*TS!AN$82</f>
        <v>0</v>
      </c>
      <c r="AO130" s="160">
        <f>$E130*TS!AO$82</f>
        <v>0</v>
      </c>
      <c r="AP130" s="160">
        <f>$E130*TS!AP$82</f>
        <v>0</v>
      </c>
      <c r="AQ130" s="160">
        <f>$E130*TS!AQ$82</f>
        <v>0</v>
      </c>
      <c r="AR130" s="160">
        <f>$E130*TS!AR$82</f>
        <v>0</v>
      </c>
      <c r="AS130" s="160">
        <f>$E130*TS!AS$82</f>
        <v>0</v>
      </c>
      <c r="AT130" s="160">
        <f>$E130*TS!AT$82</f>
        <v>0</v>
      </c>
      <c r="AU130" s="160">
        <f>$E130*TS!AU$82</f>
        <v>0</v>
      </c>
      <c r="AV130" s="160">
        <f>$E130*TS!AV$82</f>
        <v>0</v>
      </c>
    </row>
    <row r="131" spans="2:48" s="468" customFormat="1" x14ac:dyDescent="0.2">
      <c r="B131" s="456" t="s">
        <v>671</v>
      </c>
      <c r="C131" s="62"/>
      <c r="D131" s="160"/>
      <c r="E131" s="457">
        <v>1629047</v>
      </c>
      <c r="F131" s="160"/>
      <c r="G131" s="160">
        <f>$E131*TS!G$82</f>
        <v>0</v>
      </c>
      <c r="H131" s="160">
        <f>$E131*TS!H$82</f>
        <v>124908.34769187708</v>
      </c>
      <c r="I131" s="160">
        <f>$E131*TS!I$82</f>
        <v>820844.36595439166</v>
      </c>
      <c r="J131" s="160">
        <f>$E131*TS!J$82</f>
        <v>683294.28635373141</v>
      </c>
      <c r="K131" s="160">
        <f>$E131*TS!K$82</f>
        <v>0</v>
      </c>
      <c r="L131" s="160">
        <f>$E131*TS!L$82</f>
        <v>0</v>
      </c>
      <c r="M131" s="160">
        <f>$E131*TS!M$82</f>
        <v>0</v>
      </c>
      <c r="N131" s="160">
        <f>$E131*TS!N$82</f>
        <v>0</v>
      </c>
      <c r="O131" s="160">
        <f>$E131*TS!O$82</f>
        <v>0</v>
      </c>
      <c r="P131" s="160">
        <f>$E131*TS!P$82</f>
        <v>0</v>
      </c>
      <c r="Q131" s="160">
        <f>$E131*TS!Q$82</f>
        <v>0</v>
      </c>
      <c r="R131" s="160">
        <f>$E131*TS!R$82</f>
        <v>0</v>
      </c>
      <c r="S131" s="160">
        <f>$E131*TS!S$82</f>
        <v>0</v>
      </c>
      <c r="T131" s="160">
        <f>$E131*TS!T$82</f>
        <v>0</v>
      </c>
      <c r="U131" s="160">
        <f>$E131*TS!U$82</f>
        <v>0</v>
      </c>
      <c r="V131" s="160">
        <f>$E131*TS!V$82</f>
        <v>0</v>
      </c>
      <c r="W131" s="160">
        <f>$E131*TS!W$82</f>
        <v>0</v>
      </c>
      <c r="X131" s="160">
        <f>$E131*TS!X$82</f>
        <v>0</v>
      </c>
      <c r="Y131" s="160">
        <f>$E131*TS!Y$82</f>
        <v>0</v>
      </c>
      <c r="Z131" s="160">
        <f>$E131*TS!Z$82</f>
        <v>0</v>
      </c>
      <c r="AA131" s="160">
        <f>$E131*TS!AA$82</f>
        <v>0</v>
      </c>
      <c r="AB131" s="160">
        <f>$E131*TS!AB$82</f>
        <v>0</v>
      </c>
      <c r="AC131" s="160">
        <f>$E131*TS!AC$82</f>
        <v>0</v>
      </c>
      <c r="AD131" s="160">
        <f>$E131*TS!AD$82</f>
        <v>0</v>
      </c>
      <c r="AE131" s="160">
        <f>$E131*TS!AE$82</f>
        <v>0</v>
      </c>
      <c r="AF131" s="160">
        <f>$E131*TS!AF$82</f>
        <v>0</v>
      </c>
      <c r="AG131" s="160">
        <f>$E131*TS!AG$82</f>
        <v>0</v>
      </c>
      <c r="AH131" s="160">
        <f>$E131*TS!AH$82</f>
        <v>0</v>
      </c>
      <c r="AI131" s="160">
        <f>$E131*TS!AI$82</f>
        <v>0</v>
      </c>
      <c r="AJ131" s="160">
        <f>$E131*TS!AJ$82</f>
        <v>0</v>
      </c>
      <c r="AK131" s="160">
        <f>$E131*TS!AK$82</f>
        <v>0</v>
      </c>
      <c r="AL131" s="160">
        <f>$E131*TS!AL$82</f>
        <v>0</v>
      </c>
      <c r="AM131" s="160">
        <f>$E131*TS!AM$82</f>
        <v>0</v>
      </c>
      <c r="AN131" s="160">
        <f>$E131*TS!AN$82</f>
        <v>0</v>
      </c>
      <c r="AO131" s="160">
        <f>$E131*TS!AO$82</f>
        <v>0</v>
      </c>
      <c r="AP131" s="160">
        <f>$E131*TS!AP$82</f>
        <v>0</v>
      </c>
      <c r="AQ131" s="160">
        <f>$E131*TS!AQ$82</f>
        <v>0</v>
      </c>
      <c r="AR131" s="160">
        <f>$E131*TS!AR$82</f>
        <v>0</v>
      </c>
      <c r="AS131" s="160">
        <f>$E131*TS!AS$82</f>
        <v>0</v>
      </c>
      <c r="AT131" s="160">
        <f>$E131*TS!AT$82</f>
        <v>0</v>
      </c>
      <c r="AU131" s="160">
        <f>$E131*TS!AU$82</f>
        <v>0</v>
      </c>
      <c r="AV131" s="160">
        <f>$E131*TS!AV$82</f>
        <v>0</v>
      </c>
    </row>
    <row r="132" spans="2:48" s="468" customFormat="1" x14ac:dyDescent="0.2">
      <c r="B132" s="456"/>
      <c r="C132" s="62"/>
      <c r="D132" s="160"/>
      <c r="E132" s="457"/>
      <c r="F132" s="160"/>
      <c r="H132" s="484"/>
      <c r="I132" s="484"/>
      <c r="J132" s="484"/>
      <c r="K132" s="484"/>
      <c r="L132" s="484"/>
      <c r="M132" s="484"/>
      <c r="N132" s="484"/>
      <c r="O132" s="484"/>
      <c r="P132" s="484"/>
      <c r="Q132" s="484"/>
      <c r="R132" s="484"/>
      <c r="S132" s="484"/>
      <c r="T132" s="484"/>
      <c r="U132" s="484"/>
      <c r="V132" s="484"/>
      <c r="W132" s="484"/>
      <c r="X132" s="484"/>
      <c r="Y132" s="484"/>
      <c r="Z132" s="484"/>
      <c r="AA132" s="484"/>
      <c r="AB132" s="484"/>
      <c r="AC132" s="484"/>
      <c r="AD132" s="484"/>
      <c r="AE132" s="484"/>
      <c r="AF132" s="484"/>
      <c r="AG132" s="484"/>
      <c r="AH132" s="484"/>
      <c r="AI132" s="484"/>
      <c r="AJ132" s="484"/>
      <c r="AK132" s="484"/>
      <c r="AL132" s="484"/>
      <c r="AM132" s="484"/>
      <c r="AN132" s="484"/>
      <c r="AO132" s="484"/>
      <c r="AP132" s="484"/>
      <c r="AQ132" s="484"/>
      <c r="AR132" s="484"/>
      <c r="AS132" s="484"/>
      <c r="AT132" s="484"/>
      <c r="AU132" s="484"/>
      <c r="AV132" s="484"/>
    </row>
    <row r="133" spans="2:48" s="468" customFormat="1" x14ac:dyDescent="0.2">
      <c r="B133" s="487" t="s">
        <v>402</v>
      </c>
      <c r="C133" s="484"/>
      <c r="D133" s="485"/>
      <c r="E133" s="457"/>
      <c r="F133" s="484"/>
      <c r="H133" s="484"/>
      <c r="I133" s="484"/>
      <c r="J133" s="484"/>
      <c r="K133" s="484"/>
      <c r="L133" s="484"/>
      <c r="M133" s="484"/>
      <c r="N133" s="484"/>
      <c r="O133" s="484"/>
      <c r="P133" s="484"/>
      <c r="Q133" s="484"/>
      <c r="R133" s="484"/>
      <c r="S133" s="484"/>
      <c r="T133" s="484"/>
      <c r="U133" s="484"/>
      <c r="V133" s="484"/>
      <c r="W133" s="484"/>
      <c r="X133" s="484"/>
      <c r="Y133" s="484"/>
      <c r="Z133" s="484"/>
      <c r="AA133" s="484"/>
      <c r="AB133" s="484"/>
      <c r="AC133" s="484"/>
      <c r="AD133" s="484"/>
      <c r="AE133" s="484"/>
      <c r="AF133" s="484"/>
      <c r="AG133" s="484"/>
      <c r="AH133" s="484"/>
      <c r="AI133" s="484"/>
      <c r="AJ133" s="484"/>
      <c r="AK133" s="484"/>
      <c r="AL133" s="484"/>
      <c r="AM133" s="484"/>
      <c r="AN133" s="484"/>
      <c r="AO133" s="484"/>
      <c r="AP133" s="484"/>
      <c r="AQ133" s="484"/>
      <c r="AR133" s="484"/>
      <c r="AS133" s="484"/>
      <c r="AT133" s="484"/>
      <c r="AU133" s="484"/>
      <c r="AV133" s="484"/>
    </row>
    <row r="134" spans="2:48" s="468" customFormat="1" x14ac:dyDescent="0.2">
      <c r="B134" s="456" t="s">
        <v>667</v>
      </c>
      <c r="C134" s="62"/>
      <c r="D134" s="160"/>
      <c r="E134" s="457">
        <v>400515.77999999991</v>
      </c>
      <c r="F134" s="160"/>
      <c r="G134" s="160">
        <f>$E134*TS!G$113</f>
        <v>0</v>
      </c>
      <c r="H134" s="160">
        <f>$E134*TS!H$113</f>
        <v>0</v>
      </c>
      <c r="I134" s="160">
        <f>$E134*TS!I$113</f>
        <v>0</v>
      </c>
      <c r="J134" s="160">
        <f>$E134*TS!J$113</f>
        <v>280365.58633286366</v>
      </c>
      <c r="K134" s="160">
        <f>$E134*TS!K$113</f>
        <v>120150.19366713622</v>
      </c>
      <c r="L134" s="160">
        <f>$E134*TS!L$113</f>
        <v>0</v>
      </c>
      <c r="M134" s="160">
        <f>$E134*TS!M$113</f>
        <v>0</v>
      </c>
      <c r="N134" s="160">
        <f>$E134*TS!N$113</f>
        <v>0</v>
      </c>
      <c r="O134" s="160">
        <f>$E134*TS!O$113</f>
        <v>0</v>
      </c>
      <c r="P134" s="160">
        <f>$E134*TS!P$113</f>
        <v>0</v>
      </c>
      <c r="Q134" s="160">
        <f>$E134*TS!Q$113</f>
        <v>0</v>
      </c>
      <c r="R134" s="160">
        <f>$E134*TS!R$113</f>
        <v>0</v>
      </c>
      <c r="S134" s="160">
        <f>$E134*TS!S$113</f>
        <v>0</v>
      </c>
      <c r="T134" s="160">
        <f>$E134*TS!T$113</f>
        <v>0</v>
      </c>
      <c r="U134" s="160">
        <f>$E134*TS!U$113</f>
        <v>0</v>
      </c>
      <c r="V134" s="160">
        <f>$E134*TS!V$113</f>
        <v>0</v>
      </c>
      <c r="W134" s="160">
        <f>$E134*TS!W$113</f>
        <v>0</v>
      </c>
      <c r="X134" s="160">
        <f>$E134*TS!X$113</f>
        <v>0</v>
      </c>
      <c r="Y134" s="160">
        <f>$E134*TS!Y$113</f>
        <v>0</v>
      </c>
      <c r="Z134" s="160">
        <f>$E134*TS!Z$113</f>
        <v>0</v>
      </c>
      <c r="AA134" s="160">
        <f>$E134*TS!AA$113</f>
        <v>0</v>
      </c>
      <c r="AB134" s="160">
        <f>$E134*TS!AB$113</f>
        <v>0</v>
      </c>
      <c r="AC134" s="160">
        <f>$E134*TS!AC$113</f>
        <v>0</v>
      </c>
      <c r="AD134" s="160">
        <f>$E134*TS!AD$113</f>
        <v>0</v>
      </c>
      <c r="AE134" s="160">
        <f>$E134*TS!AE$113</f>
        <v>0</v>
      </c>
      <c r="AF134" s="160">
        <f>$E134*TS!AF$113</f>
        <v>0</v>
      </c>
      <c r="AG134" s="160">
        <f>$E134*TS!AG$113</f>
        <v>0</v>
      </c>
      <c r="AH134" s="160">
        <f>$E134*TS!AH$113</f>
        <v>0</v>
      </c>
      <c r="AI134" s="160">
        <f>$E134*TS!AI$113</f>
        <v>0</v>
      </c>
      <c r="AJ134" s="160">
        <f>$E134*TS!AJ$113</f>
        <v>0</v>
      </c>
      <c r="AK134" s="160">
        <f>$E134*TS!AK$113</f>
        <v>0</v>
      </c>
      <c r="AL134" s="160">
        <f>$E134*TS!AL$113</f>
        <v>0</v>
      </c>
      <c r="AM134" s="160">
        <f>$E134*TS!AM$113</f>
        <v>0</v>
      </c>
      <c r="AN134" s="160">
        <f>$E134*TS!AN$113</f>
        <v>0</v>
      </c>
      <c r="AO134" s="160">
        <f>$E134*TS!AO$113</f>
        <v>0</v>
      </c>
      <c r="AP134" s="160">
        <f>$E134*TS!AP$113</f>
        <v>0</v>
      </c>
      <c r="AQ134" s="160">
        <f>$E134*TS!AQ$113</f>
        <v>0</v>
      </c>
      <c r="AR134" s="160">
        <f>$E134*TS!AR$113</f>
        <v>0</v>
      </c>
      <c r="AS134" s="160">
        <f>$E134*TS!AS$113</f>
        <v>0</v>
      </c>
      <c r="AT134" s="160">
        <f>$E134*TS!AT$113</f>
        <v>0</v>
      </c>
      <c r="AU134" s="160">
        <f>$E134*TS!AU$113</f>
        <v>0</v>
      </c>
      <c r="AV134" s="160">
        <f>$E134*TS!AV$113</f>
        <v>0</v>
      </c>
    </row>
    <row r="135" spans="2:48" s="468" customFormat="1" x14ac:dyDescent="0.2">
      <c r="B135" s="456" t="s">
        <v>668</v>
      </c>
      <c r="C135" s="62"/>
      <c r="D135" s="160"/>
      <c r="E135" s="457">
        <v>2288444.6</v>
      </c>
      <c r="F135" s="160"/>
      <c r="G135" s="160">
        <f>$E135*TS!G$113</f>
        <v>0</v>
      </c>
      <c r="H135" s="160">
        <f>$E135*TS!H$113</f>
        <v>0</v>
      </c>
      <c r="I135" s="160">
        <f>$E135*TS!I$113</f>
        <v>0</v>
      </c>
      <c r="J135" s="160">
        <f>$E135*TS!J$113</f>
        <v>1601937.1622992626</v>
      </c>
      <c r="K135" s="160">
        <f>$E135*TS!K$113</f>
        <v>686507.43770073715</v>
      </c>
      <c r="L135" s="160">
        <f>$E135*TS!L$113</f>
        <v>0</v>
      </c>
      <c r="M135" s="160">
        <f>$E135*TS!M$113</f>
        <v>0</v>
      </c>
      <c r="N135" s="160">
        <f>$E135*TS!N$113</f>
        <v>0</v>
      </c>
      <c r="O135" s="160">
        <f>$E135*TS!O$113</f>
        <v>0</v>
      </c>
      <c r="P135" s="160">
        <f>$E135*TS!P$113</f>
        <v>0</v>
      </c>
      <c r="Q135" s="160">
        <f>$E135*TS!Q$113</f>
        <v>0</v>
      </c>
      <c r="R135" s="160">
        <f>$E135*TS!R$113</f>
        <v>0</v>
      </c>
      <c r="S135" s="160">
        <f>$E135*TS!S$113</f>
        <v>0</v>
      </c>
      <c r="T135" s="160">
        <f>$E135*TS!T$113</f>
        <v>0</v>
      </c>
      <c r="U135" s="160">
        <f>$E135*TS!U$113</f>
        <v>0</v>
      </c>
      <c r="V135" s="160">
        <f>$E135*TS!V$113</f>
        <v>0</v>
      </c>
      <c r="W135" s="160">
        <f>$E135*TS!W$113</f>
        <v>0</v>
      </c>
      <c r="X135" s="160">
        <f>$E135*TS!X$113</f>
        <v>0</v>
      </c>
      <c r="Y135" s="160">
        <f>$E135*TS!Y$113</f>
        <v>0</v>
      </c>
      <c r="Z135" s="160">
        <f>$E135*TS!Z$113</f>
        <v>0</v>
      </c>
      <c r="AA135" s="160">
        <f>$E135*TS!AA$113</f>
        <v>0</v>
      </c>
      <c r="AB135" s="160">
        <f>$E135*TS!AB$113</f>
        <v>0</v>
      </c>
      <c r="AC135" s="160">
        <f>$E135*TS!AC$113</f>
        <v>0</v>
      </c>
      <c r="AD135" s="160">
        <f>$E135*TS!AD$113</f>
        <v>0</v>
      </c>
      <c r="AE135" s="160">
        <f>$E135*TS!AE$113</f>
        <v>0</v>
      </c>
      <c r="AF135" s="160">
        <f>$E135*TS!AF$113</f>
        <v>0</v>
      </c>
      <c r="AG135" s="160">
        <f>$E135*TS!AG$113</f>
        <v>0</v>
      </c>
      <c r="AH135" s="160">
        <f>$E135*TS!AH$113</f>
        <v>0</v>
      </c>
      <c r="AI135" s="160">
        <f>$E135*TS!AI$113</f>
        <v>0</v>
      </c>
      <c r="AJ135" s="160">
        <f>$E135*TS!AJ$113</f>
        <v>0</v>
      </c>
      <c r="AK135" s="160">
        <f>$E135*TS!AK$113</f>
        <v>0</v>
      </c>
      <c r="AL135" s="160">
        <f>$E135*TS!AL$113</f>
        <v>0</v>
      </c>
      <c r="AM135" s="160">
        <f>$E135*TS!AM$113</f>
        <v>0</v>
      </c>
      <c r="AN135" s="160">
        <f>$E135*TS!AN$113</f>
        <v>0</v>
      </c>
      <c r="AO135" s="160">
        <f>$E135*TS!AO$113</f>
        <v>0</v>
      </c>
      <c r="AP135" s="160">
        <f>$E135*TS!AP$113</f>
        <v>0</v>
      </c>
      <c r="AQ135" s="160">
        <f>$E135*TS!AQ$113</f>
        <v>0</v>
      </c>
      <c r="AR135" s="160">
        <f>$E135*TS!AR$113</f>
        <v>0</v>
      </c>
      <c r="AS135" s="160">
        <f>$E135*TS!AS$113</f>
        <v>0</v>
      </c>
      <c r="AT135" s="160">
        <f>$E135*TS!AT$113</f>
        <v>0</v>
      </c>
      <c r="AU135" s="160">
        <f>$E135*TS!AU$113</f>
        <v>0</v>
      </c>
      <c r="AV135" s="160">
        <f>$E135*TS!AV$113</f>
        <v>0</v>
      </c>
    </row>
    <row r="136" spans="2:48" s="468" customFormat="1" x14ac:dyDescent="0.2">
      <c r="B136" s="456" t="s">
        <v>669</v>
      </c>
      <c r="C136" s="62"/>
      <c r="D136" s="160"/>
      <c r="E136" s="457">
        <v>0</v>
      </c>
      <c r="F136" s="160"/>
      <c r="G136" s="160">
        <f>$E136*TS!G$113</f>
        <v>0</v>
      </c>
      <c r="H136" s="160">
        <f>$E136*TS!H$113</f>
        <v>0</v>
      </c>
      <c r="I136" s="160">
        <f>$E136*TS!I$113</f>
        <v>0</v>
      </c>
      <c r="J136" s="160">
        <f>$E136*TS!J$113</f>
        <v>0</v>
      </c>
      <c r="K136" s="160">
        <f>$E136*TS!K$113</f>
        <v>0</v>
      </c>
      <c r="L136" s="160">
        <f>$E136*TS!L$113</f>
        <v>0</v>
      </c>
      <c r="M136" s="160">
        <f>$E136*TS!M$113</f>
        <v>0</v>
      </c>
      <c r="N136" s="160">
        <f>$E136*TS!N$113</f>
        <v>0</v>
      </c>
      <c r="O136" s="160">
        <f>$E136*TS!O$113</f>
        <v>0</v>
      </c>
      <c r="P136" s="160">
        <f>$E136*TS!P$113</f>
        <v>0</v>
      </c>
      <c r="Q136" s="160">
        <f>$E136*TS!Q$113</f>
        <v>0</v>
      </c>
      <c r="R136" s="160">
        <f>$E136*TS!R$113</f>
        <v>0</v>
      </c>
      <c r="S136" s="160">
        <f>$E136*TS!S$113</f>
        <v>0</v>
      </c>
      <c r="T136" s="160">
        <f>$E136*TS!T$113</f>
        <v>0</v>
      </c>
      <c r="U136" s="160">
        <f>$E136*TS!U$113</f>
        <v>0</v>
      </c>
      <c r="V136" s="160">
        <f>$E136*TS!V$113</f>
        <v>0</v>
      </c>
      <c r="W136" s="160">
        <f>$E136*TS!W$113</f>
        <v>0</v>
      </c>
      <c r="X136" s="160">
        <f>$E136*TS!X$113</f>
        <v>0</v>
      </c>
      <c r="Y136" s="160">
        <f>$E136*TS!Y$113</f>
        <v>0</v>
      </c>
      <c r="Z136" s="160">
        <f>$E136*TS!Z$113</f>
        <v>0</v>
      </c>
      <c r="AA136" s="160">
        <f>$E136*TS!AA$113</f>
        <v>0</v>
      </c>
      <c r="AB136" s="160">
        <f>$E136*TS!AB$113</f>
        <v>0</v>
      </c>
      <c r="AC136" s="160">
        <f>$E136*TS!AC$113</f>
        <v>0</v>
      </c>
      <c r="AD136" s="160">
        <f>$E136*TS!AD$113</f>
        <v>0</v>
      </c>
      <c r="AE136" s="160">
        <f>$E136*TS!AE$113</f>
        <v>0</v>
      </c>
      <c r="AF136" s="160">
        <f>$E136*TS!AF$113</f>
        <v>0</v>
      </c>
      <c r="AG136" s="160">
        <f>$E136*TS!AG$113</f>
        <v>0</v>
      </c>
      <c r="AH136" s="160">
        <f>$E136*TS!AH$113</f>
        <v>0</v>
      </c>
      <c r="AI136" s="160">
        <f>$E136*TS!AI$113</f>
        <v>0</v>
      </c>
      <c r="AJ136" s="160">
        <f>$E136*TS!AJ$113</f>
        <v>0</v>
      </c>
      <c r="AK136" s="160">
        <f>$E136*TS!AK$113</f>
        <v>0</v>
      </c>
      <c r="AL136" s="160">
        <f>$E136*TS!AL$113</f>
        <v>0</v>
      </c>
      <c r="AM136" s="160">
        <f>$E136*TS!AM$113</f>
        <v>0</v>
      </c>
      <c r="AN136" s="160">
        <f>$E136*TS!AN$113</f>
        <v>0</v>
      </c>
      <c r="AO136" s="160">
        <f>$E136*TS!AO$113</f>
        <v>0</v>
      </c>
      <c r="AP136" s="160">
        <f>$E136*TS!AP$113</f>
        <v>0</v>
      </c>
      <c r="AQ136" s="160">
        <f>$E136*TS!AQ$113</f>
        <v>0</v>
      </c>
      <c r="AR136" s="160">
        <f>$E136*TS!AR$113</f>
        <v>0</v>
      </c>
      <c r="AS136" s="160">
        <f>$E136*TS!AS$113</f>
        <v>0</v>
      </c>
      <c r="AT136" s="160">
        <f>$E136*TS!AT$113</f>
        <v>0</v>
      </c>
      <c r="AU136" s="160">
        <f>$E136*TS!AU$113</f>
        <v>0</v>
      </c>
      <c r="AV136" s="160">
        <f>$E136*TS!AV$113</f>
        <v>0</v>
      </c>
    </row>
    <row r="137" spans="2:48" s="468" customFormat="1" x14ac:dyDescent="0.2">
      <c r="B137" s="456" t="s">
        <v>670</v>
      </c>
      <c r="C137" s="62"/>
      <c r="D137" s="160"/>
      <c r="E137" s="457">
        <v>0</v>
      </c>
      <c r="F137" s="160"/>
      <c r="G137" s="160">
        <f>$E137*TS!G$113</f>
        <v>0</v>
      </c>
      <c r="H137" s="160">
        <f>$E137*TS!H$113</f>
        <v>0</v>
      </c>
      <c r="I137" s="160">
        <f>$E137*TS!I$113</f>
        <v>0</v>
      </c>
      <c r="J137" s="160">
        <f>$E137*TS!J$113</f>
        <v>0</v>
      </c>
      <c r="K137" s="160">
        <f>$E137*TS!K$113</f>
        <v>0</v>
      </c>
      <c r="L137" s="160">
        <f>$E137*TS!L$113</f>
        <v>0</v>
      </c>
      <c r="M137" s="160">
        <f>$E137*TS!M$113</f>
        <v>0</v>
      </c>
      <c r="N137" s="160">
        <f>$E137*TS!N$113</f>
        <v>0</v>
      </c>
      <c r="O137" s="160">
        <f>$E137*TS!O$113</f>
        <v>0</v>
      </c>
      <c r="P137" s="160">
        <f>$E137*TS!P$113</f>
        <v>0</v>
      </c>
      <c r="Q137" s="160">
        <f>$E137*TS!Q$113</f>
        <v>0</v>
      </c>
      <c r="R137" s="160">
        <f>$E137*TS!R$113</f>
        <v>0</v>
      </c>
      <c r="S137" s="160">
        <f>$E137*TS!S$113</f>
        <v>0</v>
      </c>
      <c r="T137" s="160">
        <f>$E137*TS!T$113</f>
        <v>0</v>
      </c>
      <c r="U137" s="160">
        <f>$E137*TS!U$113</f>
        <v>0</v>
      </c>
      <c r="V137" s="160">
        <f>$E137*TS!V$113</f>
        <v>0</v>
      </c>
      <c r="W137" s="160">
        <f>$E137*TS!W$113</f>
        <v>0</v>
      </c>
      <c r="X137" s="160">
        <f>$E137*TS!X$113</f>
        <v>0</v>
      </c>
      <c r="Y137" s="160">
        <f>$E137*TS!Y$113</f>
        <v>0</v>
      </c>
      <c r="Z137" s="160">
        <f>$E137*TS!Z$113</f>
        <v>0</v>
      </c>
      <c r="AA137" s="160">
        <f>$E137*TS!AA$113</f>
        <v>0</v>
      </c>
      <c r="AB137" s="160">
        <f>$E137*TS!AB$113</f>
        <v>0</v>
      </c>
      <c r="AC137" s="160">
        <f>$E137*TS!AC$113</f>
        <v>0</v>
      </c>
      <c r="AD137" s="160">
        <f>$E137*TS!AD$113</f>
        <v>0</v>
      </c>
      <c r="AE137" s="160">
        <f>$E137*TS!AE$113</f>
        <v>0</v>
      </c>
      <c r="AF137" s="160">
        <f>$E137*TS!AF$113</f>
        <v>0</v>
      </c>
      <c r="AG137" s="160">
        <f>$E137*TS!AG$113</f>
        <v>0</v>
      </c>
      <c r="AH137" s="160">
        <f>$E137*TS!AH$113</f>
        <v>0</v>
      </c>
      <c r="AI137" s="160">
        <f>$E137*TS!AI$113</f>
        <v>0</v>
      </c>
      <c r="AJ137" s="160">
        <f>$E137*TS!AJ$113</f>
        <v>0</v>
      </c>
      <c r="AK137" s="160">
        <f>$E137*TS!AK$113</f>
        <v>0</v>
      </c>
      <c r="AL137" s="160">
        <f>$E137*TS!AL$113</f>
        <v>0</v>
      </c>
      <c r="AM137" s="160">
        <f>$E137*TS!AM$113</f>
        <v>0</v>
      </c>
      <c r="AN137" s="160">
        <f>$E137*TS!AN$113</f>
        <v>0</v>
      </c>
      <c r="AO137" s="160">
        <f>$E137*TS!AO$113</f>
        <v>0</v>
      </c>
      <c r="AP137" s="160">
        <f>$E137*TS!AP$113</f>
        <v>0</v>
      </c>
      <c r="AQ137" s="160">
        <f>$E137*TS!AQ$113</f>
        <v>0</v>
      </c>
      <c r="AR137" s="160">
        <f>$E137*TS!AR$113</f>
        <v>0</v>
      </c>
      <c r="AS137" s="160">
        <f>$E137*TS!AS$113</f>
        <v>0</v>
      </c>
      <c r="AT137" s="160">
        <f>$E137*TS!AT$113</f>
        <v>0</v>
      </c>
      <c r="AU137" s="160">
        <f>$E137*TS!AU$113</f>
        <v>0</v>
      </c>
      <c r="AV137" s="160">
        <f>$E137*TS!AV$113</f>
        <v>0</v>
      </c>
    </row>
    <row r="138" spans="2:48" s="468" customFormat="1" x14ac:dyDescent="0.2">
      <c r="B138" s="456" t="s">
        <v>671</v>
      </c>
      <c r="C138" s="62"/>
      <c r="D138" s="160"/>
      <c r="E138" s="457">
        <v>0</v>
      </c>
      <c r="F138" s="160"/>
      <c r="G138" s="160">
        <f>$E138*TS!G$113</f>
        <v>0</v>
      </c>
      <c r="H138" s="160">
        <f>$E138*TS!H$113</f>
        <v>0</v>
      </c>
      <c r="I138" s="160">
        <f>$E138*TS!I$113</f>
        <v>0</v>
      </c>
      <c r="J138" s="160">
        <f>$E138*TS!J$113</f>
        <v>0</v>
      </c>
      <c r="K138" s="160">
        <f>$E138*TS!K$113</f>
        <v>0</v>
      </c>
      <c r="L138" s="160">
        <f>$E138*TS!L$113</f>
        <v>0</v>
      </c>
      <c r="M138" s="160">
        <f>$E138*TS!M$113</f>
        <v>0</v>
      </c>
      <c r="N138" s="160">
        <f>$E138*TS!N$113</f>
        <v>0</v>
      </c>
      <c r="O138" s="160">
        <f>$E138*TS!O$113</f>
        <v>0</v>
      </c>
      <c r="P138" s="160">
        <f>$E138*TS!P$113</f>
        <v>0</v>
      </c>
      <c r="Q138" s="160">
        <f>$E138*TS!Q$113</f>
        <v>0</v>
      </c>
      <c r="R138" s="160">
        <f>$E138*TS!R$113</f>
        <v>0</v>
      </c>
      <c r="S138" s="160">
        <f>$E138*TS!S$113</f>
        <v>0</v>
      </c>
      <c r="T138" s="160">
        <f>$E138*TS!T$113</f>
        <v>0</v>
      </c>
      <c r="U138" s="160">
        <f>$E138*TS!U$113</f>
        <v>0</v>
      </c>
      <c r="V138" s="160">
        <f>$E138*TS!V$113</f>
        <v>0</v>
      </c>
      <c r="W138" s="160">
        <f>$E138*TS!W$113</f>
        <v>0</v>
      </c>
      <c r="X138" s="160">
        <f>$E138*TS!X$113</f>
        <v>0</v>
      </c>
      <c r="Y138" s="160">
        <f>$E138*TS!Y$113</f>
        <v>0</v>
      </c>
      <c r="Z138" s="160">
        <f>$E138*TS!Z$113</f>
        <v>0</v>
      </c>
      <c r="AA138" s="160">
        <f>$E138*TS!AA$113</f>
        <v>0</v>
      </c>
      <c r="AB138" s="160">
        <f>$E138*TS!AB$113</f>
        <v>0</v>
      </c>
      <c r="AC138" s="160">
        <f>$E138*TS!AC$113</f>
        <v>0</v>
      </c>
      <c r="AD138" s="160">
        <f>$E138*TS!AD$113</f>
        <v>0</v>
      </c>
      <c r="AE138" s="160">
        <f>$E138*TS!AE$113</f>
        <v>0</v>
      </c>
      <c r="AF138" s="160">
        <f>$E138*TS!AF$113</f>
        <v>0</v>
      </c>
      <c r="AG138" s="160">
        <f>$E138*TS!AG$113</f>
        <v>0</v>
      </c>
      <c r="AH138" s="160">
        <f>$E138*TS!AH$113</f>
        <v>0</v>
      </c>
      <c r="AI138" s="160">
        <f>$E138*TS!AI$113</f>
        <v>0</v>
      </c>
      <c r="AJ138" s="160">
        <f>$E138*TS!AJ$113</f>
        <v>0</v>
      </c>
      <c r="AK138" s="160">
        <f>$E138*TS!AK$113</f>
        <v>0</v>
      </c>
      <c r="AL138" s="160">
        <f>$E138*TS!AL$113</f>
        <v>0</v>
      </c>
      <c r="AM138" s="160">
        <f>$E138*TS!AM$113</f>
        <v>0</v>
      </c>
      <c r="AN138" s="160">
        <f>$E138*TS!AN$113</f>
        <v>0</v>
      </c>
      <c r="AO138" s="160">
        <f>$E138*TS!AO$113</f>
        <v>0</v>
      </c>
      <c r="AP138" s="160">
        <f>$E138*TS!AP$113</f>
        <v>0</v>
      </c>
      <c r="AQ138" s="160">
        <f>$E138*TS!AQ$113</f>
        <v>0</v>
      </c>
      <c r="AR138" s="160">
        <f>$E138*TS!AR$113</f>
        <v>0</v>
      </c>
      <c r="AS138" s="160">
        <f>$E138*TS!AS$113</f>
        <v>0</v>
      </c>
      <c r="AT138" s="160">
        <f>$E138*TS!AT$113</f>
        <v>0</v>
      </c>
      <c r="AU138" s="160">
        <f>$E138*TS!AU$113</f>
        <v>0</v>
      </c>
      <c r="AV138" s="160">
        <f>$E138*TS!AV$113</f>
        <v>0</v>
      </c>
    </row>
    <row r="139" spans="2:48" s="468" customFormat="1" x14ac:dyDescent="0.2">
      <c r="B139" s="456"/>
      <c r="C139" s="62"/>
      <c r="D139" s="160"/>
      <c r="E139" s="457"/>
      <c r="F139" s="160"/>
      <c r="H139" s="484"/>
      <c r="I139" s="484"/>
      <c r="J139" s="484"/>
      <c r="K139" s="484"/>
      <c r="L139" s="484"/>
      <c r="M139" s="484"/>
      <c r="N139" s="484"/>
      <c r="O139" s="484"/>
      <c r="P139" s="484"/>
      <c r="Q139" s="484"/>
      <c r="R139" s="484"/>
      <c r="S139" s="484"/>
      <c r="T139" s="484"/>
      <c r="U139" s="484"/>
      <c r="V139" s="484"/>
      <c r="W139" s="484"/>
      <c r="X139" s="484"/>
      <c r="Y139" s="484"/>
      <c r="Z139" s="484"/>
      <c r="AA139" s="484"/>
      <c r="AB139" s="484"/>
      <c r="AC139" s="484"/>
      <c r="AD139" s="484"/>
      <c r="AE139" s="484"/>
      <c r="AF139" s="484"/>
      <c r="AG139" s="484"/>
      <c r="AH139" s="484"/>
      <c r="AI139" s="484"/>
      <c r="AJ139" s="484"/>
      <c r="AK139" s="484"/>
      <c r="AL139" s="484"/>
      <c r="AM139" s="484"/>
      <c r="AN139" s="484"/>
      <c r="AO139" s="484"/>
      <c r="AP139" s="484"/>
      <c r="AQ139" s="484"/>
      <c r="AR139" s="484"/>
      <c r="AS139" s="484"/>
      <c r="AT139" s="484"/>
      <c r="AU139" s="484"/>
      <c r="AV139" s="484"/>
    </row>
    <row r="140" spans="2:48" s="468" customFormat="1" x14ac:dyDescent="0.2">
      <c r="B140" s="487" t="s">
        <v>249</v>
      </c>
      <c r="C140" s="484"/>
      <c r="D140" s="485"/>
      <c r="E140" s="457"/>
      <c r="F140" s="484"/>
      <c r="H140" s="484"/>
      <c r="I140" s="484"/>
      <c r="J140" s="484"/>
      <c r="K140" s="484"/>
      <c r="L140" s="484"/>
      <c r="M140" s="484"/>
      <c r="N140" s="484"/>
      <c r="O140" s="484"/>
      <c r="P140" s="484"/>
      <c r="Q140" s="484"/>
      <c r="R140" s="484"/>
      <c r="S140" s="484"/>
      <c r="T140" s="484"/>
      <c r="U140" s="484"/>
      <c r="V140" s="484"/>
      <c r="W140" s="484"/>
      <c r="X140" s="484"/>
      <c r="Y140" s="484"/>
      <c r="Z140" s="484"/>
      <c r="AA140" s="484"/>
      <c r="AB140" s="484"/>
      <c r="AC140" s="484"/>
      <c r="AD140" s="484"/>
      <c r="AE140" s="484"/>
      <c r="AF140" s="484"/>
      <c r="AG140" s="484"/>
      <c r="AH140" s="484"/>
      <c r="AI140" s="484"/>
      <c r="AJ140" s="484"/>
      <c r="AK140" s="484"/>
      <c r="AL140" s="484"/>
      <c r="AM140" s="484"/>
      <c r="AN140" s="484"/>
      <c r="AO140" s="484"/>
      <c r="AP140" s="484"/>
      <c r="AQ140" s="484"/>
      <c r="AR140" s="484"/>
      <c r="AS140" s="484"/>
      <c r="AT140" s="484"/>
      <c r="AU140" s="484"/>
      <c r="AV140" s="484"/>
    </row>
    <row r="141" spans="2:48" s="468" customFormat="1" x14ac:dyDescent="0.2">
      <c r="B141" s="456" t="s">
        <v>667</v>
      </c>
      <c r="C141" s="62"/>
      <c r="D141" s="160"/>
      <c r="E141" s="457">
        <v>650825.69999999995</v>
      </c>
      <c r="F141" s="160"/>
      <c r="G141" s="160">
        <f>$E141*TS!G$144</f>
        <v>0</v>
      </c>
      <c r="H141" s="160">
        <f>$E141*TS!H$144</f>
        <v>0</v>
      </c>
      <c r="I141" s="160">
        <f>$E141*TS!I$144</f>
        <v>0</v>
      </c>
      <c r="J141" s="160">
        <f>$E141*TS!J$144</f>
        <v>200063.33661191721</v>
      </c>
      <c r="K141" s="160">
        <f>$E141*TS!K$144</f>
        <v>450762.36338808283</v>
      </c>
      <c r="L141" s="160">
        <f>$E141*TS!L$144</f>
        <v>0</v>
      </c>
      <c r="M141" s="160">
        <f>$E141*TS!M$144</f>
        <v>0</v>
      </c>
      <c r="N141" s="160">
        <f>$E141*TS!N$144</f>
        <v>0</v>
      </c>
      <c r="O141" s="160">
        <f>$E141*TS!O$144</f>
        <v>0</v>
      </c>
      <c r="P141" s="160">
        <f>$E141*TS!P$144</f>
        <v>0</v>
      </c>
      <c r="Q141" s="160">
        <f>$E141*TS!Q$144</f>
        <v>0</v>
      </c>
      <c r="R141" s="160">
        <f>$E141*TS!R$144</f>
        <v>0</v>
      </c>
      <c r="S141" s="160">
        <f>$E141*TS!S$144</f>
        <v>0</v>
      </c>
      <c r="T141" s="160">
        <f>$E141*TS!T$144</f>
        <v>0</v>
      </c>
      <c r="U141" s="160">
        <f>$E141*TS!U$144</f>
        <v>0</v>
      </c>
      <c r="V141" s="160">
        <f>$E141*TS!V$144</f>
        <v>0</v>
      </c>
      <c r="W141" s="160">
        <f>$E141*TS!W$144</f>
        <v>0</v>
      </c>
      <c r="X141" s="160">
        <f>$E141*TS!X$144</f>
        <v>0</v>
      </c>
      <c r="Y141" s="160">
        <f>$E141*TS!Y$144</f>
        <v>0</v>
      </c>
      <c r="Z141" s="160">
        <f>$E141*TS!Z$144</f>
        <v>0</v>
      </c>
      <c r="AA141" s="160">
        <f>$E141*TS!AA$144</f>
        <v>0</v>
      </c>
      <c r="AB141" s="160">
        <f>$E141*TS!AB$144</f>
        <v>0</v>
      </c>
      <c r="AC141" s="160">
        <f>$E141*TS!AC$144</f>
        <v>0</v>
      </c>
      <c r="AD141" s="160">
        <f>$E141*TS!AD$144</f>
        <v>0</v>
      </c>
      <c r="AE141" s="160">
        <f>$E141*TS!AE$144</f>
        <v>0</v>
      </c>
      <c r="AF141" s="160">
        <f>$E141*TS!AF$144</f>
        <v>0</v>
      </c>
      <c r="AG141" s="160">
        <f>$E141*TS!AG$144</f>
        <v>0</v>
      </c>
      <c r="AH141" s="160">
        <f>$E141*TS!AH$144</f>
        <v>0</v>
      </c>
      <c r="AI141" s="160">
        <f>$E141*TS!AI$144</f>
        <v>0</v>
      </c>
      <c r="AJ141" s="160">
        <f>$E141*TS!AJ$144</f>
        <v>0</v>
      </c>
      <c r="AK141" s="160">
        <f>$E141*TS!AK$144</f>
        <v>0</v>
      </c>
      <c r="AL141" s="160">
        <f>$E141*TS!AL$144</f>
        <v>0</v>
      </c>
      <c r="AM141" s="160">
        <f>$E141*TS!AM$144</f>
        <v>0</v>
      </c>
      <c r="AN141" s="160">
        <f>$E141*TS!AN$144</f>
        <v>0</v>
      </c>
      <c r="AO141" s="160">
        <f>$E141*TS!AO$144</f>
        <v>0</v>
      </c>
      <c r="AP141" s="160">
        <f>$E141*TS!AP$144</f>
        <v>0</v>
      </c>
      <c r="AQ141" s="160">
        <f>$E141*TS!AQ$144</f>
        <v>0</v>
      </c>
      <c r="AR141" s="160">
        <f>$E141*TS!AR$144</f>
        <v>0</v>
      </c>
      <c r="AS141" s="160">
        <f>$E141*TS!AS$144</f>
        <v>0</v>
      </c>
      <c r="AT141" s="160">
        <f>$E141*TS!AT$144</f>
        <v>0</v>
      </c>
      <c r="AU141" s="160">
        <f>$E141*TS!AU$144</f>
        <v>0</v>
      </c>
      <c r="AV141" s="160">
        <f>$E141*TS!AV$144</f>
        <v>0</v>
      </c>
    </row>
    <row r="142" spans="2:48" s="468" customFormat="1" x14ac:dyDescent="0.2">
      <c r="B142" s="456" t="s">
        <v>668</v>
      </c>
      <c r="C142" s="62"/>
      <c r="D142" s="160"/>
      <c r="E142" s="457">
        <v>2355332.7200000002</v>
      </c>
      <c r="F142" s="160"/>
      <c r="G142" s="160">
        <f>$E142*TS!G$144</f>
        <v>0</v>
      </c>
      <c r="H142" s="160">
        <f>$E142*TS!H$144</f>
        <v>0</v>
      </c>
      <c r="I142" s="160">
        <f>$E142*TS!I$144</f>
        <v>0</v>
      </c>
      <c r="J142" s="160">
        <f>$E142*TS!J$144</f>
        <v>724027.52809918637</v>
      </c>
      <c r="K142" s="160">
        <f>$E142*TS!K$144</f>
        <v>1631305.1919008142</v>
      </c>
      <c r="L142" s="160">
        <f>$E142*TS!L$144</f>
        <v>0</v>
      </c>
      <c r="M142" s="160">
        <f>$E142*TS!M$144</f>
        <v>0</v>
      </c>
      <c r="N142" s="160">
        <f>$E142*TS!N$144</f>
        <v>0</v>
      </c>
      <c r="O142" s="160">
        <f>$E142*TS!O$144</f>
        <v>0</v>
      </c>
      <c r="P142" s="160">
        <f>$E142*TS!P$144</f>
        <v>0</v>
      </c>
      <c r="Q142" s="160">
        <f>$E142*TS!Q$144</f>
        <v>0</v>
      </c>
      <c r="R142" s="160">
        <f>$E142*TS!R$144</f>
        <v>0</v>
      </c>
      <c r="S142" s="160">
        <f>$E142*TS!S$144</f>
        <v>0</v>
      </c>
      <c r="T142" s="160">
        <f>$E142*TS!T$144</f>
        <v>0</v>
      </c>
      <c r="U142" s="160">
        <f>$E142*TS!U$144</f>
        <v>0</v>
      </c>
      <c r="V142" s="160">
        <f>$E142*TS!V$144</f>
        <v>0</v>
      </c>
      <c r="W142" s="160">
        <f>$E142*TS!W$144</f>
        <v>0</v>
      </c>
      <c r="X142" s="160">
        <f>$E142*TS!X$144</f>
        <v>0</v>
      </c>
      <c r="Y142" s="160">
        <f>$E142*TS!Y$144</f>
        <v>0</v>
      </c>
      <c r="Z142" s="160">
        <f>$E142*TS!Z$144</f>
        <v>0</v>
      </c>
      <c r="AA142" s="160">
        <f>$E142*TS!AA$144</f>
        <v>0</v>
      </c>
      <c r="AB142" s="160">
        <f>$E142*TS!AB$144</f>
        <v>0</v>
      </c>
      <c r="AC142" s="160">
        <f>$E142*TS!AC$144</f>
        <v>0</v>
      </c>
      <c r="AD142" s="160">
        <f>$E142*TS!AD$144</f>
        <v>0</v>
      </c>
      <c r="AE142" s="160">
        <f>$E142*TS!AE$144</f>
        <v>0</v>
      </c>
      <c r="AF142" s="160">
        <f>$E142*TS!AF$144</f>
        <v>0</v>
      </c>
      <c r="AG142" s="160">
        <f>$E142*TS!AG$144</f>
        <v>0</v>
      </c>
      <c r="AH142" s="160">
        <f>$E142*TS!AH$144</f>
        <v>0</v>
      </c>
      <c r="AI142" s="160">
        <f>$E142*TS!AI$144</f>
        <v>0</v>
      </c>
      <c r="AJ142" s="160">
        <f>$E142*TS!AJ$144</f>
        <v>0</v>
      </c>
      <c r="AK142" s="160">
        <f>$E142*TS!AK$144</f>
        <v>0</v>
      </c>
      <c r="AL142" s="160">
        <f>$E142*TS!AL$144</f>
        <v>0</v>
      </c>
      <c r="AM142" s="160">
        <f>$E142*TS!AM$144</f>
        <v>0</v>
      </c>
      <c r="AN142" s="160">
        <f>$E142*TS!AN$144</f>
        <v>0</v>
      </c>
      <c r="AO142" s="160">
        <f>$E142*TS!AO$144</f>
        <v>0</v>
      </c>
      <c r="AP142" s="160">
        <f>$E142*TS!AP$144</f>
        <v>0</v>
      </c>
      <c r="AQ142" s="160">
        <f>$E142*TS!AQ$144</f>
        <v>0</v>
      </c>
      <c r="AR142" s="160">
        <f>$E142*TS!AR$144</f>
        <v>0</v>
      </c>
      <c r="AS142" s="160">
        <f>$E142*TS!AS$144</f>
        <v>0</v>
      </c>
      <c r="AT142" s="160">
        <f>$E142*TS!AT$144</f>
        <v>0</v>
      </c>
      <c r="AU142" s="160">
        <f>$E142*TS!AU$144</f>
        <v>0</v>
      </c>
      <c r="AV142" s="160">
        <f>$E142*TS!AV$144</f>
        <v>0</v>
      </c>
    </row>
    <row r="143" spans="2:48" s="468" customFormat="1" x14ac:dyDescent="0.2">
      <c r="B143" s="456" t="s">
        <v>669</v>
      </c>
      <c r="C143" s="62"/>
      <c r="D143" s="160"/>
      <c r="E143" s="457">
        <v>968350.5</v>
      </c>
      <c r="F143" s="160"/>
      <c r="G143" s="160">
        <f>$E143*TS!G$144</f>
        <v>0</v>
      </c>
      <c r="H143" s="160">
        <f>$E143*TS!H$144</f>
        <v>0</v>
      </c>
      <c r="I143" s="160">
        <f>$E143*TS!I$144</f>
        <v>0</v>
      </c>
      <c r="J143" s="160">
        <f>$E143*TS!J$144</f>
        <v>297670.22420875262</v>
      </c>
      <c r="K143" s="160">
        <f>$E143*TS!K$144</f>
        <v>670680.27579124749</v>
      </c>
      <c r="L143" s="160">
        <f>$E143*TS!L$144</f>
        <v>0</v>
      </c>
      <c r="M143" s="160">
        <f>$E143*TS!M$144</f>
        <v>0</v>
      </c>
      <c r="N143" s="160">
        <f>$E143*TS!N$144</f>
        <v>0</v>
      </c>
      <c r="O143" s="160">
        <f>$E143*TS!O$144</f>
        <v>0</v>
      </c>
      <c r="P143" s="160">
        <f>$E143*TS!P$144</f>
        <v>0</v>
      </c>
      <c r="Q143" s="160">
        <f>$E143*TS!Q$144</f>
        <v>0</v>
      </c>
      <c r="R143" s="160">
        <f>$E143*TS!R$144</f>
        <v>0</v>
      </c>
      <c r="S143" s="160">
        <f>$E143*TS!S$144</f>
        <v>0</v>
      </c>
      <c r="T143" s="160">
        <f>$E143*TS!T$144</f>
        <v>0</v>
      </c>
      <c r="U143" s="160">
        <f>$E143*TS!U$144</f>
        <v>0</v>
      </c>
      <c r="V143" s="160">
        <f>$E143*TS!V$144</f>
        <v>0</v>
      </c>
      <c r="W143" s="160">
        <f>$E143*TS!W$144</f>
        <v>0</v>
      </c>
      <c r="X143" s="160">
        <f>$E143*TS!X$144</f>
        <v>0</v>
      </c>
      <c r="Y143" s="160">
        <f>$E143*TS!Y$144</f>
        <v>0</v>
      </c>
      <c r="Z143" s="160">
        <f>$E143*TS!Z$144</f>
        <v>0</v>
      </c>
      <c r="AA143" s="160">
        <f>$E143*TS!AA$144</f>
        <v>0</v>
      </c>
      <c r="AB143" s="160">
        <f>$E143*TS!AB$144</f>
        <v>0</v>
      </c>
      <c r="AC143" s="160">
        <f>$E143*TS!AC$144</f>
        <v>0</v>
      </c>
      <c r="AD143" s="160">
        <f>$E143*TS!AD$144</f>
        <v>0</v>
      </c>
      <c r="AE143" s="160">
        <f>$E143*TS!AE$144</f>
        <v>0</v>
      </c>
      <c r="AF143" s="160">
        <f>$E143*TS!AF$144</f>
        <v>0</v>
      </c>
      <c r="AG143" s="160">
        <f>$E143*TS!AG$144</f>
        <v>0</v>
      </c>
      <c r="AH143" s="160">
        <f>$E143*TS!AH$144</f>
        <v>0</v>
      </c>
      <c r="AI143" s="160">
        <f>$E143*TS!AI$144</f>
        <v>0</v>
      </c>
      <c r="AJ143" s="160">
        <f>$E143*TS!AJ$144</f>
        <v>0</v>
      </c>
      <c r="AK143" s="160">
        <f>$E143*TS!AK$144</f>
        <v>0</v>
      </c>
      <c r="AL143" s="160">
        <f>$E143*TS!AL$144</f>
        <v>0</v>
      </c>
      <c r="AM143" s="160">
        <f>$E143*TS!AM$144</f>
        <v>0</v>
      </c>
      <c r="AN143" s="160">
        <f>$E143*TS!AN$144</f>
        <v>0</v>
      </c>
      <c r="AO143" s="160">
        <f>$E143*TS!AO$144</f>
        <v>0</v>
      </c>
      <c r="AP143" s="160">
        <f>$E143*TS!AP$144</f>
        <v>0</v>
      </c>
      <c r="AQ143" s="160">
        <f>$E143*TS!AQ$144</f>
        <v>0</v>
      </c>
      <c r="AR143" s="160">
        <f>$E143*TS!AR$144</f>
        <v>0</v>
      </c>
      <c r="AS143" s="160">
        <f>$E143*TS!AS$144</f>
        <v>0</v>
      </c>
      <c r="AT143" s="160">
        <f>$E143*TS!AT$144</f>
        <v>0</v>
      </c>
      <c r="AU143" s="160">
        <f>$E143*TS!AU$144</f>
        <v>0</v>
      </c>
      <c r="AV143" s="160">
        <f>$E143*TS!AV$144</f>
        <v>0</v>
      </c>
    </row>
    <row r="144" spans="2:48" s="468" customFormat="1" x14ac:dyDescent="0.2">
      <c r="B144" s="456" t="s">
        <v>670</v>
      </c>
      <c r="C144" s="62"/>
      <c r="D144" s="160"/>
      <c r="E144" s="457">
        <v>5406.3</v>
      </c>
      <c r="F144" s="160"/>
      <c r="G144" s="160">
        <f>$E144*TS!G$144</f>
        <v>0</v>
      </c>
      <c r="H144" s="160">
        <f>$E144*TS!H$144</f>
        <v>0</v>
      </c>
      <c r="I144" s="160">
        <f>$E144*TS!I$144</f>
        <v>0</v>
      </c>
      <c r="J144" s="160">
        <f>$E144*TS!J$144</f>
        <v>1661.8926030809912</v>
      </c>
      <c r="K144" s="160">
        <f>$E144*TS!K$144</f>
        <v>3744.4073969190099</v>
      </c>
      <c r="L144" s="160">
        <f>$E144*TS!L$144</f>
        <v>0</v>
      </c>
      <c r="M144" s="160">
        <f>$E144*TS!M$144</f>
        <v>0</v>
      </c>
      <c r="N144" s="160">
        <f>$E144*TS!N$144</f>
        <v>0</v>
      </c>
      <c r="O144" s="160">
        <f>$E144*TS!O$144</f>
        <v>0</v>
      </c>
      <c r="P144" s="160">
        <f>$E144*TS!P$144</f>
        <v>0</v>
      </c>
      <c r="Q144" s="160">
        <f>$E144*TS!Q$144</f>
        <v>0</v>
      </c>
      <c r="R144" s="160">
        <f>$E144*TS!R$144</f>
        <v>0</v>
      </c>
      <c r="S144" s="160">
        <f>$E144*TS!S$144</f>
        <v>0</v>
      </c>
      <c r="T144" s="160">
        <f>$E144*TS!T$144</f>
        <v>0</v>
      </c>
      <c r="U144" s="160">
        <f>$E144*TS!U$144</f>
        <v>0</v>
      </c>
      <c r="V144" s="160">
        <f>$E144*TS!V$144</f>
        <v>0</v>
      </c>
      <c r="W144" s="160">
        <f>$E144*TS!W$144</f>
        <v>0</v>
      </c>
      <c r="X144" s="160">
        <f>$E144*TS!X$144</f>
        <v>0</v>
      </c>
      <c r="Y144" s="160">
        <f>$E144*TS!Y$144</f>
        <v>0</v>
      </c>
      <c r="Z144" s="160">
        <f>$E144*TS!Z$144</f>
        <v>0</v>
      </c>
      <c r="AA144" s="160">
        <f>$E144*TS!AA$144</f>
        <v>0</v>
      </c>
      <c r="AB144" s="160">
        <f>$E144*TS!AB$144</f>
        <v>0</v>
      </c>
      <c r="AC144" s="160">
        <f>$E144*TS!AC$144</f>
        <v>0</v>
      </c>
      <c r="AD144" s="160">
        <f>$E144*TS!AD$144</f>
        <v>0</v>
      </c>
      <c r="AE144" s="160">
        <f>$E144*TS!AE$144</f>
        <v>0</v>
      </c>
      <c r="AF144" s="160">
        <f>$E144*TS!AF$144</f>
        <v>0</v>
      </c>
      <c r="AG144" s="160">
        <f>$E144*TS!AG$144</f>
        <v>0</v>
      </c>
      <c r="AH144" s="160">
        <f>$E144*TS!AH$144</f>
        <v>0</v>
      </c>
      <c r="AI144" s="160">
        <f>$E144*TS!AI$144</f>
        <v>0</v>
      </c>
      <c r="AJ144" s="160">
        <f>$E144*TS!AJ$144</f>
        <v>0</v>
      </c>
      <c r="AK144" s="160">
        <f>$E144*TS!AK$144</f>
        <v>0</v>
      </c>
      <c r="AL144" s="160">
        <f>$E144*TS!AL$144</f>
        <v>0</v>
      </c>
      <c r="AM144" s="160">
        <f>$E144*TS!AM$144</f>
        <v>0</v>
      </c>
      <c r="AN144" s="160">
        <f>$E144*TS!AN$144</f>
        <v>0</v>
      </c>
      <c r="AO144" s="160">
        <f>$E144*TS!AO$144</f>
        <v>0</v>
      </c>
      <c r="AP144" s="160">
        <f>$E144*TS!AP$144</f>
        <v>0</v>
      </c>
      <c r="AQ144" s="160">
        <f>$E144*TS!AQ$144</f>
        <v>0</v>
      </c>
      <c r="AR144" s="160">
        <f>$E144*TS!AR$144</f>
        <v>0</v>
      </c>
      <c r="AS144" s="160">
        <f>$E144*TS!AS$144</f>
        <v>0</v>
      </c>
      <c r="AT144" s="160">
        <f>$E144*TS!AT$144</f>
        <v>0</v>
      </c>
      <c r="AU144" s="160">
        <f>$E144*TS!AU$144</f>
        <v>0</v>
      </c>
      <c r="AV144" s="160">
        <f>$E144*TS!AV$144</f>
        <v>0</v>
      </c>
    </row>
    <row r="145" spans="2:48" s="468" customFormat="1" x14ac:dyDescent="0.2">
      <c r="B145" s="456" t="s">
        <v>671</v>
      </c>
      <c r="C145" s="62"/>
      <c r="D145" s="160"/>
      <c r="E145" s="457">
        <v>4203772</v>
      </c>
      <c r="F145" s="160"/>
      <c r="G145" s="160">
        <f>$E145*TS!G$144</f>
        <v>0</v>
      </c>
      <c r="H145" s="160">
        <f>$E145*TS!H$144</f>
        <v>0</v>
      </c>
      <c r="I145" s="160">
        <f>$E145*TS!I$144</f>
        <v>0</v>
      </c>
      <c r="J145" s="160">
        <f>$E145*TS!J$144</f>
        <v>1292236.3893677716</v>
      </c>
      <c r="K145" s="160">
        <f>$E145*TS!K$144</f>
        <v>2911535.6106322287</v>
      </c>
      <c r="L145" s="160">
        <f>$E145*TS!L$144</f>
        <v>0</v>
      </c>
      <c r="M145" s="160">
        <f>$E145*TS!M$144</f>
        <v>0</v>
      </c>
      <c r="N145" s="160">
        <f>$E145*TS!N$144</f>
        <v>0</v>
      </c>
      <c r="O145" s="160">
        <f>$E145*TS!O$144</f>
        <v>0</v>
      </c>
      <c r="P145" s="160">
        <f>$E145*TS!P$144</f>
        <v>0</v>
      </c>
      <c r="Q145" s="160">
        <f>$E145*TS!Q$144</f>
        <v>0</v>
      </c>
      <c r="R145" s="160">
        <f>$E145*TS!R$144</f>
        <v>0</v>
      </c>
      <c r="S145" s="160">
        <f>$E145*TS!S$144</f>
        <v>0</v>
      </c>
      <c r="T145" s="160">
        <f>$E145*TS!T$144</f>
        <v>0</v>
      </c>
      <c r="U145" s="160">
        <f>$E145*TS!U$144</f>
        <v>0</v>
      </c>
      <c r="V145" s="160">
        <f>$E145*TS!V$144</f>
        <v>0</v>
      </c>
      <c r="W145" s="160">
        <f>$E145*TS!W$144</f>
        <v>0</v>
      </c>
      <c r="X145" s="160">
        <f>$E145*TS!X$144</f>
        <v>0</v>
      </c>
      <c r="Y145" s="160">
        <f>$E145*TS!Y$144</f>
        <v>0</v>
      </c>
      <c r="Z145" s="160">
        <f>$E145*TS!Z$144</f>
        <v>0</v>
      </c>
      <c r="AA145" s="160">
        <f>$E145*TS!AA$144</f>
        <v>0</v>
      </c>
      <c r="AB145" s="160">
        <f>$E145*TS!AB$144</f>
        <v>0</v>
      </c>
      <c r="AC145" s="160">
        <f>$E145*TS!AC$144</f>
        <v>0</v>
      </c>
      <c r="AD145" s="160">
        <f>$E145*TS!AD$144</f>
        <v>0</v>
      </c>
      <c r="AE145" s="160">
        <f>$E145*TS!AE$144</f>
        <v>0</v>
      </c>
      <c r="AF145" s="160">
        <f>$E145*TS!AF$144</f>
        <v>0</v>
      </c>
      <c r="AG145" s="160">
        <f>$E145*TS!AG$144</f>
        <v>0</v>
      </c>
      <c r="AH145" s="160">
        <f>$E145*TS!AH$144</f>
        <v>0</v>
      </c>
      <c r="AI145" s="160">
        <f>$E145*TS!AI$144</f>
        <v>0</v>
      </c>
      <c r="AJ145" s="160">
        <f>$E145*TS!AJ$144</f>
        <v>0</v>
      </c>
      <c r="AK145" s="160">
        <f>$E145*TS!AK$144</f>
        <v>0</v>
      </c>
      <c r="AL145" s="160">
        <f>$E145*TS!AL$144</f>
        <v>0</v>
      </c>
      <c r="AM145" s="160">
        <f>$E145*TS!AM$144</f>
        <v>0</v>
      </c>
      <c r="AN145" s="160">
        <f>$E145*TS!AN$144</f>
        <v>0</v>
      </c>
      <c r="AO145" s="160">
        <f>$E145*TS!AO$144</f>
        <v>0</v>
      </c>
      <c r="AP145" s="160">
        <f>$E145*TS!AP$144</f>
        <v>0</v>
      </c>
      <c r="AQ145" s="160">
        <f>$E145*TS!AQ$144</f>
        <v>0</v>
      </c>
      <c r="AR145" s="160">
        <f>$E145*TS!AR$144</f>
        <v>0</v>
      </c>
      <c r="AS145" s="160">
        <f>$E145*TS!AS$144</f>
        <v>0</v>
      </c>
      <c r="AT145" s="160">
        <f>$E145*TS!AT$144</f>
        <v>0</v>
      </c>
      <c r="AU145" s="160">
        <f>$E145*TS!AU$144</f>
        <v>0</v>
      </c>
      <c r="AV145" s="160">
        <f>$E145*TS!AV$144</f>
        <v>0</v>
      </c>
    </row>
    <row r="146" spans="2:48" s="468" customFormat="1" x14ac:dyDescent="0.2">
      <c r="B146" s="456"/>
      <c r="C146" s="62"/>
      <c r="D146" s="160"/>
      <c r="E146" s="160"/>
      <c r="F146" s="160"/>
      <c r="G146" s="457"/>
      <c r="H146" s="484"/>
      <c r="I146" s="484"/>
      <c r="J146" s="484"/>
      <c r="K146" s="484"/>
      <c r="L146" s="484"/>
      <c r="M146" s="484"/>
      <c r="N146" s="484"/>
      <c r="O146" s="484"/>
      <c r="P146" s="484"/>
      <c r="Q146" s="484"/>
      <c r="R146" s="484"/>
      <c r="S146" s="484"/>
      <c r="T146" s="484"/>
      <c r="U146" s="484"/>
      <c r="V146" s="484"/>
      <c r="W146" s="484"/>
      <c r="X146" s="484"/>
      <c r="Y146" s="484"/>
      <c r="Z146" s="484"/>
      <c r="AA146" s="484"/>
      <c r="AB146" s="484"/>
      <c r="AC146" s="484"/>
      <c r="AD146" s="484"/>
      <c r="AE146" s="484"/>
      <c r="AF146" s="484"/>
      <c r="AG146" s="484"/>
      <c r="AH146" s="484"/>
      <c r="AI146" s="484"/>
      <c r="AJ146" s="484"/>
      <c r="AK146" s="484"/>
      <c r="AL146" s="484"/>
      <c r="AM146" s="484"/>
      <c r="AN146" s="484"/>
      <c r="AO146" s="484"/>
      <c r="AP146" s="484"/>
      <c r="AQ146" s="484"/>
      <c r="AR146" s="484"/>
      <c r="AS146" s="484"/>
      <c r="AT146" s="484"/>
      <c r="AU146" s="484"/>
      <c r="AV146" s="484"/>
    </row>
    <row r="147" spans="2:48" s="468" customFormat="1" x14ac:dyDescent="0.2">
      <c r="B147" s="473" t="s">
        <v>650</v>
      </c>
      <c r="C147" s="473"/>
      <c r="D147" s="143">
        <f t="shared" si="24"/>
        <v>6337.6891765481068</v>
      </c>
      <c r="E147" s="160">
        <f>SUM(G147:AV147)</f>
        <v>7498.7825956483648</v>
      </c>
      <c r="F147" s="473"/>
      <c r="G147" s="143">
        <f>SUM(G113:G145)/Hip!$D$19</f>
        <v>0</v>
      </c>
      <c r="H147" s="143">
        <f>SUM(H113:H145)/Hip!$D$19</f>
        <v>1461.5948308441052</v>
      </c>
      <c r="I147" s="143">
        <f>SUM(I113:I145)/Hip!$D$19</f>
        <v>2214.7039180444099</v>
      </c>
      <c r="J147" s="143">
        <f>SUM(J113:J145)/Hip!$D$19</f>
        <v>2642.0100001562791</v>
      </c>
      <c r="K147" s="143">
        <f>SUM(K113:K145)/Hip!$D$19</f>
        <v>1180.473846603571</v>
      </c>
      <c r="L147" s="143">
        <f>SUM(L113:L145)/Hip!$D$19</f>
        <v>0</v>
      </c>
      <c r="M147" s="143">
        <f>SUM(M113:M145)/Hip!$D$19</f>
        <v>0</v>
      </c>
      <c r="N147" s="143">
        <f>SUM(N113:N145)/Hip!$D$19</f>
        <v>0</v>
      </c>
      <c r="O147" s="143">
        <f>SUM(O113:O145)/Hip!$D$19</f>
        <v>0</v>
      </c>
      <c r="P147" s="143">
        <f>SUM(P113:P145)/Hip!$D$19</f>
        <v>0</v>
      </c>
      <c r="Q147" s="143">
        <f>SUM(Q113:Q145)/Hip!$D$19</f>
        <v>0</v>
      </c>
      <c r="R147" s="143">
        <f>SUM(R113:R145)/Hip!$D$19</f>
        <v>0</v>
      </c>
      <c r="S147" s="143">
        <f>SUM(S113:S145)/Hip!$D$19</f>
        <v>0</v>
      </c>
      <c r="T147" s="143">
        <f>SUM(T113:T145)/Hip!$D$19</f>
        <v>0</v>
      </c>
      <c r="U147" s="143">
        <f>SUM(U113:U145)/Hip!$D$19</f>
        <v>0</v>
      </c>
      <c r="V147" s="143">
        <f>SUM(V113:V145)/Hip!$D$19</f>
        <v>0</v>
      </c>
      <c r="W147" s="143">
        <f>SUM(W113:W145)/Hip!$D$19</f>
        <v>0</v>
      </c>
      <c r="X147" s="143">
        <f>SUM(X113:X145)/Hip!$D$19</f>
        <v>0</v>
      </c>
      <c r="Y147" s="143">
        <f>SUM(Y113:Y145)/Hip!$D$19</f>
        <v>0</v>
      </c>
      <c r="Z147" s="143">
        <f>SUM(Z113:Z145)/Hip!$D$19</f>
        <v>0</v>
      </c>
      <c r="AA147" s="143">
        <f>SUM(AA113:AA145)/Hip!$D$19</f>
        <v>0</v>
      </c>
      <c r="AB147" s="143">
        <f>SUM(AB113:AB145)/Hip!$D$19</f>
        <v>0</v>
      </c>
      <c r="AC147" s="143">
        <f>SUM(AC113:AC145)/Hip!$D$19</f>
        <v>0</v>
      </c>
      <c r="AD147" s="143">
        <f>SUM(AD113:AD145)/Hip!$D$19</f>
        <v>0</v>
      </c>
      <c r="AE147" s="143">
        <f>SUM(AE113:AE145)/Hip!$D$19</f>
        <v>0</v>
      </c>
      <c r="AF147" s="143">
        <f>SUM(AF113:AF145)/Hip!$D$19</f>
        <v>0</v>
      </c>
      <c r="AG147" s="143">
        <f>SUM(AG113:AG145)/Hip!$D$19</f>
        <v>0</v>
      </c>
      <c r="AH147" s="143">
        <f>SUM(AH113:AH145)/Hip!$D$19</f>
        <v>0</v>
      </c>
      <c r="AI147" s="143">
        <f>SUM(AI113:AI145)/Hip!$D$19</f>
        <v>0</v>
      </c>
      <c r="AJ147" s="143">
        <f>SUM(AJ113:AJ145)/Hip!$D$19</f>
        <v>0</v>
      </c>
      <c r="AK147" s="143">
        <f>SUM(AK113:AK145)/Hip!$D$19</f>
        <v>0</v>
      </c>
      <c r="AL147" s="143">
        <f>SUM(AL113:AL145)/Hip!$D$19</f>
        <v>0</v>
      </c>
      <c r="AM147" s="143">
        <f>SUM(AM113:AM145)/Hip!$D$19</f>
        <v>0</v>
      </c>
      <c r="AN147" s="143">
        <f>SUM(AN113:AN145)/Hip!$D$19</f>
        <v>0</v>
      </c>
      <c r="AO147" s="143">
        <f>SUM(AO113:AO145)/Hip!$D$19</f>
        <v>0</v>
      </c>
      <c r="AP147" s="143">
        <f>SUM(AP113:AP145)/Hip!$D$19</f>
        <v>0</v>
      </c>
      <c r="AQ147" s="143">
        <f>SUM(AQ113:AQ145)/Hip!$D$19</f>
        <v>0</v>
      </c>
      <c r="AR147" s="143">
        <f>SUM(AR113:AR145)/Hip!$D$19</f>
        <v>0</v>
      </c>
      <c r="AS147" s="143">
        <f>SUM(AS113:AS145)/Hip!$D$19</f>
        <v>0</v>
      </c>
      <c r="AT147" s="143">
        <f>SUM(AT113:AT145)/Hip!$D$19</f>
        <v>0</v>
      </c>
      <c r="AU147" s="143">
        <f>SUM(AU113:AU145)/Hip!$D$19</f>
        <v>0</v>
      </c>
      <c r="AV147" s="143">
        <f>SUM(AV113:AV145)/Hip!$D$19</f>
        <v>0</v>
      </c>
    </row>
    <row r="148" spans="2:48" s="474" customFormat="1" x14ac:dyDescent="0.2">
      <c r="B148" s="39" t="s">
        <v>651</v>
      </c>
      <c r="C148" s="18"/>
      <c r="D148" s="143">
        <f t="shared" si="24"/>
        <v>7884.7074779010509</v>
      </c>
      <c r="E148" s="160">
        <f>SUM(G148:AV148)</f>
        <v>9329.2216705500196</v>
      </c>
      <c r="F148" s="143"/>
      <c r="G148" s="143">
        <f>G147*(1+$E$51)</f>
        <v>0</v>
      </c>
      <c r="H148" s="143">
        <f t="shared" ref="H148:AV148" si="27">H147*(1+$E$51)</f>
        <v>1818.3674477224592</v>
      </c>
      <c r="I148" s="143">
        <f t="shared" si="27"/>
        <v>2755.3090815117166</v>
      </c>
      <c r="J148" s="143">
        <f t="shared" si="27"/>
        <v>3286.9197943638605</v>
      </c>
      <c r="K148" s="143">
        <f t="shared" si="27"/>
        <v>1468.6253469519834</v>
      </c>
      <c r="L148" s="143">
        <f t="shared" si="27"/>
        <v>0</v>
      </c>
      <c r="M148" s="143">
        <f t="shared" si="27"/>
        <v>0</v>
      </c>
      <c r="N148" s="143">
        <f t="shared" si="27"/>
        <v>0</v>
      </c>
      <c r="O148" s="143">
        <f t="shared" si="27"/>
        <v>0</v>
      </c>
      <c r="P148" s="143">
        <f t="shared" si="27"/>
        <v>0</v>
      </c>
      <c r="Q148" s="143">
        <f t="shared" si="27"/>
        <v>0</v>
      </c>
      <c r="R148" s="143">
        <f t="shared" si="27"/>
        <v>0</v>
      </c>
      <c r="S148" s="143">
        <f t="shared" si="27"/>
        <v>0</v>
      </c>
      <c r="T148" s="143">
        <f t="shared" si="27"/>
        <v>0</v>
      </c>
      <c r="U148" s="143">
        <f t="shared" si="27"/>
        <v>0</v>
      </c>
      <c r="V148" s="143">
        <f t="shared" si="27"/>
        <v>0</v>
      </c>
      <c r="W148" s="143">
        <f t="shared" si="27"/>
        <v>0</v>
      </c>
      <c r="X148" s="143">
        <f t="shared" si="27"/>
        <v>0</v>
      </c>
      <c r="Y148" s="143">
        <f t="shared" si="27"/>
        <v>0</v>
      </c>
      <c r="Z148" s="143">
        <f t="shared" si="27"/>
        <v>0</v>
      </c>
      <c r="AA148" s="143">
        <f t="shared" si="27"/>
        <v>0</v>
      </c>
      <c r="AB148" s="143">
        <f t="shared" si="27"/>
        <v>0</v>
      </c>
      <c r="AC148" s="143">
        <f t="shared" si="27"/>
        <v>0</v>
      </c>
      <c r="AD148" s="143">
        <f t="shared" si="27"/>
        <v>0</v>
      </c>
      <c r="AE148" s="143">
        <f t="shared" si="27"/>
        <v>0</v>
      </c>
      <c r="AF148" s="143">
        <f t="shared" si="27"/>
        <v>0</v>
      </c>
      <c r="AG148" s="143">
        <f t="shared" si="27"/>
        <v>0</v>
      </c>
      <c r="AH148" s="143">
        <f t="shared" si="27"/>
        <v>0</v>
      </c>
      <c r="AI148" s="143">
        <f t="shared" si="27"/>
        <v>0</v>
      </c>
      <c r="AJ148" s="143">
        <f t="shared" si="27"/>
        <v>0</v>
      </c>
      <c r="AK148" s="143">
        <f t="shared" si="27"/>
        <v>0</v>
      </c>
      <c r="AL148" s="143">
        <f t="shared" si="27"/>
        <v>0</v>
      </c>
      <c r="AM148" s="143">
        <f t="shared" si="27"/>
        <v>0</v>
      </c>
      <c r="AN148" s="143">
        <f t="shared" si="27"/>
        <v>0</v>
      </c>
      <c r="AO148" s="143">
        <f t="shared" si="27"/>
        <v>0</v>
      </c>
      <c r="AP148" s="143">
        <f t="shared" si="27"/>
        <v>0</v>
      </c>
      <c r="AQ148" s="143">
        <f t="shared" si="27"/>
        <v>0</v>
      </c>
      <c r="AR148" s="143">
        <f t="shared" si="27"/>
        <v>0</v>
      </c>
      <c r="AS148" s="143">
        <f t="shared" si="27"/>
        <v>0</v>
      </c>
      <c r="AT148" s="143">
        <f t="shared" si="27"/>
        <v>0</v>
      </c>
      <c r="AU148" s="143">
        <f t="shared" si="27"/>
        <v>0</v>
      </c>
      <c r="AV148" s="143">
        <f t="shared" si="27"/>
        <v>0</v>
      </c>
    </row>
    <row r="149" spans="2:48" s="468" customFormat="1" x14ac:dyDescent="0.2">
      <c r="B149" s="399" t="str">
        <f>B109</f>
        <v>Sobrecostos Redes</v>
      </c>
      <c r="C149" s="476"/>
      <c r="D149" s="477">
        <f t="shared" si="24"/>
        <v>1547.0183013529431</v>
      </c>
      <c r="E149" s="357">
        <f>SUM(G149:AV149)</f>
        <v>1830.4390749016545</v>
      </c>
      <c r="F149" s="477"/>
      <c r="G149" s="477">
        <f>G148-G147</f>
        <v>0</v>
      </c>
      <c r="H149" s="477">
        <f t="shared" ref="H149:AV149" si="28">H148-H147</f>
        <v>356.77261687835403</v>
      </c>
      <c r="I149" s="477">
        <f t="shared" si="28"/>
        <v>540.60516346730674</v>
      </c>
      <c r="J149" s="477">
        <f t="shared" si="28"/>
        <v>644.9097942075814</v>
      </c>
      <c r="K149" s="477">
        <f t="shared" si="28"/>
        <v>288.15150034841236</v>
      </c>
      <c r="L149" s="477">
        <f t="shared" si="28"/>
        <v>0</v>
      </c>
      <c r="M149" s="477">
        <f t="shared" si="28"/>
        <v>0</v>
      </c>
      <c r="N149" s="477">
        <f t="shared" si="28"/>
        <v>0</v>
      </c>
      <c r="O149" s="477">
        <f t="shared" si="28"/>
        <v>0</v>
      </c>
      <c r="P149" s="477">
        <f t="shared" si="28"/>
        <v>0</v>
      </c>
      <c r="Q149" s="477">
        <f t="shared" si="28"/>
        <v>0</v>
      </c>
      <c r="R149" s="477">
        <f t="shared" si="28"/>
        <v>0</v>
      </c>
      <c r="S149" s="477">
        <f t="shared" si="28"/>
        <v>0</v>
      </c>
      <c r="T149" s="477">
        <f t="shared" si="28"/>
        <v>0</v>
      </c>
      <c r="U149" s="477">
        <f t="shared" si="28"/>
        <v>0</v>
      </c>
      <c r="V149" s="477">
        <f t="shared" si="28"/>
        <v>0</v>
      </c>
      <c r="W149" s="477">
        <f t="shared" si="28"/>
        <v>0</v>
      </c>
      <c r="X149" s="477">
        <f t="shared" si="28"/>
        <v>0</v>
      </c>
      <c r="Y149" s="477">
        <f t="shared" si="28"/>
        <v>0</v>
      </c>
      <c r="Z149" s="477">
        <f t="shared" si="28"/>
        <v>0</v>
      </c>
      <c r="AA149" s="477">
        <f t="shared" si="28"/>
        <v>0</v>
      </c>
      <c r="AB149" s="477">
        <f t="shared" si="28"/>
        <v>0</v>
      </c>
      <c r="AC149" s="477">
        <f t="shared" si="28"/>
        <v>0</v>
      </c>
      <c r="AD149" s="477">
        <f t="shared" si="28"/>
        <v>0</v>
      </c>
      <c r="AE149" s="477">
        <f t="shared" si="28"/>
        <v>0</v>
      </c>
      <c r="AF149" s="477">
        <f t="shared" si="28"/>
        <v>0</v>
      </c>
      <c r="AG149" s="477">
        <f t="shared" si="28"/>
        <v>0</v>
      </c>
      <c r="AH149" s="477">
        <f t="shared" si="28"/>
        <v>0</v>
      </c>
      <c r="AI149" s="477">
        <f t="shared" si="28"/>
        <v>0</v>
      </c>
      <c r="AJ149" s="477">
        <f t="shared" si="28"/>
        <v>0</v>
      </c>
      <c r="AK149" s="477">
        <f t="shared" si="28"/>
        <v>0</v>
      </c>
      <c r="AL149" s="477">
        <f t="shared" si="28"/>
        <v>0</v>
      </c>
      <c r="AM149" s="477">
        <f t="shared" si="28"/>
        <v>0</v>
      </c>
      <c r="AN149" s="477">
        <f t="shared" si="28"/>
        <v>0</v>
      </c>
      <c r="AO149" s="477">
        <f t="shared" si="28"/>
        <v>0</v>
      </c>
      <c r="AP149" s="477">
        <f t="shared" si="28"/>
        <v>0</v>
      </c>
      <c r="AQ149" s="477">
        <f t="shared" si="28"/>
        <v>0</v>
      </c>
      <c r="AR149" s="477">
        <f t="shared" si="28"/>
        <v>0</v>
      </c>
      <c r="AS149" s="477">
        <f t="shared" si="28"/>
        <v>0</v>
      </c>
      <c r="AT149" s="477">
        <f t="shared" si="28"/>
        <v>0</v>
      </c>
      <c r="AU149" s="477">
        <f t="shared" si="28"/>
        <v>0</v>
      </c>
      <c r="AV149" s="477">
        <f t="shared" si="28"/>
        <v>0</v>
      </c>
    </row>
    <row r="150" spans="2:48" s="468" customFormat="1" x14ac:dyDescent="0.2">
      <c r="B150" s="399"/>
      <c r="C150" s="476"/>
      <c r="D150" s="477"/>
      <c r="E150" s="477"/>
      <c r="F150" s="477"/>
      <c r="G150" s="477"/>
      <c r="H150" s="477"/>
      <c r="I150" s="477"/>
      <c r="J150" s="477"/>
      <c r="K150" s="477"/>
      <c r="L150" s="477"/>
      <c r="M150" s="477"/>
      <c r="N150" s="477"/>
      <c r="O150" s="477"/>
      <c r="P150" s="477"/>
      <c r="Q150" s="477"/>
      <c r="R150" s="477"/>
      <c r="S150" s="477"/>
      <c r="T150" s="477"/>
      <c r="U150" s="477"/>
      <c r="V150" s="477"/>
      <c r="W150" s="477"/>
      <c r="X150" s="477"/>
      <c r="Y150" s="477"/>
      <c r="Z150" s="477"/>
      <c r="AA150" s="477"/>
      <c r="AB150" s="477"/>
      <c r="AC150" s="477"/>
      <c r="AD150" s="477"/>
      <c r="AE150" s="477"/>
      <c r="AF150" s="477"/>
      <c r="AG150" s="477"/>
      <c r="AH150" s="477"/>
      <c r="AI150" s="477"/>
      <c r="AJ150" s="477"/>
      <c r="AK150" s="477"/>
      <c r="AL150" s="477"/>
      <c r="AM150" s="477"/>
      <c r="AN150" s="477"/>
      <c r="AO150" s="477"/>
      <c r="AP150" s="477"/>
      <c r="AQ150" s="477"/>
      <c r="AR150" s="477"/>
      <c r="AS150" s="477"/>
      <c r="AT150" s="477"/>
      <c r="AU150" s="477"/>
      <c r="AV150" s="477"/>
    </row>
    <row r="151" spans="2:48" s="468" customFormat="1" x14ac:dyDescent="0.2">
      <c r="B151" s="470" t="s">
        <v>645</v>
      </c>
      <c r="C151" s="470"/>
      <c r="D151" s="471"/>
      <c r="E151" s="470"/>
      <c r="F151" s="470"/>
      <c r="G151" s="470"/>
      <c r="H151" s="470"/>
      <c r="I151" s="470"/>
      <c r="J151" s="470"/>
      <c r="K151" s="470"/>
      <c r="L151" s="470"/>
      <c r="M151" s="470"/>
      <c r="N151" s="470"/>
      <c r="O151" s="470"/>
      <c r="P151" s="470"/>
      <c r="Q151" s="470"/>
      <c r="R151" s="470"/>
      <c r="S151" s="470"/>
      <c r="T151" s="470"/>
      <c r="U151" s="470"/>
      <c r="V151" s="470"/>
      <c r="W151" s="470"/>
      <c r="X151" s="470"/>
      <c r="Y151" s="470"/>
      <c r="Z151" s="470"/>
      <c r="AA151" s="470"/>
      <c r="AB151" s="470"/>
      <c r="AC151" s="470"/>
      <c r="AD151" s="470"/>
      <c r="AE151" s="470"/>
      <c r="AF151" s="470"/>
      <c r="AG151" s="470"/>
      <c r="AH151" s="470"/>
      <c r="AI151" s="470"/>
      <c r="AJ151" s="470"/>
      <c r="AK151" s="470"/>
      <c r="AL151" s="470"/>
      <c r="AM151" s="470"/>
      <c r="AN151" s="470"/>
      <c r="AO151" s="470"/>
      <c r="AP151" s="470"/>
      <c r="AQ151" s="470"/>
      <c r="AR151" s="470"/>
      <c r="AS151" s="470"/>
      <c r="AT151" s="470"/>
      <c r="AU151" s="470"/>
      <c r="AV151" s="470"/>
    </row>
    <row r="152" spans="2:48" s="468" customFormat="1" x14ac:dyDescent="0.2">
      <c r="B152" s="473" t="s">
        <v>650</v>
      </c>
      <c r="C152" s="473"/>
      <c r="D152" s="143">
        <f t="shared" si="24"/>
        <v>103749.26199833496</v>
      </c>
      <c r="E152" s="160">
        <f>SUM(G152:AV152)</f>
        <v>223676.66011988066</v>
      </c>
      <c r="F152" s="473"/>
      <c r="G152" s="160">
        <f t="shared" ref="G152:AV152" si="29">SUM(G72:G82)</f>
        <v>0</v>
      </c>
      <c r="H152" s="160">
        <f t="shared" si="29"/>
        <v>0</v>
      </c>
      <c r="I152" s="160">
        <f t="shared" si="29"/>
        <v>0</v>
      </c>
      <c r="J152" s="160">
        <f t="shared" si="29"/>
        <v>1507.5443010349773</v>
      </c>
      <c r="K152" s="160">
        <f t="shared" si="29"/>
        <v>3036.0709258843262</v>
      </c>
      <c r="L152" s="160">
        <f t="shared" si="29"/>
        <v>4522.7661011974296</v>
      </c>
      <c r="M152" s="160">
        <f t="shared" si="29"/>
        <v>4522.7661011974305</v>
      </c>
      <c r="N152" s="160">
        <f t="shared" si="29"/>
        <v>4878.8284797021033</v>
      </c>
      <c r="O152" s="160">
        <f t="shared" si="29"/>
        <v>4522.7661011974296</v>
      </c>
      <c r="P152" s="160">
        <f t="shared" si="29"/>
        <v>4522.7661011974305</v>
      </c>
      <c r="Q152" s="160">
        <f t="shared" si="29"/>
        <v>4522.7661011974296</v>
      </c>
      <c r="R152" s="160">
        <f t="shared" si="29"/>
        <v>4522.7661011974296</v>
      </c>
      <c r="S152" s="160">
        <f t="shared" si="29"/>
        <v>5075.6128792348136</v>
      </c>
      <c r="T152" s="160">
        <f t="shared" si="29"/>
        <v>4522.7661011974296</v>
      </c>
      <c r="U152" s="160">
        <f t="shared" si="29"/>
        <v>4522.7661011974296</v>
      </c>
      <c r="V152" s="160">
        <f t="shared" si="29"/>
        <v>4522.7661011974305</v>
      </c>
      <c r="W152" s="160">
        <f t="shared" si="29"/>
        <v>4522.7661011974305</v>
      </c>
      <c r="X152" s="160">
        <f t="shared" si="29"/>
        <v>50595.160493428724</v>
      </c>
      <c r="Y152" s="160">
        <f t="shared" si="29"/>
        <v>4522.7661011974305</v>
      </c>
      <c r="Z152" s="160">
        <f t="shared" si="29"/>
        <v>4522.7661011974305</v>
      </c>
      <c r="AA152" s="160">
        <f t="shared" si="29"/>
        <v>4522.7661011974296</v>
      </c>
      <c r="AB152" s="160">
        <f t="shared" si="29"/>
        <v>4522.7661011974305</v>
      </c>
      <c r="AC152" s="160">
        <f t="shared" si="29"/>
        <v>4719.5505007301399</v>
      </c>
      <c r="AD152" s="160">
        <f t="shared" si="29"/>
        <v>4878.8284797021033</v>
      </c>
      <c r="AE152" s="160">
        <f t="shared" si="29"/>
        <v>4522.7661011974305</v>
      </c>
      <c r="AF152" s="160">
        <f t="shared" si="29"/>
        <v>4522.7661011974296</v>
      </c>
      <c r="AG152" s="160">
        <f t="shared" si="29"/>
        <v>4522.7661011974305</v>
      </c>
      <c r="AH152" s="160">
        <f t="shared" si="29"/>
        <v>62622.053558849286</v>
      </c>
      <c r="AI152" s="160">
        <f t="shared" si="29"/>
        <v>4522.7661011974296</v>
      </c>
      <c r="AJ152" s="160">
        <f t="shared" si="29"/>
        <v>4953.220679760514</v>
      </c>
      <c r="AK152" s="160">
        <f t="shared" si="29"/>
        <v>0</v>
      </c>
      <c r="AL152" s="160">
        <f t="shared" si="29"/>
        <v>0</v>
      </c>
      <c r="AM152" s="160">
        <f t="shared" si="29"/>
        <v>0</v>
      </c>
      <c r="AN152" s="160">
        <f t="shared" si="29"/>
        <v>0</v>
      </c>
      <c r="AO152" s="160">
        <f t="shared" si="29"/>
        <v>0</v>
      </c>
      <c r="AP152" s="160">
        <f t="shared" si="29"/>
        <v>0</v>
      </c>
      <c r="AQ152" s="160">
        <f t="shared" si="29"/>
        <v>0</v>
      </c>
      <c r="AR152" s="160">
        <f t="shared" si="29"/>
        <v>0</v>
      </c>
      <c r="AS152" s="160">
        <f t="shared" si="29"/>
        <v>0</v>
      </c>
      <c r="AT152" s="160">
        <f t="shared" si="29"/>
        <v>0</v>
      </c>
      <c r="AU152" s="160">
        <f t="shared" si="29"/>
        <v>0</v>
      </c>
      <c r="AV152" s="160">
        <f t="shared" si="29"/>
        <v>0</v>
      </c>
    </row>
    <row r="153" spans="2:48" s="474" customFormat="1" x14ac:dyDescent="0.2">
      <c r="B153" s="39" t="s">
        <v>651</v>
      </c>
      <c r="C153" s="18"/>
      <c r="D153" s="143">
        <f t="shared" si="24"/>
        <v>123346.34482024268</v>
      </c>
      <c r="E153" s="160">
        <f>SUM(G153:AV153)</f>
        <v>265926.69592030265</v>
      </c>
      <c r="F153" s="143"/>
      <c r="G153" s="143">
        <f>G152*(1+$E$49)</f>
        <v>0</v>
      </c>
      <c r="H153" s="143">
        <f t="shared" ref="H153:AV153" si="30">H152*(1+$E$49)</f>
        <v>0</v>
      </c>
      <c r="I153" s="143">
        <f t="shared" si="30"/>
        <v>0</v>
      </c>
      <c r="J153" s="143">
        <f t="shared" si="30"/>
        <v>1792.3026690082506</v>
      </c>
      <c r="K153" s="143">
        <f t="shared" si="30"/>
        <v>3609.5509896624767</v>
      </c>
      <c r="L153" s="143">
        <f t="shared" si="30"/>
        <v>5377.0663647569445</v>
      </c>
      <c r="M153" s="143">
        <f t="shared" si="30"/>
        <v>5377.0663647569454</v>
      </c>
      <c r="N153" s="143">
        <f t="shared" si="30"/>
        <v>5800.3849703125006</v>
      </c>
      <c r="O153" s="143">
        <f t="shared" si="30"/>
        <v>5377.0663647569445</v>
      </c>
      <c r="P153" s="143">
        <f t="shared" si="30"/>
        <v>5377.0663647569454</v>
      </c>
      <c r="Q153" s="143">
        <f t="shared" si="30"/>
        <v>5377.0663647569445</v>
      </c>
      <c r="R153" s="143">
        <f t="shared" si="30"/>
        <v>5377.0663647569445</v>
      </c>
      <c r="S153" s="143">
        <f t="shared" si="30"/>
        <v>6034.339756423612</v>
      </c>
      <c r="T153" s="143">
        <f t="shared" si="30"/>
        <v>5377.0663647569445</v>
      </c>
      <c r="U153" s="143">
        <f t="shared" si="30"/>
        <v>5377.0663647569445</v>
      </c>
      <c r="V153" s="143">
        <f t="shared" si="30"/>
        <v>5377.0663647569454</v>
      </c>
      <c r="W153" s="143">
        <f t="shared" si="30"/>
        <v>5377.0663647569454</v>
      </c>
      <c r="X153" s="143">
        <f t="shared" si="30"/>
        <v>60152.024142187482</v>
      </c>
      <c r="Y153" s="143">
        <f t="shared" si="30"/>
        <v>5377.0663647569454</v>
      </c>
      <c r="Z153" s="143">
        <f t="shared" si="30"/>
        <v>5377.0663647569454</v>
      </c>
      <c r="AA153" s="143">
        <f t="shared" si="30"/>
        <v>5377.0663647569445</v>
      </c>
      <c r="AB153" s="143">
        <f t="shared" si="30"/>
        <v>5377.0663647569454</v>
      </c>
      <c r="AC153" s="143">
        <f t="shared" si="30"/>
        <v>5611.021150868055</v>
      </c>
      <c r="AD153" s="143">
        <f t="shared" si="30"/>
        <v>5800.3849703125006</v>
      </c>
      <c r="AE153" s="143">
        <f t="shared" si="30"/>
        <v>5377.0663647569454</v>
      </c>
      <c r="AF153" s="143">
        <f t="shared" si="30"/>
        <v>5377.0663647569445</v>
      </c>
      <c r="AG153" s="143">
        <f t="shared" si="30"/>
        <v>5377.0663647569454</v>
      </c>
      <c r="AH153" s="143">
        <f t="shared" si="30"/>
        <v>74450.663675520816</v>
      </c>
      <c r="AI153" s="143">
        <f t="shared" si="30"/>
        <v>5377.0663647569445</v>
      </c>
      <c r="AJ153" s="143">
        <f t="shared" si="30"/>
        <v>5888.829030381944</v>
      </c>
      <c r="AK153" s="143">
        <f t="shared" si="30"/>
        <v>0</v>
      </c>
      <c r="AL153" s="143">
        <f t="shared" si="30"/>
        <v>0</v>
      </c>
      <c r="AM153" s="143">
        <f t="shared" si="30"/>
        <v>0</v>
      </c>
      <c r="AN153" s="143">
        <f t="shared" si="30"/>
        <v>0</v>
      </c>
      <c r="AO153" s="143">
        <f t="shared" si="30"/>
        <v>0</v>
      </c>
      <c r="AP153" s="143">
        <f t="shared" si="30"/>
        <v>0</v>
      </c>
      <c r="AQ153" s="143">
        <f t="shared" si="30"/>
        <v>0</v>
      </c>
      <c r="AR153" s="143">
        <f t="shared" si="30"/>
        <v>0</v>
      </c>
      <c r="AS153" s="143">
        <f t="shared" si="30"/>
        <v>0</v>
      </c>
      <c r="AT153" s="143">
        <f t="shared" si="30"/>
        <v>0</v>
      </c>
      <c r="AU153" s="143">
        <f t="shared" si="30"/>
        <v>0</v>
      </c>
      <c r="AV153" s="143">
        <f t="shared" si="30"/>
        <v>0</v>
      </c>
    </row>
    <row r="154" spans="2:48" x14ac:dyDescent="0.2">
      <c r="B154" s="5" t="str">
        <f>B151</f>
        <v>Sobrecostos O&amp;M</v>
      </c>
      <c r="C154" s="10"/>
      <c r="D154" s="357">
        <f t="shared" si="24"/>
        <v>19597.082821907712</v>
      </c>
      <c r="E154" s="357">
        <f>SUM(G154:AV154)</f>
        <v>42250.035800421923</v>
      </c>
      <c r="F154" s="357"/>
      <c r="G154" s="357">
        <f>G153-G152</f>
        <v>0</v>
      </c>
      <c r="H154" s="357">
        <f t="shared" ref="H154:AV154" si="31">H153-H152</f>
        <v>0</v>
      </c>
      <c r="I154" s="357">
        <f t="shared" si="31"/>
        <v>0</v>
      </c>
      <c r="J154" s="357">
        <f t="shared" si="31"/>
        <v>284.75836797327338</v>
      </c>
      <c r="K154" s="357">
        <f t="shared" si="31"/>
        <v>573.48006377815045</v>
      </c>
      <c r="L154" s="357">
        <f t="shared" si="31"/>
        <v>854.30026355951486</v>
      </c>
      <c r="M154" s="357">
        <f t="shared" si="31"/>
        <v>854.30026355951486</v>
      </c>
      <c r="N154" s="357">
        <f t="shared" si="31"/>
        <v>921.5564906103973</v>
      </c>
      <c r="O154" s="357">
        <f t="shared" si="31"/>
        <v>854.30026355951486</v>
      </c>
      <c r="P154" s="357">
        <f t="shared" si="31"/>
        <v>854.30026355951486</v>
      </c>
      <c r="Q154" s="357">
        <f t="shared" si="31"/>
        <v>854.30026355951486</v>
      </c>
      <c r="R154" s="357">
        <f t="shared" si="31"/>
        <v>854.30026355951486</v>
      </c>
      <c r="S154" s="357">
        <f t="shared" si="31"/>
        <v>958.72687718879843</v>
      </c>
      <c r="T154" s="357">
        <f t="shared" si="31"/>
        <v>854.30026355951486</v>
      </c>
      <c r="U154" s="357">
        <f t="shared" si="31"/>
        <v>854.30026355951486</v>
      </c>
      <c r="V154" s="357">
        <f t="shared" si="31"/>
        <v>854.30026355951486</v>
      </c>
      <c r="W154" s="357">
        <f t="shared" si="31"/>
        <v>854.30026355951486</v>
      </c>
      <c r="X154" s="357">
        <f t="shared" si="31"/>
        <v>9556.8636487587573</v>
      </c>
      <c r="Y154" s="357">
        <f t="shared" si="31"/>
        <v>854.30026355951486</v>
      </c>
      <c r="Z154" s="357">
        <f t="shared" si="31"/>
        <v>854.30026355951486</v>
      </c>
      <c r="AA154" s="357">
        <f t="shared" si="31"/>
        <v>854.30026355951486</v>
      </c>
      <c r="AB154" s="357">
        <f t="shared" si="31"/>
        <v>854.30026355951486</v>
      </c>
      <c r="AC154" s="357">
        <f t="shared" si="31"/>
        <v>891.47065013791507</v>
      </c>
      <c r="AD154" s="357">
        <f t="shared" si="31"/>
        <v>921.5564906103973</v>
      </c>
      <c r="AE154" s="357">
        <f t="shared" si="31"/>
        <v>854.30026355951486</v>
      </c>
      <c r="AF154" s="357">
        <f t="shared" si="31"/>
        <v>854.30026355951486</v>
      </c>
      <c r="AG154" s="357">
        <f t="shared" si="31"/>
        <v>854.30026355951486</v>
      </c>
      <c r="AH154" s="357">
        <f t="shared" si="31"/>
        <v>11828.610116671531</v>
      </c>
      <c r="AI154" s="357">
        <f t="shared" si="31"/>
        <v>854.30026355951486</v>
      </c>
      <c r="AJ154" s="357">
        <f t="shared" si="31"/>
        <v>935.60835062142996</v>
      </c>
      <c r="AK154" s="357">
        <f t="shared" si="31"/>
        <v>0</v>
      </c>
      <c r="AL154" s="357">
        <f t="shared" si="31"/>
        <v>0</v>
      </c>
      <c r="AM154" s="357">
        <f t="shared" si="31"/>
        <v>0</v>
      </c>
      <c r="AN154" s="357">
        <f t="shared" si="31"/>
        <v>0</v>
      </c>
      <c r="AO154" s="357">
        <f t="shared" si="31"/>
        <v>0</v>
      </c>
      <c r="AP154" s="357">
        <f t="shared" si="31"/>
        <v>0</v>
      </c>
      <c r="AQ154" s="357">
        <f t="shared" si="31"/>
        <v>0</v>
      </c>
      <c r="AR154" s="357">
        <f t="shared" si="31"/>
        <v>0</v>
      </c>
      <c r="AS154" s="357">
        <f t="shared" si="31"/>
        <v>0</v>
      </c>
      <c r="AT154" s="357">
        <f t="shared" si="31"/>
        <v>0</v>
      </c>
      <c r="AU154" s="357">
        <f t="shared" si="31"/>
        <v>0</v>
      </c>
      <c r="AV154" s="357">
        <f t="shared" si="31"/>
        <v>0</v>
      </c>
    </row>
    <row r="155" spans="2:48" x14ac:dyDescent="0.2">
      <c r="B155" s="5"/>
      <c r="C155" s="10"/>
      <c r="D155" s="357"/>
      <c r="E155" s="357"/>
      <c r="F155" s="357"/>
      <c r="G155" s="357"/>
      <c r="H155" s="357"/>
      <c r="I155" s="357"/>
      <c r="J155" s="357"/>
      <c r="K155" s="357"/>
      <c r="L155" s="357"/>
      <c r="M155" s="357"/>
      <c r="N155" s="357"/>
      <c r="O155" s="357"/>
      <c r="P155" s="357"/>
      <c r="Q155" s="357"/>
      <c r="R155" s="357"/>
      <c r="S155" s="357"/>
      <c r="T155" s="357"/>
      <c r="U155" s="357"/>
      <c r="V155" s="357"/>
      <c r="W155" s="357"/>
      <c r="X155" s="357"/>
      <c r="Y155" s="357"/>
      <c r="Z155" s="357"/>
      <c r="AA155" s="357"/>
      <c r="AB155" s="357"/>
      <c r="AC155" s="357"/>
      <c r="AD155" s="357"/>
      <c r="AE155" s="357"/>
      <c r="AF155" s="357"/>
      <c r="AG155" s="357"/>
      <c r="AH155" s="357"/>
      <c r="AI155" s="357"/>
      <c r="AJ155" s="357"/>
      <c r="AK155" s="357"/>
      <c r="AL155" s="357"/>
      <c r="AM155" s="357"/>
      <c r="AN155" s="357"/>
      <c r="AO155" s="357"/>
      <c r="AP155" s="357"/>
      <c r="AQ155" s="357"/>
      <c r="AR155" s="357"/>
      <c r="AS155" s="357"/>
      <c r="AT155" s="357"/>
      <c r="AU155" s="357"/>
      <c r="AV155" s="357"/>
    </row>
    <row r="156" spans="2:48" s="468" customFormat="1" x14ac:dyDescent="0.2">
      <c r="B156" s="470" t="s">
        <v>652</v>
      </c>
      <c r="C156" s="470"/>
      <c r="D156" s="471"/>
      <c r="E156" s="470"/>
      <c r="F156" s="470"/>
      <c r="G156" s="470"/>
      <c r="H156" s="470"/>
      <c r="I156" s="470"/>
      <c r="J156" s="470"/>
      <c r="K156" s="470"/>
      <c r="L156" s="470"/>
      <c r="M156" s="470"/>
      <c r="N156" s="470"/>
      <c r="O156" s="470"/>
      <c r="P156" s="470"/>
      <c r="Q156" s="470"/>
      <c r="R156" s="470"/>
      <c r="S156" s="470"/>
      <c r="T156" s="470"/>
      <c r="U156" s="470"/>
      <c r="V156" s="470"/>
      <c r="W156" s="470"/>
      <c r="X156" s="470"/>
      <c r="Y156" s="470"/>
      <c r="Z156" s="470"/>
      <c r="AA156" s="470"/>
      <c r="AB156" s="470"/>
      <c r="AC156" s="470"/>
      <c r="AD156" s="470"/>
      <c r="AE156" s="470"/>
      <c r="AF156" s="470"/>
      <c r="AG156" s="470"/>
      <c r="AH156" s="470"/>
      <c r="AI156" s="470"/>
      <c r="AJ156" s="470"/>
      <c r="AK156" s="470"/>
      <c r="AL156" s="470"/>
      <c r="AM156" s="470"/>
      <c r="AN156" s="470"/>
      <c r="AO156" s="470"/>
      <c r="AP156" s="470"/>
      <c r="AQ156" s="470"/>
      <c r="AR156" s="470"/>
      <c r="AS156" s="470"/>
      <c r="AT156" s="470"/>
      <c r="AU156" s="470"/>
      <c r="AV156" s="470"/>
    </row>
    <row r="157" spans="2:48" x14ac:dyDescent="0.2">
      <c r="B157" s="456" t="s">
        <v>631</v>
      </c>
      <c r="C157" s="62"/>
      <c r="D157" s="160">
        <f t="shared" si="24"/>
        <v>-413201.05518626893</v>
      </c>
      <c r="E157" s="160">
        <f>SUM(G157:AV157)</f>
        <v>-658138.41267245263</v>
      </c>
      <c r="F157" s="160"/>
      <c r="G157" s="457">
        <f>SUM(CF!G36:G37)</f>
        <v>0</v>
      </c>
      <c r="H157" s="457">
        <f>SUM(CF!H36:H37)</f>
        <v>-5512.677919513374</v>
      </c>
      <c r="I157" s="457">
        <f>SUM(CF!I36:I37)</f>
        <v>-500</v>
      </c>
      <c r="J157" s="457">
        <f>SUM(CF!J36:J37)</f>
        <v>-19214.842907962837</v>
      </c>
      <c r="K157" s="457">
        <f>SUM(CF!K36:K37)</f>
        <v>-33765.767900238308</v>
      </c>
      <c r="L157" s="457">
        <f>SUM(CF!L36:L37)</f>
        <v>-43408.382316862619</v>
      </c>
      <c r="M157" s="457">
        <f>SUM(CF!M36:M37)</f>
        <v>-43408.382316862619</v>
      </c>
      <c r="N157" s="457">
        <f>SUM(CF!N36:N37)</f>
        <v>-43408.382316862626</v>
      </c>
      <c r="O157" s="457">
        <f>SUM(CF!O36:O37)</f>
        <v>-43408.382316862611</v>
      </c>
      <c r="P157" s="457">
        <f>SUM(CF!P36:P37)</f>
        <v>-43408.382316862626</v>
      </c>
      <c r="Q157" s="457">
        <f>SUM(CF!Q36:Q37)</f>
        <v>-43408.382316862626</v>
      </c>
      <c r="R157" s="457">
        <f>SUM(CF!R36:R37)</f>
        <v>-43408.382316862611</v>
      </c>
      <c r="S157" s="457">
        <f>SUM(CF!S36:S37)</f>
        <v>-43408.382316862619</v>
      </c>
      <c r="T157" s="457">
        <f>SUM(CF!T36:T37)</f>
        <v>-43408.382316862619</v>
      </c>
      <c r="U157" s="457">
        <f>SUM(CF!U36:U37)</f>
        <v>-43408.382316862619</v>
      </c>
      <c r="V157" s="457">
        <f>SUM(CF!V36:V37)</f>
        <v>-43408.382316862619</v>
      </c>
      <c r="W157" s="457">
        <f>SUM(CF!W36:W37)</f>
        <v>-43408.382316862611</v>
      </c>
      <c r="X157" s="457">
        <f>SUM(CF!X36:X37)</f>
        <v>-43408.382316862619</v>
      </c>
      <c r="Y157" s="457">
        <f>SUM(CF!Y36:Y37)</f>
        <v>-24693.539408899775</v>
      </c>
      <c r="Z157" s="457">
        <f>SUM(CF!Z36:Z37)</f>
        <v>-10142.614416624305</v>
      </c>
      <c r="AA157" s="457">
        <f>SUM(CF!AA36:AA37)</f>
        <v>-1.0413390927620318E-13</v>
      </c>
      <c r="AB157" s="457">
        <f>SUM(CF!AB36:AB37)</f>
        <v>-1.0413390927620318E-13</v>
      </c>
      <c r="AC157" s="457">
        <f>SUM(CF!AC36:AC37)</f>
        <v>-3.4711303092067726E-14</v>
      </c>
      <c r="AD157" s="457">
        <f>SUM(CF!AD36:AD37)</f>
        <v>0</v>
      </c>
      <c r="AE157" s="457">
        <f>SUM(CF!AE36:AE37)</f>
        <v>0</v>
      </c>
      <c r="AF157" s="457">
        <f>SUM(CF!AF36:AF37)</f>
        <v>0</v>
      </c>
      <c r="AG157" s="457">
        <f>SUM(CF!AG36:AG37)</f>
        <v>0</v>
      </c>
      <c r="AH157" s="457">
        <f>SUM(CF!AH36:AH37)</f>
        <v>0</v>
      </c>
      <c r="AI157" s="457">
        <f>SUM(CF!AI36:AI37)</f>
        <v>0</v>
      </c>
      <c r="AJ157" s="457">
        <f>SUM(CF!AJ36:AJ37)</f>
        <v>0</v>
      </c>
      <c r="AK157" s="457">
        <f>SUM(CF!AK36:AK37)</f>
        <v>0</v>
      </c>
      <c r="AL157" s="457">
        <f>SUM(CF!AL36:AL37)</f>
        <v>0</v>
      </c>
      <c r="AM157" s="457">
        <f>SUM(CF!AM36:AM37)</f>
        <v>0</v>
      </c>
      <c r="AN157" s="457">
        <f>SUM(CF!AN36:AN37)</f>
        <v>0</v>
      </c>
      <c r="AO157" s="457">
        <f>SUM(CF!AO36:AO37)</f>
        <v>0</v>
      </c>
      <c r="AP157" s="457">
        <f>SUM(CF!AP36:AP37)</f>
        <v>0</v>
      </c>
      <c r="AQ157" s="457">
        <f>SUM(CF!AQ36:AQ37)</f>
        <v>0</v>
      </c>
      <c r="AR157" s="457">
        <f>SUM(CF!AR36:AR37)</f>
        <v>0</v>
      </c>
      <c r="AS157" s="457">
        <f>SUM(CF!AS36:AS37)</f>
        <v>0</v>
      </c>
      <c r="AT157" s="457">
        <f>SUM(CF!AT36:AT37)</f>
        <v>0</v>
      </c>
      <c r="AU157" s="457">
        <f>SUM(CF!AU36:AU37)</f>
        <v>0</v>
      </c>
      <c r="AV157" s="457">
        <f>SUM(CF!AV36:AV37)</f>
        <v>0</v>
      </c>
    </row>
    <row r="158" spans="2:48" x14ac:dyDescent="0.2">
      <c r="B158" s="456" t="s">
        <v>632</v>
      </c>
      <c r="C158" s="62"/>
      <c r="D158" s="160">
        <f t="shared" si="24"/>
        <v>-375373.989218337</v>
      </c>
      <c r="E158" s="160">
        <f>SUM(G158:AV158)</f>
        <v>-575867.77756959957</v>
      </c>
      <c r="F158" s="160"/>
      <c r="G158" s="457">
        <v>0</v>
      </c>
      <c r="H158" s="457">
        <v>-5421.0217265881147</v>
      </c>
      <c r="I158" s="457">
        <v>-16901.402267374131</v>
      </c>
      <c r="J158" s="457">
        <v>-29589.70087079618</v>
      </c>
      <c r="K158" s="457">
        <v>-37963.117056200768</v>
      </c>
      <c r="L158" s="457">
        <v>-37963.117056200776</v>
      </c>
      <c r="M158" s="457">
        <v>-37963.117056200776</v>
      </c>
      <c r="N158" s="457">
        <v>-37963.117056200776</v>
      </c>
      <c r="O158" s="457">
        <v>-37963.117056200776</v>
      </c>
      <c r="P158" s="457">
        <v>-37963.117056200768</v>
      </c>
      <c r="Q158" s="457">
        <v>-37963.117056200768</v>
      </c>
      <c r="R158" s="457">
        <v>-37963.117056200768</v>
      </c>
      <c r="S158" s="457">
        <v>-37963.117056200768</v>
      </c>
      <c r="T158" s="457">
        <v>-37963.117056200768</v>
      </c>
      <c r="U158" s="457">
        <v>-37963.117056200768</v>
      </c>
      <c r="V158" s="457">
        <v>-37963.117056200776</v>
      </c>
      <c r="W158" s="457">
        <v>-37963.117056200761</v>
      </c>
      <c r="X158" s="457">
        <v>-21561.714788826663</v>
      </c>
      <c r="Y158" s="457">
        <v>-8873.4161854046251</v>
      </c>
      <c r="Z158" s="457">
        <v>-3.9741661740914372E-11</v>
      </c>
      <c r="AA158" s="457">
        <v>-3.9741661740914372E-11</v>
      </c>
      <c r="AB158" s="457">
        <v>-3.9741661740914372E-11</v>
      </c>
      <c r="AC158" s="457">
        <v>-1.3247220580304793E-11</v>
      </c>
      <c r="AD158" s="457">
        <v>0</v>
      </c>
      <c r="AE158" s="457">
        <v>0</v>
      </c>
      <c r="AF158" s="457">
        <v>0</v>
      </c>
      <c r="AG158" s="457">
        <v>0</v>
      </c>
      <c r="AH158" s="457">
        <v>0</v>
      </c>
      <c r="AI158" s="457">
        <v>0</v>
      </c>
      <c r="AJ158" s="457">
        <v>0</v>
      </c>
      <c r="AK158" s="457">
        <v>0</v>
      </c>
      <c r="AL158" s="457">
        <v>0</v>
      </c>
      <c r="AM158" s="457">
        <v>0</v>
      </c>
      <c r="AN158" s="457">
        <v>0</v>
      </c>
      <c r="AO158" s="457">
        <v>0</v>
      </c>
      <c r="AP158" s="457">
        <v>0</v>
      </c>
      <c r="AQ158" s="457">
        <v>0</v>
      </c>
      <c r="AR158" s="457">
        <v>0</v>
      </c>
      <c r="AS158" s="457">
        <v>0</v>
      </c>
      <c r="AT158" s="457">
        <v>0</v>
      </c>
      <c r="AU158" s="457">
        <v>0</v>
      </c>
      <c r="AV158" s="457">
        <v>0</v>
      </c>
    </row>
    <row r="159" spans="2:48" x14ac:dyDescent="0.2">
      <c r="B159" s="5" t="str">
        <f>"Sobrecostos "&amp;B52</f>
        <v>Sobrecostos Financiación</v>
      </c>
      <c r="C159" s="10"/>
      <c r="D159" s="357">
        <f>NPV($E$57,G159:AV159)/(1+$E$57)</f>
        <v>-37827.065967931892</v>
      </c>
      <c r="E159" s="357">
        <f>SUM(G159:AV159)</f>
        <v>-82270.635102852772</v>
      </c>
      <c r="F159" s="357"/>
      <c r="G159" s="357">
        <f t="shared" ref="G159:AV159" si="32">G157-G158</f>
        <v>0</v>
      </c>
      <c r="H159" s="357">
        <f t="shared" si="32"/>
        <v>-91.656192925259347</v>
      </c>
      <c r="I159" s="357">
        <f t="shared" si="32"/>
        <v>16401.402267374131</v>
      </c>
      <c r="J159" s="357">
        <f t="shared" si="32"/>
        <v>10374.857962833343</v>
      </c>
      <c r="K159" s="357">
        <f t="shared" si="32"/>
        <v>4197.3491559624599</v>
      </c>
      <c r="L159" s="357">
        <f t="shared" si="32"/>
        <v>-5445.2652606618431</v>
      </c>
      <c r="M159" s="357">
        <f t="shared" si="32"/>
        <v>-5445.2652606618431</v>
      </c>
      <c r="N159" s="357">
        <f t="shared" si="32"/>
        <v>-5445.2652606618503</v>
      </c>
      <c r="O159" s="357">
        <f t="shared" si="32"/>
        <v>-5445.2652606618358</v>
      </c>
      <c r="P159" s="357">
        <f t="shared" si="32"/>
        <v>-5445.2652606618576</v>
      </c>
      <c r="Q159" s="357">
        <f t="shared" si="32"/>
        <v>-5445.2652606618576</v>
      </c>
      <c r="R159" s="357">
        <f t="shared" si="32"/>
        <v>-5445.2652606618431</v>
      </c>
      <c r="S159" s="357">
        <f t="shared" si="32"/>
        <v>-5445.2652606618503</v>
      </c>
      <c r="T159" s="357">
        <f t="shared" si="32"/>
        <v>-5445.2652606618503</v>
      </c>
      <c r="U159" s="357">
        <f t="shared" si="32"/>
        <v>-5445.2652606618503</v>
      </c>
      <c r="V159" s="357">
        <f t="shared" si="32"/>
        <v>-5445.2652606618431</v>
      </c>
      <c r="W159" s="357">
        <f t="shared" si="32"/>
        <v>-5445.2652606618503</v>
      </c>
      <c r="X159" s="357">
        <f t="shared" si="32"/>
        <v>-21846.667528035956</v>
      </c>
      <c r="Y159" s="357">
        <f t="shared" si="32"/>
        <v>-15820.123223495149</v>
      </c>
      <c r="Z159" s="357">
        <f t="shared" si="32"/>
        <v>-10142.614416624265</v>
      </c>
      <c r="AA159" s="357">
        <f t="shared" si="32"/>
        <v>3.9637527831638171E-11</v>
      </c>
      <c r="AB159" s="357">
        <f t="shared" si="32"/>
        <v>3.9637527831638171E-11</v>
      </c>
      <c r="AC159" s="357">
        <f t="shared" si="32"/>
        <v>1.3212509277212725E-11</v>
      </c>
      <c r="AD159" s="357">
        <f t="shared" si="32"/>
        <v>0</v>
      </c>
      <c r="AE159" s="357">
        <f t="shared" si="32"/>
        <v>0</v>
      </c>
      <c r="AF159" s="357">
        <f t="shared" si="32"/>
        <v>0</v>
      </c>
      <c r="AG159" s="357">
        <f t="shared" si="32"/>
        <v>0</v>
      </c>
      <c r="AH159" s="357">
        <f t="shared" si="32"/>
        <v>0</v>
      </c>
      <c r="AI159" s="357">
        <f t="shared" si="32"/>
        <v>0</v>
      </c>
      <c r="AJ159" s="357">
        <f t="shared" si="32"/>
        <v>0</v>
      </c>
      <c r="AK159" s="357">
        <f t="shared" si="32"/>
        <v>0</v>
      </c>
      <c r="AL159" s="357">
        <f t="shared" si="32"/>
        <v>0</v>
      </c>
      <c r="AM159" s="357">
        <f t="shared" si="32"/>
        <v>0</v>
      </c>
      <c r="AN159" s="357">
        <f t="shared" si="32"/>
        <v>0</v>
      </c>
      <c r="AO159" s="357">
        <f t="shared" si="32"/>
        <v>0</v>
      </c>
      <c r="AP159" s="357">
        <f t="shared" si="32"/>
        <v>0</v>
      </c>
      <c r="AQ159" s="357">
        <f t="shared" si="32"/>
        <v>0</v>
      </c>
      <c r="AR159" s="357">
        <f t="shared" si="32"/>
        <v>0</v>
      </c>
      <c r="AS159" s="357">
        <f t="shared" si="32"/>
        <v>0</v>
      </c>
      <c r="AT159" s="357">
        <f t="shared" si="32"/>
        <v>0</v>
      </c>
      <c r="AU159" s="357">
        <f t="shared" si="32"/>
        <v>0</v>
      </c>
      <c r="AV159" s="357">
        <f t="shared" si="32"/>
        <v>0</v>
      </c>
    </row>
    <row r="160" spans="2:48" x14ac:dyDescent="0.2">
      <c r="B160" s="456"/>
      <c r="C160" s="62"/>
      <c r="D160" s="160"/>
      <c r="E160" s="160"/>
      <c r="F160" s="160"/>
      <c r="G160" s="457"/>
      <c r="H160" s="457"/>
      <c r="I160" s="457"/>
      <c r="J160" s="457"/>
      <c r="K160" s="457"/>
      <c r="L160" s="457"/>
      <c r="M160" s="457"/>
      <c r="N160" s="457"/>
      <c r="O160" s="457"/>
      <c r="P160" s="457"/>
      <c r="Q160" s="457"/>
      <c r="R160" s="457"/>
      <c r="S160" s="457"/>
      <c r="T160" s="457"/>
      <c r="U160" s="457"/>
      <c r="V160" s="457"/>
      <c r="W160" s="457"/>
      <c r="X160" s="457"/>
      <c r="Y160" s="457"/>
      <c r="Z160" s="457"/>
      <c r="AA160" s="457"/>
      <c r="AB160" s="457"/>
      <c r="AC160" s="457"/>
      <c r="AD160" s="457"/>
      <c r="AE160" s="457"/>
      <c r="AF160" s="457"/>
      <c r="AG160" s="457"/>
      <c r="AH160" s="457"/>
      <c r="AI160" s="457"/>
      <c r="AJ160" s="457"/>
      <c r="AK160" s="457"/>
      <c r="AL160" s="457"/>
      <c r="AM160" s="457"/>
      <c r="AN160" s="457"/>
      <c r="AO160" s="457"/>
      <c r="AP160" s="457"/>
      <c r="AQ160" s="457"/>
      <c r="AR160" s="457"/>
      <c r="AS160" s="457"/>
      <c r="AT160" s="457"/>
      <c r="AU160" s="457"/>
      <c r="AV160" s="457"/>
    </row>
    <row r="161" spans="2:49" x14ac:dyDescent="0.2">
      <c r="B161" s="66" t="s">
        <v>630</v>
      </c>
      <c r="C161" s="67"/>
      <c r="D161" s="149">
        <f t="shared" si="24"/>
        <v>45984.102869790971</v>
      </c>
      <c r="E161" s="149">
        <f>SUM(G161:AV161)</f>
        <v>35874.633515285394</v>
      </c>
      <c r="F161" s="149"/>
      <c r="G161" s="149">
        <f t="shared" ref="G161:AV161" si="33">SUM(G107,G149,G154,G159)</f>
        <v>0</v>
      </c>
      <c r="H161" s="149">
        <f t="shared" si="33"/>
        <v>7855.1222813843151</v>
      </c>
      <c r="I161" s="149">
        <f t="shared" si="33"/>
        <v>53704.353114810961</v>
      </c>
      <c r="J161" s="149">
        <f t="shared" si="33"/>
        <v>30679.895262041078</v>
      </c>
      <c r="K161" s="149">
        <f t="shared" si="33"/>
        <v>15396.053784475998</v>
      </c>
      <c r="L161" s="149">
        <f t="shared" si="33"/>
        <v>-4590.9649971023282</v>
      </c>
      <c r="M161" s="149">
        <f t="shared" si="33"/>
        <v>-4590.9649971023282</v>
      </c>
      <c r="N161" s="149">
        <f t="shared" si="33"/>
        <v>-4523.708770051453</v>
      </c>
      <c r="O161" s="149">
        <f t="shared" si="33"/>
        <v>-4590.9649971023209</v>
      </c>
      <c r="P161" s="149">
        <f t="shared" si="33"/>
        <v>-4590.9649971023427</v>
      </c>
      <c r="Q161" s="149">
        <f t="shared" si="33"/>
        <v>-4590.9649971023427</v>
      </c>
      <c r="R161" s="149">
        <f t="shared" si="33"/>
        <v>-4590.9649971023282</v>
      </c>
      <c r="S161" s="149">
        <f t="shared" si="33"/>
        <v>-4486.5383834730519</v>
      </c>
      <c r="T161" s="149">
        <f t="shared" si="33"/>
        <v>-4590.9649971023355</v>
      </c>
      <c r="U161" s="149">
        <f t="shared" si="33"/>
        <v>-4590.9649971023355</v>
      </c>
      <c r="V161" s="149">
        <f t="shared" si="33"/>
        <v>-4590.9649971023282</v>
      </c>
      <c r="W161" s="149">
        <f t="shared" si="33"/>
        <v>-4590.9649971023355</v>
      </c>
      <c r="X161" s="149">
        <f t="shared" si="33"/>
        <v>-12289.803879277199</v>
      </c>
      <c r="Y161" s="149">
        <f t="shared" si="33"/>
        <v>-14965.822959935635</v>
      </c>
      <c r="Z161" s="149">
        <f t="shared" si="33"/>
        <v>-9288.3141530647499</v>
      </c>
      <c r="AA161" s="149">
        <f t="shared" si="33"/>
        <v>854.30026355955454</v>
      </c>
      <c r="AB161" s="149">
        <f t="shared" si="33"/>
        <v>854.30026355955454</v>
      </c>
      <c r="AC161" s="149">
        <f t="shared" si="33"/>
        <v>891.47065013792826</v>
      </c>
      <c r="AD161" s="149">
        <f t="shared" si="33"/>
        <v>921.5564906103973</v>
      </c>
      <c r="AE161" s="149">
        <f t="shared" si="33"/>
        <v>854.30026355951486</v>
      </c>
      <c r="AF161" s="149">
        <f t="shared" si="33"/>
        <v>854.30026355951486</v>
      </c>
      <c r="AG161" s="149">
        <f t="shared" si="33"/>
        <v>854.30026355951486</v>
      </c>
      <c r="AH161" s="149">
        <f t="shared" si="33"/>
        <v>11828.610116671531</v>
      </c>
      <c r="AI161" s="149">
        <f t="shared" si="33"/>
        <v>854.30026355951486</v>
      </c>
      <c r="AJ161" s="149">
        <f t="shared" si="33"/>
        <v>935.60835062142996</v>
      </c>
      <c r="AK161" s="149">
        <f t="shared" si="33"/>
        <v>0</v>
      </c>
      <c r="AL161" s="149">
        <f t="shared" si="33"/>
        <v>0</v>
      </c>
      <c r="AM161" s="149">
        <f t="shared" si="33"/>
        <v>0</v>
      </c>
      <c r="AN161" s="149">
        <f t="shared" si="33"/>
        <v>0</v>
      </c>
      <c r="AO161" s="149">
        <f t="shared" si="33"/>
        <v>0</v>
      </c>
      <c r="AP161" s="149">
        <f t="shared" si="33"/>
        <v>0</v>
      </c>
      <c r="AQ161" s="149">
        <f t="shared" si="33"/>
        <v>0</v>
      </c>
      <c r="AR161" s="149">
        <f t="shared" si="33"/>
        <v>0</v>
      </c>
      <c r="AS161" s="149">
        <f t="shared" si="33"/>
        <v>0</v>
      </c>
      <c r="AT161" s="149">
        <f t="shared" si="33"/>
        <v>0</v>
      </c>
      <c r="AU161" s="149">
        <f t="shared" si="33"/>
        <v>0</v>
      </c>
      <c r="AV161" s="149">
        <f t="shared" si="33"/>
        <v>0</v>
      </c>
    </row>
    <row r="162" spans="2:49" x14ac:dyDescent="0.2">
      <c r="B162" s="2"/>
      <c r="C162" s="6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2:49" x14ac:dyDescent="0.2">
      <c r="B163" s="171" t="s">
        <v>633</v>
      </c>
      <c r="C163" s="171"/>
      <c r="D163" s="453" t="s">
        <v>599</v>
      </c>
      <c r="E163" s="171" t="s">
        <v>628</v>
      </c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447"/>
      <c r="AB163" s="447"/>
      <c r="AC163" s="447"/>
      <c r="AD163" s="447"/>
      <c r="AE163" s="447"/>
      <c r="AF163" s="447"/>
      <c r="AG163" s="447"/>
      <c r="AH163" s="447"/>
      <c r="AI163" s="447"/>
      <c r="AJ163" s="447"/>
      <c r="AK163" s="447"/>
      <c r="AL163" s="447"/>
      <c r="AM163" s="447"/>
      <c r="AN163" s="447"/>
      <c r="AO163" s="447"/>
      <c r="AP163" s="447"/>
      <c r="AQ163" s="447"/>
      <c r="AR163" s="447"/>
      <c r="AS163" s="447"/>
      <c r="AT163" s="447"/>
      <c r="AU163" s="447"/>
      <c r="AV163" s="447"/>
    </row>
    <row r="164" spans="2:49" s="468" customFormat="1" x14ac:dyDescent="0.2">
      <c r="B164" s="455"/>
      <c r="C164" s="455"/>
      <c r="D164" s="469"/>
      <c r="E164" s="455"/>
      <c r="F164" s="455"/>
      <c r="G164" s="455"/>
      <c r="H164" s="455"/>
      <c r="I164" s="455"/>
      <c r="J164" s="455"/>
      <c r="K164" s="455"/>
      <c r="L164" s="455"/>
      <c r="M164" s="455"/>
      <c r="N164" s="455"/>
      <c r="O164" s="455"/>
      <c r="P164" s="455"/>
      <c r="Q164" s="455"/>
      <c r="R164" s="455"/>
      <c r="S164" s="455"/>
      <c r="T164" s="455"/>
      <c r="U164" s="455"/>
      <c r="V164" s="455"/>
      <c r="W164" s="455"/>
      <c r="X164" s="455"/>
      <c r="Y164" s="455"/>
      <c r="Z164" s="455"/>
      <c r="AA164" s="478"/>
      <c r="AB164" s="478"/>
      <c r="AC164" s="478"/>
      <c r="AD164" s="478"/>
      <c r="AE164" s="478"/>
      <c r="AF164" s="478"/>
      <c r="AG164" s="478"/>
      <c r="AH164" s="478"/>
      <c r="AI164" s="478"/>
      <c r="AJ164" s="478"/>
      <c r="AK164" s="478"/>
      <c r="AL164" s="478"/>
      <c r="AM164" s="478"/>
      <c r="AN164" s="478"/>
      <c r="AO164" s="478"/>
      <c r="AP164" s="478"/>
      <c r="AQ164" s="478"/>
      <c r="AR164" s="478"/>
      <c r="AS164" s="478"/>
      <c r="AT164" s="478"/>
      <c r="AU164" s="478"/>
      <c r="AV164" s="478"/>
    </row>
    <row r="165" spans="2:49" s="468" customFormat="1" x14ac:dyDescent="0.2">
      <c r="B165" s="470" t="s">
        <v>606</v>
      </c>
      <c r="C165" s="470"/>
      <c r="D165" s="471"/>
      <c r="E165" s="470"/>
      <c r="F165" s="470"/>
      <c r="G165" s="470"/>
      <c r="H165" s="470"/>
      <c r="I165" s="470"/>
      <c r="J165" s="470"/>
      <c r="K165" s="470"/>
      <c r="L165" s="470"/>
      <c r="M165" s="470"/>
      <c r="N165" s="470"/>
      <c r="O165" s="470"/>
      <c r="P165" s="470"/>
      <c r="Q165" s="470"/>
      <c r="R165" s="470"/>
      <c r="S165" s="470"/>
      <c r="T165" s="470"/>
      <c r="U165" s="470"/>
      <c r="V165" s="470"/>
      <c r="W165" s="470"/>
      <c r="X165" s="470"/>
      <c r="Y165" s="470"/>
      <c r="Z165" s="470"/>
      <c r="AA165" s="470"/>
      <c r="AB165" s="470"/>
      <c r="AC165" s="470"/>
      <c r="AD165" s="470"/>
      <c r="AE165" s="470"/>
      <c r="AF165" s="470"/>
      <c r="AG165" s="470"/>
      <c r="AH165" s="470"/>
      <c r="AI165" s="470"/>
      <c r="AJ165" s="470"/>
      <c r="AK165" s="470"/>
      <c r="AL165" s="470"/>
      <c r="AM165" s="470"/>
      <c r="AN165" s="470"/>
      <c r="AO165" s="470"/>
      <c r="AP165" s="470"/>
      <c r="AQ165" s="470"/>
      <c r="AR165" s="470"/>
      <c r="AS165" s="470"/>
      <c r="AT165" s="470"/>
      <c r="AU165" s="470"/>
      <c r="AV165" s="470"/>
    </row>
    <row r="166" spans="2:49" s="468" customFormat="1" x14ac:dyDescent="0.2">
      <c r="B166" s="455" t="s">
        <v>653</v>
      </c>
      <c r="C166" s="455"/>
      <c r="D166" s="479">
        <v>91082.998774235486</v>
      </c>
      <c r="E166" s="455"/>
      <c r="F166" s="455"/>
      <c r="G166" s="455"/>
      <c r="H166" s="455"/>
      <c r="I166" s="455"/>
      <c r="J166" s="455"/>
      <c r="K166" s="455"/>
      <c r="L166" s="455"/>
      <c r="M166" s="455"/>
      <c r="N166" s="455"/>
      <c r="O166" s="455"/>
      <c r="P166" s="455"/>
      <c r="Q166" s="455"/>
      <c r="R166" s="455"/>
      <c r="S166" s="455"/>
      <c r="T166" s="455"/>
      <c r="U166" s="455"/>
      <c r="V166" s="455"/>
      <c r="W166" s="455"/>
      <c r="X166" s="455"/>
      <c r="Y166" s="455"/>
      <c r="Z166" s="455"/>
      <c r="AA166" s="478"/>
      <c r="AB166" s="478"/>
      <c r="AC166" s="478"/>
      <c r="AD166" s="478"/>
      <c r="AE166" s="478"/>
      <c r="AF166" s="478"/>
      <c r="AG166" s="478"/>
      <c r="AH166" s="478"/>
      <c r="AI166" s="478"/>
      <c r="AJ166" s="478"/>
      <c r="AK166" s="478"/>
      <c r="AL166" s="478"/>
      <c r="AM166" s="478"/>
      <c r="AN166" s="478"/>
      <c r="AO166" s="478"/>
      <c r="AP166" s="478"/>
      <c r="AQ166" s="478"/>
      <c r="AR166" s="478"/>
      <c r="AS166" s="478"/>
      <c r="AT166" s="478"/>
      <c r="AU166" s="478"/>
      <c r="AV166" s="478"/>
    </row>
    <row r="167" spans="2:49" s="468" customFormat="1" x14ac:dyDescent="0.2">
      <c r="B167" s="455" t="s">
        <v>654</v>
      </c>
      <c r="C167" s="455"/>
      <c r="D167" s="480">
        <v>0.09</v>
      </c>
      <c r="E167" s="455"/>
      <c r="F167" s="455"/>
      <c r="G167" s="455"/>
      <c r="H167" s="455"/>
      <c r="I167" s="455"/>
      <c r="J167" s="455"/>
      <c r="K167" s="455"/>
      <c r="L167" s="455"/>
      <c r="M167" s="455"/>
      <c r="N167" s="455"/>
      <c r="O167" s="455"/>
      <c r="P167" s="455"/>
      <c r="Q167" s="455"/>
      <c r="R167" s="455"/>
      <c r="S167" s="455"/>
      <c r="T167" s="455"/>
      <c r="U167" s="455"/>
      <c r="V167" s="455"/>
      <c r="W167" s="455"/>
      <c r="X167" s="455"/>
      <c r="Y167" s="455"/>
      <c r="Z167" s="455"/>
      <c r="AA167" s="478"/>
      <c r="AB167" s="478"/>
      <c r="AC167" s="478"/>
      <c r="AD167" s="478"/>
      <c r="AE167" s="478"/>
      <c r="AF167" s="478"/>
      <c r="AG167" s="478"/>
      <c r="AH167" s="478"/>
      <c r="AI167" s="478"/>
      <c r="AJ167" s="478"/>
      <c r="AK167" s="478"/>
      <c r="AL167" s="478"/>
      <c r="AM167" s="478"/>
      <c r="AN167" s="478"/>
      <c r="AO167" s="478"/>
      <c r="AP167" s="478"/>
      <c r="AQ167" s="478"/>
      <c r="AR167" s="478"/>
      <c r="AS167" s="478"/>
      <c r="AT167" s="478"/>
      <c r="AU167" s="478"/>
      <c r="AV167" s="478"/>
    </row>
    <row r="168" spans="2:49" s="468" customFormat="1" x14ac:dyDescent="0.2">
      <c r="B168" s="455" t="s">
        <v>656</v>
      </c>
      <c r="C168" s="455"/>
      <c r="D168" s="481">
        <v>30</v>
      </c>
      <c r="E168" s="455"/>
      <c r="F168" s="455"/>
      <c r="G168" s="455"/>
      <c r="H168" s="455"/>
      <c r="I168" s="455"/>
      <c r="J168" s="455"/>
      <c r="K168" s="455"/>
      <c r="L168" s="455"/>
      <c r="M168" s="455"/>
      <c r="N168" s="455"/>
      <c r="O168" s="455"/>
      <c r="P168" s="455"/>
      <c r="Q168" s="455"/>
      <c r="R168" s="455"/>
      <c r="S168" s="455"/>
      <c r="T168" s="455"/>
      <c r="U168" s="455"/>
      <c r="V168" s="455"/>
      <c r="W168" s="455"/>
      <c r="X168" s="455"/>
      <c r="Y168" s="455"/>
      <c r="Z168" s="455"/>
      <c r="AA168" s="478"/>
      <c r="AB168" s="478"/>
      <c r="AC168" s="478"/>
      <c r="AD168" s="478"/>
      <c r="AE168" s="478"/>
      <c r="AF168" s="478"/>
      <c r="AG168" s="478"/>
      <c r="AH168" s="478"/>
      <c r="AI168" s="478"/>
      <c r="AJ168" s="478"/>
      <c r="AK168" s="478"/>
      <c r="AL168" s="478"/>
      <c r="AM168" s="478"/>
      <c r="AN168" s="478"/>
      <c r="AO168" s="478"/>
      <c r="AP168" s="478"/>
      <c r="AQ168" s="478"/>
      <c r="AR168" s="478"/>
      <c r="AS168" s="478"/>
      <c r="AT168" s="478"/>
      <c r="AU168" s="478"/>
      <c r="AV168" s="478"/>
    </row>
    <row r="169" spans="2:49" s="468" customFormat="1" x14ac:dyDescent="0.2">
      <c r="B169" s="455" t="s">
        <v>655</v>
      </c>
      <c r="C169" s="455"/>
      <c r="D169" s="482">
        <f>D166*(D167*(1+D167)^D168)/((1+D167)^D168-1)</f>
        <v>8865.6867744249685</v>
      </c>
      <c r="E169" s="455"/>
      <c r="F169" s="455"/>
      <c r="G169" s="455"/>
      <c r="H169" s="455"/>
      <c r="I169" s="455"/>
      <c r="J169" s="455"/>
      <c r="K169" s="455"/>
      <c r="L169" s="455"/>
      <c r="M169" s="455"/>
      <c r="N169" s="455"/>
      <c r="O169" s="455"/>
      <c r="P169" s="455"/>
      <c r="Q169" s="455"/>
      <c r="R169" s="455"/>
      <c r="S169" s="455"/>
      <c r="T169" s="455"/>
      <c r="U169" s="455"/>
      <c r="V169" s="455"/>
      <c r="W169" s="455"/>
      <c r="X169" s="455"/>
      <c r="Y169" s="455"/>
      <c r="Z169" s="455"/>
      <c r="AA169" s="478"/>
      <c r="AB169" s="478"/>
      <c r="AC169" s="478"/>
      <c r="AD169" s="478"/>
      <c r="AE169" s="478"/>
      <c r="AF169" s="478"/>
      <c r="AG169" s="478"/>
      <c r="AH169" s="478"/>
      <c r="AI169" s="478"/>
      <c r="AJ169" s="478"/>
      <c r="AK169" s="478"/>
      <c r="AL169" s="478"/>
      <c r="AM169" s="478"/>
      <c r="AN169" s="478"/>
      <c r="AO169" s="478"/>
      <c r="AP169" s="478"/>
      <c r="AQ169" s="478"/>
      <c r="AR169" s="478"/>
      <c r="AS169" s="478"/>
      <c r="AT169" s="478"/>
      <c r="AU169" s="478"/>
      <c r="AV169" s="478"/>
    </row>
    <row r="170" spans="2:49" s="468" customFormat="1" x14ac:dyDescent="0.2">
      <c r="B170" s="455" t="s">
        <v>657</v>
      </c>
      <c r="C170" s="455"/>
      <c r="D170" s="483">
        <f>(1+D167)^(1/12)-1</f>
        <v>7.2073233161367156E-3</v>
      </c>
      <c r="E170" s="455"/>
      <c r="F170" s="455"/>
      <c r="G170" s="455"/>
      <c r="H170" s="455"/>
      <c r="I170" s="455"/>
      <c r="J170" s="455"/>
      <c r="K170" s="455"/>
      <c r="L170" s="455"/>
      <c r="M170" s="455"/>
      <c r="N170" s="455"/>
      <c r="O170" s="455"/>
      <c r="P170" s="455"/>
      <c r="Q170" s="455"/>
      <c r="R170" s="455"/>
      <c r="S170" s="455"/>
      <c r="T170" s="455"/>
      <c r="U170" s="455"/>
      <c r="V170" s="455"/>
      <c r="W170" s="455"/>
      <c r="X170" s="455"/>
      <c r="Y170" s="455"/>
      <c r="Z170" s="455"/>
      <c r="AA170" s="478"/>
      <c r="AB170" s="478"/>
      <c r="AC170" s="478"/>
      <c r="AD170" s="478"/>
      <c r="AE170" s="478"/>
      <c r="AF170" s="478"/>
      <c r="AG170" s="478"/>
      <c r="AH170" s="478"/>
      <c r="AI170" s="478"/>
      <c r="AJ170" s="478"/>
      <c r="AK170" s="478"/>
      <c r="AL170" s="478"/>
      <c r="AM170" s="478"/>
      <c r="AN170" s="478"/>
      <c r="AO170" s="478"/>
      <c r="AP170" s="478"/>
      <c r="AQ170" s="478"/>
      <c r="AR170" s="478"/>
      <c r="AS170" s="478"/>
      <c r="AT170" s="478"/>
      <c r="AU170" s="478"/>
      <c r="AV170" s="478"/>
    </row>
    <row r="171" spans="2:49" s="468" customFormat="1" x14ac:dyDescent="0.2">
      <c r="B171" s="455" t="s">
        <v>658</v>
      </c>
      <c r="C171" s="455"/>
      <c r="D171" s="481">
        <v>18</v>
      </c>
      <c r="E171" s="455"/>
      <c r="F171" s="455"/>
      <c r="G171" s="455"/>
      <c r="H171" s="455"/>
      <c r="I171" s="455"/>
      <c r="J171" s="455"/>
      <c r="K171" s="455"/>
      <c r="L171" s="455"/>
      <c r="M171" s="455"/>
      <c r="N171" s="455"/>
      <c r="O171" s="455"/>
      <c r="P171" s="455"/>
      <c r="Q171" s="455"/>
      <c r="R171" s="455"/>
      <c r="S171" s="455"/>
      <c r="T171" s="455"/>
      <c r="U171" s="455"/>
      <c r="V171" s="455"/>
      <c r="W171" s="455"/>
      <c r="X171" s="455"/>
      <c r="Y171" s="455"/>
      <c r="Z171" s="455"/>
      <c r="AA171" s="478"/>
      <c r="AB171" s="478"/>
      <c r="AC171" s="478"/>
      <c r="AD171" s="478"/>
      <c r="AE171" s="478"/>
      <c r="AF171" s="478"/>
      <c r="AG171" s="478"/>
      <c r="AH171" s="478"/>
      <c r="AI171" s="478"/>
      <c r="AJ171" s="478"/>
      <c r="AK171" s="478"/>
      <c r="AL171" s="478"/>
      <c r="AM171" s="478"/>
      <c r="AN171" s="478"/>
      <c r="AO171" s="478"/>
      <c r="AP171" s="478"/>
      <c r="AQ171" s="478"/>
      <c r="AR171" s="478"/>
      <c r="AS171" s="478"/>
      <c r="AT171" s="478"/>
      <c r="AU171" s="478"/>
      <c r="AV171" s="478"/>
    </row>
    <row r="172" spans="2:49" s="468" customFormat="1" x14ac:dyDescent="0.2">
      <c r="B172" s="455" t="s">
        <v>659</v>
      </c>
      <c r="C172" s="455"/>
      <c r="D172" s="482">
        <f>(D169/12)*(((1+D170)^D171-1)/(D170*(1+D170)^D171))</f>
        <v>12430.131726378451</v>
      </c>
      <c r="E172" s="455"/>
      <c r="F172" s="455"/>
      <c r="G172" s="455"/>
      <c r="H172" s="455"/>
      <c r="I172" s="455"/>
      <c r="J172" s="455"/>
      <c r="K172" s="455"/>
      <c r="L172" s="455"/>
      <c r="M172" s="455"/>
      <c r="N172" s="455"/>
      <c r="O172" s="455"/>
      <c r="P172" s="455"/>
      <c r="Q172" s="455"/>
      <c r="R172" s="455"/>
      <c r="S172" s="455"/>
      <c r="T172" s="455"/>
      <c r="U172" s="455"/>
      <c r="V172" s="455"/>
      <c r="W172" s="455"/>
      <c r="X172" s="455"/>
      <c r="Y172" s="455"/>
      <c r="Z172" s="455"/>
      <c r="AA172" s="478"/>
      <c r="AB172" s="478"/>
      <c r="AC172" s="478"/>
      <c r="AD172" s="478"/>
      <c r="AE172" s="478"/>
      <c r="AF172" s="478"/>
      <c r="AG172" s="478"/>
      <c r="AH172" s="478"/>
      <c r="AI172" s="478"/>
      <c r="AJ172" s="478"/>
      <c r="AK172" s="478"/>
      <c r="AL172" s="478"/>
      <c r="AM172" s="478"/>
      <c r="AN172" s="478"/>
      <c r="AO172" s="478"/>
      <c r="AP172" s="478"/>
      <c r="AQ172" s="478"/>
      <c r="AR172" s="478"/>
      <c r="AS172" s="478"/>
      <c r="AT172" s="478"/>
      <c r="AU172" s="478"/>
      <c r="AV172" s="478"/>
    </row>
    <row r="173" spans="2:49" s="468" customFormat="1" x14ac:dyDescent="0.2">
      <c r="B173" s="455"/>
      <c r="C173" s="455"/>
      <c r="D173" s="469"/>
      <c r="E173" s="455"/>
      <c r="F173" s="455"/>
      <c r="G173" s="455"/>
      <c r="H173" s="455"/>
      <c r="I173" s="455"/>
      <c r="J173" s="455"/>
      <c r="K173" s="455"/>
      <c r="L173" s="455"/>
      <c r="M173" s="455"/>
      <c r="N173" s="455"/>
      <c r="O173" s="455"/>
      <c r="P173" s="455"/>
      <c r="Q173" s="455"/>
      <c r="R173" s="455"/>
      <c r="S173" s="455"/>
      <c r="T173" s="455"/>
      <c r="U173" s="455"/>
      <c r="V173" s="455"/>
      <c r="W173" s="455"/>
      <c r="X173" s="455"/>
      <c r="Y173" s="455"/>
      <c r="Z173" s="455"/>
      <c r="AA173" s="478"/>
      <c r="AB173" s="478"/>
      <c r="AC173" s="478"/>
      <c r="AD173" s="478"/>
      <c r="AE173" s="478"/>
      <c r="AF173" s="478"/>
      <c r="AG173" s="478"/>
      <c r="AH173" s="478"/>
      <c r="AI173" s="478"/>
      <c r="AJ173" s="478"/>
      <c r="AK173" s="478"/>
      <c r="AL173" s="478"/>
      <c r="AM173" s="478"/>
      <c r="AN173" s="478"/>
      <c r="AO173" s="478"/>
      <c r="AP173" s="478"/>
      <c r="AQ173" s="478"/>
      <c r="AR173" s="478"/>
      <c r="AS173" s="478"/>
      <c r="AT173" s="478"/>
      <c r="AU173" s="478"/>
      <c r="AV173" s="478"/>
    </row>
    <row r="174" spans="2:49" x14ac:dyDescent="0.2">
      <c r="B174" s="66" t="s">
        <v>633</v>
      </c>
      <c r="C174" s="67"/>
      <c r="D174" s="149">
        <f>D172</f>
        <v>12430.131726378451</v>
      </c>
      <c r="E174" s="455"/>
      <c r="F174" s="455"/>
      <c r="G174" s="455"/>
      <c r="H174" s="455"/>
      <c r="I174" s="455"/>
      <c r="J174" s="455"/>
      <c r="K174" s="455"/>
      <c r="L174" s="455"/>
      <c r="M174" s="455"/>
      <c r="N174" s="455"/>
      <c r="O174" s="455"/>
      <c r="P174" s="455"/>
      <c r="Q174" s="455"/>
      <c r="R174" s="455"/>
      <c r="S174" s="455"/>
      <c r="T174" s="455"/>
      <c r="U174" s="455"/>
      <c r="V174" s="455"/>
      <c r="W174" s="455"/>
      <c r="X174" s="455"/>
      <c r="Y174" s="455"/>
      <c r="Z174" s="455"/>
      <c r="AA174" s="478"/>
      <c r="AB174" s="478"/>
      <c r="AC174" s="478"/>
      <c r="AD174" s="478"/>
      <c r="AE174" s="478"/>
      <c r="AF174" s="478"/>
      <c r="AG174" s="478"/>
      <c r="AH174" s="478"/>
      <c r="AI174" s="478"/>
      <c r="AJ174" s="478"/>
      <c r="AK174" s="478"/>
      <c r="AL174" s="478"/>
      <c r="AM174" s="478"/>
      <c r="AN174" s="478"/>
      <c r="AO174" s="478"/>
      <c r="AP174" s="478"/>
      <c r="AQ174" s="478"/>
      <c r="AR174" s="478"/>
      <c r="AS174" s="478"/>
      <c r="AT174" s="478"/>
      <c r="AU174" s="478"/>
      <c r="AV174" s="478"/>
      <c r="AW174" s="468"/>
    </row>
    <row r="175" spans="2:49" x14ac:dyDescent="0.2">
      <c r="B175" s="2"/>
      <c r="C175" s="6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49" x14ac:dyDescent="0.2">
      <c r="B176" s="171" t="s">
        <v>634</v>
      </c>
      <c r="C176" s="171"/>
      <c r="D176" s="453" t="s">
        <v>599</v>
      </c>
      <c r="E176" s="171" t="s">
        <v>628</v>
      </c>
      <c r="F176" s="171"/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447"/>
      <c r="AB176" s="447"/>
      <c r="AC176" s="447"/>
      <c r="AD176" s="447"/>
      <c r="AE176" s="447"/>
      <c r="AF176" s="447"/>
      <c r="AG176" s="447"/>
      <c r="AH176" s="447"/>
      <c r="AI176" s="447"/>
      <c r="AJ176" s="447"/>
      <c r="AK176" s="447"/>
      <c r="AL176" s="447"/>
      <c r="AM176" s="447"/>
      <c r="AN176" s="447"/>
      <c r="AO176" s="447"/>
      <c r="AP176" s="447"/>
      <c r="AQ176" s="447"/>
      <c r="AR176" s="447"/>
      <c r="AS176" s="447"/>
      <c r="AT176" s="447"/>
      <c r="AU176" s="447"/>
      <c r="AV176" s="447"/>
    </row>
    <row r="177" spans="2:48" x14ac:dyDescent="0.2">
      <c r="B177" s="2" t="s">
        <v>635</v>
      </c>
      <c r="C177" s="62"/>
      <c r="D177" s="160">
        <f t="shared" ref="D177:D178" si="34">NPV($E$57,G177:AV177)/(1+$E$57)</f>
        <v>-454257.96217124979</v>
      </c>
      <c r="E177" s="160">
        <f>SUM(G177:AV177)</f>
        <v>-900007.55648189574</v>
      </c>
      <c r="F177" s="160"/>
      <c r="G177" s="160">
        <f>-Ingr!G46/Ingr!G$12</f>
        <v>0</v>
      </c>
      <c r="H177" s="160">
        <f>-Ingr!H46/Ingr!H$12</f>
        <v>0</v>
      </c>
      <c r="I177" s="160">
        <f>-Ingr!I46/Ingr!I$12</f>
        <v>0</v>
      </c>
      <c r="J177" s="160">
        <f>-Ingr!J46/Ingr!J$12</f>
        <v>-14246.367152088291</v>
      </c>
      <c r="K177" s="160">
        <f>-Ingr!K46/Ingr!K$12</f>
        <v>-25699.125851072</v>
      </c>
      <c r="L177" s="160">
        <f>-Ingr!L46/Ingr!L$12</f>
        <v>-26388.610232654843</v>
      </c>
      <c r="M177" s="160">
        <f>-Ingr!M46/Ingr!M$12</f>
        <v>-26949.722333265836</v>
      </c>
      <c r="N177" s="160">
        <f>-Ingr!N46/Ingr!N$12</f>
        <v>-27599.18921713877</v>
      </c>
      <c r="O177" s="160">
        <f>-Ingr!O46/Ingr!O$12</f>
        <v>-28655.680418410644</v>
      </c>
      <c r="P177" s="160">
        <f>-Ingr!P46/Ingr!P$12</f>
        <v>-29834.17851613215</v>
      </c>
      <c r="Q177" s="160">
        <f>-Ingr!Q46/Ingr!Q$12</f>
        <v>-30891.694979002987</v>
      </c>
      <c r="R177" s="160">
        <f>-Ingr!R46/Ingr!R$12</f>
        <v>-32074.385874620108</v>
      </c>
      <c r="S177" s="160">
        <f>-Ingr!S46/Ingr!S$12</f>
        <v>-33302.412676736836</v>
      </c>
      <c r="T177" s="160">
        <f>-Ingr!T46/Ingr!T$12</f>
        <v>-33750.801406959159</v>
      </c>
      <c r="U177" s="160">
        <f>-Ingr!U46/Ingr!U$12</f>
        <v>-34019.977376773008</v>
      </c>
      <c r="V177" s="160">
        <f>-Ingr!V46/Ingr!V$12</f>
        <v>-34386.647129818994</v>
      </c>
      <c r="W177" s="160">
        <f>-Ingr!W46/Ingr!W$12</f>
        <v>-34758.656999084502</v>
      </c>
      <c r="X177" s="160">
        <f>-Ingr!X46/Ingr!X$12</f>
        <v>-35232.332845514924</v>
      </c>
      <c r="Y177" s="160">
        <f>-Ingr!Y46/Ingr!Y$12</f>
        <v>-35518.94874351933</v>
      </c>
      <c r="Z177" s="160">
        <f>-Ingr!Z46/Ingr!Z$12</f>
        <v>-35907.359038521892</v>
      </c>
      <c r="AA177" s="160">
        <f>-Ingr!AA46/Ingr!AA$12</f>
        <v>-36301.366314813276</v>
      </c>
      <c r="AB177" s="160">
        <f>-Ingr!AB46/Ingr!AB$12</f>
        <v>-36801.588218545061</v>
      </c>
      <c r="AC177" s="160">
        <f>-Ingr!AC46/Ingr!AC$12</f>
        <v>-37106.440329078003</v>
      </c>
      <c r="AD177" s="160">
        <f>-Ingr!AD46/Ingr!AD$12</f>
        <v>-37478.294341241242</v>
      </c>
      <c r="AE177" s="160">
        <f>-Ingr!AE46/Ingr!AE$12</f>
        <v>-37853.874809798494</v>
      </c>
      <c r="AF177" s="160">
        <f>-Ingr!AF46/Ingr!AF$12</f>
        <v>-38337.967624099729</v>
      </c>
      <c r="AG177" s="160">
        <f>-Ingr!AG46/Ingr!AG$12</f>
        <v>-38616.364866045697</v>
      </c>
      <c r="AH177" s="160">
        <f>-Ingr!AH46/Ingr!AH$12</f>
        <v>-39003.350268048693</v>
      </c>
      <c r="AI177" s="160">
        <f>-Ingr!AI46/Ingr!AI$12</f>
        <v>-39394.213762610052</v>
      </c>
      <c r="AJ177" s="160">
        <f>-Ingr!AJ46/Ingr!AJ$12</f>
        <v>-39898.005156301238</v>
      </c>
      <c r="AK177" s="160">
        <f>-Ingr!AK46/Ingr!AK$12</f>
        <v>0</v>
      </c>
      <c r="AL177" s="160">
        <f>-Ingr!AL46/Ingr!AL$12</f>
        <v>0</v>
      </c>
      <c r="AM177" s="160">
        <f>-Ingr!AM46/Ingr!AM$12</f>
        <v>0</v>
      </c>
      <c r="AN177" s="160">
        <f>-Ingr!AN46/Ingr!AN$12</f>
        <v>0</v>
      </c>
      <c r="AO177" s="160">
        <f>-Ingr!AO46/Ingr!AO$12</f>
        <v>0</v>
      </c>
      <c r="AP177" s="160">
        <f>-Ingr!AP46/Ingr!AP$12</f>
        <v>0</v>
      </c>
      <c r="AQ177" s="160">
        <f>-Ingr!AQ46/Ingr!AQ$12</f>
        <v>0</v>
      </c>
      <c r="AR177" s="160">
        <f>-Ingr!AR46/Ingr!AR$12</f>
        <v>0</v>
      </c>
      <c r="AS177" s="160">
        <f>-Ingr!AS46/Ingr!AS$12</f>
        <v>0</v>
      </c>
      <c r="AT177" s="160">
        <f>-Ingr!AT46/Ingr!AT$12</f>
        <v>0</v>
      </c>
      <c r="AU177" s="160">
        <f>-Ingr!AU46/Ingr!AU$12</f>
        <v>0</v>
      </c>
      <c r="AV177" s="160">
        <f>-Ingr!AV46/Ingr!AV$12</f>
        <v>0</v>
      </c>
    </row>
    <row r="178" spans="2:48" x14ac:dyDescent="0.2">
      <c r="B178" s="66" t="s">
        <v>635</v>
      </c>
      <c r="C178" s="67"/>
      <c r="D178" s="149">
        <f t="shared" si="34"/>
        <v>-454257.96217124979</v>
      </c>
      <c r="E178" s="149">
        <f>SUM(G178:AV178)</f>
        <v>-900007.55648189574</v>
      </c>
      <c r="F178" s="149"/>
      <c r="G178" s="149">
        <f>SUM(G177)</f>
        <v>0</v>
      </c>
      <c r="H178" s="149">
        <f t="shared" ref="H178:AV178" si="35">SUM(H177)</f>
        <v>0</v>
      </c>
      <c r="I178" s="149">
        <f t="shared" si="35"/>
        <v>0</v>
      </c>
      <c r="J178" s="149">
        <f t="shared" si="35"/>
        <v>-14246.367152088291</v>
      </c>
      <c r="K178" s="149">
        <f t="shared" si="35"/>
        <v>-25699.125851072</v>
      </c>
      <c r="L178" s="149">
        <f t="shared" si="35"/>
        <v>-26388.610232654843</v>
      </c>
      <c r="M178" s="149">
        <f t="shared" si="35"/>
        <v>-26949.722333265836</v>
      </c>
      <c r="N178" s="149">
        <f t="shared" si="35"/>
        <v>-27599.18921713877</v>
      </c>
      <c r="O178" s="149">
        <f t="shared" si="35"/>
        <v>-28655.680418410644</v>
      </c>
      <c r="P178" s="149">
        <f t="shared" si="35"/>
        <v>-29834.17851613215</v>
      </c>
      <c r="Q178" s="149">
        <f t="shared" si="35"/>
        <v>-30891.694979002987</v>
      </c>
      <c r="R178" s="149">
        <f t="shared" si="35"/>
        <v>-32074.385874620108</v>
      </c>
      <c r="S178" s="149">
        <f t="shared" si="35"/>
        <v>-33302.412676736836</v>
      </c>
      <c r="T178" s="149">
        <f t="shared" si="35"/>
        <v>-33750.801406959159</v>
      </c>
      <c r="U178" s="149">
        <f t="shared" si="35"/>
        <v>-34019.977376773008</v>
      </c>
      <c r="V178" s="149">
        <f t="shared" si="35"/>
        <v>-34386.647129818994</v>
      </c>
      <c r="W178" s="149">
        <f t="shared" si="35"/>
        <v>-34758.656999084502</v>
      </c>
      <c r="X178" s="149">
        <f t="shared" si="35"/>
        <v>-35232.332845514924</v>
      </c>
      <c r="Y178" s="149">
        <f t="shared" si="35"/>
        <v>-35518.94874351933</v>
      </c>
      <c r="Z178" s="149">
        <f t="shared" si="35"/>
        <v>-35907.359038521892</v>
      </c>
      <c r="AA178" s="149">
        <f t="shared" si="35"/>
        <v>-36301.366314813276</v>
      </c>
      <c r="AB178" s="149">
        <f t="shared" si="35"/>
        <v>-36801.588218545061</v>
      </c>
      <c r="AC178" s="149">
        <f t="shared" si="35"/>
        <v>-37106.440329078003</v>
      </c>
      <c r="AD178" s="149">
        <f t="shared" si="35"/>
        <v>-37478.294341241242</v>
      </c>
      <c r="AE178" s="149">
        <f t="shared" si="35"/>
        <v>-37853.874809798494</v>
      </c>
      <c r="AF178" s="149">
        <f t="shared" si="35"/>
        <v>-38337.967624099729</v>
      </c>
      <c r="AG178" s="149">
        <f t="shared" si="35"/>
        <v>-38616.364866045697</v>
      </c>
      <c r="AH178" s="149">
        <f t="shared" si="35"/>
        <v>-39003.350268048693</v>
      </c>
      <c r="AI178" s="149">
        <f t="shared" si="35"/>
        <v>-39394.213762610052</v>
      </c>
      <c r="AJ178" s="149">
        <f t="shared" si="35"/>
        <v>-39898.005156301238</v>
      </c>
      <c r="AK178" s="149">
        <f t="shared" si="35"/>
        <v>0</v>
      </c>
      <c r="AL178" s="149">
        <f t="shared" si="35"/>
        <v>0</v>
      </c>
      <c r="AM178" s="149">
        <f t="shared" si="35"/>
        <v>0</v>
      </c>
      <c r="AN178" s="149">
        <f t="shared" si="35"/>
        <v>0</v>
      </c>
      <c r="AO178" s="149">
        <f t="shared" si="35"/>
        <v>0</v>
      </c>
      <c r="AP178" s="149">
        <f t="shared" si="35"/>
        <v>0</v>
      </c>
      <c r="AQ178" s="149">
        <f t="shared" si="35"/>
        <v>0</v>
      </c>
      <c r="AR178" s="149">
        <f t="shared" si="35"/>
        <v>0</v>
      </c>
      <c r="AS178" s="149">
        <f t="shared" si="35"/>
        <v>0</v>
      </c>
      <c r="AT178" s="149">
        <f t="shared" si="35"/>
        <v>0</v>
      </c>
      <c r="AU178" s="149">
        <f t="shared" si="35"/>
        <v>0</v>
      </c>
      <c r="AV178" s="149">
        <f t="shared" si="35"/>
        <v>0</v>
      </c>
    </row>
    <row r="179" spans="2:48" x14ac:dyDescent="0.2">
      <c r="B179" s="2"/>
      <c r="C179" s="6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2:48" x14ac:dyDescent="0.2">
      <c r="B180" s="230" t="s">
        <v>636</v>
      </c>
      <c r="C180" s="230"/>
      <c r="D180" s="233"/>
      <c r="E180" s="233">
        <f>SUM(G180:AV180)</f>
        <v>-286428.0396363865</v>
      </c>
      <c r="F180" s="233"/>
      <c r="G180" s="233">
        <f t="shared" ref="G180:AV180" si="36">G84+G100+G161+G174+G178</f>
        <v>0</v>
      </c>
      <c r="H180" s="233">
        <f t="shared" si="36"/>
        <v>61659.291473284728</v>
      </c>
      <c r="I180" s="233">
        <f t="shared" si="36"/>
        <v>216645.37729693449</v>
      </c>
      <c r="J180" s="233">
        <f t="shared" si="36"/>
        <v>108418.52822945127</v>
      </c>
      <c r="K180" s="233">
        <f t="shared" si="36"/>
        <v>39538.572877143997</v>
      </c>
      <c r="L180" s="233">
        <f t="shared" si="36"/>
        <v>-26456.80912855974</v>
      </c>
      <c r="M180" s="233">
        <f t="shared" si="36"/>
        <v>-27017.921229170734</v>
      </c>
      <c r="N180" s="233">
        <f t="shared" si="36"/>
        <v>-27244.069507488119</v>
      </c>
      <c r="O180" s="233">
        <f t="shared" si="36"/>
        <v>-28723.879314315534</v>
      </c>
      <c r="P180" s="233">
        <f t="shared" si="36"/>
        <v>-29902.377412037062</v>
      </c>
      <c r="Q180" s="233">
        <f t="shared" si="36"/>
        <v>-30959.893874907899</v>
      </c>
      <c r="R180" s="233">
        <f t="shared" si="36"/>
        <v>-32142.584770525005</v>
      </c>
      <c r="S180" s="233">
        <f t="shared" si="36"/>
        <v>-32713.338180975075</v>
      </c>
      <c r="T180" s="233">
        <f t="shared" si="36"/>
        <v>-33819.000302864064</v>
      </c>
      <c r="U180" s="233">
        <f t="shared" si="36"/>
        <v>-34088.176272677912</v>
      </c>
      <c r="V180" s="233">
        <f t="shared" si="36"/>
        <v>-34454.846025723891</v>
      </c>
      <c r="W180" s="233">
        <f t="shared" si="36"/>
        <v>-34826.855894989407</v>
      </c>
      <c r="X180" s="233">
        <f t="shared" si="36"/>
        <v>3073.0237686366017</v>
      </c>
      <c r="Y180" s="233">
        <f t="shared" si="36"/>
        <v>-45962.00560225753</v>
      </c>
      <c r="Z180" s="233">
        <f t="shared" si="36"/>
        <v>-40672.907090389213</v>
      </c>
      <c r="AA180" s="233">
        <f t="shared" si="36"/>
        <v>-30924.299950056291</v>
      </c>
      <c r="AB180" s="233">
        <f t="shared" si="36"/>
        <v>-31424.521853788076</v>
      </c>
      <c r="AC180" s="233">
        <f t="shared" si="36"/>
        <v>-31495.419178209937</v>
      </c>
      <c r="AD180" s="233">
        <f t="shared" si="36"/>
        <v>-31677.909370928741</v>
      </c>
      <c r="AE180" s="233">
        <f t="shared" si="36"/>
        <v>-32476.808445041548</v>
      </c>
      <c r="AF180" s="233">
        <f t="shared" si="36"/>
        <v>-32960.901259342783</v>
      </c>
      <c r="AG180" s="233">
        <f t="shared" si="36"/>
        <v>-33239.298501288751</v>
      </c>
      <c r="AH180" s="233">
        <f t="shared" si="36"/>
        <v>35447.313407472124</v>
      </c>
      <c r="AI180" s="233">
        <f t="shared" si="36"/>
        <v>-34017.147397853107</v>
      </c>
      <c r="AJ180" s="233">
        <f t="shared" si="36"/>
        <v>-34009.176125919294</v>
      </c>
      <c r="AK180" s="233">
        <f t="shared" si="36"/>
        <v>0</v>
      </c>
      <c r="AL180" s="233">
        <f t="shared" si="36"/>
        <v>0</v>
      </c>
      <c r="AM180" s="233">
        <f t="shared" si="36"/>
        <v>0</v>
      </c>
      <c r="AN180" s="233">
        <f t="shared" si="36"/>
        <v>0</v>
      </c>
      <c r="AO180" s="233">
        <f t="shared" si="36"/>
        <v>0</v>
      </c>
      <c r="AP180" s="233">
        <f t="shared" si="36"/>
        <v>0</v>
      </c>
      <c r="AQ180" s="233">
        <f t="shared" si="36"/>
        <v>0</v>
      </c>
      <c r="AR180" s="233">
        <f t="shared" si="36"/>
        <v>0</v>
      </c>
      <c r="AS180" s="233">
        <f t="shared" si="36"/>
        <v>0</v>
      </c>
      <c r="AT180" s="233">
        <f t="shared" si="36"/>
        <v>0</v>
      </c>
      <c r="AU180" s="233">
        <f t="shared" si="36"/>
        <v>0</v>
      </c>
      <c r="AV180" s="233">
        <f t="shared" si="36"/>
        <v>0</v>
      </c>
    </row>
    <row r="181" spans="2:48" x14ac:dyDescent="0.2">
      <c r="B181" s="2"/>
      <c r="C181" s="6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48" x14ac:dyDescent="0.2">
      <c r="B182" s="230" t="s">
        <v>637</v>
      </c>
      <c r="C182" s="230"/>
      <c r="D182" s="233">
        <f>D84+D100+D161+D174+D178</f>
        <v>8263.8405110996682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2:48" x14ac:dyDescent="0.2">
      <c r="B183" s="2"/>
      <c r="C183" s="6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2:48" x14ac:dyDescent="0.2">
      <c r="B184" s="169" t="s">
        <v>638</v>
      </c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</row>
    <row r="185" spans="2:48" x14ac:dyDescent="0.2">
      <c r="B185" s="2"/>
      <c r="C185" s="6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2:48" x14ac:dyDescent="0.2">
      <c r="B186" s="171" t="s">
        <v>639</v>
      </c>
      <c r="C186" s="171"/>
      <c r="D186" s="453" t="s">
        <v>599</v>
      </c>
      <c r="E186" s="171" t="s">
        <v>628</v>
      </c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447"/>
      <c r="AB186" s="447"/>
      <c r="AC186" s="447"/>
      <c r="AD186" s="447"/>
      <c r="AE186" s="447"/>
      <c r="AF186" s="447"/>
      <c r="AG186" s="447"/>
      <c r="AH186" s="447"/>
      <c r="AI186" s="447"/>
      <c r="AJ186" s="447"/>
      <c r="AK186" s="447"/>
      <c r="AL186" s="447"/>
      <c r="AM186" s="447"/>
      <c r="AN186" s="447"/>
      <c r="AO186" s="447"/>
      <c r="AP186" s="447"/>
      <c r="AQ186" s="447"/>
      <c r="AR186" s="447"/>
      <c r="AS186" s="447"/>
      <c r="AT186" s="447"/>
      <c r="AU186" s="447"/>
      <c r="AV186" s="447"/>
    </row>
    <row r="187" spans="2:48" s="468" customFormat="1" x14ac:dyDescent="0.2">
      <c r="B187" s="455" t="str">
        <f>Ingr!B56</f>
        <v>PVT</v>
      </c>
      <c r="C187" s="455"/>
      <c r="D187" s="160">
        <f t="shared" ref="D187:D191" si="37">NPV($E$57,G187:AV187)/(1+$E$57)</f>
        <v>45425.796217124996</v>
      </c>
      <c r="E187" s="160">
        <f t="shared" ref="E187:E188" si="38">SUM(G187:AV187)</f>
        <v>90000.755648189574</v>
      </c>
      <c r="F187" s="455"/>
      <c r="G187" s="160">
        <f>Ingr!G56/Ingr!G$12</f>
        <v>0</v>
      </c>
      <c r="H187" s="160">
        <f>Ingr!H56/Ingr!H$12</f>
        <v>0</v>
      </c>
      <c r="I187" s="160">
        <f>Ingr!I56/Ingr!I$12</f>
        <v>0</v>
      </c>
      <c r="J187" s="160">
        <f>Ingr!J56/Ingr!J$12</f>
        <v>1424.6367152088289</v>
      </c>
      <c r="K187" s="160">
        <f>Ingr!K56/Ingr!K$12</f>
        <v>2569.9125851072004</v>
      </c>
      <c r="L187" s="160">
        <f>Ingr!L56/Ingr!L$12</f>
        <v>2638.8610232654842</v>
      </c>
      <c r="M187" s="160">
        <f>Ingr!M56/Ingr!M$12</f>
        <v>2694.972233326584</v>
      </c>
      <c r="N187" s="160">
        <f>Ingr!N56/Ingr!N$12</f>
        <v>2759.9189217138769</v>
      </c>
      <c r="O187" s="160">
        <f>Ingr!O56/Ingr!O$12</f>
        <v>2865.5680418410643</v>
      </c>
      <c r="P187" s="160">
        <f>Ingr!P56/Ingr!P$12</f>
        <v>2983.4178516132151</v>
      </c>
      <c r="Q187" s="160">
        <f>Ingr!Q56/Ingr!Q$12</f>
        <v>3089.1694979002991</v>
      </c>
      <c r="R187" s="160">
        <f>Ingr!R56/Ingr!R$12</f>
        <v>3207.4385874620111</v>
      </c>
      <c r="S187" s="160">
        <f>Ingr!S56/Ingr!S$12</f>
        <v>3330.241267673684</v>
      </c>
      <c r="T187" s="160">
        <f>Ingr!T56/Ingr!T$12</f>
        <v>3375.0801406959154</v>
      </c>
      <c r="U187" s="160">
        <f>Ingr!U56/Ingr!U$12</f>
        <v>3401.9977376773008</v>
      </c>
      <c r="V187" s="160">
        <f>Ingr!V56/Ingr!V$12</f>
        <v>3438.6647129819003</v>
      </c>
      <c r="W187" s="160">
        <f>Ingr!W56/Ingr!W$12</f>
        <v>3475.8656999084506</v>
      </c>
      <c r="X187" s="160">
        <f>Ingr!X56/Ingr!X$12</f>
        <v>3523.2332845514925</v>
      </c>
      <c r="Y187" s="160">
        <f>Ingr!Y56/Ingr!Y$12</f>
        <v>3551.8948743519331</v>
      </c>
      <c r="Z187" s="160">
        <f>Ingr!Z56/Ingr!Z$12</f>
        <v>3590.735903852189</v>
      </c>
      <c r="AA187" s="160">
        <f>Ingr!AA56/Ingr!AA$12</f>
        <v>3630.1366314813281</v>
      </c>
      <c r="AB187" s="160">
        <f>Ingr!AB56/Ingr!AB$12</f>
        <v>3680.1588218545062</v>
      </c>
      <c r="AC187" s="160">
        <f>Ingr!AC56/Ingr!AC$12</f>
        <v>3710.6440329078009</v>
      </c>
      <c r="AD187" s="160">
        <f>Ingr!AD56/Ingr!AD$12</f>
        <v>3747.829434124124</v>
      </c>
      <c r="AE187" s="160">
        <f>Ingr!AE56/Ingr!AE$12</f>
        <v>3785.3874809798494</v>
      </c>
      <c r="AF187" s="160">
        <f>Ingr!AF56/Ingr!AF$12</f>
        <v>3833.7967624099733</v>
      </c>
      <c r="AG187" s="160">
        <f>Ingr!AG56/Ingr!AG$12</f>
        <v>3861.6364866045701</v>
      </c>
      <c r="AH187" s="160">
        <f>Ingr!AH56/Ingr!AH$12</f>
        <v>3900.3350268048694</v>
      </c>
      <c r="AI187" s="160">
        <f>Ingr!AI56/Ingr!AI$12</f>
        <v>3939.4213762610057</v>
      </c>
      <c r="AJ187" s="160">
        <f>Ingr!AJ56/Ingr!AJ$12</f>
        <v>3989.8005156301242</v>
      </c>
      <c r="AK187" s="160">
        <f>Ingr!AK56/Ingr!AK$12</f>
        <v>0</v>
      </c>
      <c r="AL187" s="160">
        <f>Ingr!AL56/Ingr!AL$12</f>
        <v>0</v>
      </c>
      <c r="AM187" s="160">
        <f>Ingr!AM56/Ingr!AM$12</f>
        <v>0</v>
      </c>
      <c r="AN187" s="160">
        <f>Ingr!AN56/Ingr!AN$12</f>
        <v>0</v>
      </c>
      <c r="AO187" s="160">
        <f>Ingr!AO56/Ingr!AO$12</f>
        <v>0</v>
      </c>
      <c r="AP187" s="160">
        <f>Ingr!AP56/Ingr!AP$12</f>
        <v>0</v>
      </c>
      <c r="AQ187" s="160">
        <f>Ingr!AQ56/Ingr!AQ$12</f>
        <v>0</v>
      </c>
      <c r="AR187" s="160">
        <f>Ingr!AR56/Ingr!AR$12</f>
        <v>0</v>
      </c>
      <c r="AS187" s="160">
        <f>Ingr!AS56/Ingr!AS$12</f>
        <v>0</v>
      </c>
      <c r="AT187" s="160">
        <f>Ingr!AT56/Ingr!AT$12</f>
        <v>0</v>
      </c>
      <c r="AU187" s="160">
        <f>Ingr!AU56/Ingr!AU$12</f>
        <v>0</v>
      </c>
      <c r="AV187" s="160">
        <f>Ingr!AV56/Ingr!AV$12</f>
        <v>0</v>
      </c>
    </row>
    <row r="188" spans="2:48" x14ac:dyDescent="0.2">
      <c r="B188" s="455" t="str">
        <f>Ingr!B57</f>
        <v>PPD</v>
      </c>
      <c r="C188" s="62"/>
      <c r="D188" s="160">
        <f t="shared" si="37"/>
        <v>172170.75634867209</v>
      </c>
      <c r="E188" s="160">
        <f t="shared" si="38"/>
        <v>330491.91135439166</v>
      </c>
      <c r="F188" s="160"/>
      <c r="G188" s="160">
        <f>Ingr!G57/Ingr!G$12</f>
        <v>0</v>
      </c>
      <c r="H188" s="160">
        <f>Ingr!H57/Ingr!H$12</f>
        <v>0</v>
      </c>
      <c r="I188" s="160">
        <f>Ingr!I57/Ingr!I$12</f>
        <v>0</v>
      </c>
      <c r="J188" s="160">
        <f>Ingr!J57/Ingr!J$12</f>
        <v>5927.6782480758748</v>
      </c>
      <c r="K188" s="160">
        <f>Ingr!K57/Ingr!K$12</f>
        <v>10172.726736487904</v>
      </c>
      <c r="L188" s="160">
        <f>Ingr!L57/Ingr!L$12</f>
        <v>12575.660254793111</v>
      </c>
      <c r="M188" s="160">
        <f>Ingr!M57/Ingr!M$12</f>
        <v>12575.660254793111</v>
      </c>
      <c r="N188" s="160">
        <f>Ingr!N57/Ingr!N$12</f>
        <v>12575.660254793111</v>
      </c>
      <c r="O188" s="160">
        <f>Ingr!O57/Ingr!O$12</f>
        <v>12575.660254793111</v>
      </c>
      <c r="P188" s="160">
        <f>Ingr!P57/Ingr!P$12</f>
        <v>12575.660254793109</v>
      </c>
      <c r="Q188" s="160">
        <f>Ingr!Q57/Ingr!Q$12</f>
        <v>12575.660254793111</v>
      </c>
      <c r="R188" s="160">
        <f>Ingr!R57/Ingr!R$12</f>
        <v>12575.660254793111</v>
      </c>
      <c r="S188" s="160">
        <f>Ingr!S57/Ingr!S$12</f>
        <v>12575.660254793111</v>
      </c>
      <c r="T188" s="160">
        <f>Ingr!T57/Ingr!T$12</f>
        <v>12575.660254793111</v>
      </c>
      <c r="U188" s="160">
        <f>Ingr!U57/Ingr!U$12</f>
        <v>12575.660254793111</v>
      </c>
      <c r="V188" s="160">
        <f>Ingr!V57/Ingr!V$12</f>
        <v>12575.660254793109</v>
      </c>
      <c r="W188" s="160">
        <f>Ingr!W57/Ingr!W$12</f>
        <v>12575.660254793111</v>
      </c>
      <c r="X188" s="160">
        <f>Ingr!X57/Ingr!X$12</f>
        <v>12575.660254793109</v>
      </c>
      <c r="Y188" s="160">
        <f>Ingr!Y57/Ingr!Y$12</f>
        <v>12575.660254793111</v>
      </c>
      <c r="Z188" s="160">
        <f>Ingr!Z57/Ingr!Z$12</f>
        <v>12575.660254793111</v>
      </c>
      <c r="AA188" s="160">
        <f>Ingr!AA57/Ingr!AA$12</f>
        <v>12575.660254793111</v>
      </c>
      <c r="AB188" s="160">
        <f>Ingr!AB57/Ingr!AB$12</f>
        <v>12575.660254793111</v>
      </c>
      <c r="AC188" s="160">
        <f>Ingr!AC57/Ingr!AC$12</f>
        <v>12575.660254793111</v>
      </c>
      <c r="AD188" s="160">
        <f>Ingr!AD57/Ingr!AD$12</f>
        <v>12575.660254793111</v>
      </c>
      <c r="AE188" s="160">
        <f>Ingr!AE57/Ingr!AE$12</f>
        <v>12575.660254793111</v>
      </c>
      <c r="AF188" s="160">
        <f>Ingr!AF57/Ingr!AF$12</f>
        <v>12575.660254793111</v>
      </c>
      <c r="AG188" s="160">
        <f>Ingr!AG57/Ingr!AG$12</f>
        <v>12575.660254793111</v>
      </c>
      <c r="AH188" s="160">
        <f>Ingr!AH57/Ingr!AH$12</f>
        <v>12575.660254793111</v>
      </c>
      <c r="AI188" s="160">
        <f>Ingr!AI57/Ingr!AI$12</f>
        <v>12575.660254793111</v>
      </c>
      <c r="AJ188" s="160">
        <f>Ingr!AJ57/Ingr!AJ$12</f>
        <v>12575.660254793111</v>
      </c>
      <c r="AK188" s="160">
        <f>Ingr!AK57/Ingr!AK$12</f>
        <v>0</v>
      </c>
      <c r="AL188" s="160">
        <f>Ingr!AL57/Ingr!AL$12</f>
        <v>0</v>
      </c>
      <c r="AM188" s="160">
        <f>Ingr!AM57/Ingr!AM$12</f>
        <v>0</v>
      </c>
      <c r="AN188" s="160">
        <f>Ingr!AN57/Ingr!AN$12</f>
        <v>0</v>
      </c>
      <c r="AO188" s="160">
        <f>Ingr!AO57/Ingr!AO$12</f>
        <v>0</v>
      </c>
      <c r="AP188" s="160">
        <f>Ingr!AP57/Ingr!AP$12</f>
        <v>0</v>
      </c>
      <c r="AQ188" s="160">
        <f>Ingr!AQ57/Ingr!AQ$12</f>
        <v>0</v>
      </c>
      <c r="AR188" s="160">
        <f>Ingr!AR57/Ingr!AR$12</f>
        <v>0</v>
      </c>
      <c r="AS188" s="160">
        <f>Ingr!AS57/Ingr!AS$12</f>
        <v>0</v>
      </c>
      <c r="AT188" s="160">
        <f>Ingr!AT57/Ingr!AT$12</f>
        <v>0</v>
      </c>
      <c r="AU188" s="160">
        <f>Ingr!AU57/Ingr!AU$12</f>
        <v>0</v>
      </c>
      <c r="AV188" s="160">
        <f>Ingr!AV57/Ingr!AV$12</f>
        <v>0</v>
      </c>
    </row>
    <row r="189" spans="2:48" x14ac:dyDescent="0.2">
      <c r="B189" s="455" t="str">
        <f>Ingr!B58</f>
        <v>PDI</v>
      </c>
      <c r="C189" s="62"/>
      <c r="D189" s="160">
        <f t="shared" ref="D189:D190" si="39">NPV($E$57,G189:AV189)/(1+$E$57)</f>
        <v>287734.4456715525</v>
      </c>
      <c r="E189" s="160">
        <f t="shared" ref="E189:E190" si="40">SUM(G189:AV189)</f>
        <v>453208.57946923946</v>
      </c>
      <c r="F189" s="160"/>
      <c r="G189" s="160">
        <f>Ingr!G58/Ingr!G$12</f>
        <v>0</v>
      </c>
      <c r="H189" s="160">
        <f>Ingr!H58/Ingr!H$12</f>
        <v>0</v>
      </c>
      <c r="I189" s="160">
        <f>Ingr!I58/Ingr!I$12</f>
        <v>0</v>
      </c>
      <c r="J189" s="160">
        <f>Ingr!J58/Ingr!J$12</f>
        <v>15429.133544718992</v>
      </c>
      <c r="K189" s="160">
        <f>Ingr!K58/Ingr!K$12</f>
        <v>26861.308393975534</v>
      </c>
      <c r="L189" s="160">
        <f>Ingr!L58/Ingr!L$12</f>
        <v>33934.855904721851</v>
      </c>
      <c r="M189" s="160">
        <f>Ingr!M58/Ingr!M$12</f>
        <v>33236.881395418073</v>
      </c>
      <c r="N189" s="160">
        <f>Ingr!N58/Ingr!N$12</f>
        <v>32553.262875042194</v>
      </c>
      <c r="O189" s="160">
        <f>Ingr!O58/Ingr!O$12</f>
        <v>31883.705068601565</v>
      </c>
      <c r="P189" s="160">
        <f>Ingr!P58/Ingr!P$12</f>
        <v>31227.918774340418</v>
      </c>
      <c r="Q189" s="160">
        <f>Ingr!Q58/Ingr!Q$12</f>
        <v>30585.620738825095</v>
      </c>
      <c r="R189" s="160">
        <f>Ingr!R58/Ingr!R$12</f>
        <v>29956.53353459853</v>
      </c>
      <c r="S189" s="160">
        <f>Ingr!S58/Ingr!S$12</f>
        <v>29340.385440351158</v>
      </c>
      <c r="T189" s="160">
        <f>Ingr!T58/Ingr!T$12</f>
        <v>28736.910323556473</v>
      </c>
      <c r="U189" s="160">
        <f>Ingr!U58/Ingr!U$12</f>
        <v>28145.847525520541</v>
      </c>
      <c r="V189" s="160">
        <f>Ingr!V58/Ingr!V$12</f>
        <v>27566.941748795834</v>
      </c>
      <c r="W189" s="160">
        <f>Ingr!W58/Ingr!W$12</f>
        <v>26999.942946910713</v>
      </c>
      <c r="X189" s="160">
        <f>Ingr!X58/Ingr!X$12</f>
        <v>26444.606216367007</v>
      </c>
      <c r="Y189" s="160">
        <f>Ingr!Y58/Ingr!Y$12</f>
        <v>14603.892556776713</v>
      </c>
      <c r="Z189" s="160">
        <f>Ingr!Z58/Ingr!Z$12</f>
        <v>5700.8324807187792</v>
      </c>
      <c r="AA189" s="160">
        <f>Ingr!AA58/Ingr!AA$12</f>
        <v>0</v>
      </c>
      <c r="AB189" s="160">
        <f>Ingr!AB58/Ingr!AB$12</f>
        <v>0</v>
      </c>
      <c r="AC189" s="160">
        <f>Ingr!AC58/Ingr!AC$12</f>
        <v>0</v>
      </c>
      <c r="AD189" s="160">
        <f>Ingr!AD58/Ingr!AD$12</f>
        <v>0</v>
      </c>
      <c r="AE189" s="160">
        <f>Ingr!AE58/Ingr!AE$12</f>
        <v>0</v>
      </c>
      <c r="AF189" s="160">
        <f>Ingr!AF58/Ingr!AF$12</f>
        <v>0</v>
      </c>
      <c r="AG189" s="160">
        <f>Ingr!AG58/Ingr!AG$12</f>
        <v>0</v>
      </c>
      <c r="AH189" s="160">
        <f>Ingr!AH58/Ingr!AH$12</f>
        <v>0</v>
      </c>
      <c r="AI189" s="160">
        <f>Ingr!AI58/Ingr!AI$12</f>
        <v>0</v>
      </c>
      <c r="AJ189" s="160">
        <f>Ingr!AJ58/Ingr!AJ$12</f>
        <v>0</v>
      </c>
      <c r="AK189" s="160">
        <f>Ingr!AK58/Ingr!AK$12</f>
        <v>0</v>
      </c>
      <c r="AL189" s="160">
        <f>Ingr!AL58/Ingr!AL$12</f>
        <v>0</v>
      </c>
      <c r="AM189" s="160">
        <f>Ingr!AM58/Ingr!AM$12</f>
        <v>0</v>
      </c>
      <c r="AN189" s="160">
        <f>Ingr!AN58/Ingr!AN$12</f>
        <v>0</v>
      </c>
      <c r="AO189" s="160">
        <f>Ingr!AO58/Ingr!AO$12</f>
        <v>0</v>
      </c>
      <c r="AP189" s="160">
        <f>Ingr!AP58/Ingr!AP$12</f>
        <v>0</v>
      </c>
      <c r="AQ189" s="160">
        <f>Ingr!AQ58/Ingr!AQ$12</f>
        <v>0</v>
      </c>
      <c r="AR189" s="160">
        <f>Ingr!AR58/Ingr!AR$12</f>
        <v>0</v>
      </c>
      <c r="AS189" s="160">
        <f>Ingr!AS58/Ingr!AS$12</f>
        <v>0</v>
      </c>
      <c r="AT189" s="160">
        <f>Ingr!AT58/Ingr!AT$12</f>
        <v>0</v>
      </c>
      <c r="AU189" s="160">
        <f>Ingr!AU58/Ingr!AU$12</f>
        <v>0</v>
      </c>
      <c r="AV189" s="160">
        <f>Ingr!AV58/Ingr!AV$12</f>
        <v>0</v>
      </c>
    </row>
    <row r="190" spans="2:48" x14ac:dyDescent="0.2">
      <c r="B190" s="455" t="s">
        <v>666</v>
      </c>
      <c r="C190" s="62"/>
      <c r="D190" s="160">
        <f t="shared" si="39"/>
        <v>-454257.96217124979</v>
      </c>
      <c r="E190" s="160">
        <f t="shared" si="40"/>
        <v>-900007.55648189574</v>
      </c>
      <c r="F190" s="160"/>
      <c r="G190" s="160">
        <f>-Ingr!G46/Ingr!G$12</f>
        <v>0</v>
      </c>
      <c r="H190" s="160">
        <f>-Ingr!H46/Ingr!H$12</f>
        <v>0</v>
      </c>
      <c r="I190" s="160">
        <f>-Ingr!I46/Ingr!I$12</f>
        <v>0</v>
      </c>
      <c r="J190" s="160">
        <f>-Ingr!J46/Ingr!J$12</f>
        <v>-14246.367152088291</v>
      </c>
      <c r="K190" s="160">
        <f>-Ingr!K46/Ingr!K$12</f>
        <v>-25699.125851072</v>
      </c>
      <c r="L190" s="160">
        <f>-Ingr!L46/Ingr!L$12</f>
        <v>-26388.610232654843</v>
      </c>
      <c r="M190" s="160">
        <f>-Ingr!M46/Ingr!M$12</f>
        <v>-26949.722333265836</v>
      </c>
      <c r="N190" s="160">
        <f>-Ingr!N46/Ingr!N$12</f>
        <v>-27599.18921713877</v>
      </c>
      <c r="O190" s="160">
        <f>-Ingr!O46/Ingr!O$12</f>
        <v>-28655.680418410644</v>
      </c>
      <c r="P190" s="160">
        <f>-Ingr!P46/Ingr!P$12</f>
        <v>-29834.17851613215</v>
      </c>
      <c r="Q190" s="160">
        <f>-Ingr!Q46/Ingr!Q$12</f>
        <v>-30891.694979002987</v>
      </c>
      <c r="R190" s="160">
        <f>-Ingr!R46/Ingr!R$12</f>
        <v>-32074.385874620108</v>
      </c>
      <c r="S190" s="160">
        <f>-Ingr!S46/Ingr!S$12</f>
        <v>-33302.412676736836</v>
      </c>
      <c r="T190" s="160">
        <f>-Ingr!T46/Ingr!T$12</f>
        <v>-33750.801406959159</v>
      </c>
      <c r="U190" s="160">
        <f>-Ingr!U46/Ingr!U$12</f>
        <v>-34019.977376773008</v>
      </c>
      <c r="V190" s="160">
        <f>-Ingr!V46/Ingr!V$12</f>
        <v>-34386.647129818994</v>
      </c>
      <c r="W190" s="160">
        <f>-Ingr!W46/Ingr!W$12</f>
        <v>-34758.656999084502</v>
      </c>
      <c r="X190" s="160">
        <f>-Ingr!X46/Ingr!X$12</f>
        <v>-35232.332845514924</v>
      </c>
      <c r="Y190" s="160">
        <f>-Ingr!Y46/Ingr!Y$12</f>
        <v>-35518.94874351933</v>
      </c>
      <c r="Z190" s="160">
        <f>-Ingr!Z46/Ingr!Z$12</f>
        <v>-35907.359038521892</v>
      </c>
      <c r="AA190" s="160">
        <f>-Ingr!AA46/Ingr!AA$12</f>
        <v>-36301.366314813276</v>
      </c>
      <c r="AB190" s="160">
        <f>-Ingr!AB46/Ingr!AB$12</f>
        <v>-36801.588218545061</v>
      </c>
      <c r="AC190" s="160">
        <f>-Ingr!AC46/Ingr!AC$12</f>
        <v>-37106.440329078003</v>
      </c>
      <c r="AD190" s="160">
        <f>-Ingr!AD46/Ingr!AD$12</f>
        <v>-37478.294341241242</v>
      </c>
      <c r="AE190" s="160">
        <f>-Ingr!AE46/Ingr!AE$12</f>
        <v>-37853.874809798494</v>
      </c>
      <c r="AF190" s="160">
        <f>-Ingr!AF46/Ingr!AF$12</f>
        <v>-38337.967624099729</v>
      </c>
      <c r="AG190" s="160">
        <f>-Ingr!AG46/Ingr!AG$12</f>
        <v>-38616.364866045697</v>
      </c>
      <c r="AH190" s="160">
        <f>-Ingr!AH46/Ingr!AH$12</f>
        <v>-39003.350268048693</v>
      </c>
      <c r="AI190" s="160">
        <f>-Ingr!AI46/Ingr!AI$12</f>
        <v>-39394.213762610052</v>
      </c>
      <c r="AJ190" s="160">
        <f>-Ingr!AJ46/Ingr!AJ$12</f>
        <v>-39898.005156301238</v>
      </c>
      <c r="AK190" s="160">
        <f>-Ingr!AK46/Ingr!AK$12</f>
        <v>0</v>
      </c>
      <c r="AL190" s="160">
        <f>-Ingr!AL46/Ingr!AL$12</f>
        <v>0</v>
      </c>
      <c r="AM190" s="160">
        <f>-Ingr!AM46/Ingr!AM$12</f>
        <v>0</v>
      </c>
      <c r="AN190" s="160">
        <f>-Ingr!AN46/Ingr!AN$12</f>
        <v>0</v>
      </c>
      <c r="AO190" s="160">
        <f>-Ingr!AO46/Ingr!AO$12</f>
        <v>0</v>
      </c>
      <c r="AP190" s="160">
        <f>-Ingr!AP46/Ingr!AP$12</f>
        <v>0</v>
      </c>
      <c r="AQ190" s="160">
        <f>-Ingr!AQ46/Ingr!AQ$12</f>
        <v>0</v>
      </c>
      <c r="AR190" s="160">
        <f>-Ingr!AR46/Ingr!AR$12</f>
        <v>0</v>
      </c>
      <c r="AS190" s="160">
        <f>-Ingr!AS46/Ingr!AS$12</f>
        <v>0</v>
      </c>
      <c r="AT190" s="160">
        <f>-Ingr!AT46/Ingr!AT$12</f>
        <v>0</v>
      </c>
      <c r="AU190" s="160">
        <f>-Ingr!AU46/Ingr!AU$12</f>
        <v>0</v>
      </c>
      <c r="AV190" s="160">
        <f>-Ingr!AV46/Ingr!AV$12</f>
        <v>0</v>
      </c>
    </row>
    <row r="191" spans="2:48" x14ac:dyDescent="0.2">
      <c r="B191" s="66" t="s">
        <v>639</v>
      </c>
      <c r="C191" s="67"/>
      <c r="D191" s="149">
        <f t="shared" si="37"/>
        <v>51073.03606609979</v>
      </c>
      <c r="E191" s="149">
        <f>SUM(G191:AV191)</f>
        <v>-26306.310010075133</v>
      </c>
      <c r="F191" s="149"/>
      <c r="G191" s="149">
        <f>SUM(G187:G190)</f>
        <v>0</v>
      </c>
      <c r="H191" s="149">
        <f t="shared" ref="H191:AV191" si="41">SUM(H187:H190)</f>
        <v>0</v>
      </c>
      <c r="I191" s="149">
        <f t="shared" si="41"/>
        <v>0</v>
      </c>
      <c r="J191" s="149">
        <f t="shared" si="41"/>
        <v>8535.0813559154067</v>
      </c>
      <c r="K191" s="149">
        <f t="shared" si="41"/>
        <v>13904.821864498641</v>
      </c>
      <c r="L191" s="149">
        <f t="shared" si="41"/>
        <v>22760.766950125602</v>
      </c>
      <c r="M191" s="149">
        <f t="shared" si="41"/>
        <v>21557.79155027193</v>
      </c>
      <c r="N191" s="149">
        <f t="shared" si="41"/>
        <v>20289.652834410412</v>
      </c>
      <c r="O191" s="149">
        <f t="shared" si="41"/>
        <v>18669.252946825094</v>
      </c>
      <c r="P191" s="149">
        <f t="shared" si="41"/>
        <v>16952.818364614588</v>
      </c>
      <c r="Q191" s="149">
        <f t="shared" si="41"/>
        <v>15358.755512515516</v>
      </c>
      <c r="R191" s="149">
        <f t="shared" si="41"/>
        <v>13665.246502233545</v>
      </c>
      <c r="S191" s="149">
        <f t="shared" si="41"/>
        <v>11943.874286081118</v>
      </c>
      <c r="T191" s="149">
        <f t="shared" si="41"/>
        <v>10936.849312086342</v>
      </c>
      <c r="U191" s="149">
        <f t="shared" si="41"/>
        <v>10103.528141217947</v>
      </c>
      <c r="V191" s="149">
        <f t="shared" si="41"/>
        <v>9194.6195867518472</v>
      </c>
      <c r="W191" s="149">
        <f t="shared" si="41"/>
        <v>8292.8119025277701</v>
      </c>
      <c r="X191" s="149">
        <f t="shared" si="41"/>
        <v>7311.1669101966836</v>
      </c>
      <c r="Y191" s="149">
        <f t="shared" si="41"/>
        <v>-4787.5010575975757</v>
      </c>
      <c r="Z191" s="149">
        <f t="shared" si="41"/>
        <v>-14040.130399157813</v>
      </c>
      <c r="AA191" s="149">
        <f t="shared" si="41"/>
        <v>-20095.569428538838</v>
      </c>
      <c r="AB191" s="149">
        <f t="shared" si="41"/>
        <v>-20545.769141897443</v>
      </c>
      <c r="AC191" s="149">
        <f t="shared" si="41"/>
        <v>-20820.136041377089</v>
      </c>
      <c r="AD191" s="149">
        <f t="shared" si="41"/>
        <v>-21154.804652324008</v>
      </c>
      <c r="AE191" s="149">
        <f t="shared" si="41"/>
        <v>-21492.827074025532</v>
      </c>
      <c r="AF191" s="149">
        <f t="shared" si="41"/>
        <v>-21928.510606896645</v>
      </c>
      <c r="AG191" s="149">
        <f t="shared" si="41"/>
        <v>-22179.068124648016</v>
      </c>
      <c r="AH191" s="149">
        <f t="shared" si="41"/>
        <v>-22527.354986450711</v>
      </c>
      <c r="AI191" s="149">
        <f t="shared" si="41"/>
        <v>-22879.132131555936</v>
      </c>
      <c r="AJ191" s="149">
        <f t="shared" si="41"/>
        <v>-23332.544385878005</v>
      </c>
      <c r="AK191" s="149">
        <f t="shared" si="41"/>
        <v>0</v>
      </c>
      <c r="AL191" s="149">
        <f t="shared" si="41"/>
        <v>0</v>
      </c>
      <c r="AM191" s="149">
        <f t="shared" si="41"/>
        <v>0</v>
      </c>
      <c r="AN191" s="149">
        <f t="shared" si="41"/>
        <v>0</v>
      </c>
      <c r="AO191" s="149">
        <f t="shared" si="41"/>
        <v>0</v>
      </c>
      <c r="AP191" s="149">
        <f t="shared" si="41"/>
        <v>0</v>
      </c>
      <c r="AQ191" s="149">
        <f t="shared" si="41"/>
        <v>0</v>
      </c>
      <c r="AR191" s="149">
        <f t="shared" si="41"/>
        <v>0</v>
      </c>
      <c r="AS191" s="149">
        <f t="shared" si="41"/>
        <v>0</v>
      </c>
      <c r="AT191" s="149">
        <f t="shared" si="41"/>
        <v>0</v>
      </c>
      <c r="AU191" s="149">
        <f t="shared" si="41"/>
        <v>0</v>
      </c>
      <c r="AV191" s="149">
        <f t="shared" si="41"/>
        <v>0</v>
      </c>
    </row>
    <row r="192" spans="2:48" x14ac:dyDescent="0.2">
      <c r="B192" s="2"/>
      <c r="C192" s="62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56"/>
      <c r="AB192" s="156"/>
      <c r="AC192" s="156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</row>
    <row r="193" spans="2:48" x14ac:dyDescent="0.2">
      <c r="B193" s="171" t="s">
        <v>398</v>
      </c>
      <c r="C193" s="171"/>
      <c r="D193" s="459" t="s">
        <v>599</v>
      </c>
      <c r="E193" s="161" t="s">
        <v>628</v>
      </c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460"/>
      <c r="AB193" s="460"/>
      <c r="AC193" s="460"/>
      <c r="AD193" s="460"/>
      <c r="AE193" s="460"/>
      <c r="AF193" s="460"/>
      <c r="AG193" s="460"/>
      <c r="AH193" s="460"/>
      <c r="AI193" s="460"/>
      <c r="AJ193" s="460"/>
      <c r="AK193" s="460"/>
      <c r="AL193" s="460"/>
      <c r="AM193" s="460"/>
      <c r="AN193" s="460"/>
      <c r="AO193" s="460"/>
      <c r="AP193" s="460"/>
      <c r="AQ193" s="460"/>
      <c r="AR193" s="460"/>
      <c r="AS193" s="460"/>
      <c r="AT193" s="460"/>
      <c r="AU193" s="460"/>
      <c r="AV193" s="460"/>
    </row>
    <row r="194" spans="2:48" x14ac:dyDescent="0.2">
      <c r="B194" s="2" t="s">
        <v>398</v>
      </c>
      <c r="C194" s="62"/>
      <c r="D194" s="160">
        <f t="shared" ref="D194:D195" si="42">NPV($E$57,G194:AV194)/(1+$E$57)</f>
        <v>-6925.0337161119642</v>
      </c>
      <c r="E194" s="160">
        <f t="shared" ref="E194" si="43">SUM(G194:AV194)</f>
        <v>-13076.784448227136</v>
      </c>
      <c r="F194" s="160"/>
      <c r="G194" s="160">
        <f>-Tax!G31/G$8</f>
        <v>0</v>
      </c>
      <c r="H194" s="160">
        <f>-Tax!H31/H$8</f>
        <v>0</v>
      </c>
      <c r="I194" s="160">
        <f>-Tax!I31/I$8</f>
        <v>0</v>
      </c>
      <c r="J194" s="160">
        <f>-Tax!J31/J$8</f>
        <v>0</v>
      </c>
      <c r="K194" s="160">
        <f>-Tax!K31/K$8</f>
        <v>0</v>
      </c>
      <c r="L194" s="160">
        <f>-Tax!L31/L$8</f>
        <v>-154.47623363426877</v>
      </c>
      <c r="M194" s="160">
        <f>-Tax!M31/M$8</f>
        <v>-900.78376373758658</v>
      </c>
      <c r="N194" s="160">
        <f>-Tax!N31/N$8</f>
        <v>-862.89693971913596</v>
      </c>
      <c r="O194" s="160">
        <f>-Tax!O31/O$8</f>
        <v>-813.99111200875302</v>
      </c>
      <c r="P194" s="160">
        <f>-Tax!P31/P$8</f>
        <v>-764.77982400655083</v>
      </c>
      <c r="Q194" s="160">
        <f>-Tax!Q31/Q$8</f>
        <v>-708.87414689264801</v>
      </c>
      <c r="R194" s="160">
        <f>-Tax!R31/R$8</f>
        <v>-648.30779592854151</v>
      </c>
      <c r="S194" s="160">
        <f>-Tax!S31/S$8</f>
        <v>-592.73611869700244</v>
      </c>
      <c r="T194" s="160">
        <f>-Tax!T31/T$8</f>
        <v>-506.41781558865517</v>
      </c>
      <c r="U194" s="160">
        <f>-Tax!U31/U$8</f>
        <v>-416.46525312336792</v>
      </c>
      <c r="V194" s="160">
        <f>-Tax!V31/V$8</f>
        <v>-319.55061582355643</v>
      </c>
      <c r="W194" s="160">
        <f>-Tax!W31/W$8</f>
        <v>-214.14461460182773</v>
      </c>
      <c r="X194" s="160">
        <f>-Tax!X31/X$8</f>
        <v>-1010.019270584421</v>
      </c>
      <c r="Y194" s="160">
        <f>-Tax!Y31/Y$8</f>
        <v>-527.7651642696685</v>
      </c>
      <c r="Z194" s="160">
        <f>-Tax!Z31/Z$8</f>
        <v>-498.01701003887388</v>
      </c>
      <c r="AA194" s="160">
        <f>-Tax!AA31/AA$8</f>
        <v>-485.67500641442626</v>
      </c>
      <c r="AB194" s="160">
        <f>-Tax!AB31/AB$8</f>
        <v>-428.50104770548467</v>
      </c>
      <c r="AC194" s="160">
        <f>-Tax!AC31/AC$8</f>
        <v>-369.14464124762725</v>
      </c>
      <c r="AD194" s="160">
        <f>-Tax!AD31/AD$8</f>
        <v>-307.37597527846907</v>
      </c>
      <c r="AE194" s="160">
        <f>-Tax!AE31/AE$8</f>
        <v>-232.58553904348503</v>
      </c>
      <c r="AF194" s="160">
        <f>-Tax!AF31/AF$8</f>
        <v>-157.48020862183478</v>
      </c>
      <c r="AG194" s="160">
        <f>-Tax!AG31/AG$8</f>
        <v>-75.029111935472571</v>
      </c>
      <c r="AH194" s="160">
        <f>-Tax!AH31/AH$8</f>
        <v>-1134.8946846282374</v>
      </c>
      <c r="AI194" s="160">
        <f>-Tax!AI31/AI$8</f>
        <v>-498.36029633661099</v>
      </c>
      <c r="AJ194" s="160">
        <f>-Tax!AJ31/AJ$8</f>
        <v>-448.51225836061826</v>
      </c>
      <c r="AK194" s="160">
        <f>-Tax!AK31/AK$8</f>
        <v>-6.2692665268554295E-13</v>
      </c>
      <c r="AL194" s="160">
        <f>-Tax!AL31/AL$8</f>
        <v>-6.6840071724824185E-13</v>
      </c>
      <c r="AM194" s="160">
        <f>-Tax!AM31/AM$8</f>
        <v>-7.1261848081302122E-13</v>
      </c>
      <c r="AN194" s="160">
        <f>-Tax!AN31/AN$8</f>
        <v>-7.5976145161384322E-13</v>
      </c>
      <c r="AO194" s="160">
        <f>-Tax!AO31/AO$8</f>
        <v>-8.1002314548425465E-13</v>
      </c>
      <c r="AP194" s="160">
        <f>-Tax!AP31/AP$8</f>
        <v>-8.6360988021500008E-13</v>
      </c>
      <c r="AQ194" s="160">
        <f>-Tax!AQ31/AQ$8</f>
        <v>-9.2074162246202661E-13</v>
      </c>
      <c r="AR194" s="160">
        <f>-Tax!AR31/AR$8</f>
        <v>-9.8165289068132211E-13</v>
      </c>
      <c r="AS194" s="160">
        <f>-Tax!AS31/AS$8</f>
        <v>-1.0465937177970235E-12</v>
      </c>
      <c r="AT194" s="160">
        <f>-Tax!AT31/AT$8</f>
        <v>-1.1158306775544209E-12</v>
      </c>
      <c r="AU194" s="160">
        <f>-Tax!AU31/AU$8</f>
        <v>-1.1896479787709073E-12</v>
      </c>
      <c r="AV194" s="160">
        <f>-Tax!AV31/AV$8</f>
        <v>-1.2683486319766291E-12</v>
      </c>
    </row>
    <row r="195" spans="2:48" x14ac:dyDescent="0.2">
      <c r="B195" s="66" t="s">
        <v>398</v>
      </c>
      <c r="C195" s="67"/>
      <c r="D195" s="149">
        <f t="shared" si="42"/>
        <v>-6925.0337161119642</v>
      </c>
      <c r="E195" s="149">
        <f>SUM(G195:AV195)</f>
        <v>-13076.784448227136</v>
      </c>
      <c r="F195" s="149"/>
      <c r="G195" s="149">
        <f>SUM(G194)</f>
        <v>0</v>
      </c>
      <c r="H195" s="149">
        <f t="shared" ref="H195:AV195" si="44">SUM(H194)</f>
        <v>0</v>
      </c>
      <c r="I195" s="149">
        <f t="shared" si="44"/>
        <v>0</v>
      </c>
      <c r="J195" s="149">
        <f t="shared" si="44"/>
        <v>0</v>
      </c>
      <c r="K195" s="149">
        <f t="shared" si="44"/>
        <v>0</v>
      </c>
      <c r="L195" s="149">
        <f t="shared" si="44"/>
        <v>-154.47623363426877</v>
      </c>
      <c r="M195" s="149">
        <f t="shared" si="44"/>
        <v>-900.78376373758658</v>
      </c>
      <c r="N195" s="149">
        <f t="shared" si="44"/>
        <v>-862.89693971913596</v>
      </c>
      <c r="O195" s="149">
        <f t="shared" si="44"/>
        <v>-813.99111200875302</v>
      </c>
      <c r="P195" s="149">
        <f t="shared" si="44"/>
        <v>-764.77982400655083</v>
      </c>
      <c r="Q195" s="149">
        <f t="shared" si="44"/>
        <v>-708.87414689264801</v>
      </c>
      <c r="R195" s="149">
        <f t="shared" si="44"/>
        <v>-648.30779592854151</v>
      </c>
      <c r="S195" s="149">
        <f t="shared" si="44"/>
        <v>-592.73611869700244</v>
      </c>
      <c r="T195" s="149">
        <f t="shared" si="44"/>
        <v>-506.41781558865517</v>
      </c>
      <c r="U195" s="149">
        <f t="shared" si="44"/>
        <v>-416.46525312336792</v>
      </c>
      <c r="V195" s="149">
        <f t="shared" si="44"/>
        <v>-319.55061582355643</v>
      </c>
      <c r="W195" s="149">
        <f t="shared" si="44"/>
        <v>-214.14461460182773</v>
      </c>
      <c r="X195" s="149">
        <f t="shared" si="44"/>
        <v>-1010.019270584421</v>
      </c>
      <c r="Y195" s="149">
        <f t="shared" si="44"/>
        <v>-527.7651642696685</v>
      </c>
      <c r="Z195" s="149">
        <f t="shared" si="44"/>
        <v>-498.01701003887388</v>
      </c>
      <c r="AA195" s="454">
        <f t="shared" si="44"/>
        <v>-485.67500641442626</v>
      </c>
      <c r="AB195" s="454">
        <f t="shared" si="44"/>
        <v>-428.50104770548467</v>
      </c>
      <c r="AC195" s="454">
        <f t="shared" si="44"/>
        <v>-369.14464124762725</v>
      </c>
      <c r="AD195" s="454">
        <f t="shared" si="44"/>
        <v>-307.37597527846907</v>
      </c>
      <c r="AE195" s="454">
        <f t="shared" si="44"/>
        <v>-232.58553904348503</v>
      </c>
      <c r="AF195" s="454">
        <f t="shared" si="44"/>
        <v>-157.48020862183478</v>
      </c>
      <c r="AG195" s="454">
        <f t="shared" si="44"/>
        <v>-75.029111935472571</v>
      </c>
      <c r="AH195" s="454">
        <f t="shared" si="44"/>
        <v>-1134.8946846282374</v>
      </c>
      <c r="AI195" s="454">
        <f t="shared" si="44"/>
        <v>-498.36029633661099</v>
      </c>
      <c r="AJ195" s="454">
        <f t="shared" si="44"/>
        <v>-448.51225836061826</v>
      </c>
      <c r="AK195" s="454">
        <f t="shared" si="44"/>
        <v>-6.2692665268554295E-13</v>
      </c>
      <c r="AL195" s="454">
        <f t="shared" si="44"/>
        <v>-6.6840071724824185E-13</v>
      </c>
      <c r="AM195" s="454">
        <f t="shared" si="44"/>
        <v>-7.1261848081302122E-13</v>
      </c>
      <c r="AN195" s="454">
        <f t="shared" si="44"/>
        <v>-7.5976145161384322E-13</v>
      </c>
      <c r="AO195" s="454">
        <f t="shared" si="44"/>
        <v>-8.1002314548425465E-13</v>
      </c>
      <c r="AP195" s="454">
        <f t="shared" si="44"/>
        <v>-8.6360988021500008E-13</v>
      </c>
      <c r="AQ195" s="454">
        <f t="shared" si="44"/>
        <v>-9.2074162246202661E-13</v>
      </c>
      <c r="AR195" s="454">
        <f t="shared" si="44"/>
        <v>-9.8165289068132211E-13</v>
      </c>
      <c r="AS195" s="454">
        <f t="shared" si="44"/>
        <v>-1.0465937177970235E-12</v>
      </c>
      <c r="AT195" s="454">
        <f t="shared" si="44"/>
        <v>-1.1158306775544209E-12</v>
      </c>
      <c r="AU195" s="454">
        <f t="shared" si="44"/>
        <v>-1.1896479787709073E-12</v>
      </c>
      <c r="AV195" s="454">
        <f t="shared" si="44"/>
        <v>-1.2683486319766291E-12</v>
      </c>
    </row>
    <row r="196" spans="2:48" x14ac:dyDescent="0.2">
      <c r="B196" s="2"/>
      <c r="C196" s="62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56"/>
      <c r="AB196" s="156"/>
      <c r="AC196" s="156"/>
      <c r="AD196" s="156"/>
      <c r="AE196" s="156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</row>
    <row r="197" spans="2:48" x14ac:dyDescent="0.2">
      <c r="B197" s="171" t="s">
        <v>640</v>
      </c>
      <c r="C197" s="171"/>
      <c r="D197" s="459" t="s">
        <v>599</v>
      </c>
      <c r="E197" s="161" t="s">
        <v>628</v>
      </c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460"/>
      <c r="AB197" s="460"/>
      <c r="AC197" s="460"/>
      <c r="AD197" s="460"/>
      <c r="AE197" s="460"/>
      <c r="AF197" s="460"/>
      <c r="AG197" s="460"/>
      <c r="AH197" s="460"/>
      <c r="AI197" s="460"/>
      <c r="AJ197" s="460"/>
      <c r="AK197" s="460"/>
      <c r="AL197" s="460"/>
      <c r="AM197" s="460"/>
      <c r="AN197" s="460"/>
      <c r="AO197" s="460"/>
      <c r="AP197" s="460"/>
      <c r="AQ197" s="460"/>
      <c r="AR197" s="460"/>
      <c r="AS197" s="460"/>
      <c r="AT197" s="460"/>
      <c r="AU197" s="460"/>
      <c r="AV197" s="460"/>
    </row>
    <row r="198" spans="2:48" s="468" customFormat="1" x14ac:dyDescent="0.2">
      <c r="B198" s="455"/>
      <c r="C198" s="455"/>
      <c r="D198" s="563"/>
      <c r="E198" s="564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  <c r="Y198" s="564"/>
      <c r="Z198" s="564"/>
      <c r="AA198" s="565"/>
      <c r="AB198" s="565"/>
      <c r="AC198" s="565"/>
      <c r="AD198" s="565"/>
      <c r="AE198" s="565"/>
      <c r="AF198" s="565"/>
      <c r="AG198" s="565"/>
      <c r="AH198" s="565"/>
      <c r="AI198" s="565"/>
      <c r="AJ198" s="565"/>
      <c r="AK198" s="565"/>
      <c r="AL198" s="565"/>
      <c r="AM198" s="565"/>
      <c r="AN198" s="565"/>
      <c r="AO198" s="565"/>
      <c r="AP198" s="565"/>
      <c r="AQ198" s="565"/>
      <c r="AR198" s="565"/>
      <c r="AS198" s="565"/>
      <c r="AT198" s="565"/>
      <c r="AU198" s="565"/>
      <c r="AV198" s="565"/>
    </row>
    <row r="199" spans="2:48" s="468" customFormat="1" x14ac:dyDescent="0.2">
      <c r="B199" s="487" t="s">
        <v>780</v>
      </c>
      <c r="C199" s="455"/>
      <c r="D199" s="563"/>
      <c r="E199" s="564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  <c r="Y199" s="564"/>
      <c r="Z199" s="564"/>
      <c r="AA199" s="565"/>
      <c r="AB199" s="565"/>
      <c r="AC199" s="565"/>
      <c r="AD199" s="565"/>
      <c r="AE199" s="565"/>
      <c r="AF199" s="565"/>
      <c r="AG199" s="565"/>
      <c r="AH199" s="565"/>
      <c r="AI199" s="565"/>
      <c r="AJ199" s="565"/>
      <c r="AK199" s="565"/>
      <c r="AL199" s="565"/>
      <c r="AM199" s="565"/>
      <c r="AN199" s="565"/>
      <c r="AO199" s="565"/>
      <c r="AP199" s="565"/>
      <c r="AQ199" s="565"/>
      <c r="AR199" s="565"/>
      <c r="AS199" s="565"/>
      <c r="AT199" s="565"/>
      <c r="AU199" s="565"/>
      <c r="AV199" s="565"/>
    </row>
    <row r="200" spans="2:48" s="566" customFormat="1" x14ac:dyDescent="0.2">
      <c r="B200" s="570" t="s">
        <v>763</v>
      </c>
      <c r="C200" s="570" t="s">
        <v>764</v>
      </c>
      <c r="D200" s="571" t="s">
        <v>765</v>
      </c>
      <c r="E200" s="574" t="s">
        <v>779</v>
      </c>
      <c r="F200" s="567"/>
      <c r="G200" s="567"/>
      <c r="H200" s="567"/>
      <c r="I200" s="567"/>
      <c r="J200" s="567"/>
      <c r="K200" s="567"/>
      <c r="L200" s="567"/>
      <c r="M200" s="567"/>
      <c r="N200" s="567"/>
      <c r="O200" s="567"/>
      <c r="P200" s="567"/>
      <c r="Q200" s="567"/>
      <c r="R200" s="567"/>
      <c r="S200" s="567"/>
      <c r="T200" s="567"/>
      <c r="U200" s="567"/>
      <c r="V200" s="567"/>
      <c r="W200" s="567"/>
      <c r="X200" s="567"/>
      <c r="Y200" s="567"/>
      <c r="Z200" s="567"/>
      <c r="AA200" s="568"/>
      <c r="AB200" s="568"/>
      <c r="AC200" s="568"/>
      <c r="AD200" s="568"/>
      <c r="AE200" s="568"/>
      <c r="AF200" s="568"/>
      <c r="AG200" s="568"/>
      <c r="AH200" s="568"/>
      <c r="AI200" s="568"/>
      <c r="AJ200" s="568"/>
      <c r="AK200" s="568"/>
      <c r="AL200" s="568"/>
      <c r="AM200" s="568"/>
      <c r="AN200" s="568"/>
      <c r="AO200" s="568"/>
      <c r="AP200" s="568"/>
      <c r="AQ200" s="568"/>
      <c r="AR200" s="568"/>
      <c r="AS200" s="568"/>
      <c r="AT200" s="568"/>
      <c r="AU200" s="568"/>
      <c r="AV200" s="568"/>
    </row>
    <row r="201" spans="2:48" s="566" customFormat="1" x14ac:dyDescent="0.2">
      <c r="B201" s="569" t="s">
        <v>766</v>
      </c>
      <c r="C201" s="572">
        <v>1</v>
      </c>
      <c r="D201" s="573">
        <v>32740040</v>
      </c>
      <c r="E201" s="575">
        <v>0.25</v>
      </c>
      <c r="F201" s="567"/>
      <c r="G201" s="567"/>
      <c r="H201" s="567"/>
      <c r="I201" s="567"/>
      <c r="J201" s="567"/>
      <c r="K201" s="567"/>
      <c r="L201" s="567"/>
      <c r="M201" s="567"/>
      <c r="N201" s="567"/>
      <c r="O201" s="567"/>
      <c r="P201" s="567"/>
      <c r="Q201" s="567"/>
      <c r="R201" s="567"/>
      <c r="S201" s="567"/>
      <c r="T201" s="567"/>
      <c r="U201" s="567"/>
      <c r="V201" s="567"/>
      <c r="W201" s="567"/>
      <c r="X201" s="567"/>
      <c r="Y201" s="567"/>
      <c r="Z201" s="567"/>
      <c r="AA201" s="568"/>
      <c r="AB201" s="568"/>
      <c r="AC201" s="568"/>
      <c r="AD201" s="568"/>
      <c r="AE201" s="568"/>
      <c r="AF201" s="568"/>
      <c r="AG201" s="568"/>
      <c r="AH201" s="568"/>
      <c r="AI201" s="568"/>
      <c r="AJ201" s="568"/>
      <c r="AK201" s="568"/>
      <c r="AL201" s="568"/>
      <c r="AM201" s="568"/>
      <c r="AN201" s="568"/>
      <c r="AO201" s="568"/>
      <c r="AP201" s="568"/>
      <c r="AQ201" s="568"/>
      <c r="AR201" s="568"/>
      <c r="AS201" s="568"/>
      <c r="AT201" s="568"/>
      <c r="AU201" s="568"/>
      <c r="AV201" s="568"/>
    </row>
    <row r="202" spans="2:48" s="566" customFormat="1" x14ac:dyDescent="0.2">
      <c r="B202" s="569" t="s">
        <v>767</v>
      </c>
      <c r="C202" s="572">
        <v>1</v>
      </c>
      <c r="D202" s="573">
        <v>12456250</v>
      </c>
      <c r="E202" s="575">
        <v>0.5</v>
      </c>
      <c r="F202" s="567"/>
      <c r="G202" s="567"/>
      <c r="H202" s="567"/>
      <c r="I202" s="567"/>
      <c r="J202" s="567"/>
      <c r="K202" s="567"/>
      <c r="L202" s="567"/>
      <c r="M202" s="567"/>
      <c r="N202" s="567"/>
      <c r="O202" s="567"/>
      <c r="P202" s="567"/>
      <c r="Q202" s="567"/>
      <c r="R202" s="567"/>
      <c r="S202" s="567"/>
      <c r="T202" s="567"/>
      <c r="U202" s="567"/>
      <c r="V202" s="567"/>
      <c r="W202" s="567"/>
      <c r="X202" s="567"/>
      <c r="Y202" s="567"/>
      <c r="Z202" s="567"/>
      <c r="AA202" s="568"/>
      <c r="AB202" s="568"/>
      <c r="AC202" s="568"/>
      <c r="AD202" s="568"/>
      <c r="AE202" s="568"/>
      <c r="AF202" s="568"/>
      <c r="AG202" s="568"/>
      <c r="AH202" s="568"/>
      <c r="AI202" s="568"/>
      <c r="AJ202" s="568"/>
      <c r="AK202" s="568"/>
      <c r="AL202" s="568"/>
      <c r="AM202" s="568"/>
      <c r="AN202" s="568"/>
      <c r="AO202" s="568"/>
      <c r="AP202" s="568"/>
      <c r="AQ202" s="568"/>
      <c r="AR202" s="568"/>
      <c r="AS202" s="568"/>
      <c r="AT202" s="568"/>
      <c r="AU202" s="568"/>
      <c r="AV202" s="568"/>
    </row>
    <row r="203" spans="2:48" s="566" customFormat="1" x14ac:dyDescent="0.2">
      <c r="B203" s="569" t="s">
        <v>768</v>
      </c>
      <c r="C203" s="572">
        <v>3</v>
      </c>
      <c r="D203" s="573">
        <v>8580000</v>
      </c>
      <c r="E203" s="575">
        <v>1</v>
      </c>
      <c r="F203" s="567"/>
      <c r="G203" s="567"/>
      <c r="H203" s="567"/>
      <c r="I203" s="567"/>
      <c r="J203" s="567"/>
      <c r="K203" s="567"/>
      <c r="L203" s="567"/>
      <c r="M203" s="567"/>
      <c r="N203" s="567"/>
      <c r="O203" s="567"/>
      <c r="P203" s="567"/>
      <c r="Q203" s="567"/>
      <c r="R203" s="567"/>
      <c r="S203" s="567"/>
      <c r="T203" s="567"/>
      <c r="U203" s="567"/>
      <c r="V203" s="567"/>
      <c r="W203" s="567"/>
      <c r="X203" s="567"/>
      <c r="Y203" s="567"/>
      <c r="Z203" s="567"/>
      <c r="AA203" s="568"/>
      <c r="AB203" s="568"/>
      <c r="AC203" s="568"/>
      <c r="AD203" s="568"/>
      <c r="AE203" s="568"/>
      <c r="AF203" s="568"/>
      <c r="AG203" s="568"/>
      <c r="AH203" s="568"/>
      <c r="AI203" s="568"/>
      <c r="AJ203" s="568"/>
      <c r="AK203" s="568"/>
      <c r="AL203" s="568"/>
      <c r="AM203" s="568"/>
      <c r="AN203" s="568"/>
      <c r="AO203" s="568"/>
      <c r="AP203" s="568"/>
      <c r="AQ203" s="568"/>
      <c r="AR203" s="568"/>
      <c r="AS203" s="568"/>
      <c r="AT203" s="568"/>
      <c r="AU203" s="568"/>
      <c r="AV203" s="568"/>
    </row>
    <row r="204" spans="2:48" s="566" customFormat="1" x14ac:dyDescent="0.2">
      <c r="B204" s="569" t="s">
        <v>769</v>
      </c>
      <c r="C204" s="572">
        <v>1</v>
      </c>
      <c r="D204" s="573">
        <v>10650000</v>
      </c>
      <c r="E204" s="575">
        <v>0.5</v>
      </c>
      <c r="F204" s="567"/>
      <c r="G204" s="567"/>
      <c r="H204" s="567"/>
      <c r="I204" s="567"/>
      <c r="J204" s="567"/>
      <c r="K204" s="567"/>
      <c r="L204" s="567"/>
      <c r="M204" s="567"/>
      <c r="N204" s="567"/>
      <c r="O204" s="567"/>
      <c r="P204" s="567"/>
      <c r="Q204" s="567"/>
      <c r="R204" s="567"/>
      <c r="S204" s="567"/>
      <c r="T204" s="567"/>
      <c r="U204" s="567"/>
      <c r="V204" s="567"/>
      <c r="W204" s="567"/>
      <c r="X204" s="567"/>
      <c r="Y204" s="567"/>
      <c r="Z204" s="567"/>
      <c r="AA204" s="568"/>
      <c r="AB204" s="568"/>
      <c r="AC204" s="568"/>
      <c r="AD204" s="568"/>
      <c r="AE204" s="568"/>
      <c r="AF204" s="568"/>
      <c r="AG204" s="568"/>
      <c r="AH204" s="568"/>
      <c r="AI204" s="568"/>
      <c r="AJ204" s="568"/>
      <c r="AK204" s="568"/>
      <c r="AL204" s="568"/>
      <c r="AM204" s="568"/>
      <c r="AN204" s="568"/>
      <c r="AO204" s="568"/>
      <c r="AP204" s="568"/>
      <c r="AQ204" s="568"/>
      <c r="AR204" s="568"/>
      <c r="AS204" s="568"/>
      <c r="AT204" s="568"/>
      <c r="AU204" s="568"/>
      <c r="AV204" s="568"/>
    </row>
    <row r="205" spans="2:48" s="566" customFormat="1" x14ac:dyDescent="0.2">
      <c r="B205" s="569" t="s">
        <v>770</v>
      </c>
      <c r="C205" s="572">
        <v>1</v>
      </c>
      <c r="D205" s="573">
        <v>7140000</v>
      </c>
      <c r="E205" s="575">
        <v>1</v>
      </c>
      <c r="F205" s="567"/>
      <c r="G205" s="567"/>
      <c r="H205" s="567"/>
      <c r="I205" s="567"/>
      <c r="J205" s="567"/>
      <c r="K205" s="567"/>
      <c r="L205" s="567"/>
      <c r="M205" s="567"/>
      <c r="N205" s="567"/>
      <c r="O205" s="567"/>
      <c r="P205" s="567"/>
      <c r="Q205" s="567"/>
      <c r="R205" s="567"/>
      <c r="S205" s="567"/>
      <c r="T205" s="567"/>
      <c r="U205" s="567"/>
      <c r="V205" s="567"/>
      <c r="W205" s="567"/>
      <c r="X205" s="567"/>
      <c r="Y205" s="567"/>
      <c r="Z205" s="567"/>
      <c r="AA205" s="568"/>
      <c r="AB205" s="568"/>
      <c r="AC205" s="568"/>
      <c r="AD205" s="568"/>
      <c r="AE205" s="568"/>
      <c r="AF205" s="568"/>
      <c r="AG205" s="568"/>
      <c r="AH205" s="568"/>
      <c r="AI205" s="568"/>
      <c r="AJ205" s="568"/>
      <c r="AK205" s="568"/>
      <c r="AL205" s="568"/>
      <c r="AM205" s="568"/>
      <c r="AN205" s="568"/>
      <c r="AO205" s="568"/>
      <c r="AP205" s="568"/>
      <c r="AQ205" s="568"/>
      <c r="AR205" s="568"/>
      <c r="AS205" s="568"/>
      <c r="AT205" s="568"/>
      <c r="AU205" s="568"/>
      <c r="AV205" s="568"/>
    </row>
    <row r="206" spans="2:48" s="566" customFormat="1" x14ac:dyDescent="0.2">
      <c r="B206" s="569" t="s">
        <v>771</v>
      </c>
      <c r="C206" s="572">
        <v>1</v>
      </c>
      <c r="D206" s="573">
        <v>14078855</v>
      </c>
      <c r="E206" s="575">
        <v>0.1</v>
      </c>
      <c r="F206" s="567"/>
      <c r="G206" s="567"/>
      <c r="H206" s="567"/>
      <c r="I206" s="567"/>
      <c r="J206" s="567"/>
      <c r="K206" s="567"/>
      <c r="L206" s="567"/>
      <c r="M206" s="567"/>
      <c r="N206" s="567"/>
      <c r="O206" s="567"/>
      <c r="P206" s="567"/>
      <c r="Q206" s="567"/>
      <c r="R206" s="567"/>
      <c r="S206" s="567"/>
      <c r="T206" s="567"/>
      <c r="U206" s="567"/>
      <c r="V206" s="567"/>
      <c r="W206" s="567"/>
      <c r="X206" s="567"/>
      <c r="Y206" s="567"/>
      <c r="Z206" s="567"/>
      <c r="AA206" s="568"/>
      <c r="AB206" s="568"/>
      <c r="AC206" s="568"/>
      <c r="AD206" s="568"/>
      <c r="AE206" s="568"/>
      <c r="AF206" s="568"/>
      <c r="AG206" s="568"/>
      <c r="AH206" s="568"/>
      <c r="AI206" s="568"/>
      <c r="AJ206" s="568"/>
      <c r="AK206" s="568"/>
      <c r="AL206" s="568"/>
      <c r="AM206" s="568"/>
      <c r="AN206" s="568"/>
      <c r="AO206" s="568"/>
      <c r="AP206" s="568"/>
      <c r="AQ206" s="568"/>
      <c r="AR206" s="568"/>
      <c r="AS206" s="568"/>
      <c r="AT206" s="568"/>
      <c r="AU206" s="568"/>
      <c r="AV206" s="568"/>
    </row>
    <row r="207" spans="2:48" s="566" customFormat="1" x14ac:dyDescent="0.2">
      <c r="B207" s="569" t="s">
        <v>772</v>
      </c>
      <c r="C207" s="572">
        <v>1</v>
      </c>
      <c r="D207" s="573">
        <v>9500000</v>
      </c>
      <c r="E207" s="575">
        <v>1</v>
      </c>
      <c r="F207" s="567"/>
      <c r="G207" s="567"/>
      <c r="H207" s="567"/>
      <c r="I207" s="567"/>
      <c r="J207" s="567"/>
      <c r="K207" s="567"/>
      <c r="L207" s="567"/>
      <c r="M207" s="567"/>
      <c r="N207" s="567"/>
      <c r="O207" s="567"/>
      <c r="P207" s="567"/>
      <c r="Q207" s="567"/>
      <c r="R207" s="567"/>
      <c r="S207" s="567"/>
      <c r="T207" s="567"/>
      <c r="U207" s="567"/>
      <c r="V207" s="567"/>
      <c r="W207" s="567"/>
      <c r="X207" s="567"/>
      <c r="Y207" s="567"/>
      <c r="Z207" s="567"/>
      <c r="AA207" s="568"/>
      <c r="AB207" s="568"/>
      <c r="AC207" s="568"/>
      <c r="AD207" s="568"/>
      <c r="AE207" s="568"/>
      <c r="AF207" s="568"/>
      <c r="AG207" s="568"/>
      <c r="AH207" s="568"/>
      <c r="AI207" s="568"/>
      <c r="AJ207" s="568"/>
      <c r="AK207" s="568"/>
      <c r="AL207" s="568"/>
      <c r="AM207" s="568"/>
      <c r="AN207" s="568"/>
      <c r="AO207" s="568"/>
      <c r="AP207" s="568"/>
      <c r="AQ207" s="568"/>
      <c r="AR207" s="568"/>
      <c r="AS207" s="568"/>
      <c r="AT207" s="568"/>
      <c r="AU207" s="568"/>
      <c r="AV207" s="568"/>
    </row>
    <row r="208" spans="2:48" s="566" customFormat="1" x14ac:dyDescent="0.2">
      <c r="B208" s="569" t="s">
        <v>773</v>
      </c>
      <c r="C208" s="572">
        <v>1</v>
      </c>
      <c r="D208" s="573">
        <v>14078855</v>
      </c>
      <c r="E208" s="575">
        <v>0.1</v>
      </c>
      <c r="F208" s="567"/>
      <c r="G208" s="567"/>
      <c r="H208" s="567"/>
      <c r="I208" s="567"/>
      <c r="J208" s="567"/>
      <c r="K208" s="567"/>
      <c r="L208" s="567"/>
      <c r="M208" s="567"/>
      <c r="N208" s="567"/>
      <c r="O208" s="567"/>
      <c r="P208" s="567"/>
      <c r="Q208" s="567"/>
      <c r="R208" s="567"/>
      <c r="S208" s="567"/>
      <c r="T208" s="567"/>
      <c r="U208" s="567"/>
      <c r="V208" s="567"/>
      <c r="W208" s="567"/>
      <c r="X208" s="567"/>
      <c r="Y208" s="567"/>
      <c r="Z208" s="567"/>
      <c r="AA208" s="568"/>
      <c r="AB208" s="568"/>
      <c r="AC208" s="568"/>
      <c r="AD208" s="568"/>
      <c r="AE208" s="568"/>
      <c r="AF208" s="568"/>
      <c r="AG208" s="568"/>
      <c r="AH208" s="568"/>
      <c r="AI208" s="568"/>
      <c r="AJ208" s="568"/>
      <c r="AK208" s="568"/>
      <c r="AL208" s="568"/>
      <c r="AM208" s="568"/>
      <c r="AN208" s="568"/>
      <c r="AO208" s="568"/>
      <c r="AP208" s="568"/>
      <c r="AQ208" s="568"/>
      <c r="AR208" s="568"/>
      <c r="AS208" s="568"/>
      <c r="AT208" s="568"/>
      <c r="AU208" s="568"/>
      <c r="AV208" s="568"/>
    </row>
    <row r="209" spans="2:48" s="566" customFormat="1" x14ac:dyDescent="0.2">
      <c r="B209" s="569" t="s">
        <v>774</v>
      </c>
      <c r="C209" s="572">
        <v>2</v>
      </c>
      <c r="D209" s="573">
        <v>9500000</v>
      </c>
      <c r="E209" s="575">
        <v>1</v>
      </c>
      <c r="F209" s="567"/>
      <c r="G209" s="567"/>
      <c r="H209" s="567"/>
      <c r="I209" s="567"/>
      <c r="J209" s="567"/>
      <c r="K209" s="567"/>
      <c r="L209" s="567"/>
      <c r="M209" s="567"/>
      <c r="N209" s="567"/>
      <c r="O209" s="567"/>
      <c r="P209" s="567"/>
      <c r="Q209" s="567"/>
      <c r="R209" s="567"/>
      <c r="S209" s="567"/>
      <c r="T209" s="567"/>
      <c r="U209" s="567"/>
      <c r="V209" s="567"/>
      <c r="W209" s="567"/>
      <c r="X209" s="567"/>
      <c r="Y209" s="567"/>
      <c r="Z209" s="567"/>
      <c r="AA209" s="568"/>
      <c r="AB209" s="568"/>
      <c r="AC209" s="568"/>
      <c r="AD209" s="568"/>
      <c r="AE209" s="568"/>
      <c r="AF209" s="568"/>
      <c r="AG209" s="568"/>
      <c r="AH209" s="568"/>
      <c r="AI209" s="568"/>
      <c r="AJ209" s="568"/>
      <c r="AK209" s="568"/>
      <c r="AL209" s="568"/>
      <c r="AM209" s="568"/>
      <c r="AN209" s="568"/>
      <c r="AO209" s="568"/>
      <c r="AP209" s="568"/>
      <c r="AQ209" s="568"/>
      <c r="AR209" s="568"/>
      <c r="AS209" s="568"/>
      <c r="AT209" s="568"/>
      <c r="AU209" s="568"/>
      <c r="AV209" s="568"/>
    </row>
    <row r="210" spans="2:48" s="566" customFormat="1" x14ac:dyDescent="0.2">
      <c r="B210" s="569" t="s">
        <v>775</v>
      </c>
      <c r="C210" s="572">
        <v>1</v>
      </c>
      <c r="D210" s="573">
        <v>13503750</v>
      </c>
      <c r="E210" s="575">
        <v>0.1</v>
      </c>
      <c r="F210" s="567"/>
      <c r="G210" s="567"/>
      <c r="H210" s="567"/>
      <c r="I210" s="567"/>
      <c r="J210" s="567"/>
      <c r="K210" s="567"/>
      <c r="L210" s="567"/>
      <c r="M210" s="567"/>
      <c r="N210" s="567"/>
      <c r="O210" s="567"/>
      <c r="P210" s="567"/>
      <c r="Q210" s="567"/>
      <c r="R210" s="567"/>
      <c r="S210" s="567"/>
      <c r="T210" s="567"/>
      <c r="U210" s="567"/>
      <c r="V210" s="567"/>
      <c r="W210" s="567"/>
      <c r="X210" s="567"/>
      <c r="Y210" s="567"/>
      <c r="Z210" s="567"/>
      <c r="AA210" s="568"/>
      <c r="AB210" s="568"/>
      <c r="AC210" s="568"/>
      <c r="AD210" s="568"/>
      <c r="AE210" s="568"/>
      <c r="AF210" s="568"/>
      <c r="AG210" s="568"/>
      <c r="AH210" s="568"/>
      <c r="AI210" s="568"/>
      <c r="AJ210" s="568"/>
      <c r="AK210" s="568"/>
      <c r="AL210" s="568"/>
      <c r="AM210" s="568"/>
      <c r="AN210" s="568"/>
      <c r="AO210" s="568"/>
      <c r="AP210" s="568"/>
      <c r="AQ210" s="568"/>
      <c r="AR210" s="568"/>
      <c r="AS210" s="568"/>
      <c r="AT210" s="568"/>
      <c r="AU210" s="568"/>
      <c r="AV210" s="568"/>
    </row>
    <row r="211" spans="2:48" s="566" customFormat="1" x14ac:dyDescent="0.2">
      <c r="B211" s="569" t="s">
        <v>776</v>
      </c>
      <c r="C211" s="572">
        <v>2</v>
      </c>
      <c r="D211" s="573">
        <v>5500000</v>
      </c>
      <c r="E211" s="575">
        <v>1</v>
      </c>
      <c r="F211" s="567"/>
      <c r="G211" s="567"/>
      <c r="H211" s="567"/>
      <c r="I211" s="567"/>
      <c r="J211" s="567"/>
      <c r="K211" s="567"/>
      <c r="L211" s="567"/>
      <c r="M211" s="567"/>
      <c r="N211" s="567"/>
      <c r="O211" s="567"/>
      <c r="P211" s="567"/>
      <c r="Q211" s="567"/>
      <c r="R211" s="567"/>
      <c r="S211" s="567"/>
      <c r="T211" s="567"/>
      <c r="U211" s="567"/>
      <c r="V211" s="567"/>
      <c r="W211" s="567"/>
      <c r="X211" s="567"/>
      <c r="Y211" s="567"/>
      <c r="Z211" s="567"/>
      <c r="AA211" s="568"/>
      <c r="AB211" s="568"/>
      <c r="AC211" s="568"/>
      <c r="AD211" s="568"/>
      <c r="AE211" s="568"/>
      <c r="AF211" s="568"/>
      <c r="AG211" s="568"/>
      <c r="AH211" s="568"/>
      <c r="AI211" s="568"/>
      <c r="AJ211" s="568"/>
      <c r="AK211" s="568"/>
      <c r="AL211" s="568"/>
      <c r="AM211" s="568"/>
      <c r="AN211" s="568"/>
      <c r="AO211" s="568"/>
      <c r="AP211" s="568"/>
      <c r="AQ211" s="568"/>
      <c r="AR211" s="568"/>
      <c r="AS211" s="568"/>
      <c r="AT211" s="568"/>
      <c r="AU211" s="568"/>
      <c r="AV211" s="568"/>
    </row>
    <row r="212" spans="2:48" s="566" customFormat="1" x14ac:dyDescent="0.2">
      <c r="B212" s="569" t="s">
        <v>777</v>
      </c>
      <c r="C212" s="572">
        <v>1</v>
      </c>
      <c r="D212" s="573">
        <v>10660000</v>
      </c>
      <c r="E212" s="575">
        <v>1</v>
      </c>
      <c r="F212" s="567"/>
      <c r="G212" s="567"/>
      <c r="H212" s="567"/>
      <c r="I212" s="567"/>
      <c r="J212" s="567"/>
      <c r="K212" s="567"/>
      <c r="L212" s="567"/>
      <c r="M212" s="567"/>
      <c r="N212" s="567"/>
      <c r="O212" s="567"/>
      <c r="P212" s="567"/>
      <c r="Q212" s="567"/>
      <c r="R212" s="567"/>
      <c r="S212" s="567"/>
      <c r="T212" s="567"/>
      <c r="U212" s="567"/>
      <c r="V212" s="567"/>
      <c r="W212" s="567"/>
      <c r="X212" s="567"/>
      <c r="Y212" s="567"/>
      <c r="Z212" s="567"/>
      <c r="AA212" s="568"/>
      <c r="AB212" s="568"/>
      <c r="AC212" s="568"/>
      <c r="AD212" s="568"/>
      <c r="AE212" s="568"/>
      <c r="AF212" s="568"/>
      <c r="AG212" s="568"/>
      <c r="AH212" s="568"/>
      <c r="AI212" s="568"/>
      <c r="AJ212" s="568"/>
      <c r="AK212" s="568"/>
      <c r="AL212" s="568"/>
      <c r="AM212" s="568"/>
      <c r="AN212" s="568"/>
      <c r="AO212" s="568"/>
      <c r="AP212" s="568"/>
      <c r="AQ212" s="568"/>
      <c r="AR212" s="568"/>
      <c r="AS212" s="568"/>
      <c r="AT212" s="568"/>
      <c r="AU212" s="568"/>
      <c r="AV212" s="568"/>
    </row>
    <row r="213" spans="2:48" s="566" customFormat="1" x14ac:dyDescent="0.2">
      <c r="B213" s="569" t="s">
        <v>778</v>
      </c>
      <c r="C213" s="572">
        <v>3</v>
      </c>
      <c r="D213" s="573">
        <v>8504755</v>
      </c>
      <c r="E213" s="575">
        <v>1</v>
      </c>
      <c r="F213" s="567"/>
      <c r="G213" s="567"/>
      <c r="H213" s="567"/>
      <c r="I213" s="567"/>
      <c r="J213" s="567"/>
      <c r="K213" s="567"/>
      <c r="L213" s="567"/>
      <c r="M213" s="567"/>
      <c r="N213" s="567"/>
      <c r="O213" s="567"/>
      <c r="P213" s="567"/>
      <c r="Q213" s="567"/>
      <c r="R213" s="567"/>
      <c r="S213" s="567"/>
      <c r="T213" s="567"/>
      <c r="U213" s="567"/>
      <c r="V213" s="567"/>
      <c r="W213" s="567"/>
      <c r="X213" s="567"/>
      <c r="Y213" s="567"/>
      <c r="Z213" s="567"/>
      <c r="AA213" s="568"/>
      <c r="AB213" s="568"/>
      <c r="AC213" s="568"/>
      <c r="AD213" s="568"/>
      <c r="AE213" s="568"/>
      <c r="AF213" s="568"/>
      <c r="AG213" s="568"/>
      <c r="AH213" s="568"/>
      <c r="AI213" s="568"/>
      <c r="AJ213" s="568"/>
      <c r="AK213" s="568"/>
      <c r="AL213" s="568"/>
      <c r="AM213" s="568"/>
      <c r="AN213" s="568"/>
      <c r="AO213" s="568"/>
      <c r="AP213" s="568"/>
      <c r="AQ213" s="568"/>
      <c r="AR213" s="568"/>
      <c r="AS213" s="568"/>
      <c r="AT213" s="568"/>
      <c r="AU213" s="568"/>
      <c r="AV213" s="568"/>
    </row>
    <row r="214" spans="2:48" s="468" customFormat="1" x14ac:dyDescent="0.2">
      <c r="B214" s="455"/>
      <c r="C214" s="455"/>
      <c r="D214" s="563"/>
      <c r="E214" s="564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  <c r="Y214" s="564"/>
      <c r="Z214" s="564"/>
      <c r="AA214" s="565"/>
      <c r="AB214" s="565"/>
      <c r="AC214" s="565"/>
      <c r="AD214" s="565"/>
      <c r="AE214" s="565"/>
      <c r="AF214" s="565"/>
      <c r="AG214" s="565"/>
      <c r="AH214" s="565"/>
      <c r="AI214" s="565"/>
      <c r="AJ214" s="565"/>
      <c r="AK214" s="565"/>
      <c r="AL214" s="565"/>
      <c r="AM214" s="565"/>
      <c r="AN214" s="565"/>
      <c r="AO214" s="565"/>
      <c r="AP214" s="565"/>
      <c r="AQ214" s="565"/>
      <c r="AR214" s="565"/>
      <c r="AS214" s="565"/>
      <c r="AT214" s="565"/>
      <c r="AU214" s="565"/>
      <c r="AV214" s="565"/>
    </row>
    <row r="215" spans="2:48" s="468" customFormat="1" x14ac:dyDescent="0.2">
      <c r="B215" s="140" t="s">
        <v>640</v>
      </c>
      <c r="C215" s="576"/>
      <c r="D215" s="197">
        <f t="shared" ref="D215:D216" si="45">NPV($E$57,G215:AV215)/(1+$E$57)</f>
        <v>3630.1906223011201</v>
      </c>
      <c r="E215" s="197"/>
      <c r="F215" s="197"/>
      <c r="G215" s="197">
        <f>SUMPRODUCT($C201:$C213,$D201:$D213,$E201:$E213)*12/Ingr!G$13/1000</f>
        <v>231.05020709471194</v>
      </c>
      <c r="H215" s="197">
        <f>SUMPRODUCT($C201:$C213,$D201:$D213,$E201:$E213)*12/Ingr!H$13/1000</f>
        <v>223.78170677619386</v>
      </c>
      <c r="I215" s="197">
        <f>SUMPRODUCT($C201:$C213,$D201:$D213,$E201:$E213)*12/Ingr!I$13/1000</f>
        <v>220.32895141609825</v>
      </c>
      <c r="J215" s="197">
        <f>SUMPRODUCT($C201:$C213,$D201:$D213,$E201:$E213)*12/Ingr!J$13/1000</f>
        <v>216.92946904130793</v>
      </c>
      <c r="K215" s="197">
        <f>SUMPRODUCT($C201:$C213,$D201:$D213,$E201:$E213)*12/Ingr!K$13/1000</f>
        <v>213.58243769640831</v>
      </c>
      <c r="L215" s="197">
        <f>SUMPRODUCT($C201:$C213,$D201:$D213,$E201:$E213)*12/Ingr!L$13/1000</f>
        <v>210.28704810803558</v>
      </c>
      <c r="M215" s="197">
        <f>SUMPRODUCT($C201:$C213,$D201:$D213,$E201:$E213)*12/Ingr!M$13/1000</f>
        <v>207.04250348920377</v>
      </c>
      <c r="N215" s="197">
        <f>SUMPRODUCT($C201:$C213,$D201:$D213,$E201:$E213)*12/Ingr!N$13/1000</f>
        <v>203.84801934665097</v>
      </c>
      <c r="O215" s="197">
        <f>SUMPRODUCT($C201:$C213,$D201:$D213,$E201:$E213)*12/Ingr!O$13/1000</f>
        <v>200.70282329115781</v>
      </c>
      <c r="P215" s="197">
        <f>SUMPRODUCT($C201:$C213,$D201:$D213,$E201:$E213)*12/Ingr!P$13/1000</f>
        <v>197.60615485079276</v>
      </c>
      <c r="Q215" s="197">
        <f>SUMPRODUCT($C201:$C213,$D201:$D213,$E201:$E213)*12/Ingr!Q$13/1000</f>
        <v>194.55726528703894</v>
      </c>
      <c r="R215" s="197">
        <f>SUMPRODUCT($C201:$C213,$D201:$D213,$E201:$E213)*12/Ingr!R$13/1000</f>
        <v>191.55541741375777</v>
      </c>
      <c r="S215" s="197">
        <f>SUMPRODUCT($C201:$C213,$D201:$D213,$E201:$E213)*12/Ingr!S$13/1000</f>
        <v>188.59988541894569</v>
      </c>
      <c r="T215" s="197">
        <f>SUMPRODUCT($C201:$C213,$D201:$D213,$E201:$E213)*12/Ingr!T$13/1000</f>
        <v>185.6899546892416</v>
      </c>
      <c r="U215" s="197">
        <f>SUMPRODUCT($C201:$C213,$D201:$D213,$E201:$E213)*12/Ingr!U$13/1000</f>
        <v>182.82492163714141</v>
      </c>
      <c r="V215" s="197">
        <f>SUMPRODUCT($C201:$C213,$D201:$D213,$E201:$E213)*12/Ingr!V$13/1000</f>
        <v>180.00409353087886</v>
      </c>
      <c r="W215" s="197">
        <f>SUMPRODUCT($C201:$C213,$D201:$D213,$E201:$E213)*12/Ingr!W$13/1000</f>
        <v>177.22678832693086</v>
      </c>
      <c r="X215" s="197">
        <f>SUMPRODUCT($C201:$C213,$D201:$D213,$E201:$E213)*12/Ingr!X$13/1000</f>
        <v>174.49233450510744</v>
      </c>
      <c r="Y215" s="197">
        <f>SUMPRODUCT($C201:$C213,$D201:$D213,$E201:$E213)*12/Ingr!Y$13/1000</f>
        <v>171.80007090618582</v>
      </c>
      <c r="Z215" s="197">
        <f>SUMPRODUCT($C201:$C213,$D201:$D213,$E201:$E213)*12/Ingr!Z$13/1000</f>
        <v>169.14934657204989</v>
      </c>
      <c r="AA215" s="197">
        <f>SUMPRODUCT($C201:$C213,$D201:$D213,$E201:$E213)*12/Ingr!AA$13/1000</f>
        <v>166.539520588296</v>
      </c>
      <c r="AB215" s="197">
        <f>SUMPRODUCT($C201:$C213,$D201:$D213,$E201:$E213)*12/Ingr!AB$13/1000</f>
        <v>163.96996192926733</v>
      </c>
      <c r="AC215" s="197">
        <f>SUMPRODUCT($C201:$C213,$D201:$D213,$E201:$E213)*12/Ingr!AC$13/1000</f>
        <v>161.44004930547922</v>
      </c>
      <c r="AD215" s="197">
        <f>SUMPRODUCT($C201:$C213,$D201:$D213,$E201:$E213)*12/Ingr!AD$13/1000</f>
        <v>158.94917101339854</v>
      </c>
      <c r="AE215" s="197">
        <f>SUMPRODUCT($C201:$C213,$D201:$D213,$E201:$E213)*12/Ingr!AE$13/1000</f>
        <v>156.4967247875409</v>
      </c>
      <c r="AF215" s="197">
        <f>SUMPRODUCT($C201:$C213,$D201:$D213,$E201:$E213)*12/Ingr!AF$13/1000</f>
        <v>154.08211765484984</v>
      </c>
      <c r="AG215" s="197">
        <f>SUMPRODUCT($C201:$C213,$D201:$D213,$E201:$E213)*12/Ingr!AG$13/1000</f>
        <v>151.70476579132276</v>
      </c>
      <c r="AH215" s="197">
        <f>SUMPRODUCT($C201:$C213,$D201:$D213,$E201:$E213)*12/Ingr!AH$13/1000</f>
        <v>149.36409438084911</v>
      </c>
      <c r="AI215" s="197">
        <f>SUMPRODUCT($C201:$C213,$D201:$D213,$E201:$E213)*12/Ingr!AI$13/1000</f>
        <v>147.05953747622655</v>
      </c>
      <c r="AJ215" s="197">
        <f>SUMPRODUCT($C201:$C213,$D201:$D213,$E201:$E213)*12/Ingr!AJ$13/1000</f>
        <v>144.79053786232143</v>
      </c>
      <c r="AK215" s="197">
        <f>SUMPRODUCT($C201:$C213,$D201:$D213,$E201:$E213)*12/Ingr!AK$13/1000</f>
        <v>142.55654692134055</v>
      </c>
      <c r="AL215" s="197">
        <f>SUMPRODUCT($C201:$C213,$D201:$D213,$E201:$E213)*12/Ingr!AL$13/1000</f>
        <v>140.35702450018198</v>
      </c>
      <c r="AM215" s="197">
        <f>SUMPRODUCT($C201:$C213,$D201:$D213,$E201:$E213)*12/Ingr!AM$13/1000</f>
        <v>138.191438779832</v>
      </c>
      <c r="AN215" s="197">
        <f>SUMPRODUCT($C201:$C213,$D201:$D213,$E201:$E213)*12/Ingr!AN$13/1000</f>
        <v>136.0592661467777</v>
      </c>
      <c r="AO215" s="197">
        <f>SUMPRODUCT($C201:$C213,$D201:$D213,$E201:$E213)*12/Ingr!AO$13/1000</f>
        <v>133.95999106640309</v>
      </c>
      <c r="AP215" s="197">
        <f>SUMPRODUCT($C201:$C213,$D201:$D213,$E201:$E213)*12/Ingr!AP$13/1000</f>
        <v>131.89310595833902</v>
      </c>
      <c r="AQ215" s="197">
        <f>SUMPRODUCT($C201:$C213,$D201:$D213,$E201:$E213)*12/Ingr!AQ$13/1000</f>
        <v>129.8581110737359</v>
      </c>
      <c r="AR215" s="197">
        <f>SUMPRODUCT($C201:$C213,$D201:$D213,$E201:$E213)*12/Ingr!AR$13/1000</f>
        <v>127.85451437443045</v>
      </c>
      <c r="AS215" s="197">
        <f>SUMPRODUCT($C201:$C213,$D201:$D213,$E201:$E213)*12/Ingr!AS$13/1000</f>
        <v>125.88183141397636</v>
      </c>
      <c r="AT215" s="197">
        <f>SUMPRODUCT($C201:$C213,$D201:$D213,$E201:$E213)*12/Ingr!AT$13/1000</f>
        <v>123.93958522051095</v>
      </c>
      <c r="AU215" s="197">
        <f>SUMPRODUCT($C201:$C213,$D201:$D213,$E201:$E213)*12/Ingr!AU$13/1000</f>
        <v>122.02730618142881</v>
      </c>
      <c r="AV215" s="197">
        <f>SUMPRODUCT($C201:$C213,$D201:$D213,$E201:$E213)*12/Ingr!AV$13/1000</f>
        <v>120.14453192983493</v>
      </c>
    </row>
    <row r="216" spans="2:48" x14ac:dyDescent="0.2">
      <c r="B216" s="66" t="s">
        <v>640</v>
      </c>
      <c r="C216" s="67"/>
      <c r="D216" s="149">
        <f t="shared" si="45"/>
        <v>3630.1906223011201</v>
      </c>
      <c r="E216" s="149">
        <f>SUM(G216:AV216)</f>
        <v>7068.1791337541836</v>
      </c>
      <c r="F216" s="149"/>
      <c r="G216" s="149">
        <f>SUM(G215)</f>
        <v>231.05020709471194</v>
      </c>
      <c r="H216" s="149">
        <f t="shared" ref="H216:AV216" si="46">SUM(H215)</f>
        <v>223.78170677619386</v>
      </c>
      <c r="I216" s="149">
        <f t="shared" si="46"/>
        <v>220.32895141609825</v>
      </c>
      <c r="J216" s="149">
        <f t="shared" si="46"/>
        <v>216.92946904130793</v>
      </c>
      <c r="K216" s="149">
        <f t="shared" si="46"/>
        <v>213.58243769640831</v>
      </c>
      <c r="L216" s="149">
        <f t="shared" si="46"/>
        <v>210.28704810803558</v>
      </c>
      <c r="M216" s="149">
        <f t="shared" si="46"/>
        <v>207.04250348920377</v>
      </c>
      <c r="N216" s="149">
        <f t="shared" si="46"/>
        <v>203.84801934665097</v>
      </c>
      <c r="O216" s="149">
        <f t="shared" si="46"/>
        <v>200.70282329115781</v>
      </c>
      <c r="P216" s="149">
        <f t="shared" si="46"/>
        <v>197.60615485079276</v>
      </c>
      <c r="Q216" s="149">
        <f t="shared" si="46"/>
        <v>194.55726528703894</v>
      </c>
      <c r="R216" s="149">
        <f t="shared" si="46"/>
        <v>191.55541741375777</v>
      </c>
      <c r="S216" s="149">
        <f t="shared" si="46"/>
        <v>188.59988541894569</v>
      </c>
      <c r="T216" s="149">
        <f t="shared" si="46"/>
        <v>185.6899546892416</v>
      </c>
      <c r="U216" s="149">
        <f t="shared" si="46"/>
        <v>182.82492163714141</v>
      </c>
      <c r="V216" s="149">
        <f t="shared" si="46"/>
        <v>180.00409353087886</v>
      </c>
      <c r="W216" s="149">
        <f t="shared" si="46"/>
        <v>177.22678832693086</v>
      </c>
      <c r="X216" s="149">
        <f t="shared" si="46"/>
        <v>174.49233450510744</v>
      </c>
      <c r="Y216" s="149">
        <f t="shared" si="46"/>
        <v>171.80007090618582</v>
      </c>
      <c r="Z216" s="149">
        <f t="shared" si="46"/>
        <v>169.14934657204989</v>
      </c>
      <c r="AA216" s="454">
        <f t="shared" si="46"/>
        <v>166.539520588296</v>
      </c>
      <c r="AB216" s="454">
        <f t="shared" si="46"/>
        <v>163.96996192926733</v>
      </c>
      <c r="AC216" s="454">
        <f t="shared" si="46"/>
        <v>161.44004930547922</v>
      </c>
      <c r="AD216" s="454">
        <f t="shared" si="46"/>
        <v>158.94917101339854</v>
      </c>
      <c r="AE216" s="454">
        <f t="shared" si="46"/>
        <v>156.4967247875409</v>
      </c>
      <c r="AF216" s="454">
        <f t="shared" si="46"/>
        <v>154.08211765484984</v>
      </c>
      <c r="AG216" s="454">
        <f t="shared" si="46"/>
        <v>151.70476579132276</v>
      </c>
      <c r="AH216" s="454">
        <f t="shared" si="46"/>
        <v>149.36409438084911</v>
      </c>
      <c r="AI216" s="454">
        <f t="shared" si="46"/>
        <v>147.05953747622655</v>
      </c>
      <c r="AJ216" s="454">
        <f t="shared" si="46"/>
        <v>144.79053786232143</v>
      </c>
      <c r="AK216" s="454">
        <f t="shared" si="46"/>
        <v>142.55654692134055</v>
      </c>
      <c r="AL216" s="454">
        <f t="shared" si="46"/>
        <v>140.35702450018198</v>
      </c>
      <c r="AM216" s="454">
        <f t="shared" si="46"/>
        <v>138.191438779832</v>
      </c>
      <c r="AN216" s="454">
        <f t="shared" si="46"/>
        <v>136.0592661467777</v>
      </c>
      <c r="AO216" s="454">
        <f t="shared" si="46"/>
        <v>133.95999106640309</v>
      </c>
      <c r="AP216" s="454">
        <f t="shared" si="46"/>
        <v>131.89310595833902</v>
      </c>
      <c r="AQ216" s="454">
        <f t="shared" si="46"/>
        <v>129.8581110737359</v>
      </c>
      <c r="AR216" s="454">
        <f t="shared" si="46"/>
        <v>127.85451437443045</v>
      </c>
      <c r="AS216" s="454">
        <f t="shared" si="46"/>
        <v>125.88183141397636</v>
      </c>
      <c r="AT216" s="454">
        <f t="shared" si="46"/>
        <v>123.93958522051095</v>
      </c>
      <c r="AU216" s="454">
        <f t="shared" si="46"/>
        <v>122.02730618142881</v>
      </c>
      <c r="AV216" s="454">
        <f t="shared" si="46"/>
        <v>120.14453192983493</v>
      </c>
    </row>
    <row r="217" spans="2:48" x14ac:dyDescent="0.2">
      <c r="B217" s="2"/>
      <c r="C217" s="62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56"/>
      <c r="AB217" s="156"/>
      <c r="AC217" s="156"/>
      <c r="AD217" s="156"/>
      <c r="AE217" s="156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6"/>
      <c r="AP217" s="156"/>
      <c r="AQ217" s="156"/>
      <c r="AR217" s="156"/>
      <c r="AS217" s="156"/>
      <c r="AT217" s="156"/>
      <c r="AU217" s="156"/>
      <c r="AV217" s="156"/>
    </row>
    <row r="218" spans="2:48" x14ac:dyDescent="0.2">
      <c r="B218" s="171" t="s">
        <v>629</v>
      </c>
      <c r="C218" s="171"/>
      <c r="D218" s="459" t="s">
        <v>599</v>
      </c>
      <c r="E218" s="161" t="s">
        <v>628</v>
      </c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  <c r="AS218" s="460"/>
      <c r="AT218" s="460"/>
      <c r="AU218" s="460"/>
      <c r="AV218" s="460"/>
    </row>
    <row r="219" spans="2:48" x14ac:dyDescent="0.2">
      <c r="B219" s="2" t="str">
        <f>B98</f>
        <v>Sobrecostos Expropiaciones</v>
      </c>
      <c r="C219" s="62"/>
      <c r="D219" s="160">
        <f t="shared" ref="D219:D220" si="47">NPV($E$57,G219:AV219)/(1+$E$57)</f>
        <v>11483.76477888244</v>
      </c>
      <c r="E219" s="160">
        <f>SUM(G219:AV219)</f>
        <v>12861.488834055519</v>
      </c>
      <c r="F219" s="160"/>
      <c r="G219" s="160">
        <f t="shared" ref="G219:AV219" si="48">G98</f>
        <v>0</v>
      </c>
      <c r="H219" s="160">
        <f t="shared" si="48"/>
        <v>12861.488834055519</v>
      </c>
      <c r="I219" s="160">
        <f t="shared" si="48"/>
        <v>0</v>
      </c>
      <c r="J219" s="160">
        <f t="shared" si="48"/>
        <v>0</v>
      </c>
      <c r="K219" s="160">
        <f t="shared" si="48"/>
        <v>0</v>
      </c>
      <c r="L219" s="160">
        <f t="shared" si="48"/>
        <v>0</v>
      </c>
      <c r="M219" s="160">
        <f t="shared" si="48"/>
        <v>0</v>
      </c>
      <c r="N219" s="160">
        <f t="shared" si="48"/>
        <v>0</v>
      </c>
      <c r="O219" s="160">
        <f t="shared" si="48"/>
        <v>0</v>
      </c>
      <c r="P219" s="160">
        <f t="shared" si="48"/>
        <v>0</v>
      </c>
      <c r="Q219" s="160">
        <f t="shared" si="48"/>
        <v>0</v>
      </c>
      <c r="R219" s="160">
        <f t="shared" si="48"/>
        <v>0</v>
      </c>
      <c r="S219" s="160">
        <f t="shared" si="48"/>
        <v>0</v>
      </c>
      <c r="T219" s="160">
        <f t="shared" si="48"/>
        <v>0</v>
      </c>
      <c r="U219" s="160">
        <f t="shared" si="48"/>
        <v>0</v>
      </c>
      <c r="V219" s="160">
        <f t="shared" si="48"/>
        <v>0</v>
      </c>
      <c r="W219" s="160">
        <f t="shared" si="48"/>
        <v>0</v>
      </c>
      <c r="X219" s="160">
        <f t="shared" si="48"/>
        <v>0</v>
      </c>
      <c r="Y219" s="160">
        <f t="shared" si="48"/>
        <v>0</v>
      </c>
      <c r="Z219" s="160">
        <f t="shared" si="48"/>
        <v>0</v>
      </c>
      <c r="AA219" s="160">
        <f t="shared" si="48"/>
        <v>0</v>
      </c>
      <c r="AB219" s="160">
        <f t="shared" si="48"/>
        <v>0</v>
      </c>
      <c r="AC219" s="160">
        <f t="shared" si="48"/>
        <v>0</v>
      </c>
      <c r="AD219" s="160">
        <f t="shared" si="48"/>
        <v>0</v>
      </c>
      <c r="AE219" s="160">
        <f t="shared" si="48"/>
        <v>0</v>
      </c>
      <c r="AF219" s="160">
        <f t="shared" si="48"/>
        <v>0</v>
      </c>
      <c r="AG219" s="160">
        <f t="shared" si="48"/>
        <v>0</v>
      </c>
      <c r="AH219" s="160">
        <f t="shared" si="48"/>
        <v>0</v>
      </c>
      <c r="AI219" s="160">
        <f t="shared" si="48"/>
        <v>0</v>
      </c>
      <c r="AJ219" s="160">
        <f t="shared" si="48"/>
        <v>0</v>
      </c>
      <c r="AK219" s="160">
        <f t="shared" si="48"/>
        <v>0</v>
      </c>
      <c r="AL219" s="160">
        <f t="shared" si="48"/>
        <v>0</v>
      </c>
      <c r="AM219" s="160">
        <f t="shared" si="48"/>
        <v>0</v>
      </c>
      <c r="AN219" s="160">
        <f t="shared" si="48"/>
        <v>0</v>
      </c>
      <c r="AO219" s="160">
        <f t="shared" si="48"/>
        <v>0</v>
      </c>
      <c r="AP219" s="160">
        <f t="shared" si="48"/>
        <v>0</v>
      </c>
      <c r="AQ219" s="160">
        <f t="shared" si="48"/>
        <v>0</v>
      </c>
      <c r="AR219" s="160">
        <f t="shared" si="48"/>
        <v>0</v>
      </c>
      <c r="AS219" s="160">
        <f t="shared" si="48"/>
        <v>0</v>
      </c>
      <c r="AT219" s="160">
        <f t="shared" si="48"/>
        <v>0</v>
      </c>
      <c r="AU219" s="160">
        <f t="shared" si="48"/>
        <v>0</v>
      </c>
      <c r="AV219" s="160">
        <f t="shared" si="48"/>
        <v>0</v>
      </c>
    </row>
    <row r="220" spans="2:48" x14ac:dyDescent="0.2">
      <c r="B220" s="66" t="s">
        <v>629</v>
      </c>
      <c r="C220" s="67"/>
      <c r="D220" s="149">
        <f t="shared" si="47"/>
        <v>11483.76477888244</v>
      </c>
      <c r="E220" s="149">
        <f>SUM(G220:AV220)</f>
        <v>12861.488834055519</v>
      </c>
      <c r="F220" s="149"/>
      <c r="G220" s="149">
        <f t="shared" ref="G220:AV220" si="49">SUM(G219:G219)</f>
        <v>0</v>
      </c>
      <c r="H220" s="149">
        <f t="shared" si="49"/>
        <v>12861.488834055519</v>
      </c>
      <c r="I220" s="149">
        <f t="shared" si="49"/>
        <v>0</v>
      </c>
      <c r="J220" s="149">
        <f t="shared" si="49"/>
        <v>0</v>
      </c>
      <c r="K220" s="149">
        <f t="shared" si="49"/>
        <v>0</v>
      </c>
      <c r="L220" s="149">
        <f t="shared" si="49"/>
        <v>0</v>
      </c>
      <c r="M220" s="149">
        <f t="shared" si="49"/>
        <v>0</v>
      </c>
      <c r="N220" s="149">
        <f t="shared" si="49"/>
        <v>0</v>
      </c>
      <c r="O220" s="149">
        <f t="shared" si="49"/>
        <v>0</v>
      </c>
      <c r="P220" s="149">
        <f t="shared" si="49"/>
        <v>0</v>
      </c>
      <c r="Q220" s="149">
        <f t="shared" si="49"/>
        <v>0</v>
      </c>
      <c r="R220" s="149">
        <f t="shared" si="49"/>
        <v>0</v>
      </c>
      <c r="S220" s="149">
        <f t="shared" si="49"/>
        <v>0</v>
      </c>
      <c r="T220" s="149">
        <f t="shared" si="49"/>
        <v>0</v>
      </c>
      <c r="U220" s="149">
        <f t="shared" si="49"/>
        <v>0</v>
      </c>
      <c r="V220" s="149">
        <f t="shared" si="49"/>
        <v>0</v>
      </c>
      <c r="W220" s="149">
        <f t="shared" si="49"/>
        <v>0</v>
      </c>
      <c r="X220" s="149">
        <f t="shared" si="49"/>
        <v>0</v>
      </c>
      <c r="Y220" s="149">
        <f t="shared" si="49"/>
        <v>0</v>
      </c>
      <c r="Z220" s="149">
        <f t="shared" si="49"/>
        <v>0</v>
      </c>
      <c r="AA220" s="149">
        <f t="shared" si="49"/>
        <v>0</v>
      </c>
      <c r="AB220" s="149">
        <f t="shared" si="49"/>
        <v>0</v>
      </c>
      <c r="AC220" s="149">
        <f t="shared" si="49"/>
        <v>0</v>
      </c>
      <c r="AD220" s="149">
        <f t="shared" si="49"/>
        <v>0</v>
      </c>
      <c r="AE220" s="149">
        <f t="shared" si="49"/>
        <v>0</v>
      </c>
      <c r="AF220" s="149">
        <f t="shared" si="49"/>
        <v>0</v>
      </c>
      <c r="AG220" s="149">
        <f t="shared" si="49"/>
        <v>0</v>
      </c>
      <c r="AH220" s="149">
        <f t="shared" si="49"/>
        <v>0</v>
      </c>
      <c r="AI220" s="149">
        <f t="shared" si="49"/>
        <v>0</v>
      </c>
      <c r="AJ220" s="149">
        <f t="shared" si="49"/>
        <v>0</v>
      </c>
      <c r="AK220" s="149">
        <f t="shared" si="49"/>
        <v>0</v>
      </c>
      <c r="AL220" s="149">
        <f t="shared" si="49"/>
        <v>0</v>
      </c>
      <c r="AM220" s="149">
        <f t="shared" si="49"/>
        <v>0</v>
      </c>
      <c r="AN220" s="149">
        <f t="shared" si="49"/>
        <v>0</v>
      </c>
      <c r="AO220" s="149">
        <f t="shared" si="49"/>
        <v>0</v>
      </c>
      <c r="AP220" s="149">
        <f t="shared" si="49"/>
        <v>0</v>
      </c>
      <c r="AQ220" s="149">
        <f t="shared" si="49"/>
        <v>0</v>
      </c>
      <c r="AR220" s="149">
        <f t="shared" si="49"/>
        <v>0</v>
      </c>
      <c r="AS220" s="149">
        <f t="shared" si="49"/>
        <v>0</v>
      </c>
      <c r="AT220" s="149">
        <f t="shared" si="49"/>
        <v>0</v>
      </c>
      <c r="AU220" s="149">
        <f t="shared" si="49"/>
        <v>0</v>
      </c>
      <c r="AV220" s="149">
        <f t="shared" si="49"/>
        <v>0</v>
      </c>
    </row>
    <row r="221" spans="2:48" x14ac:dyDescent="0.2">
      <c r="B221" s="2"/>
      <c r="C221" s="62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56"/>
      <c r="AB221" s="156"/>
      <c r="AC221" s="156"/>
      <c r="AD221" s="156"/>
      <c r="AE221" s="156"/>
      <c r="AF221" s="156"/>
      <c r="AG221" s="156"/>
      <c r="AH221" s="156"/>
      <c r="AI221" s="156"/>
      <c r="AJ221" s="156"/>
      <c r="AK221" s="156"/>
      <c r="AL221" s="156"/>
      <c r="AM221" s="156"/>
      <c r="AN221" s="156"/>
      <c r="AO221" s="156"/>
      <c r="AP221" s="156"/>
      <c r="AQ221" s="156"/>
      <c r="AR221" s="156"/>
      <c r="AS221" s="156"/>
      <c r="AT221" s="156"/>
      <c r="AU221" s="156"/>
      <c r="AV221" s="156"/>
    </row>
    <row r="222" spans="2:48" x14ac:dyDescent="0.2">
      <c r="B222" s="230" t="s">
        <v>641</v>
      </c>
      <c r="C222" s="230"/>
      <c r="D222" s="233"/>
      <c r="E222" s="233">
        <f>SUM(G222:AV222)</f>
        <v>-19453.426490492642</v>
      </c>
      <c r="F222" s="233"/>
      <c r="G222" s="233">
        <f t="shared" ref="G222:AV222" si="50">G191+G195+G216+G220</f>
        <v>231.05020709471194</v>
      </c>
      <c r="H222" s="233">
        <f t="shared" si="50"/>
        <v>13085.270540831712</v>
      </c>
      <c r="I222" s="233">
        <f t="shared" si="50"/>
        <v>220.32895141609825</v>
      </c>
      <c r="J222" s="233">
        <f t="shared" si="50"/>
        <v>8752.0108249567147</v>
      </c>
      <c r="K222" s="233">
        <f t="shared" si="50"/>
        <v>14118.404302195049</v>
      </c>
      <c r="L222" s="233">
        <f t="shared" si="50"/>
        <v>22816.577764599369</v>
      </c>
      <c r="M222" s="233">
        <f t="shared" si="50"/>
        <v>20864.050290023548</v>
      </c>
      <c r="N222" s="233">
        <f t="shared" si="50"/>
        <v>19630.603914037925</v>
      </c>
      <c r="O222" s="233">
        <f t="shared" si="50"/>
        <v>18055.964658107499</v>
      </c>
      <c r="P222" s="233">
        <f t="shared" si="50"/>
        <v>16385.644695458828</v>
      </c>
      <c r="Q222" s="233">
        <f t="shared" si="50"/>
        <v>14844.438630909908</v>
      </c>
      <c r="R222" s="233">
        <f t="shared" si="50"/>
        <v>13208.494123718761</v>
      </c>
      <c r="S222" s="233">
        <f t="shared" si="50"/>
        <v>11539.738052803061</v>
      </c>
      <c r="T222" s="233">
        <f t="shared" si="50"/>
        <v>10616.121451186929</v>
      </c>
      <c r="U222" s="233">
        <f t="shared" si="50"/>
        <v>9869.8878097317211</v>
      </c>
      <c r="V222" s="233">
        <f t="shared" si="50"/>
        <v>9055.0730644591695</v>
      </c>
      <c r="W222" s="233">
        <f t="shared" si="50"/>
        <v>8255.8940762528728</v>
      </c>
      <c r="X222" s="233">
        <f t="shared" si="50"/>
        <v>6475.63997411737</v>
      </c>
      <c r="Y222" s="233">
        <f t="shared" si="50"/>
        <v>-5143.4661509610578</v>
      </c>
      <c r="Z222" s="233">
        <f t="shared" si="50"/>
        <v>-14368.998062624636</v>
      </c>
      <c r="AA222" s="458">
        <f t="shared" si="50"/>
        <v>-20414.704914364967</v>
      </c>
      <c r="AB222" s="458">
        <f t="shared" si="50"/>
        <v>-20810.300227673662</v>
      </c>
      <c r="AC222" s="458">
        <f t="shared" si="50"/>
        <v>-21027.84063331924</v>
      </c>
      <c r="AD222" s="458">
        <f t="shared" si="50"/>
        <v>-21303.231456589077</v>
      </c>
      <c r="AE222" s="458">
        <f t="shared" si="50"/>
        <v>-21568.915888281477</v>
      </c>
      <c r="AF222" s="458">
        <f t="shared" si="50"/>
        <v>-21931.90869786363</v>
      </c>
      <c r="AG222" s="458">
        <f t="shared" si="50"/>
        <v>-22102.392470792165</v>
      </c>
      <c r="AH222" s="458">
        <f t="shared" si="50"/>
        <v>-23512.8855766981</v>
      </c>
      <c r="AI222" s="458">
        <f t="shared" si="50"/>
        <v>-23230.432890416319</v>
      </c>
      <c r="AJ222" s="458">
        <f t="shared" si="50"/>
        <v>-23636.266106376301</v>
      </c>
      <c r="AK222" s="458">
        <f t="shared" si="50"/>
        <v>142.55654692133993</v>
      </c>
      <c r="AL222" s="458">
        <f t="shared" si="50"/>
        <v>140.3570245001813</v>
      </c>
      <c r="AM222" s="458">
        <f t="shared" si="50"/>
        <v>138.19143877983129</v>
      </c>
      <c r="AN222" s="458">
        <f t="shared" si="50"/>
        <v>136.05926614677693</v>
      </c>
      <c r="AO222" s="458">
        <f t="shared" si="50"/>
        <v>133.95999106640227</v>
      </c>
      <c r="AP222" s="458">
        <f t="shared" si="50"/>
        <v>131.89310595833817</v>
      </c>
      <c r="AQ222" s="458">
        <f t="shared" si="50"/>
        <v>129.85811107373499</v>
      </c>
      <c r="AR222" s="458">
        <f t="shared" si="50"/>
        <v>127.85451437442947</v>
      </c>
      <c r="AS222" s="458">
        <f t="shared" si="50"/>
        <v>125.88183141397531</v>
      </c>
      <c r="AT222" s="458">
        <f t="shared" si="50"/>
        <v>123.93958522050983</v>
      </c>
      <c r="AU222" s="458">
        <f t="shared" si="50"/>
        <v>122.02730618142762</v>
      </c>
      <c r="AV222" s="458">
        <f t="shared" si="50"/>
        <v>120.14453192983366</v>
      </c>
    </row>
    <row r="223" spans="2:48" x14ac:dyDescent="0.2">
      <c r="B223" s="2"/>
      <c r="C223" s="62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56"/>
      <c r="AB223" s="156"/>
      <c r="AC223" s="156"/>
      <c r="AD223" s="156"/>
      <c r="AE223" s="156"/>
      <c r="AF223" s="156"/>
      <c r="AG223" s="156"/>
      <c r="AH223" s="156"/>
      <c r="AI223" s="156"/>
      <c r="AJ223" s="156"/>
      <c r="AK223" s="156"/>
      <c r="AL223" s="156"/>
      <c r="AM223" s="156"/>
      <c r="AN223" s="156"/>
      <c r="AO223" s="156"/>
      <c r="AP223" s="156"/>
      <c r="AQ223" s="156"/>
      <c r="AR223" s="156"/>
      <c r="AS223" s="156"/>
      <c r="AT223" s="156"/>
      <c r="AU223" s="156"/>
      <c r="AV223" s="156"/>
    </row>
    <row r="224" spans="2:48" x14ac:dyDescent="0.2">
      <c r="B224" s="230" t="s">
        <v>642</v>
      </c>
      <c r="C224" s="230"/>
      <c r="D224" s="233">
        <f>D191+D195+D216+D220</f>
        <v>59261.957751171387</v>
      </c>
      <c r="E224" s="160"/>
      <c r="F224" s="160"/>
      <c r="G224" s="160"/>
      <c r="H224" s="461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56"/>
      <c r="AB224" s="156"/>
      <c r="AC224" s="156"/>
      <c r="AD224" s="156"/>
      <c r="AE224" s="156"/>
      <c r="AF224" s="156"/>
      <c r="AG224" s="156"/>
      <c r="AH224" s="156"/>
      <c r="AI224" s="156"/>
      <c r="AJ224" s="156"/>
      <c r="AK224" s="156"/>
      <c r="AL224" s="156"/>
      <c r="AM224" s="156"/>
      <c r="AN224" s="156"/>
      <c r="AO224" s="156"/>
      <c r="AP224" s="156"/>
      <c r="AQ224" s="156"/>
      <c r="AR224" s="156"/>
      <c r="AS224" s="156"/>
      <c r="AT224" s="156"/>
      <c r="AU224" s="156"/>
      <c r="AV224" s="156"/>
    </row>
    <row r="225" spans="2:48" x14ac:dyDescent="0.2">
      <c r="B225" s="2"/>
      <c r="C225" s="62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56"/>
      <c r="AB225" s="156"/>
      <c r="AC225" s="156"/>
      <c r="AD225" s="156"/>
      <c r="AE225" s="156"/>
      <c r="AF225" s="156"/>
      <c r="AG225" s="156"/>
      <c r="AH225" s="156"/>
      <c r="AI225" s="156"/>
      <c r="AJ225" s="156"/>
      <c r="AK225" s="156"/>
      <c r="AL225" s="156"/>
      <c r="AM225" s="156"/>
      <c r="AN225" s="156"/>
      <c r="AO225" s="156"/>
      <c r="AP225" s="156"/>
      <c r="AQ225" s="156"/>
      <c r="AR225" s="156"/>
      <c r="AS225" s="156"/>
      <c r="AT225" s="156"/>
      <c r="AU225" s="156"/>
      <c r="AV225" s="156"/>
    </row>
    <row r="226" spans="2:48" ht="13.5" thickBot="1" x14ac:dyDescent="0.25">
      <c r="B226" s="142" t="s">
        <v>643</v>
      </c>
      <c r="C226" s="462"/>
      <c r="D226" s="463"/>
      <c r="E226" s="463">
        <f>IF(OR(D182&lt;0,D224&lt;0),D182+D224,D182-D224)</f>
        <v>-50998.117240071719</v>
      </c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6"/>
      <c r="AU226" s="156"/>
      <c r="AV226" s="156"/>
    </row>
    <row r="227" spans="2:48" ht="13.5" thickTop="1" x14ac:dyDescent="0.2">
      <c r="B227" s="2" t="s">
        <v>77</v>
      </c>
      <c r="C227" s="62"/>
      <c r="D227" s="2"/>
      <c r="E227" s="14" t="str">
        <f>IF(ROUND(E43-E226,2)=0,"Ok","Error")</f>
        <v>Ok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2:48" x14ac:dyDescent="0.2">
      <c r="B228" s="2"/>
      <c r="C228" s="6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2:48" x14ac:dyDescent="0.2">
      <c r="B229" s="2"/>
      <c r="C229" s="6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2:48" x14ac:dyDescent="0.2">
      <c r="B230" s="2"/>
      <c r="C230" s="6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2:48" x14ac:dyDescent="0.2">
      <c r="B231" s="2"/>
      <c r="C231" s="6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2:48" x14ac:dyDescent="0.2">
      <c r="B232" s="2"/>
      <c r="C232" s="6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2:48" x14ac:dyDescent="0.2">
      <c r="B233" s="2"/>
      <c r="C233" s="6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</sheetData>
  <conditionalFormatting sqref="C3">
    <cfRule type="containsText" dxfId="22" priority="22" operator="containsText" text="Error">
      <formula>NOT(ISERROR(SEARCH("Error",C3)))</formula>
    </cfRule>
  </conditionalFormatting>
  <conditionalFormatting sqref="E57">
    <cfRule type="containsText" dxfId="21" priority="21" operator="containsText" text="Privado">
      <formula>NOT(ISERROR(SEARCH("Privado",E57)))</formula>
    </cfRule>
  </conditionalFormatting>
  <conditionalFormatting sqref="E57">
    <cfRule type="expression" dxfId="20" priority="20">
      <formula>#REF!="No"</formula>
    </cfRule>
  </conditionalFormatting>
  <conditionalFormatting sqref="E227">
    <cfRule type="containsText" dxfId="19" priority="19" operator="containsText" text="Error">
      <formula>NOT(ISERROR(SEARCH("Error",E227)))</formula>
    </cfRule>
  </conditionalFormatting>
  <conditionalFormatting sqref="E48:E52">
    <cfRule type="containsText" dxfId="18" priority="18" operator="containsText" text="Privado">
      <formula>NOT(ISERROR(SEARCH("Privado",E48)))</formula>
    </cfRule>
  </conditionalFormatting>
  <conditionalFormatting sqref="E48:E52">
    <cfRule type="expression" dxfId="17" priority="17">
      <formula>#REF!="No"</formula>
    </cfRule>
  </conditionalFormatting>
  <conditionalFormatting sqref="B157:B160">
    <cfRule type="containsText" dxfId="16" priority="14" operator="containsText" text="Privado">
      <formula>NOT(ISERROR(SEARCH("Privado",B157)))</formula>
    </cfRule>
  </conditionalFormatting>
  <conditionalFormatting sqref="B157:B160">
    <cfRule type="expression" dxfId="15" priority="13">
      <formula>#REF!="No"</formula>
    </cfRule>
  </conditionalFormatting>
  <conditionalFormatting sqref="B90:B94">
    <cfRule type="containsText" dxfId="14" priority="12" operator="containsText" text="Privado">
      <formula>NOT(ISERROR(SEARCH("Privado",B90)))</formula>
    </cfRule>
  </conditionalFormatting>
  <conditionalFormatting sqref="B90:B94">
    <cfRule type="expression" dxfId="13" priority="11">
      <formula>#REF!="No"</formula>
    </cfRule>
  </conditionalFormatting>
  <conditionalFormatting sqref="B113:B118">
    <cfRule type="containsText" dxfId="12" priority="10" operator="containsText" text="Privado">
      <formula>NOT(ISERROR(SEARCH("Privado",B113)))</formula>
    </cfRule>
  </conditionalFormatting>
  <conditionalFormatting sqref="B113:B118">
    <cfRule type="expression" dxfId="11" priority="9">
      <formula>#REF!="No"</formula>
    </cfRule>
  </conditionalFormatting>
  <conditionalFormatting sqref="B120:B125">
    <cfRule type="containsText" dxfId="10" priority="8" operator="containsText" text="Privado">
      <formula>NOT(ISERROR(SEARCH("Privado",B120)))</formula>
    </cfRule>
  </conditionalFormatting>
  <conditionalFormatting sqref="B120:B125">
    <cfRule type="expression" dxfId="9" priority="7">
      <formula>#REF!="No"</formula>
    </cfRule>
  </conditionalFormatting>
  <conditionalFormatting sqref="B127:B132">
    <cfRule type="containsText" dxfId="8" priority="6" operator="containsText" text="Privado">
      <formula>NOT(ISERROR(SEARCH("Privado",B127)))</formula>
    </cfRule>
  </conditionalFormatting>
  <conditionalFormatting sqref="B127:B132">
    <cfRule type="expression" dxfId="7" priority="5">
      <formula>#REF!="No"</formula>
    </cfRule>
  </conditionalFormatting>
  <conditionalFormatting sqref="B134:B139">
    <cfRule type="containsText" dxfId="6" priority="4" operator="containsText" text="Privado">
      <formula>NOT(ISERROR(SEARCH("Privado",B134)))</formula>
    </cfRule>
  </conditionalFormatting>
  <conditionalFormatting sqref="B134:B139">
    <cfRule type="expression" dxfId="5" priority="3">
      <formula>#REF!="No"</formula>
    </cfRule>
  </conditionalFormatting>
  <conditionalFormatting sqref="B141:B146">
    <cfRule type="containsText" dxfId="4" priority="2" operator="containsText" text="Privado">
      <formula>NOT(ISERROR(SEARCH("Privado",B141)))</formula>
    </cfRule>
  </conditionalFormatting>
  <conditionalFormatting sqref="B141:B146">
    <cfRule type="expression" dxfId="3" priority="1">
      <formula>#REF!="No"</formula>
    </cfRule>
  </conditionalFormatting>
  <dataValidations count="10">
    <dataValidation type="list" allowBlank="1" showInputMessage="1" showErrorMessage="1" sqref="E54">
      <formula1>"Tasa Libre de Riesgo,WACC"</formula1>
    </dataValidation>
    <dataValidation allowBlank="1" showInputMessage="1" showErrorMessage="1" promptTitle="Advertencia" prompt="Para calcular el escenario es subirle 100 bps al costo de la deuda" sqref="B159"/>
    <dataValidation allowBlank="1" showInputMessage="1" showErrorMessage="1" promptTitle="Advertencia" prompt="Este valor viene como resultado del ACB" sqref="D166"/>
    <dataValidation allowBlank="1" showInputMessage="1" showErrorMessage="1" promptTitle="Advertencia" prompt="Valor obtenido en una reunión con diferentes entidades del Gobierno de Paraguay" sqref="D171"/>
    <dataValidation allowBlank="1" showInputMessage="1" showErrorMessage="1" promptTitle="Advertencia" prompt="Corresponde a la tasa de descuento social usada en el ACB" sqref="D167"/>
    <dataValidation allowBlank="1" showInputMessage="1" showErrorMessage="1" promptTitle="Advertencia" prompt="Cifras de Prefactibilidad" sqref="E91:E93"/>
    <dataValidation allowBlank="1" showInputMessage="1" showErrorMessage="1" promptTitle="Información Ceres" prompt="Archivo: Resumen" sqref="E94"/>
    <dataValidation allowBlank="1" showInputMessage="1" showErrorMessage="1" promptTitle="Informe de Ceres" prompt="Archivos:_x000a_Planilla Precatastro L.D_Final_x000a_Planilla Precatastro L.I_Final_x000a_" sqref="E90"/>
    <dataValidation allowBlank="1" showInputMessage="1" showErrorMessage="1" promptTitle="Presupuesto Detallado" prompt="Archivo: 2.3-Presupuesto_ETR_v01" sqref="E113:E117 E127:E131 E134:E138 E141:E145 E120:E124"/>
    <dataValidation allowBlank="1" showInputMessage="1" showErrorMessage="1" promptTitle="Ley 5189/14 Transparencia" prompt="Archivo: INFORME_SICCA_MES_DE_JUNIO_2022" sqref="D201:D213"/>
  </dataValidations>
  <pageMargins left="0.75" right="0.75" top="1" bottom="1" header="0.5" footer="0.5"/>
  <pageSetup orientation="portrait" r:id="rId1"/>
  <headerFooter alignWithMargins="0"/>
  <ignoredErrors>
    <ignoredError sqref="G215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CCFFFF"/>
  </sheetPr>
  <dimension ref="A1:BB18"/>
  <sheetViews>
    <sheetView showGridLines="0" zoomScale="80" zoomScaleNormal="80" workbookViewId="0">
      <pane xSplit="5" ySplit="3" topLeftCell="F4" activePane="bottomRight" state="frozen"/>
      <selection activeCell="L29" sqref="L29"/>
      <selection pane="topRight" activeCell="L29" sqref="L29"/>
      <selection pane="bottomLeft" activeCell="L29" sqref="L29"/>
      <selection pane="bottomRight" activeCell="G13" sqref="G13:AV16"/>
    </sheetView>
  </sheetViews>
  <sheetFormatPr baseColWidth="10" defaultColWidth="0" defaultRowHeight="12.75" x14ac:dyDescent="0.2"/>
  <cols>
    <col min="1" max="1" width="9.140625" style="22" customWidth="1"/>
    <col min="2" max="2" width="35.5703125" style="22" bestFit="1" customWidth="1"/>
    <col min="3" max="3" width="12.85546875" style="22" customWidth="1"/>
    <col min="4" max="4" width="4.7109375" style="22" customWidth="1"/>
    <col min="5" max="5" width="9.140625" style="22" customWidth="1"/>
    <col min="6" max="6" width="3.5703125" style="22" customWidth="1"/>
    <col min="7" max="40" width="10.28515625" style="22" bestFit="1" customWidth="1"/>
    <col min="41" max="47" width="10.28515625" style="22" customWidth="1"/>
    <col min="48" max="48" width="10.28515625" style="22" bestFit="1" customWidth="1"/>
    <col min="49" max="49" width="13.5703125" style="22" customWidth="1"/>
    <col min="50" max="55" width="13.5703125" style="22" hidden="1" customWidth="1"/>
    <col min="56" max="16384" width="13.5703125" style="22" hidden="1"/>
  </cols>
  <sheetData>
    <row r="1" spans="1:54" ht="15" x14ac:dyDescent="0.2">
      <c r="A1" s="1" t="str">
        <f>+Control!$A$1</f>
        <v>Ruta PY1 - Cuatro Mojones-Quiindy</v>
      </c>
      <c r="B1" s="2"/>
      <c r="C1" s="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54" x14ac:dyDescent="0.2">
      <c r="A2" s="3" t="str">
        <f ca="1" xml:space="preserve"> RIGHT( CELL("filename",A3), LEN( CELL("filename",A3)) - SEARCH("]", CELL("filename",A3)))</f>
        <v>Macro</v>
      </c>
      <c r="B2" s="2"/>
      <c r="C2" s="1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54" x14ac:dyDescent="0.2">
      <c r="A3" s="4" t="str">
        <f>+Hip!A3</f>
        <v>Cifras en miles de USD</v>
      </c>
      <c r="B3" s="2"/>
      <c r="C3" s="23" t="str">
        <f ca="1">+Control!O29</f>
        <v>Ok</v>
      </c>
      <c r="D3" s="2"/>
      <c r="E3" s="2"/>
      <c r="F3" s="2"/>
      <c r="G3" s="25">
        <f>+Flags!G3</f>
        <v>2023</v>
      </c>
      <c r="H3" s="25">
        <f>+Flags!H3</f>
        <v>2024</v>
      </c>
      <c r="I3" s="25">
        <f>+Flags!I3</f>
        <v>2025</v>
      </c>
      <c r="J3" s="25">
        <f>+Flags!J3</f>
        <v>2026</v>
      </c>
      <c r="K3" s="25">
        <f>+Flags!K3</f>
        <v>2027</v>
      </c>
      <c r="L3" s="25">
        <f>+Flags!L3</f>
        <v>2028</v>
      </c>
      <c r="M3" s="25">
        <f>+Flags!M3</f>
        <v>2029</v>
      </c>
      <c r="N3" s="25">
        <f>+Flags!N3</f>
        <v>2030</v>
      </c>
      <c r="O3" s="25">
        <f>+Flags!O3</f>
        <v>2031</v>
      </c>
      <c r="P3" s="25">
        <f>+Flags!P3</f>
        <v>2032</v>
      </c>
      <c r="Q3" s="25">
        <f>+Flags!Q3</f>
        <v>2033</v>
      </c>
      <c r="R3" s="25">
        <f>+Flags!R3</f>
        <v>2034</v>
      </c>
      <c r="S3" s="25">
        <f>+Flags!S3</f>
        <v>2035</v>
      </c>
      <c r="T3" s="25">
        <f>+Flags!T3</f>
        <v>2036</v>
      </c>
      <c r="U3" s="25">
        <f>+Flags!U3</f>
        <v>2037</v>
      </c>
      <c r="V3" s="25">
        <f>+Flags!V3</f>
        <v>2038</v>
      </c>
      <c r="W3" s="25">
        <f>+Flags!W3</f>
        <v>2039</v>
      </c>
      <c r="X3" s="25">
        <f>+Flags!X3</f>
        <v>2040</v>
      </c>
      <c r="Y3" s="25">
        <f>+Flags!Y3</f>
        <v>2041</v>
      </c>
      <c r="Z3" s="25">
        <f>+Flags!Z3</f>
        <v>2042</v>
      </c>
      <c r="AA3" s="25">
        <f>+Flags!AA3</f>
        <v>2043</v>
      </c>
      <c r="AB3" s="25">
        <f>+Flags!AB3</f>
        <v>2044</v>
      </c>
      <c r="AC3" s="25">
        <f>+Flags!AC3</f>
        <v>2045</v>
      </c>
      <c r="AD3" s="25">
        <f>+Flags!AD3</f>
        <v>2046</v>
      </c>
      <c r="AE3" s="25">
        <f>+Flags!AE3</f>
        <v>2047</v>
      </c>
      <c r="AF3" s="25">
        <f>+Flags!AF3</f>
        <v>2048</v>
      </c>
      <c r="AG3" s="25">
        <f>+Flags!AG3</f>
        <v>2049</v>
      </c>
      <c r="AH3" s="25">
        <f>+Flags!AH3</f>
        <v>2050</v>
      </c>
      <c r="AI3" s="25">
        <f>+Flags!AI3</f>
        <v>2051</v>
      </c>
      <c r="AJ3" s="25">
        <f>+Flags!AJ3</f>
        <v>2052</v>
      </c>
      <c r="AK3" s="25">
        <f>+Flags!AK3</f>
        <v>2053</v>
      </c>
      <c r="AL3" s="25">
        <f>+Flags!AL3</f>
        <v>2054</v>
      </c>
      <c r="AM3" s="25">
        <f>+Flags!AM3</f>
        <v>2055</v>
      </c>
      <c r="AN3" s="25">
        <f>+Flags!AN3</f>
        <v>2056</v>
      </c>
      <c r="AO3" s="25">
        <f>+Flags!AO3</f>
        <v>2057</v>
      </c>
      <c r="AP3" s="25">
        <f>+Flags!AP3</f>
        <v>2058</v>
      </c>
      <c r="AQ3" s="25">
        <f>+Flags!AQ3</f>
        <v>2059</v>
      </c>
      <c r="AR3" s="25">
        <f>+Flags!AR3</f>
        <v>2060</v>
      </c>
      <c r="AS3" s="25">
        <f>+Flags!AS3</f>
        <v>2061</v>
      </c>
      <c r="AT3" s="25">
        <f>+Flags!AT3</f>
        <v>2062</v>
      </c>
      <c r="AU3" s="25">
        <f>+Flags!AU3</f>
        <v>2063</v>
      </c>
      <c r="AV3" s="25">
        <f>+Flags!AV3</f>
        <v>2064</v>
      </c>
    </row>
    <row r="5" spans="1:54" x14ac:dyDescent="0.2">
      <c r="B5" s="41" t="s">
        <v>24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61"/>
      <c r="AX5" s="61"/>
      <c r="AY5" s="61"/>
      <c r="AZ5" s="61"/>
      <c r="BA5" s="61"/>
      <c r="BB5" s="61"/>
    </row>
    <row r="6" spans="1:54" x14ac:dyDescent="0.2"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</row>
    <row r="7" spans="1:54" x14ac:dyDescent="0.2"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</row>
    <row r="8" spans="1:54" x14ac:dyDescent="0.2">
      <c r="B8" s="22" t="str">
        <f>+Fin!B21</f>
        <v>Necesidades de Financiación (copy)</v>
      </c>
      <c r="G8" s="254">
        <f ca="1">+Fin!G21</f>
        <v>0</v>
      </c>
      <c r="H8" s="254">
        <f ca="1">+Fin!H21</f>
        <v>54262.06580369336</v>
      </c>
      <c r="I8" s="254">
        <f ca="1">+Fin!I21</f>
        <v>196390.11548714645</v>
      </c>
      <c r="J8" s="254">
        <f ca="1">+Fin!J21</f>
        <v>109060.62776784699</v>
      </c>
      <c r="K8" s="254">
        <f ca="1">+Fin!K21</f>
        <v>58010.350900761056</v>
      </c>
      <c r="L8" s="254">
        <f ca="1">+Fin!L21</f>
        <v>0</v>
      </c>
      <c r="M8" s="254">
        <f ca="1">+Fin!M21</f>
        <v>0</v>
      </c>
      <c r="N8" s="254">
        <f ca="1">+Fin!N21</f>
        <v>0</v>
      </c>
      <c r="O8" s="254">
        <f ca="1">+Fin!O21</f>
        <v>0</v>
      </c>
      <c r="P8" s="254">
        <f ca="1">+Fin!P21</f>
        <v>0</v>
      </c>
      <c r="Q8" s="254">
        <f ca="1">+Fin!Q21</f>
        <v>0</v>
      </c>
      <c r="R8" s="254">
        <f ca="1">+Fin!R21</f>
        <v>0</v>
      </c>
      <c r="S8" s="254">
        <f ca="1">+Fin!S21</f>
        <v>0</v>
      </c>
      <c r="T8" s="254">
        <f ca="1">+Fin!T21</f>
        <v>0</v>
      </c>
      <c r="U8" s="254">
        <f ca="1">+Fin!U21</f>
        <v>0</v>
      </c>
      <c r="V8" s="254">
        <f ca="1">+Fin!V21</f>
        <v>0</v>
      </c>
      <c r="W8" s="254">
        <f ca="1">+Fin!W21</f>
        <v>0</v>
      </c>
      <c r="X8" s="254">
        <f ca="1">+Fin!X21</f>
        <v>0</v>
      </c>
      <c r="Y8" s="254">
        <f ca="1">+Fin!Y21</f>
        <v>0</v>
      </c>
      <c r="Z8" s="254">
        <f ca="1">+Fin!Z21</f>
        <v>0</v>
      </c>
      <c r="AA8" s="254">
        <f ca="1">+Fin!AA21</f>
        <v>0</v>
      </c>
      <c r="AB8" s="254">
        <f ca="1">+Fin!AB21</f>
        <v>0</v>
      </c>
      <c r="AC8" s="254">
        <f ca="1">+Fin!AC21</f>
        <v>0</v>
      </c>
      <c r="AD8" s="254">
        <f ca="1">+Fin!AD21</f>
        <v>0</v>
      </c>
      <c r="AE8" s="254">
        <f ca="1">+Fin!AE21</f>
        <v>0</v>
      </c>
      <c r="AF8" s="254">
        <f ca="1">+Fin!AF21</f>
        <v>0</v>
      </c>
      <c r="AG8" s="254">
        <f ca="1">+Fin!AG21</f>
        <v>0</v>
      </c>
      <c r="AH8" s="254">
        <f ca="1">+Fin!AH21</f>
        <v>0</v>
      </c>
      <c r="AI8" s="254">
        <f ca="1">+Fin!AI21</f>
        <v>0</v>
      </c>
      <c r="AJ8" s="254">
        <f ca="1">+Fin!AJ21</f>
        <v>0</v>
      </c>
      <c r="AK8" s="254">
        <f ca="1">+Fin!AK21</f>
        <v>0</v>
      </c>
      <c r="AL8" s="254">
        <f ca="1">+Fin!AL21</f>
        <v>0</v>
      </c>
      <c r="AM8" s="254">
        <f ca="1">+Fin!AM21</f>
        <v>0</v>
      </c>
      <c r="AN8" s="254">
        <f ca="1">+Fin!AN21</f>
        <v>0</v>
      </c>
      <c r="AO8" s="254">
        <f ca="1">+Fin!AO21</f>
        <v>0</v>
      </c>
      <c r="AP8" s="254">
        <f ca="1">+Fin!AP21</f>
        <v>0</v>
      </c>
      <c r="AQ8" s="254">
        <f ca="1">+Fin!AQ21</f>
        <v>0</v>
      </c>
      <c r="AR8" s="254">
        <f ca="1">+Fin!AR21</f>
        <v>0</v>
      </c>
      <c r="AS8" s="254">
        <f ca="1">+Fin!AS21</f>
        <v>0</v>
      </c>
      <c r="AT8" s="254">
        <f ca="1">+Fin!AT21</f>
        <v>0</v>
      </c>
      <c r="AU8" s="254">
        <f ca="1">+Fin!AU21</f>
        <v>0</v>
      </c>
      <c r="AV8" s="254">
        <f ca="1">+Fin!AV21</f>
        <v>0</v>
      </c>
    </row>
    <row r="9" spans="1:54" x14ac:dyDescent="0.2">
      <c r="B9" s="22" t="str">
        <f>+Fin!B65</f>
        <v>CF Disponible reducciones de capital (copy)</v>
      </c>
      <c r="G9" s="254">
        <f ca="1">+Fin!G65</f>
        <v>0</v>
      </c>
      <c r="H9" s="254">
        <f ca="1">+Fin!H65</f>
        <v>290768.87532460358</v>
      </c>
      <c r="I9" s="254">
        <f ca="1">+Fin!I65</f>
        <v>133656.78293488643</v>
      </c>
      <c r="J9" s="254">
        <f ca="1">+Fin!J65</f>
        <v>53893.498083607759</v>
      </c>
      <c r="K9" s="254">
        <f ca="1">+Fin!K65</f>
        <v>19963.171814599686</v>
      </c>
      <c r="L9" s="254">
        <f ca="1">+Fin!L65</f>
        <v>27069.048872073741</v>
      </c>
      <c r="M9" s="254">
        <f ca="1">+Fin!M65</f>
        <v>12143.381909483069</v>
      </c>
      <c r="N9" s="254">
        <f ca="1">+Fin!N65</f>
        <v>0</v>
      </c>
      <c r="O9" s="254">
        <f ca="1">+Fin!O65</f>
        <v>0</v>
      </c>
      <c r="P9" s="254">
        <f ca="1">+Fin!P65</f>
        <v>0</v>
      </c>
      <c r="Q9" s="254">
        <f ca="1">+Fin!Q65</f>
        <v>0</v>
      </c>
      <c r="R9" s="254">
        <f ca="1">+Fin!R65</f>
        <v>0</v>
      </c>
      <c r="S9" s="254">
        <f ca="1">+Fin!S65</f>
        <v>0</v>
      </c>
      <c r="T9" s="254">
        <f ca="1">+Fin!T65</f>
        <v>0</v>
      </c>
      <c r="U9" s="254">
        <f ca="1">+Fin!U65</f>
        <v>0</v>
      </c>
      <c r="V9" s="254">
        <f ca="1">+Fin!V65</f>
        <v>0</v>
      </c>
      <c r="W9" s="254">
        <f ca="1">+Fin!W65</f>
        <v>0</v>
      </c>
      <c r="X9" s="254">
        <f ca="1">+Fin!X65</f>
        <v>0</v>
      </c>
      <c r="Y9" s="254">
        <f ca="1">+Fin!Y65</f>
        <v>0</v>
      </c>
      <c r="Z9" s="254">
        <f ca="1">+Fin!Z65</f>
        <v>0</v>
      </c>
      <c r="AA9" s="254">
        <f ca="1">+Fin!AA65</f>
        <v>0</v>
      </c>
      <c r="AB9" s="254">
        <f ca="1">+Fin!AB65</f>
        <v>0</v>
      </c>
      <c r="AC9" s="254">
        <f ca="1">+Fin!AC65</f>
        <v>0</v>
      </c>
      <c r="AD9" s="254">
        <f ca="1">+Fin!AD65</f>
        <v>0</v>
      </c>
      <c r="AE9" s="254">
        <f ca="1">+Fin!AE65</f>
        <v>382.96226825728445</v>
      </c>
      <c r="AF9" s="254">
        <f ca="1">+Fin!AF65</f>
        <v>6064.3432814790522</v>
      </c>
      <c r="AG9" s="254">
        <f ca="1">+Fin!AG65</f>
        <v>11223.125029424793</v>
      </c>
      <c r="AH9" s="254">
        <f ca="1">+Fin!AH65</f>
        <v>21076.088080689147</v>
      </c>
      <c r="AI9" s="254">
        <f ca="1">+Fin!AI65</f>
        <v>25577.665406851938</v>
      </c>
      <c r="AJ9" s="254">
        <f ca="1">+Fin!AJ65</f>
        <v>35405.344492660457</v>
      </c>
      <c r="AK9" s="254">
        <f ca="1">+Fin!AK65</f>
        <v>0</v>
      </c>
      <c r="AL9" s="254">
        <f ca="1">+Fin!AL65</f>
        <v>-1.4507825847831143E-12</v>
      </c>
      <c r="AM9" s="254">
        <f ca="1">+Fin!AM65</f>
        <v>-1.5792404143678052E-12</v>
      </c>
      <c r="AN9" s="254">
        <f ca="1">+Fin!AN65</f>
        <v>-1.7190723906748846E-12</v>
      </c>
      <c r="AO9" s="254">
        <f>+Fin!AO65</f>
        <v>0</v>
      </c>
      <c r="AP9" s="254">
        <f>+Fin!AP65</f>
        <v>0</v>
      </c>
      <c r="AQ9" s="254">
        <f>+Fin!AQ65</f>
        <v>0</v>
      </c>
      <c r="AR9" s="254">
        <f>+Fin!AR65</f>
        <v>0</v>
      </c>
      <c r="AS9" s="254">
        <f>+Fin!AS65</f>
        <v>0</v>
      </c>
      <c r="AT9" s="254">
        <f>+Fin!AT65</f>
        <v>0</v>
      </c>
      <c r="AU9" s="254">
        <f>+Fin!AU65</f>
        <v>0</v>
      </c>
      <c r="AV9" s="254">
        <f>+Fin!AV65</f>
        <v>0</v>
      </c>
    </row>
    <row r="10" spans="1:54" x14ac:dyDescent="0.2"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4"/>
      <c r="AH10" s="254"/>
      <c r="AI10" s="254"/>
      <c r="AJ10" s="254"/>
      <c r="AK10" s="254"/>
      <c r="AL10" s="254"/>
      <c r="AM10" s="254"/>
      <c r="AN10" s="254"/>
      <c r="AO10" s="254"/>
      <c r="AP10" s="254"/>
      <c r="AQ10" s="254"/>
      <c r="AR10" s="254"/>
      <c r="AS10" s="254"/>
      <c r="AT10" s="254"/>
      <c r="AU10" s="254"/>
      <c r="AV10" s="254"/>
    </row>
    <row r="11" spans="1:54" x14ac:dyDescent="0.2"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  <c r="AG11" s="254"/>
      <c r="AH11" s="254"/>
      <c r="AI11" s="254"/>
      <c r="AJ11" s="254"/>
      <c r="AK11" s="254"/>
      <c r="AL11" s="254"/>
      <c r="AM11" s="254"/>
      <c r="AN11" s="254"/>
      <c r="AO11" s="254"/>
      <c r="AP11" s="254"/>
      <c r="AQ11" s="254"/>
      <c r="AR11" s="254"/>
      <c r="AS11" s="254"/>
      <c r="AT11" s="254"/>
      <c r="AU11" s="254"/>
      <c r="AV11" s="254"/>
    </row>
    <row r="12" spans="1:54" x14ac:dyDescent="0.2"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</row>
    <row r="13" spans="1:54" x14ac:dyDescent="0.2">
      <c r="B13" s="22" t="str">
        <f>+Fin!B22</f>
        <v>Necesidades de Financiación (paste)</v>
      </c>
      <c r="G13" s="255">
        <v>0</v>
      </c>
      <c r="H13" s="255">
        <v>54262.06580369336</v>
      </c>
      <c r="I13" s="255">
        <v>196390.11548714645</v>
      </c>
      <c r="J13" s="255">
        <v>109060.62776784699</v>
      </c>
      <c r="K13" s="255">
        <v>58010.350900761056</v>
      </c>
      <c r="L13" s="255">
        <v>0</v>
      </c>
      <c r="M13" s="255">
        <v>0</v>
      </c>
      <c r="N13" s="255">
        <v>0</v>
      </c>
      <c r="O13" s="255">
        <v>0</v>
      </c>
      <c r="P13" s="255">
        <v>0</v>
      </c>
      <c r="Q13" s="255">
        <v>0</v>
      </c>
      <c r="R13" s="255">
        <v>0</v>
      </c>
      <c r="S13" s="255">
        <v>0</v>
      </c>
      <c r="T13" s="255">
        <v>0</v>
      </c>
      <c r="U13" s="255">
        <v>0</v>
      </c>
      <c r="V13" s="255">
        <v>0</v>
      </c>
      <c r="W13" s="255">
        <v>0</v>
      </c>
      <c r="X13" s="255">
        <v>0</v>
      </c>
      <c r="Y13" s="255">
        <v>0</v>
      </c>
      <c r="Z13" s="255">
        <v>0</v>
      </c>
      <c r="AA13" s="255">
        <v>0</v>
      </c>
      <c r="AB13" s="255">
        <v>0</v>
      </c>
      <c r="AC13" s="255">
        <v>0</v>
      </c>
      <c r="AD13" s="255">
        <v>0</v>
      </c>
      <c r="AE13" s="255">
        <v>0</v>
      </c>
      <c r="AF13" s="255">
        <v>0</v>
      </c>
      <c r="AG13" s="255">
        <v>0</v>
      </c>
      <c r="AH13" s="255">
        <v>0</v>
      </c>
      <c r="AI13" s="255">
        <v>0</v>
      </c>
      <c r="AJ13" s="255">
        <v>0</v>
      </c>
      <c r="AK13" s="255">
        <v>0</v>
      </c>
      <c r="AL13" s="255">
        <v>0</v>
      </c>
      <c r="AM13" s="255">
        <v>0</v>
      </c>
      <c r="AN13" s="255">
        <v>0</v>
      </c>
      <c r="AO13" s="255">
        <v>0</v>
      </c>
      <c r="AP13" s="255">
        <v>0</v>
      </c>
      <c r="AQ13" s="255">
        <v>0</v>
      </c>
      <c r="AR13" s="255">
        <v>0</v>
      </c>
      <c r="AS13" s="255">
        <v>0</v>
      </c>
      <c r="AT13" s="255">
        <v>0</v>
      </c>
      <c r="AU13" s="255">
        <v>0</v>
      </c>
      <c r="AV13" s="255">
        <v>0</v>
      </c>
    </row>
    <row r="14" spans="1:54" x14ac:dyDescent="0.2">
      <c r="B14" s="22" t="str">
        <f>+Fin!B66</f>
        <v>CF Disponible reducciones de capital (paste)</v>
      </c>
      <c r="G14" s="255">
        <v>0</v>
      </c>
      <c r="H14" s="255">
        <v>290768.87532460358</v>
      </c>
      <c r="I14" s="255">
        <v>133656.78293488643</v>
      </c>
      <c r="J14" s="255">
        <v>53893.498083607759</v>
      </c>
      <c r="K14" s="255">
        <v>19963.171814599686</v>
      </c>
      <c r="L14" s="255">
        <v>27069.048872073741</v>
      </c>
      <c r="M14" s="255">
        <v>12143.381909483069</v>
      </c>
      <c r="N14" s="255">
        <v>0</v>
      </c>
      <c r="O14" s="255">
        <v>0</v>
      </c>
      <c r="P14" s="255">
        <v>0</v>
      </c>
      <c r="Q14" s="255">
        <v>0</v>
      </c>
      <c r="R14" s="255">
        <v>0</v>
      </c>
      <c r="S14" s="255">
        <v>0</v>
      </c>
      <c r="T14" s="255">
        <v>0</v>
      </c>
      <c r="U14" s="255">
        <v>0</v>
      </c>
      <c r="V14" s="255">
        <v>0</v>
      </c>
      <c r="W14" s="255">
        <v>0</v>
      </c>
      <c r="X14" s="255">
        <v>0</v>
      </c>
      <c r="Y14" s="255">
        <v>0</v>
      </c>
      <c r="Z14" s="255">
        <v>0</v>
      </c>
      <c r="AA14" s="255">
        <v>0</v>
      </c>
      <c r="AB14" s="255">
        <v>0</v>
      </c>
      <c r="AC14" s="255">
        <v>0</v>
      </c>
      <c r="AD14" s="255">
        <v>0</v>
      </c>
      <c r="AE14" s="255">
        <v>382.96130745566188</v>
      </c>
      <c r="AF14" s="255">
        <v>6064.3384774709393</v>
      </c>
      <c r="AG14" s="255">
        <v>11223.125029424797</v>
      </c>
      <c r="AH14" s="255">
        <v>21076.088080689147</v>
      </c>
      <c r="AI14" s="255">
        <v>25577.665406851946</v>
      </c>
      <c r="AJ14" s="255">
        <v>35405.344492660472</v>
      </c>
      <c r="AK14" s="255">
        <v>0</v>
      </c>
      <c r="AL14" s="255">
        <v>-1.4507825847831143E-12</v>
      </c>
      <c r="AM14" s="255">
        <v>-1.5792404143678052E-12</v>
      </c>
      <c r="AN14" s="255">
        <v>-1.7190723906748846E-12</v>
      </c>
      <c r="AO14" s="255">
        <v>0</v>
      </c>
      <c r="AP14" s="255">
        <v>0</v>
      </c>
      <c r="AQ14" s="255">
        <v>0</v>
      </c>
      <c r="AR14" s="255">
        <v>0</v>
      </c>
      <c r="AS14" s="255">
        <v>0</v>
      </c>
      <c r="AT14" s="255">
        <v>0</v>
      </c>
      <c r="AU14" s="255">
        <v>0</v>
      </c>
      <c r="AV14" s="255">
        <v>0</v>
      </c>
    </row>
    <row r="15" spans="1:54" x14ac:dyDescent="0.2"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  <c r="AL15" s="255"/>
      <c r="AM15" s="255"/>
      <c r="AN15" s="255"/>
      <c r="AO15" s="255"/>
      <c r="AP15" s="255"/>
      <c r="AQ15" s="255"/>
      <c r="AR15" s="255"/>
      <c r="AS15" s="255"/>
      <c r="AT15" s="255"/>
      <c r="AU15" s="255"/>
      <c r="AV15" s="255"/>
    </row>
    <row r="16" spans="1:54" x14ac:dyDescent="0.2"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</row>
    <row r="17" spans="5:48" x14ac:dyDescent="0.2"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</row>
    <row r="18" spans="5:48" x14ac:dyDescent="0.2">
      <c r="E18" s="23" t="str">
        <f ca="1">+IF(COUNTIF(G18:AV18,"&lt;&gt;0")=0,"Ok","Error")</f>
        <v>Ok</v>
      </c>
      <c r="G18" s="156">
        <f t="shared" ref="G18:AV18" ca="1" si="0">+ROUND(SUM(G8:G11)-SUM(G13:G16),2)</f>
        <v>0</v>
      </c>
      <c r="H18" s="156">
        <f t="shared" ca="1" si="0"/>
        <v>0</v>
      </c>
      <c r="I18" s="156">
        <f t="shared" ca="1" si="0"/>
        <v>0</v>
      </c>
      <c r="J18" s="156">
        <f t="shared" ca="1" si="0"/>
        <v>0</v>
      </c>
      <c r="K18" s="156">
        <f t="shared" ca="1" si="0"/>
        <v>0</v>
      </c>
      <c r="L18" s="156">
        <f t="shared" ca="1" si="0"/>
        <v>0</v>
      </c>
      <c r="M18" s="156">
        <f t="shared" ca="1" si="0"/>
        <v>0</v>
      </c>
      <c r="N18" s="156">
        <f t="shared" ca="1" si="0"/>
        <v>0</v>
      </c>
      <c r="O18" s="156">
        <f t="shared" ca="1" si="0"/>
        <v>0</v>
      </c>
      <c r="P18" s="156">
        <f t="shared" ca="1" si="0"/>
        <v>0</v>
      </c>
      <c r="Q18" s="156">
        <f t="shared" ca="1" si="0"/>
        <v>0</v>
      </c>
      <c r="R18" s="156">
        <f t="shared" ca="1" si="0"/>
        <v>0</v>
      </c>
      <c r="S18" s="156">
        <f t="shared" ca="1" si="0"/>
        <v>0</v>
      </c>
      <c r="T18" s="156">
        <f t="shared" ca="1" si="0"/>
        <v>0</v>
      </c>
      <c r="U18" s="156">
        <f t="shared" ca="1" si="0"/>
        <v>0</v>
      </c>
      <c r="V18" s="156">
        <f t="shared" ca="1" si="0"/>
        <v>0</v>
      </c>
      <c r="W18" s="156">
        <f t="shared" ca="1" si="0"/>
        <v>0</v>
      </c>
      <c r="X18" s="156">
        <f t="shared" ca="1" si="0"/>
        <v>0</v>
      </c>
      <c r="Y18" s="156">
        <f t="shared" ca="1" si="0"/>
        <v>0</v>
      </c>
      <c r="Z18" s="156">
        <f t="shared" ca="1" si="0"/>
        <v>0</v>
      </c>
      <c r="AA18" s="156">
        <f t="shared" ca="1" si="0"/>
        <v>0</v>
      </c>
      <c r="AB18" s="156">
        <f t="shared" ca="1" si="0"/>
        <v>0</v>
      </c>
      <c r="AC18" s="156">
        <f t="shared" ca="1" si="0"/>
        <v>0</v>
      </c>
      <c r="AD18" s="156">
        <f t="shared" ca="1" si="0"/>
        <v>0</v>
      </c>
      <c r="AE18" s="156">
        <f t="shared" ca="1" si="0"/>
        <v>0</v>
      </c>
      <c r="AF18" s="156">
        <f t="shared" ca="1" si="0"/>
        <v>0</v>
      </c>
      <c r="AG18" s="156">
        <f t="shared" ca="1" si="0"/>
        <v>0</v>
      </c>
      <c r="AH18" s="156">
        <f t="shared" ca="1" si="0"/>
        <v>0</v>
      </c>
      <c r="AI18" s="156">
        <f t="shared" ca="1" si="0"/>
        <v>0</v>
      </c>
      <c r="AJ18" s="156">
        <f t="shared" ca="1" si="0"/>
        <v>0</v>
      </c>
      <c r="AK18" s="156">
        <f t="shared" ca="1" si="0"/>
        <v>0</v>
      </c>
      <c r="AL18" s="156">
        <f t="shared" ca="1" si="0"/>
        <v>0</v>
      </c>
      <c r="AM18" s="156">
        <f t="shared" ca="1" si="0"/>
        <v>0</v>
      </c>
      <c r="AN18" s="156">
        <f t="shared" ca="1" si="0"/>
        <v>0</v>
      </c>
      <c r="AO18" s="156">
        <f t="shared" ca="1" si="0"/>
        <v>0</v>
      </c>
      <c r="AP18" s="156">
        <f t="shared" ca="1" si="0"/>
        <v>0</v>
      </c>
      <c r="AQ18" s="156">
        <f t="shared" ca="1" si="0"/>
        <v>0</v>
      </c>
      <c r="AR18" s="156">
        <f t="shared" ca="1" si="0"/>
        <v>0</v>
      </c>
      <c r="AS18" s="156">
        <f t="shared" ca="1" si="0"/>
        <v>0</v>
      </c>
      <c r="AT18" s="156">
        <f t="shared" ca="1" si="0"/>
        <v>0</v>
      </c>
      <c r="AU18" s="156">
        <f t="shared" ca="1" si="0"/>
        <v>0</v>
      </c>
      <c r="AV18" s="156">
        <f t="shared" ca="1" si="0"/>
        <v>0</v>
      </c>
    </row>
  </sheetData>
  <conditionalFormatting sqref="E18">
    <cfRule type="containsText" dxfId="2" priority="2" operator="containsText" text="Error">
      <formula>NOT(ISERROR(SEARCH("Error",E18)))</formula>
    </cfRule>
  </conditionalFormatting>
  <conditionalFormatting sqref="C3">
    <cfRule type="containsText" dxfId="1" priority="1" operator="containsText" text="Error">
      <formula>NOT(ISERROR(SEARCH("Error",C3)))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B3:E34"/>
  <sheetViews>
    <sheetView showGridLines="0" workbookViewId="0">
      <selection activeCell="C28" sqref="C28"/>
    </sheetView>
  </sheetViews>
  <sheetFormatPr baseColWidth="10" defaultColWidth="8.85546875" defaultRowHeight="12" x14ac:dyDescent="0.25"/>
  <cols>
    <col min="1" max="1" width="8.85546875" style="488"/>
    <col min="2" max="2" width="40.140625" style="488" customWidth="1"/>
    <col min="3" max="3" width="16.28515625" style="488" bestFit="1" customWidth="1"/>
    <col min="4" max="4" width="20.7109375" style="488" customWidth="1"/>
    <col min="5" max="16384" width="8.85546875" style="488"/>
  </cols>
  <sheetData>
    <row r="3" spans="2:5" ht="12.75" thickBot="1" x14ac:dyDescent="0.3"/>
    <row r="4" spans="2:5" ht="13.5" thickBot="1" x14ac:dyDescent="0.3">
      <c r="B4" s="489" t="s">
        <v>672</v>
      </c>
      <c r="C4" s="489"/>
      <c r="D4" s="490" t="s">
        <v>673</v>
      </c>
    </row>
    <row r="5" spans="2:5" ht="13.5" thickBot="1" x14ac:dyDescent="0.3">
      <c r="B5" s="491" t="s">
        <v>674</v>
      </c>
      <c r="C5" s="494" t="s">
        <v>125</v>
      </c>
      <c r="D5" s="495">
        <f>+Control!H6</f>
        <v>30</v>
      </c>
    </row>
    <row r="6" spans="2:5" ht="23.25" thickBot="1" x14ac:dyDescent="0.3">
      <c r="B6" s="491" t="s">
        <v>15</v>
      </c>
      <c r="C6" s="494" t="s">
        <v>688</v>
      </c>
      <c r="D6" s="496">
        <f>+'Inv. Inicial'!E21</f>
        <v>404976.60286279698</v>
      </c>
    </row>
    <row r="7" spans="2:5" ht="23.25" thickBot="1" x14ac:dyDescent="0.3">
      <c r="B7" s="491" t="s">
        <v>251</v>
      </c>
      <c r="C7" s="494" t="s">
        <v>688</v>
      </c>
      <c r="D7" s="496">
        <f ca="1">+'Inv. Inicial'!E27+Fin!E16+Fin!E17+Fin!E18+Fin!E19</f>
        <v>12746.557096650848</v>
      </c>
    </row>
    <row r="8" spans="2:5" ht="23.25" thickBot="1" x14ac:dyDescent="0.3">
      <c r="B8" s="491" t="s">
        <v>675</v>
      </c>
      <c r="C8" s="494" t="s">
        <v>688</v>
      </c>
      <c r="D8" s="496">
        <f ca="1">+D6+D7</f>
        <v>417723.1599594478</v>
      </c>
      <c r="E8" s="488">
        <f ca="1">+D8-Fin!E22</f>
        <v>0</v>
      </c>
    </row>
    <row r="9" spans="2:5" ht="23.25" thickBot="1" x14ac:dyDescent="0.3">
      <c r="B9" s="492" t="s">
        <v>676</v>
      </c>
      <c r="C9" s="494" t="s">
        <v>688</v>
      </c>
      <c r="D9" s="496">
        <f>+Fin!E39</f>
        <v>334178.52796755824</v>
      </c>
    </row>
    <row r="10" spans="2:5" ht="13.5" thickBot="1" x14ac:dyDescent="0.3">
      <c r="B10" s="492" t="s">
        <v>687</v>
      </c>
      <c r="C10" s="494" t="s">
        <v>2</v>
      </c>
      <c r="D10" s="498">
        <f>+Control!N52</f>
        <v>7.8670652090281568E-2</v>
      </c>
    </row>
    <row r="11" spans="2:5" ht="13.5" thickBot="1" x14ac:dyDescent="0.3">
      <c r="B11" s="492" t="s">
        <v>677</v>
      </c>
      <c r="C11" s="494" t="s">
        <v>125</v>
      </c>
      <c r="D11" s="496">
        <f>+Control!B21</f>
        <v>15</v>
      </c>
    </row>
    <row r="12" spans="2:5" ht="23.25" thickBot="1" x14ac:dyDescent="0.3">
      <c r="B12" s="492" t="s">
        <v>7</v>
      </c>
      <c r="C12" s="494" t="s">
        <v>688</v>
      </c>
      <c r="D12" s="496">
        <f>+Fin!E38</f>
        <v>83544.631991889546</v>
      </c>
    </row>
    <row r="13" spans="2:5" ht="13.5" thickBot="1" x14ac:dyDescent="0.3">
      <c r="B13" s="492" t="s">
        <v>336</v>
      </c>
      <c r="C13" s="494" t="s">
        <v>689</v>
      </c>
      <c r="D13" s="496">
        <f>+Ingr!C58</f>
        <v>42908.382316862619</v>
      </c>
    </row>
    <row r="14" spans="2:5" ht="13.5" thickBot="1" x14ac:dyDescent="0.3">
      <c r="B14" s="492" t="s">
        <v>678</v>
      </c>
      <c r="C14" s="494" t="s">
        <v>689</v>
      </c>
      <c r="D14" s="496">
        <f>+Ingr!C57</f>
        <v>12575.660254793111</v>
      </c>
    </row>
    <row r="15" spans="2:5" ht="13.5" thickBot="1" x14ac:dyDescent="0.3">
      <c r="B15" s="492" t="s">
        <v>679</v>
      </c>
      <c r="C15" s="494" t="s">
        <v>2</v>
      </c>
      <c r="D15" s="498">
        <f>+Ingr!C50</f>
        <v>0.1</v>
      </c>
    </row>
    <row r="16" spans="2:5" ht="13.5" thickBot="1" x14ac:dyDescent="0.3">
      <c r="B16" s="492" t="s">
        <v>680</v>
      </c>
      <c r="C16" s="494" t="s">
        <v>2</v>
      </c>
      <c r="D16" s="498">
        <f ca="1">+CF_Accionista</f>
        <v>9.9999882199657941E-2</v>
      </c>
    </row>
    <row r="17" spans="2:4" ht="23.25" thickBot="1" x14ac:dyDescent="0.3">
      <c r="B17" s="492" t="s">
        <v>681</v>
      </c>
      <c r="C17" s="494" t="s">
        <v>688</v>
      </c>
      <c r="D17" s="496">
        <f>+Ingr!D75</f>
        <v>327549.69785142387</v>
      </c>
    </row>
    <row r="18" spans="2:4" ht="23.25" thickBot="1" x14ac:dyDescent="0.3">
      <c r="B18" s="492" t="s">
        <v>682</v>
      </c>
      <c r="C18" s="494" t="s">
        <v>688</v>
      </c>
      <c r="D18" s="496">
        <f>+Ingr!D74</f>
        <v>194504.86712975209</v>
      </c>
    </row>
    <row r="19" spans="2:4" ht="23.25" thickBot="1" x14ac:dyDescent="0.3">
      <c r="B19" s="492" t="s">
        <v>683</v>
      </c>
      <c r="C19" s="494" t="s">
        <v>688</v>
      </c>
      <c r="D19" s="496">
        <f>+Ingr!D76</f>
        <v>51246.102293891818</v>
      </c>
    </row>
    <row r="20" spans="2:4" ht="23.25" thickBot="1" x14ac:dyDescent="0.3">
      <c r="B20" s="492" t="s">
        <v>684</v>
      </c>
      <c r="C20" s="494" t="s">
        <v>688</v>
      </c>
      <c r="D20" s="496">
        <f>+Ingr!D77</f>
        <v>512461.02293891826</v>
      </c>
    </row>
    <row r="21" spans="2:4" ht="23.25" thickBot="1" x14ac:dyDescent="0.3">
      <c r="B21" s="492" t="s">
        <v>685</v>
      </c>
      <c r="C21" s="494" t="s">
        <v>688</v>
      </c>
      <c r="D21" s="496">
        <f>+Ingr!D78</f>
        <v>7827.2322217289129</v>
      </c>
    </row>
    <row r="22" spans="2:4" ht="23.25" thickBot="1" x14ac:dyDescent="0.3">
      <c r="B22" s="493" t="s">
        <v>731</v>
      </c>
      <c r="C22" s="494" t="s">
        <v>688</v>
      </c>
      <c r="D22" s="497">
        <f>+Ingr!D80</f>
        <v>53012.412114420593</v>
      </c>
    </row>
    <row r="26" spans="2:4" ht="12.75" thickBot="1" x14ac:dyDescent="0.3"/>
    <row r="27" spans="2:4" ht="18" customHeight="1" thickBot="1" x14ac:dyDescent="0.3">
      <c r="B27" s="489" t="s">
        <v>733</v>
      </c>
      <c r="C27" s="489" t="s">
        <v>699</v>
      </c>
      <c r="D27" s="490" t="s">
        <v>709</v>
      </c>
    </row>
    <row r="28" spans="2:4" ht="13.5" thickBot="1" x14ac:dyDescent="0.3">
      <c r="B28" s="491" t="s">
        <v>710</v>
      </c>
      <c r="C28" s="497">
        <f>+Ingr!D75</f>
        <v>327549.69785142387</v>
      </c>
      <c r="D28" s="495">
        <f>+CF!E12</f>
        <v>643625.73475293885</v>
      </c>
    </row>
    <row r="29" spans="2:4" ht="13.5" thickBot="1" x14ac:dyDescent="0.3">
      <c r="B29" s="491" t="s">
        <v>711</v>
      </c>
      <c r="C29" s="497">
        <f>+Ingr!D74</f>
        <v>194504.86712975209</v>
      </c>
      <c r="D29" s="496">
        <f>+CF!E11</f>
        <v>535660.14645527501</v>
      </c>
    </row>
    <row r="30" spans="2:4" ht="13.5" thickBot="1" x14ac:dyDescent="0.3">
      <c r="B30" s="491" t="s">
        <v>712</v>
      </c>
      <c r="C30" s="497">
        <f>+Ingr!D76</f>
        <v>51246.102293891818</v>
      </c>
      <c r="D30" s="496">
        <f>+CF!E10</f>
        <v>148357.62688581523</v>
      </c>
    </row>
    <row r="31" spans="2:4" ht="13.5" thickBot="1" x14ac:dyDescent="0.3">
      <c r="B31" s="491" t="s">
        <v>713</v>
      </c>
      <c r="C31" s="497">
        <f>-Ingr!D77</f>
        <v>-512461.02293891826</v>
      </c>
      <c r="D31" s="496">
        <f>-Ingr!E46</f>
        <v>-1483576.2688581522</v>
      </c>
    </row>
    <row r="32" spans="2:4" ht="13.5" thickBot="1" x14ac:dyDescent="0.3">
      <c r="B32" s="492" t="s">
        <v>714</v>
      </c>
      <c r="C32" s="497">
        <f>-Ingr!D78</f>
        <v>-7827.2322217289129</v>
      </c>
      <c r="D32" s="496">
        <f>+CF!E27</f>
        <v>-20941.941613845102</v>
      </c>
    </row>
    <row r="33" spans="2:4" ht="13.5" thickBot="1" x14ac:dyDescent="0.3">
      <c r="B33" s="505" t="s">
        <v>686</v>
      </c>
      <c r="C33" s="506">
        <f>+C28+C29+C30+C31+C32</f>
        <v>53012.412114420593</v>
      </c>
      <c r="D33" s="506">
        <f>+D28+D29+D30+D31+D32</f>
        <v>-176874.70237796803</v>
      </c>
    </row>
    <row r="34" spans="2:4" ht="13.5" thickBot="1" x14ac:dyDescent="0.3">
      <c r="B34" s="505" t="s">
        <v>715</v>
      </c>
      <c r="C34" s="508">
        <f>-(C31+C32)/(C28+C29+C30)</f>
        <v>0.90753122202632042</v>
      </c>
      <c r="D34" s="507"/>
    </row>
  </sheetData>
  <pageMargins left="0.7" right="0.7" top="0.75" bottom="0.75" header="0.3" footer="0.3"/>
  <pageSetup paperSize="9" orientation="portrait" r:id="rId1"/>
  <ignoredErrors>
    <ignoredError sqref="D5 D2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002060"/>
  </sheetPr>
  <dimension ref="A1:AC91"/>
  <sheetViews>
    <sheetView showGridLines="0" tabSelected="1" zoomScale="70" zoomScaleNormal="70" workbookViewId="0">
      <selection activeCell="F52" sqref="F52"/>
    </sheetView>
  </sheetViews>
  <sheetFormatPr baseColWidth="10" defaultColWidth="0" defaultRowHeight="12.75" zeroHeight="1" x14ac:dyDescent="0.25"/>
  <cols>
    <col min="1" max="1" width="25.7109375" style="2" customWidth="1"/>
    <col min="2" max="2" width="20.140625" style="2" customWidth="1"/>
    <col min="3" max="3" width="5.5703125" style="2" customWidth="1"/>
    <col min="4" max="4" width="20.140625" style="2" customWidth="1"/>
    <col min="5" max="5" width="5.5703125" style="2" customWidth="1"/>
    <col min="6" max="6" width="20.140625" style="2" customWidth="1"/>
    <col min="7" max="7" width="5.5703125" style="2" customWidth="1"/>
    <col min="8" max="8" width="20.140625" style="2" customWidth="1"/>
    <col min="9" max="9" width="5.5703125" style="2" customWidth="1"/>
    <col min="10" max="10" width="23" style="2" customWidth="1"/>
    <col min="11" max="11" width="2.85546875" style="2" customWidth="1"/>
    <col min="12" max="12" width="19.42578125" style="2" customWidth="1"/>
    <col min="13" max="13" width="2.85546875" style="2" customWidth="1"/>
    <col min="14" max="14" width="19.5703125" style="2" customWidth="1"/>
    <col min="15" max="15" width="20.140625" style="2" customWidth="1"/>
    <col min="16" max="16" width="14.7109375" style="2" customWidth="1"/>
    <col min="17" max="17" width="14.42578125" style="2" customWidth="1"/>
    <col min="18" max="18" width="12.42578125" style="2" hidden="1" customWidth="1"/>
    <col min="19" max="19" width="7.28515625" style="2" hidden="1" customWidth="1"/>
    <col min="20" max="20" width="19.28515625" style="2" hidden="1" customWidth="1"/>
    <col min="21" max="21" width="16.5703125" style="2" hidden="1" customWidth="1"/>
    <col min="22" max="22" width="7.28515625" style="2" hidden="1" customWidth="1"/>
    <col min="23" max="23" width="23.5703125" style="2" hidden="1" customWidth="1"/>
    <col min="24" max="24" width="6.5703125" style="2" hidden="1" customWidth="1"/>
    <col min="25" max="26" width="7.28515625" style="2" hidden="1" customWidth="1"/>
    <col min="27" max="29" width="13.42578125" style="2" hidden="1" customWidth="1"/>
    <col min="30" max="16384" width="7.28515625" style="2" hidden="1"/>
  </cols>
  <sheetData>
    <row r="1" spans="1:21" ht="16.149999999999999" customHeight="1" x14ac:dyDescent="0.25">
      <c r="A1" s="138" t="s">
        <v>124</v>
      </c>
    </row>
    <row r="2" spans="1:21" ht="16.149999999999999" customHeight="1" x14ac:dyDescent="0.25">
      <c r="A2" s="138" t="str">
        <f ca="1" xml:space="preserve"> RIGHT( CELL("filename",A4), LEN( CELL("filename",A4)) - SEARCH("]", CELL("filename",A4)))</f>
        <v>Control</v>
      </c>
    </row>
    <row r="3" spans="1:21" ht="15" customHeight="1" x14ac:dyDescent="0.25">
      <c r="E3" s="19"/>
      <c r="I3" s="17"/>
    </row>
    <row r="4" spans="1:21" ht="15" customHeight="1" x14ac:dyDescent="0.25">
      <c r="E4" s="19"/>
      <c r="I4" s="17"/>
    </row>
    <row r="5" spans="1:21" ht="43.9" customHeight="1" x14ac:dyDescent="0.25">
      <c r="B5" s="84" t="s">
        <v>133</v>
      </c>
      <c r="C5" s="85"/>
      <c r="D5" s="84" t="s">
        <v>348</v>
      </c>
      <c r="E5" s="84"/>
      <c r="F5" s="84" t="s">
        <v>134</v>
      </c>
      <c r="G5" s="85"/>
      <c r="H5" s="84" t="s">
        <v>135</v>
      </c>
      <c r="I5" s="86"/>
      <c r="J5" s="84" t="s">
        <v>136</v>
      </c>
      <c r="K5" s="81"/>
      <c r="L5" s="84" t="s">
        <v>15</v>
      </c>
      <c r="M5" s="84"/>
      <c r="N5" s="84" t="s">
        <v>28</v>
      </c>
      <c r="O5" s="84" t="s">
        <v>555</v>
      </c>
      <c r="P5" s="84" t="s">
        <v>130</v>
      </c>
      <c r="Q5" s="84" t="s">
        <v>319</v>
      </c>
    </row>
    <row r="6" spans="1:21" ht="23.45" customHeight="1" x14ac:dyDescent="0.25">
      <c r="B6" s="258">
        <f>+'Inv. Inicial'!E253</f>
        <v>337673.19229205092</v>
      </c>
      <c r="C6" s="241"/>
      <c r="D6" s="402">
        <f>+Fin!C89</f>
        <v>42908.382316862619</v>
      </c>
      <c r="E6" s="241"/>
      <c r="F6" s="240">
        <v>12575.660254793111</v>
      </c>
      <c r="G6" s="241"/>
      <c r="H6" s="240">
        <v>30</v>
      </c>
      <c r="I6" s="242"/>
      <c r="J6" s="258">
        <f>+Hip!D31</f>
        <v>44</v>
      </c>
      <c r="L6" s="139">
        <v>0</v>
      </c>
      <c r="M6" s="139"/>
      <c r="N6" s="139">
        <v>0</v>
      </c>
      <c r="O6" s="139">
        <v>0</v>
      </c>
      <c r="P6" s="139">
        <v>0</v>
      </c>
      <c r="Q6" s="139">
        <v>0</v>
      </c>
      <c r="T6" s="141" t="s">
        <v>148</v>
      </c>
      <c r="U6" s="141">
        <v>125</v>
      </c>
    </row>
    <row r="7" spans="1:21" ht="15" customHeight="1" x14ac:dyDescent="0.25">
      <c r="B7" s="275" t="s">
        <v>375</v>
      </c>
      <c r="C7" s="85"/>
      <c r="D7" s="275" t="s">
        <v>375</v>
      </c>
      <c r="E7" s="85"/>
      <c r="F7" s="275" t="s">
        <v>375</v>
      </c>
      <c r="G7" s="85"/>
      <c r="H7" s="275" t="s">
        <v>125</v>
      </c>
      <c r="I7" s="90"/>
      <c r="J7" s="275" t="s">
        <v>126</v>
      </c>
      <c r="L7" s="88" t="s">
        <v>2</v>
      </c>
      <c r="M7" s="88"/>
      <c r="N7" s="88" t="s">
        <v>2</v>
      </c>
      <c r="O7" s="88" t="s">
        <v>2</v>
      </c>
      <c r="P7" s="88" t="s">
        <v>2</v>
      </c>
      <c r="Q7" s="88" t="s">
        <v>2</v>
      </c>
      <c r="T7" s="141" t="s">
        <v>142</v>
      </c>
      <c r="U7" s="141">
        <v>150</v>
      </c>
    </row>
    <row r="8" spans="1:21" ht="12" customHeight="1" x14ac:dyDescent="0.25">
      <c r="E8" s="19"/>
      <c r="I8" s="17"/>
      <c r="T8" s="141" t="s">
        <v>149</v>
      </c>
      <c r="U8" s="141">
        <v>80</v>
      </c>
    </row>
    <row r="9" spans="1:21" ht="12" customHeight="1" x14ac:dyDescent="0.25">
      <c r="E9" s="19"/>
      <c r="I9" s="17"/>
      <c r="T9" s="141"/>
      <c r="U9" s="141"/>
    </row>
    <row r="10" spans="1:21" ht="18" customHeight="1" x14ac:dyDescent="0.25">
      <c r="B10" s="318" t="s">
        <v>329</v>
      </c>
      <c r="E10" s="19"/>
      <c r="H10" s="426" t="s">
        <v>277</v>
      </c>
      <c r="I10" s="17"/>
      <c r="L10" s="428" t="s">
        <v>727</v>
      </c>
      <c r="M10" s="408"/>
      <c r="N10" s="429" t="s">
        <v>346</v>
      </c>
      <c r="O10" s="430" t="s">
        <v>345</v>
      </c>
      <c r="T10" s="141" t="s">
        <v>150</v>
      </c>
      <c r="U10" s="141">
        <v>130</v>
      </c>
    </row>
    <row r="11" spans="1:21" ht="15" customHeight="1" x14ac:dyDescent="0.2">
      <c r="B11" s="319" t="s">
        <v>235</v>
      </c>
      <c r="C11" s="172"/>
      <c r="D11" s="172"/>
      <c r="E11" s="320"/>
      <c r="F11" s="326" t="s">
        <v>338</v>
      </c>
      <c r="H11" s="368" t="s">
        <v>278</v>
      </c>
      <c r="I11" s="209"/>
      <c r="J11" s="326" t="s">
        <v>250</v>
      </c>
      <c r="L11" s="240">
        <f>+N11</f>
        <v>15</v>
      </c>
      <c r="N11" s="309">
        <v>15</v>
      </c>
      <c r="T11" s="215"/>
      <c r="U11" s="215"/>
    </row>
    <row r="12" spans="1:21" ht="15" customHeight="1" x14ac:dyDescent="0.2">
      <c r="B12" s="327" t="s">
        <v>234</v>
      </c>
      <c r="C12" s="209"/>
      <c r="D12" s="209"/>
      <c r="E12" s="328"/>
      <c r="F12" s="326" t="s">
        <v>250</v>
      </c>
      <c r="T12" s="215"/>
      <c r="U12" s="215"/>
    </row>
    <row r="13" spans="1:21" ht="15" customHeight="1" x14ac:dyDescent="0.2">
      <c r="B13" s="321" t="s">
        <v>236</v>
      </c>
      <c r="C13" s="215"/>
      <c r="D13" s="215"/>
      <c r="E13" s="322"/>
      <c r="F13" s="326" t="s">
        <v>250</v>
      </c>
      <c r="H13" s="426" t="s">
        <v>590</v>
      </c>
      <c r="T13" s="215"/>
      <c r="U13" s="215"/>
    </row>
    <row r="14" spans="1:21" ht="15" customHeight="1" x14ac:dyDescent="0.2">
      <c r="B14" s="327" t="s">
        <v>237</v>
      </c>
      <c r="C14" s="209"/>
      <c r="D14" s="209"/>
      <c r="E14" s="328"/>
      <c r="F14" s="326" t="s">
        <v>338</v>
      </c>
      <c r="H14" s="329" t="s">
        <v>589</v>
      </c>
      <c r="J14" s="425">
        <v>0.1</v>
      </c>
      <c r="T14" s="215"/>
      <c r="U14" s="215"/>
    </row>
    <row r="15" spans="1:21" ht="15" customHeight="1" x14ac:dyDescent="0.2">
      <c r="B15" s="323" t="s">
        <v>238</v>
      </c>
      <c r="C15" s="191"/>
      <c r="D15" s="191"/>
      <c r="E15" s="324"/>
      <c r="F15" s="326" t="s">
        <v>338</v>
      </c>
      <c r="T15" s="215"/>
      <c r="U15" s="215"/>
    </row>
    <row r="16" spans="1:21" ht="15" customHeight="1" x14ac:dyDescent="0.25">
      <c r="E16" s="19"/>
      <c r="I16" s="17"/>
      <c r="T16" s="215"/>
      <c r="U16" s="215"/>
    </row>
    <row r="17" spans="2:21" ht="15" customHeight="1" x14ac:dyDescent="0.25">
      <c r="B17" s="344"/>
      <c r="E17" s="19"/>
      <c r="I17" s="17"/>
      <c r="T17" s="215"/>
      <c r="U17" s="215"/>
    </row>
    <row r="18" spans="2:21" ht="15" customHeight="1" x14ac:dyDescent="0.25">
      <c r="E18" s="19"/>
      <c r="I18" s="17"/>
      <c r="T18" s="215"/>
      <c r="U18" s="215"/>
    </row>
    <row r="19" spans="2:21" ht="15" customHeight="1" x14ac:dyDescent="0.25">
      <c r="E19" s="19"/>
      <c r="I19" s="17"/>
    </row>
    <row r="20" spans="2:21" ht="50.45" customHeight="1" x14ac:dyDescent="0.25">
      <c r="B20" s="84" t="s">
        <v>138</v>
      </c>
      <c r="C20" s="85"/>
      <c r="D20" s="84" t="s">
        <v>139</v>
      </c>
      <c r="E20" s="85"/>
      <c r="F20" s="84" t="s">
        <v>143</v>
      </c>
      <c r="G20" s="86"/>
      <c r="H20" s="84" t="s">
        <v>572</v>
      </c>
      <c r="I20" s="62"/>
      <c r="J20" s="84" t="s">
        <v>140</v>
      </c>
      <c r="K20" s="84"/>
      <c r="L20" s="84" t="s">
        <v>302</v>
      </c>
    </row>
    <row r="21" spans="2:21" ht="15" customHeight="1" x14ac:dyDescent="0.25">
      <c r="B21" s="240">
        <v>15</v>
      </c>
      <c r="C21" s="85"/>
      <c r="D21" s="406">
        <v>1</v>
      </c>
      <c r="E21" s="85"/>
      <c r="F21" s="96">
        <v>7.0000000000000007E-2</v>
      </c>
      <c r="G21" s="87"/>
      <c r="H21" s="96">
        <v>0.85</v>
      </c>
      <c r="I21" s="62"/>
      <c r="J21" s="96">
        <v>0.8</v>
      </c>
      <c r="K21" s="95"/>
      <c r="L21" s="139">
        <v>0.1</v>
      </c>
    </row>
    <row r="22" spans="2:21" ht="15" customHeight="1" x14ac:dyDescent="0.25">
      <c r="B22" s="275" t="s">
        <v>125</v>
      </c>
      <c r="C22" s="85"/>
      <c r="D22" s="275" t="s">
        <v>141</v>
      </c>
      <c r="E22" s="85"/>
      <c r="F22" s="275" t="s">
        <v>2</v>
      </c>
      <c r="G22" s="90"/>
      <c r="H22" s="275" t="s">
        <v>2</v>
      </c>
      <c r="I22" s="62"/>
      <c r="J22" s="275" t="s">
        <v>2</v>
      </c>
      <c r="K22" s="275"/>
      <c r="L22" s="275" t="s">
        <v>141</v>
      </c>
    </row>
    <row r="23" spans="2:21" ht="15" customHeight="1" x14ac:dyDescent="0.25">
      <c r="B23" s="88"/>
      <c r="C23" s="85"/>
      <c r="D23" s="89"/>
      <c r="E23" s="85"/>
      <c r="F23" s="88"/>
      <c r="G23" s="90"/>
      <c r="H23" s="88"/>
      <c r="L23" s="182">
        <f ca="1">+(CF_Accionista-Rentabilidad_objetivo)*10000</f>
        <v>-1.1780034206432255E-3</v>
      </c>
      <c r="T23" s="88"/>
    </row>
    <row r="24" spans="2:21" ht="15" customHeight="1" x14ac:dyDescent="0.25">
      <c r="B24" s="88"/>
      <c r="C24" s="85"/>
      <c r="D24" s="89"/>
      <c r="E24" s="85"/>
      <c r="F24" s="88"/>
      <c r="G24" s="85"/>
      <c r="H24" s="88"/>
      <c r="I24" s="90"/>
      <c r="J24" s="88"/>
    </row>
    <row r="25" spans="2:21" ht="15" customHeight="1" x14ac:dyDescent="0.25">
      <c r="E25" s="19"/>
      <c r="I25" s="17"/>
    </row>
    <row r="26" spans="2:21" ht="15" customHeight="1" x14ac:dyDescent="0.25">
      <c r="E26" s="19"/>
      <c r="I26" s="17"/>
    </row>
    <row r="27" spans="2:21" ht="15" customHeight="1" x14ac:dyDescent="0.25">
      <c r="E27" s="19"/>
      <c r="I27" s="17"/>
    </row>
    <row r="28" spans="2:21" ht="15" customHeight="1" x14ac:dyDescent="0.25">
      <c r="E28" s="19"/>
      <c r="I28" s="17"/>
    </row>
    <row r="29" spans="2:21" ht="15" customHeight="1" x14ac:dyDescent="0.25">
      <c r="E29" s="19"/>
      <c r="I29" s="17"/>
      <c r="O29" s="14" t="str">
        <f ca="1">IF(COUNTIF(Control!N31:N37,"Error")=0,"Ok","Error")</f>
        <v>Ok</v>
      </c>
    </row>
    <row r="30" spans="2:21" ht="15" customHeight="1" x14ac:dyDescent="0.25">
      <c r="E30" s="19"/>
      <c r="I30" s="17"/>
    </row>
    <row r="31" spans="2:21" ht="15" customHeight="1" x14ac:dyDescent="0.25">
      <c r="E31" s="19"/>
      <c r="I31" s="17"/>
      <c r="J31" s="337" t="s">
        <v>1</v>
      </c>
      <c r="K31" s="337"/>
      <c r="L31" s="338"/>
      <c r="M31" s="329"/>
      <c r="N31" s="14" t="str">
        <f ca="1">+BS!D40</f>
        <v>Ok</v>
      </c>
      <c r="O31" s="9" t="s">
        <v>17</v>
      </c>
    </row>
    <row r="32" spans="2:21" ht="15" customHeight="1" x14ac:dyDescent="0.25">
      <c r="E32" s="19"/>
      <c r="I32" s="17"/>
      <c r="J32" s="332" t="s">
        <v>7</v>
      </c>
      <c r="K32" s="331"/>
      <c r="L32" s="333">
        <f>+Fin!E38</f>
        <v>83544.631991889546</v>
      </c>
      <c r="M32" s="329"/>
      <c r="N32" s="14" t="str">
        <f ca="1">+CF!D52</f>
        <v>Ok</v>
      </c>
      <c r="O32" s="9" t="s">
        <v>19</v>
      </c>
    </row>
    <row r="33" spans="5:15" ht="15" customHeight="1" x14ac:dyDescent="0.25">
      <c r="E33" s="19"/>
      <c r="I33" s="17"/>
      <c r="J33" s="336" t="s">
        <v>65</v>
      </c>
      <c r="K33" s="334"/>
      <c r="L33" s="335">
        <f>+Fin!E39</f>
        <v>334178.52796755824</v>
      </c>
      <c r="M33" s="330"/>
      <c r="N33" s="14" t="str">
        <f>+Fin!C97</f>
        <v>Ok</v>
      </c>
      <c r="O33" s="9" t="s">
        <v>567</v>
      </c>
    </row>
    <row r="34" spans="5:15" ht="15" customHeight="1" x14ac:dyDescent="0.25">
      <c r="E34" s="19"/>
      <c r="I34" s="17"/>
      <c r="J34" s="339" t="s">
        <v>304</v>
      </c>
      <c r="K34" s="340"/>
      <c r="L34" s="341">
        <f>+L32+L33</f>
        <v>417723.1599594478</v>
      </c>
      <c r="M34" s="330"/>
      <c r="N34" s="14" t="str">
        <f ca="1">+Fin!C59</f>
        <v>Ok</v>
      </c>
      <c r="O34" s="9" t="s">
        <v>313</v>
      </c>
    </row>
    <row r="35" spans="5:15" ht="15" customHeight="1" x14ac:dyDescent="0.25">
      <c r="E35" s="19"/>
      <c r="I35" s="17"/>
      <c r="J35" s="337" t="s">
        <v>18</v>
      </c>
      <c r="K35" s="337"/>
      <c r="L35" s="338"/>
      <c r="M35" s="331"/>
      <c r="N35" s="14" t="str">
        <f ca="1">+MM!C45</f>
        <v>Ok</v>
      </c>
      <c r="O35" s="9" t="s">
        <v>275</v>
      </c>
    </row>
    <row r="36" spans="5:15" ht="15" customHeight="1" x14ac:dyDescent="0.25">
      <c r="E36" s="19"/>
      <c r="I36" s="17"/>
      <c r="J36" s="332" t="str">
        <f>+Fin!B15</f>
        <v>Inversión inicial</v>
      </c>
      <c r="K36" s="331"/>
      <c r="L36" s="333">
        <f>+Fin!E15</f>
        <v>409159.58455679036</v>
      </c>
      <c r="M36" s="329"/>
      <c r="N36" s="14" t="str">
        <f>+AF!C27</f>
        <v>Ok</v>
      </c>
      <c r="O36" s="9" t="s">
        <v>384</v>
      </c>
    </row>
    <row r="37" spans="5:15" ht="15" customHeight="1" x14ac:dyDescent="0.25">
      <c r="E37" s="19"/>
      <c r="I37" s="17"/>
      <c r="J37" s="332" t="s">
        <v>330</v>
      </c>
      <c r="K37" s="331"/>
      <c r="L37" s="333">
        <f>+Fin!E16</f>
        <v>7012.677919513374</v>
      </c>
      <c r="M37" s="329"/>
      <c r="N37" s="14" t="str">
        <f ca="1">+check_macro</f>
        <v>Ok</v>
      </c>
      <c r="O37" s="9" t="s">
        <v>24</v>
      </c>
    </row>
    <row r="38" spans="5:15" ht="15" customHeight="1" x14ac:dyDescent="0.25">
      <c r="E38" s="19"/>
      <c r="I38" s="17"/>
      <c r="J38" s="332" t="s">
        <v>398</v>
      </c>
      <c r="K38" s="331"/>
      <c r="L38" s="333">
        <f>+Fin!E17++Fin!E18</f>
        <v>1457.0324796624006</v>
      </c>
      <c r="M38" s="329"/>
    </row>
    <row r="39" spans="5:15" ht="15" customHeight="1" x14ac:dyDescent="0.25">
      <c r="E39" s="19"/>
      <c r="I39" s="17"/>
      <c r="J39" s="332" t="str">
        <f>+Fin!B19</f>
        <v>Dotación CRMM en construcción</v>
      </c>
      <c r="K39" s="331"/>
      <c r="L39" s="333">
        <f ca="1">+Fin!E19</f>
        <v>93.865003481683388</v>
      </c>
      <c r="M39" s="329"/>
    </row>
    <row r="40" spans="5:15" ht="15" customHeight="1" x14ac:dyDescent="0.25">
      <c r="E40" s="19"/>
      <c r="I40" s="17"/>
      <c r="J40" s="339" t="s">
        <v>331</v>
      </c>
      <c r="K40" s="340"/>
      <c r="L40" s="341">
        <f ca="1">+SUM(L36:L39)</f>
        <v>417723.1599594478</v>
      </c>
      <c r="M40" s="329"/>
    </row>
    <row r="41" spans="5:15" ht="15" customHeight="1" x14ac:dyDescent="0.25">
      <c r="E41" s="19"/>
      <c r="I41" s="17"/>
      <c r="M41" s="329"/>
    </row>
    <row r="42" spans="5:15" ht="15" customHeight="1" x14ac:dyDescent="0.25">
      <c r="E42" s="19"/>
      <c r="I42" s="17"/>
      <c r="M42" s="329"/>
    </row>
    <row r="43" spans="5:15" ht="15" customHeight="1" x14ac:dyDescent="0.25">
      <c r="E43" s="19"/>
      <c r="I43" s="17"/>
    </row>
    <row r="44" spans="5:15" ht="15" customHeight="1" x14ac:dyDescent="0.25">
      <c r="E44" s="19"/>
      <c r="I44" s="17"/>
    </row>
    <row r="45" spans="5:15" ht="15" customHeight="1" x14ac:dyDescent="0.25">
      <c r="E45" s="19"/>
      <c r="I45" s="17"/>
    </row>
    <row r="46" spans="5:15" ht="15" customHeight="1" x14ac:dyDescent="0.25">
      <c r="E46" s="19"/>
      <c r="I46" s="17"/>
    </row>
    <row r="47" spans="5:15" ht="15" customHeight="1" x14ac:dyDescent="0.25">
      <c r="E47" s="19"/>
      <c r="I47" s="17"/>
    </row>
    <row r="48" spans="5:15" ht="15" customHeight="1" x14ac:dyDescent="0.25">
      <c r="E48" s="19"/>
      <c r="I48" s="17"/>
    </row>
    <row r="49" spans="2:23" ht="15" customHeight="1" x14ac:dyDescent="0.25">
      <c r="E49" s="19"/>
      <c r="I49" s="17"/>
    </row>
    <row r="50" spans="2:23" ht="15" customHeight="1" x14ac:dyDescent="0.25"/>
    <row r="51" spans="2:23" ht="57.6" customHeight="1" x14ac:dyDescent="0.25">
      <c r="B51" s="84" t="s">
        <v>167</v>
      </c>
      <c r="C51" s="85"/>
      <c r="D51" s="84" t="s">
        <v>168</v>
      </c>
      <c r="E51" s="85"/>
      <c r="F51" s="84" t="s">
        <v>11</v>
      </c>
      <c r="G51" s="86"/>
      <c r="H51" s="84" t="s">
        <v>12</v>
      </c>
      <c r="L51" s="84" t="s">
        <v>354</v>
      </c>
      <c r="M51" s="84"/>
      <c r="N51" s="84" t="s">
        <v>399</v>
      </c>
    </row>
    <row r="52" spans="2:23" ht="15" customHeight="1" x14ac:dyDescent="0.25">
      <c r="B52" s="94">
        <f ca="1">+CF!C62</f>
        <v>0.10004285811698432</v>
      </c>
      <c r="C52" s="85"/>
      <c r="D52" s="94">
        <f ca="1">+CF!C64</f>
        <v>9.7539935688645496E-2</v>
      </c>
      <c r="E52" s="85"/>
      <c r="F52" s="94" t="str">
        <f ca="1">+CF!C66</f>
        <v>n.a</v>
      </c>
      <c r="G52" s="87"/>
      <c r="H52" s="94">
        <f ca="1">+CF!C70</f>
        <v>9.9999882199657941E-2</v>
      </c>
      <c r="L52" s="300">
        <f>+Fin!C117</f>
        <v>19</v>
      </c>
      <c r="M52" s="300"/>
      <c r="N52" s="94">
        <f>+CF!C76</f>
        <v>7.8670652090281568E-2</v>
      </c>
    </row>
    <row r="53" spans="2:23" ht="15" customHeight="1" x14ac:dyDescent="0.25">
      <c r="E53" s="19"/>
      <c r="F53" s="21"/>
      <c r="N53" s="20"/>
    </row>
    <row r="54" spans="2:23" ht="15" customHeight="1" x14ac:dyDescent="0.25">
      <c r="E54" s="19"/>
      <c r="H54" s="21"/>
    </row>
    <row r="55" spans="2:23" ht="15" customHeight="1" x14ac:dyDescent="0.25">
      <c r="E55" s="19"/>
      <c r="H55" s="21"/>
    </row>
    <row r="56" spans="2:23" ht="15" customHeight="1" x14ac:dyDescent="0.25">
      <c r="E56" s="19"/>
      <c r="H56" s="21"/>
    </row>
    <row r="57" spans="2:23" ht="15" customHeight="1" x14ac:dyDescent="0.25">
      <c r="E57" s="19"/>
      <c r="H57" s="21"/>
    </row>
    <row r="58" spans="2:23" ht="15" hidden="1" customHeight="1" x14ac:dyDescent="0.25">
      <c r="E58" s="19"/>
      <c r="H58" s="21"/>
    </row>
    <row r="59" spans="2:23" hidden="1" x14ac:dyDescent="0.25">
      <c r="V59" s="6"/>
    </row>
    <row r="60" spans="2:23" hidden="1" x14ac:dyDescent="0.25">
      <c r="V60" s="8"/>
    </row>
    <row r="61" spans="2:23" hidden="1" x14ac:dyDescent="0.25">
      <c r="V61" s="8"/>
      <c r="W61" s="9"/>
    </row>
    <row r="62" spans="2:23" x14ac:dyDescent="0.25"/>
    <row r="63" spans="2:23" x14ac:dyDescent="0.25"/>
    <row r="64" spans="2:2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</sheetData>
  <dataConsolidate link="1"/>
  <conditionalFormatting sqref="O29 N37 N11 N8:N9 N34 N14:N22 N31:N32">
    <cfRule type="containsText" dxfId="108" priority="95" operator="containsText" text="Error">
      <formula>NOT(ISERROR(SEARCH("Error",N8)))</formula>
    </cfRule>
  </conditionalFormatting>
  <conditionalFormatting sqref="B6">
    <cfRule type="containsText" dxfId="107" priority="94" operator="containsText" text="Privado">
      <formula>NOT(ISERROR(SEARCH("Privado",B6)))</formula>
    </cfRule>
  </conditionalFormatting>
  <conditionalFormatting sqref="B6">
    <cfRule type="expression" dxfId="106" priority="93">
      <formula>#REF!="No"</formula>
    </cfRule>
  </conditionalFormatting>
  <conditionalFormatting sqref="P6">
    <cfRule type="containsText" dxfId="105" priority="59" operator="containsText" text="Privado">
      <formula>NOT(ISERROR(SEARCH("Privado",P6)))</formula>
    </cfRule>
  </conditionalFormatting>
  <conditionalFormatting sqref="P6">
    <cfRule type="expression" dxfId="104" priority="58">
      <formula>#REF!="No"</formula>
    </cfRule>
  </conditionalFormatting>
  <conditionalFormatting sqref="L52:M52">
    <cfRule type="containsText" dxfId="103" priority="52" operator="containsText" text="Privado">
      <formula>NOT(ISERROR(SEARCH("Privado",L52)))</formula>
    </cfRule>
  </conditionalFormatting>
  <conditionalFormatting sqref="L52:M52">
    <cfRule type="expression" dxfId="102" priority="51">
      <formula>#REF!="No"</formula>
    </cfRule>
  </conditionalFormatting>
  <conditionalFormatting sqref="Q6">
    <cfRule type="containsText" dxfId="101" priority="39" operator="containsText" text="Privado">
      <formula>NOT(ISERROR(SEARCH("Privado",Q6)))</formula>
    </cfRule>
  </conditionalFormatting>
  <conditionalFormatting sqref="Q6">
    <cfRule type="expression" dxfId="100" priority="38">
      <formula>#REF!="No"</formula>
    </cfRule>
  </conditionalFormatting>
  <conditionalFormatting sqref="L21">
    <cfRule type="containsText" dxfId="99" priority="43" operator="containsText" text="Privado">
      <formula>NOT(ISERROR(SEARCH("Privado",L21)))</formula>
    </cfRule>
  </conditionalFormatting>
  <conditionalFormatting sqref="L21">
    <cfRule type="expression" dxfId="98" priority="42">
      <formula>#REF!="No"</formula>
    </cfRule>
  </conditionalFormatting>
  <conditionalFormatting sqref="N35:N36">
    <cfRule type="containsText" dxfId="97" priority="40" operator="containsText" text="Error">
      <formula>NOT(ISERROR(SEARCH("Error",N35)))</formula>
    </cfRule>
  </conditionalFormatting>
  <conditionalFormatting sqref="L6:N6">
    <cfRule type="containsText" dxfId="96" priority="31" operator="containsText" text="Privado">
      <formula>NOT(ISERROR(SEARCH("Privado",L6)))</formula>
    </cfRule>
  </conditionalFormatting>
  <conditionalFormatting sqref="L6:N6">
    <cfRule type="expression" dxfId="95" priority="30">
      <formula>#REF!="No"</formula>
    </cfRule>
  </conditionalFormatting>
  <conditionalFormatting sqref="H6">
    <cfRule type="containsText" dxfId="94" priority="29" operator="containsText" text="Privado">
      <formula>NOT(ISERROR(SEARCH("Privado",H6)))</formula>
    </cfRule>
  </conditionalFormatting>
  <conditionalFormatting sqref="H6">
    <cfRule type="expression" dxfId="93" priority="28">
      <formula>#REF!="No"</formula>
    </cfRule>
  </conditionalFormatting>
  <conditionalFormatting sqref="F6">
    <cfRule type="containsText" dxfId="92" priority="27" operator="containsText" text="Privado">
      <formula>NOT(ISERROR(SEARCH("Privado",F6)))</formula>
    </cfRule>
  </conditionalFormatting>
  <conditionalFormatting sqref="F6">
    <cfRule type="expression" dxfId="91" priority="26">
      <formula>#REF!="No"</formula>
    </cfRule>
  </conditionalFormatting>
  <conditionalFormatting sqref="D6">
    <cfRule type="containsText" dxfId="90" priority="25" operator="containsText" text="Privado">
      <formula>NOT(ISERROR(SEARCH("Privado",D6)))</formula>
    </cfRule>
  </conditionalFormatting>
  <conditionalFormatting sqref="D6">
    <cfRule type="expression" dxfId="89" priority="24">
      <formula>#REF!="No"</formula>
    </cfRule>
  </conditionalFormatting>
  <conditionalFormatting sqref="O6">
    <cfRule type="containsText" dxfId="88" priority="23" operator="containsText" text="Privado">
      <formula>NOT(ISERROR(SEARCH("Privado",O6)))</formula>
    </cfRule>
  </conditionalFormatting>
  <conditionalFormatting sqref="O6">
    <cfRule type="expression" dxfId="87" priority="22">
      <formula>#REF!="No"</formula>
    </cfRule>
  </conditionalFormatting>
  <conditionalFormatting sqref="B21">
    <cfRule type="containsText" dxfId="86" priority="21" operator="containsText" text="Privado">
      <formula>NOT(ISERROR(SEARCH("Privado",B21)))</formula>
    </cfRule>
  </conditionalFormatting>
  <conditionalFormatting sqref="B21">
    <cfRule type="expression" dxfId="85" priority="20">
      <formula>#REF!="No"</formula>
    </cfRule>
  </conditionalFormatting>
  <conditionalFormatting sqref="L11">
    <cfRule type="containsText" dxfId="84" priority="19" operator="containsText" text="Privado">
      <formula>NOT(ISERROR(SEARCH("Privado",L11)))</formula>
    </cfRule>
  </conditionalFormatting>
  <conditionalFormatting sqref="L11">
    <cfRule type="expression" dxfId="83" priority="18">
      <formula>#REF!="No"</formula>
    </cfRule>
  </conditionalFormatting>
  <conditionalFormatting sqref="N33">
    <cfRule type="containsText" dxfId="82" priority="17" operator="containsText" text="Error">
      <formula>NOT(ISERROR(SEARCH("Error",N33)))</formula>
    </cfRule>
  </conditionalFormatting>
  <conditionalFormatting sqref="J6">
    <cfRule type="containsText" dxfId="81" priority="16" operator="containsText" text="Privado">
      <formula>NOT(ISERROR(SEARCH("Privado",J6)))</formula>
    </cfRule>
  </conditionalFormatting>
  <conditionalFormatting sqref="J6">
    <cfRule type="expression" dxfId="80" priority="15">
      <formula>#REF!="No"</formula>
    </cfRule>
  </conditionalFormatting>
  <conditionalFormatting sqref="J14">
    <cfRule type="containsText" dxfId="79" priority="2" operator="containsText" text="Privado">
      <formula>NOT(ISERROR(SEARCH("Privado",J14)))</formula>
    </cfRule>
  </conditionalFormatting>
  <conditionalFormatting sqref="J14">
    <cfRule type="expression" dxfId="78" priority="1">
      <formula>#REF!="No"</formula>
    </cfRule>
  </conditionalFormatting>
  <dataValidations count="1">
    <dataValidation type="list" allowBlank="1" showInputMessage="1" showErrorMessage="1" sqref="F11:F15 J11">
      <formula1>"SI,NO"</formula1>
    </dataValidation>
  </dataValidations>
  <pageMargins left="0.7" right="0.7" top="0.75" bottom="0.75" header="0.3" footer="0.3"/>
  <pageSetup orientation="portrait" r:id="rId1"/>
  <ignoredErrors>
    <ignoredError sqref="B52:E52 N52 B6 L11 F52:H52 D6 L52 J6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Spinner 1">
              <controlPr defaultSize="0" autoPict="0">
                <anchor moveWithCells="1" sizeWithCells="1">
                  <from>
                    <xdr:col>7</xdr:col>
                    <xdr:colOff>933450</xdr:colOff>
                    <xdr:row>5</xdr:row>
                    <xdr:rowOff>57150</xdr:rowOff>
                  </from>
                  <to>
                    <xdr:col>7</xdr:col>
                    <xdr:colOff>1162050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Spinner 4">
              <controlPr defaultSize="0" autoPict="0">
                <anchor moveWithCells="1" sizeWithCells="1">
                  <from>
                    <xdr:col>1</xdr:col>
                    <xdr:colOff>923925</xdr:colOff>
                    <xdr:row>19</xdr:row>
                    <xdr:rowOff>514350</xdr:rowOff>
                  </from>
                  <to>
                    <xdr:col>1</xdr:col>
                    <xdr:colOff>1152525</xdr:colOff>
                    <xdr:row>22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9900"/>
  </sheetPr>
  <dimension ref="A1:BD270"/>
  <sheetViews>
    <sheetView showGridLines="0" zoomScale="80" zoomScaleNormal="80" workbookViewId="0">
      <pane xSplit="5" ySplit="3" topLeftCell="F4" activePane="bottomRight" state="frozen"/>
      <selection activeCell="G69" sqref="G69"/>
      <selection pane="topRight" activeCell="G69" sqref="G69"/>
      <selection pane="bottomLeft" activeCell="G69" sqref="G69"/>
      <selection pane="bottomRight" activeCell="E28" sqref="E28"/>
    </sheetView>
  </sheetViews>
  <sheetFormatPr baseColWidth="10" defaultColWidth="0" defaultRowHeight="12.75" x14ac:dyDescent="0.2"/>
  <cols>
    <col min="1" max="1" width="11.85546875" style="22" customWidth="1"/>
    <col min="2" max="2" width="37" style="22" customWidth="1"/>
    <col min="3" max="3" width="12.85546875" style="63" customWidth="1"/>
    <col min="4" max="4" width="9.140625" style="22" customWidth="1"/>
    <col min="5" max="5" width="15.7109375" style="22" bestFit="1" customWidth="1"/>
    <col min="6" max="6" width="3.5703125" style="22" customWidth="1"/>
    <col min="7" max="49" width="14.28515625" style="22" customWidth="1"/>
    <col min="50" max="16384" width="13.5703125" style="22" hidden="1"/>
  </cols>
  <sheetData>
    <row r="1" spans="1:56" ht="15" x14ac:dyDescent="0.2">
      <c r="A1" s="1" t="str">
        <f>+Control!$A$1</f>
        <v>Ruta PY1 - Cuatro Mojones-Quiindy</v>
      </c>
      <c r="B1" s="2"/>
      <c r="C1" s="6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56" x14ac:dyDescent="0.2">
      <c r="A2" s="3" t="str">
        <f ca="1" xml:space="preserve"> RIGHT( CELL("filename",A3), LEN( CELL("filename",A3)) - SEARCH("]", CELL("filename",A3)))</f>
        <v>Gráficos</v>
      </c>
      <c r="B2" s="2"/>
      <c r="C2" s="6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56" x14ac:dyDescent="0.2">
      <c r="A3" s="4" t="str">
        <f>+Hip!A3</f>
        <v>Cifras en miles de USD</v>
      </c>
      <c r="B3" s="2"/>
      <c r="C3" s="23" t="str">
        <f ca="1">+Control!O29</f>
        <v>Ok</v>
      </c>
      <c r="D3" s="2"/>
      <c r="E3" s="2"/>
      <c r="F3" s="2"/>
      <c r="G3" s="25">
        <f>+Flags!G3</f>
        <v>2023</v>
      </c>
      <c r="H3" s="25">
        <f>+Flags!H3</f>
        <v>2024</v>
      </c>
      <c r="I3" s="25">
        <f>+Flags!I3</f>
        <v>2025</v>
      </c>
      <c r="J3" s="25">
        <f>+Flags!J3</f>
        <v>2026</v>
      </c>
      <c r="K3" s="25">
        <f>+Flags!K3</f>
        <v>2027</v>
      </c>
      <c r="L3" s="25">
        <f>+Flags!L3</f>
        <v>2028</v>
      </c>
      <c r="M3" s="25">
        <f>+Flags!M3</f>
        <v>2029</v>
      </c>
      <c r="N3" s="25">
        <f>+Flags!N3</f>
        <v>2030</v>
      </c>
      <c r="O3" s="25">
        <f>+Flags!O3</f>
        <v>2031</v>
      </c>
      <c r="P3" s="25">
        <f>+Flags!P3</f>
        <v>2032</v>
      </c>
      <c r="Q3" s="25">
        <f>+Flags!Q3</f>
        <v>2033</v>
      </c>
      <c r="R3" s="25">
        <f>+Flags!R3</f>
        <v>2034</v>
      </c>
      <c r="S3" s="25">
        <f>+Flags!S3</f>
        <v>2035</v>
      </c>
      <c r="T3" s="25">
        <f>+Flags!T3</f>
        <v>2036</v>
      </c>
      <c r="U3" s="25">
        <f>+Flags!U3</f>
        <v>2037</v>
      </c>
      <c r="V3" s="25">
        <f>+Flags!V3</f>
        <v>2038</v>
      </c>
      <c r="W3" s="25">
        <f>+Flags!W3</f>
        <v>2039</v>
      </c>
      <c r="X3" s="25">
        <f>+Flags!X3</f>
        <v>2040</v>
      </c>
      <c r="Y3" s="25">
        <f>+Flags!Y3</f>
        <v>2041</v>
      </c>
      <c r="Z3" s="25">
        <f>+Flags!Z3</f>
        <v>2042</v>
      </c>
      <c r="AA3" s="25">
        <f>+Flags!AA3</f>
        <v>2043</v>
      </c>
      <c r="AB3" s="25">
        <f>+Flags!AB3</f>
        <v>2044</v>
      </c>
      <c r="AC3" s="25">
        <f>+Flags!AC3</f>
        <v>2045</v>
      </c>
      <c r="AD3" s="25">
        <f>+Flags!AD3</f>
        <v>2046</v>
      </c>
      <c r="AE3" s="25">
        <f>+Flags!AE3</f>
        <v>2047</v>
      </c>
      <c r="AF3" s="25">
        <f>+Flags!AF3</f>
        <v>2048</v>
      </c>
      <c r="AG3" s="25">
        <f>+Flags!AG3</f>
        <v>2049</v>
      </c>
      <c r="AH3" s="25">
        <f>+Flags!AH3</f>
        <v>2050</v>
      </c>
      <c r="AI3" s="25">
        <f>+Flags!AI3</f>
        <v>2051</v>
      </c>
      <c r="AJ3" s="25">
        <f>+Flags!AJ3</f>
        <v>2052</v>
      </c>
      <c r="AK3" s="25">
        <f>+Flags!AK3</f>
        <v>2053</v>
      </c>
      <c r="AL3" s="25">
        <f>+Flags!AL3</f>
        <v>2054</v>
      </c>
      <c r="AM3" s="25">
        <f>+Flags!AM3</f>
        <v>2055</v>
      </c>
      <c r="AN3" s="25">
        <f>+Flags!AN3</f>
        <v>2056</v>
      </c>
      <c r="AO3" s="25">
        <f>+Flags!AO3</f>
        <v>2057</v>
      </c>
      <c r="AP3" s="25">
        <f>+Flags!AP3</f>
        <v>2058</v>
      </c>
      <c r="AQ3" s="25">
        <f>+Flags!AQ3</f>
        <v>2059</v>
      </c>
      <c r="AR3" s="25">
        <f>+Flags!AR3</f>
        <v>2060</v>
      </c>
      <c r="AS3" s="25">
        <f>+Flags!AS3</f>
        <v>2061</v>
      </c>
      <c r="AT3" s="25">
        <f>+Flags!AT3</f>
        <v>2062</v>
      </c>
      <c r="AU3" s="25">
        <f>+Flags!AU3</f>
        <v>2063</v>
      </c>
      <c r="AV3" s="25">
        <f>+Flags!AV3</f>
        <v>2064</v>
      </c>
    </row>
    <row r="4" spans="1:56" x14ac:dyDescent="0.2"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</row>
    <row r="5" spans="1:56" x14ac:dyDescent="0.2">
      <c r="C5" s="348">
        <f>+Hip!D203</f>
        <v>6.2100000000000002E-2</v>
      </c>
      <c r="D5" s="62" t="s">
        <v>699</v>
      </c>
      <c r="E5" s="62" t="s">
        <v>700</v>
      </c>
    </row>
    <row r="6" spans="1:56" x14ac:dyDescent="0.2">
      <c r="B6" s="22" t="s">
        <v>789</v>
      </c>
      <c r="C6" s="348"/>
      <c r="D6" s="238">
        <f>+NPV($C$5,G6:AV6)</f>
        <v>53752.621164143886</v>
      </c>
      <c r="E6" s="238">
        <f>+SUM(G6:AV6)</f>
        <v>60635.988858514182</v>
      </c>
      <c r="G6" s="156">
        <f>+Ingr!G89</f>
        <v>0</v>
      </c>
      <c r="H6" s="156">
        <f>+Ingr!H89</f>
        <v>60635.988858514182</v>
      </c>
      <c r="I6" s="156">
        <f>+Ingr!I89</f>
        <v>0</v>
      </c>
      <c r="J6" s="156">
        <f>+Ingr!J89</f>
        <v>0</v>
      </c>
      <c r="K6" s="156">
        <f>+Ingr!K89</f>
        <v>0</v>
      </c>
      <c r="L6" s="156">
        <f>+Ingr!L89</f>
        <v>0</v>
      </c>
      <c r="M6" s="156">
        <f>+Ingr!M89</f>
        <v>0</v>
      </c>
      <c r="N6" s="156">
        <f>+Ingr!N89</f>
        <v>0</v>
      </c>
      <c r="O6" s="156">
        <f>+Ingr!O89</f>
        <v>0</v>
      </c>
      <c r="P6" s="156">
        <f>+Ingr!P89</f>
        <v>0</v>
      </c>
      <c r="Q6" s="156">
        <f>+Ingr!Q89</f>
        <v>0</v>
      </c>
      <c r="R6" s="156">
        <f>+Ingr!R89</f>
        <v>0</v>
      </c>
      <c r="S6" s="156">
        <f>+Ingr!S89</f>
        <v>0</v>
      </c>
      <c r="T6" s="156">
        <f>+Ingr!T89</f>
        <v>0</v>
      </c>
      <c r="U6" s="156">
        <f>+Ingr!U89</f>
        <v>0</v>
      </c>
      <c r="V6" s="156">
        <f>+Ingr!V89</f>
        <v>0</v>
      </c>
      <c r="W6" s="156">
        <f>+Ingr!W89</f>
        <v>0</v>
      </c>
      <c r="X6" s="156">
        <f>+Ingr!X89</f>
        <v>0</v>
      </c>
      <c r="Y6" s="156">
        <f>+Ingr!Y89</f>
        <v>0</v>
      </c>
      <c r="Z6" s="156">
        <f>+Ingr!Z89</f>
        <v>0</v>
      </c>
      <c r="AA6" s="156">
        <f>+Ingr!AA89</f>
        <v>0</v>
      </c>
      <c r="AB6" s="156">
        <f>+Ingr!AB89</f>
        <v>0</v>
      </c>
      <c r="AC6" s="156">
        <f>+Ingr!AC89</f>
        <v>0</v>
      </c>
      <c r="AD6" s="156">
        <f>+Ingr!AD89</f>
        <v>0</v>
      </c>
      <c r="AE6" s="156">
        <f>+Ingr!AE89</f>
        <v>0</v>
      </c>
      <c r="AF6" s="156">
        <f>+Ingr!AF89</f>
        <v>0</v>
      </c>
      <c r="AG6" s="156">
        <f>+Ingr!AG89</f>
        <v>0</v>
      </c>
      <c r="AH6" s="156">
        <f>+Ingr!AH89</f>
        <v>0</v>
      </c>
      <c r="AI6" s="156">
        <f>+Ingr!AI89</f>
        <v>0</v>
      </c>
      <c r="AJ6" s="156">
        <f>+Ingr!AJ89</f>
        <v>0</v>
      </c>
      <c r="AK6" s="156">
        <f>+Ingr!AK89</f>
        <v>0</v>
      </c>
      <c r="AL6" s="156">
        <f>+Ingr!AL89</f>
        <v>0</v>
      </c>
      <c r="AM6" s="156">
        <f>+Ingr!AM89</f>
        <v>0</v>
      </c>
      <c r="AN6" s="156">
        <f>+Ingr!AN89</f>
        <v>0</v>
      </c>
      <c r="AO6" s="156">
        <f>+Ingr!AO89</f>
        <v>0</v>
      </c>
      <c r="AP6" s="156">
        <f>+Ingr!AP89</f>
        <v>0</v>
      </c>
      <c r="AQ6" s="156">
        <f>+Ingr!AQ89</f>
        <v>0</v>
      </c>
      <c r="AR6" s="156">
        <f>+Ingr!AR89</f>
        <v>0</v>
      </c>
      <c r="AS6" s="156">
        <f>+Ingr!AS89</f>
        <v>0</v>
      </c>
      <c r="AT6" s="156">
        <f>+Ingr!AT89</f>
        <v>0</v>
      </c>
      <c r="AU6" s="156">
        <f>+Ingr!AU89</f>
        <v>0</v>
      </c>
      <c r="AV6" s="156">
        <f>+Ingr!AV89</f>
        <v>0</v>
      </c>
    </row>
    <row r="7" spans="1:56" x14ac:dyDescent="0.2">
      <c r="B7" s="22" t="s">
        <v>381</v>
      </c>
      <c r="D7" s="238">
        <f>+NPV($C$5,G7:AV7)</f>
        <v>51246.102293891818</v>
      </c>
      <c r="E7" s="238">
        <f>+SUM(G7:AV7)</f>
        <v>148357.62688581523</v>
      </c>
      <c r="G7" s="156">
        <f>+CF!G10</f>
        <v>0</v>
      </c>
      <c r="H7" s="156">
        <f>+CF!H10</f>
        <v>0</v>
      </c>
      <c r="I7" s="156">
        <f>+CF!I10</f>
        <v>0</v>
      </c>
      <c r="J7" s="156">
        <f>+CF!J10</f>
        <v>1728.0200633933273</v>
      </c>
      <c r="K7" s="156">
        <f>+CF!K10</f>
        <v>3182.6489732440327</v>
      </c>
      <c r="L7" s="156">
        <f>+CF!L10</f>
        <v>3336.6653444839721</v>
      </c>
      <c r="M7" s="156">
        <f>+CF!M10</f>
        <v>3479.1741603304408</v>
      </c>
      <c r="N7" s="156">
        <f>+CF!N10</f>
        <v>3637.842901063992</v>
      </c>
      <c r="O7" s="156">
        <f>+CF!O10</f>
        <v>3856.4178419585633</v>
      </c>
      <c r="P7" s="156">
        <f>+CF!P10</f>
        <v>4099.3328666257412</v>
      </c>
      <c r="Q7" s="156">
        <f>+CF!Q10</f>
        <v>4333.7772016912913</v>
      </c>
      <c r="R7" s="156">
        <f>+CF!R10</f>
        <v>4594.1898120396854</v>
      </c>
      <c r="S7" s="156">
        <f>+CF!S10</f>
        <v>4870.2586341696469</v>
      </c>
      <c r="T7" s="156">
        <f>+CF!T10</f>
        <v>5039.4850175774918</v>
      </c>
      <c r="U7" s="156">
        <f>+CF!U10</f>
        <v>5186.3501156609636</v>
      </c>
      <c r="V7" s="156">
        <f>+CF!V10</f>
        <v>5352.3361970530195</v>
      </c>
      <c r="W7" s="156">
        <f>+CF!W10</f>
        <v>5523.8551661756683</v>
      </c>
      <c r="X7" s="156">
        <f>+CF!X10</f>
        <v>5716.7136287877693</v>
      </c>
      <c r="Y7" s="156">
        <f>+CF!Y10</f>
        <v>5884.2468393145464</v>
      </c>
      <c r="Z7" s="156">
        <f>+CF!Z10</f>
        <v>6073.513282468899</v>
      </c>
      <c r="AA7" s="156">
        <f>+CF!AA10</f>
        <v>6269.1005396267219</v>
      </c>
      <c r="AB7" s="156">
        <f>+CF!AB10</f>
        <v>6488.9520825456812</v>
      </c>
      <c r="AC7" s="156">
        <f>+CF!AC10</f>
        <v>6680.1011947516618</v>
      </c>
      <c r="AD7" s="156">
        <f>+CF!AD10</f>
        <v>6888.7322878233408</v>
      </c>
      <c r="AE7" s="156">
        <f>+CF!AE10</f>
        <v>7103.8792907541638</v>
      </c>
      <c r="AF7" s="156">
        <f>+CF!AF10</f>
        <v>7345.8162428806645</v>
      </c>
      <c r="AG7" s="156">
        <f>+CF!AG10</f>
        <v>7554.5413945651198</v>
      </c>
      <c r="AH7" s="156">
        <f>+CF!AH10</f>
        <v>7790.4827675242259</v>
      </c>
      <c r="AI7" s="156">
        <f>+CF!AI10</f>
        <v>8033.7929977026324</v>
      </c>
      <c r="AJ7" s="156">
        <f>+CF!AJ10</f>
        <v>8307.4000416019608</v>
      </c>
      <c r="AK7" s="156">
        <f>+CF!AK10</f>
        <v>0</v>
      </c>
      <c r="AL7" s="156">
        <f>+CF!AL10</f>
        <v>0</v>
      </c>
      <c r="AM7" s="156">
        <f>+CF!AM10</f>
        <v>0</v>
      </c>
      <c r="AN7" s="156">
        <f>+CF!AN10</f>
        <v>0</v>
      </c>
      <c r="AO7" s="156">
        <f>+CF!AO10</f>
        <v>0</v>
      </c>
      <c r="AP7" s="156">
        <f>+CF!AP10</f>
        <v>0</v>
      </c>
      <c r="AQ7" s="156">
        <f>+CF!AQ10</f>
        <v>0</v>
      </c>
      <c r="AR7" s="156">
        <f>+CF!AR10</f>
        <v>0</v>
      </c>
      <c r="AS7" s="156">
        <f>+CF!AS10</f>
        <v>0</v>
      </c>
      <c r="AT7" s="156">
        <f>+CF!AT10</f>
        <v>0</v>
      </c>
      <c r="AU7" s="156">
        <f>+CF!AU10</f>
        <v>0</v>
      </c>
      <c r="AV7" s="156">
        <f>+CF!AV10</f>
        <v>0</v>
      </c>
    </row>
    <row r="8" spans="1:56" x14ac:dyDescent="0.2">
      <c r="B8" s="22" t="s">
        <v>134</v>
      </c>
      <c r="D8" s="238">
        <f t="shared" ref="D8:D12" si="0">+NPV($C$5,G8:AV8)</f>
        <v>194504.86712975209</v>
      </c>
      <c r="E8" s="238">
        <f t="shared" ref="E8:E12" si="1">+SUM(G8:AV8)</f>
        <v>535660.14645527501</v>
      </c>
      <c r="G8" s="156">
        <f>+CF!G11</f>
        <v>0</v>
      </c>
      <c r="H8" s="156">
        <f>+CF!H11</f>
        <v>0</v>
      </c>
      <c r="I8" s="156">
        <f>+CF!I11</f>
        <v>0</v>
      </c>
      <c r="J8" s="156">
        <f>+CF!J11</f>
        <v>7190.0062890867148</v>
      </c>
      <c r="K8" s="156">
        <f>+CF!K11</f>
        <v>12598.178821566735</v>
      </c>
      <c r="L8" s="156">
        <f>+CF!L11</f>
        <v>15901.091185259877</v>
      </c>
      <c r="M8" s="156">
        <f>+CF!M11</f>
        <v>16235.014100150333</v>
      </c>
      <c r="N8" s="156">
        <f>+CF!N11</f>
        <v>16575.949396253487</v>
      </c>
      <c r="O8" s="156">
        <f>+CF!O11</f>
        <v>16924.044333574806</v>
      </c>
      <c r="P8" s="156">
        <f>+CF!P11</f>
        <v>17279.449264579875</v>
      </c>
      <c r="Q8" s="156">
        <f>+CF!Q11</f>
        <v>17642.317699136052</v>
      </c>
      <c r="R8" s="156">
        <f>+CF!R11</f>
        <v>18012.806370817907</v>
      </c>
      <c r="S8" s="156">
        <f>+CF!S11</f>
        <v>18391.075304605081</v>
      </c>
      <c r="T8" s="156">
        <f>+CF!T11</f>
        <v>18777.287886001788</v>
      </c>
      <c r="U8" s="156">
        <f>+CF!U11</f>
        <v>19171.610931607825</v>
      </c>
      <c r="V8" s="156">
        <f>+CF!V11</f>
        <v>19574.214761171585</v>
      </c>
      <c r="W8" s="156">
        <f>+CF!W11</f>
        <v>19985.273271156188</v>
      </c>
      <c r="X8" s="156">
        <f>+CF!X11</f>
        <v>20404.964009850464</v>
      </c>
      <c r="Y8" s="156">
        <f>+CF!Y11</f>
        <v>20833.468254057323</v>
      </c>
      <c r="Z8" s="156">
        <f>+CF!Z11</f>
        <v>21270.971087392525</v>
      </c>
      <c r="AA8" s="156">
        <f>+CF!AA11</f>
        <v>21717.661480227765</v>
      </c>
      <c r="AB8" s="156">
        <f>+CF!AB11</f>
        <v>22173.732371312544</v>
      </c>
      <c r="AC8" s="156">
        <f>+CF!AC11</f>
        <v>22639.380751110108</v>
      </c>
      <c r="AD8" s="156">
        <f>+CF!AD11</f>
        <v>23114.80774688342</v>
      </c>
      <c r="AE8" s="156">
        <f>+CF!AE11</f>
        <v>23600.218709567969</v>
      </c>
      <c r="AF8" s="156">
        <f>+CF!AF11</f>
        <v>24095.823302468893</v>
      </c>
      <c r="AG8" s="156">
        <f>+CF!AG11</f>
        <v>24601.835591820734</v>
      </c>
      <c r="AH8" s="156">
        <f>+CF!AH11</f>
        <v>25118.474139248967</v>
      </c>
      <c r="AI8" s="156">
        <f>+CF!AI11</f>
        <v>25645.962096173196</v>
      </c>
      <c r="AJ8" s="156">
        <f>+CF!AJ11</f>
        <v>26184.527300192829</v>
      </c>
      <c r="AK8" s="156">
        <f>+CF!AK11</f>
        <v>0</v>
      </c>
      <c r="AL8" s="156">
        <f>+CF!AL11</f>
        <v>0</v>
      </c>
      <c r="AM8" s="156">
        <f>+CF!AM11</f>
        <v>0</v>
      </c>
      <c r="AN8" s="156">
        <f>+CF!AN11</f>
        <v>0</v>
      </c>
      <c r="AO8" s="156">
        <f>+CF!AO11</f>
        <v>0</v>
      </c>
      <c r="AP8" s="156">
        <f>+CF!AP11</f>
        <v>0</v>
      </c>
      <c r="AQ8" s="156">
        <f>+CF!AQ11</f>
        <v>0</v>
      </c>
      <c r="AR8" s="156">
        <f>+CF!AR11</f>
        <v>0</v>
      </c>
      <c r="AS8" s="156">
        <f>+CF!AS11</f>
        <v>0</v>
      </c>
      <c r="AT8" s="156">
        <f>+CF!AT11</f>
        <v>0</v>
      </c>
      <c r="AU8" s="156">
        <f>+CF!AU11</f>
        <v>0</v>
      </c>
      <c r="AV8" s="156">
        <f>+CF!AV11</f>
        <v>0</v>
      </c>
    </row>
    <row r="9" spans="1:56" x14ac:dyDescent="0.2">
      <c r="B9" s="22" t="s">
        <v>348</v>
      </c>
      <c r="D9" s="238">
        <f t="shared" si="0"/>
        <v>327549.69785142387</v>
      </c>
      <c r="E9" s="238">
        <f t="shared" si="1"/>
        <v>643625.73475293885</v>
      </c>
      <c r="G9" s="156">
        <f>+CF!G12</f>
        <v>0</v>
      </c>
      <c r="H9" s="156">
        <f>+CF!H12</f>
        <v>0</v>
      </c>
      <c r="I9" s="156">
        <f>+CF!I12</f>
        <v>0</v>
      </c>
      <c r="J9" s="156">
        <f>+CF!J12</f>
        <v>18714.842907962837</v>
      </c>
      <c r="K9" s="156">
        <f>+CF!K12</f>
        <v>33265.767900238308</v>
      </c>
      <c r="L9" s="156">
        <f>+CF!L12</f>
        <v>42908.382316862611</v>
      </c>
      <c r="M9" s="156">
        <f>+CF!M12</f>
        <v>42908.382316862611</v>
      </c>
      <c r="N9" s="156">
        <f>+CF!N12</f>
        <v>42908.382316862611</v>
      </c>
      <c r="O9" s="156">
        <f>+CF!O12</f>
        <v>42908.382316862611</v>
      </c>
      <c r="P9" s="156">
        <f>+CF!P12</f>
        <v>42908.382316862611</v>
      </c>
      <c r="Q9" s="156">
        <f>+CF!Q12</f>
        <v>42908.382316862611</v>
      </c>
      <c r="R9" s="156">
        <f>+CF!R12</f>
        <v>42908.382316862611</v>
      </c>
      <c r="S9" s="156">
        <f>+CF!S12</f>
        <v>42908.382316862611</v>
      </c>
      <c r="T9" s="156">
        <f>+CF!T12</f>
        <v>42908.382316862611</v>
      </c>
      <c r="U9" s="156">
        <f>+CF!U12</f>
        <v>42908.382316862611</v>
      </c>
      <c r="V9" s="156">
        <f>+CF!V12</f>
        <v>42908.382316862611</v>
      </c>
      <c r="W9" s="156">
        <f>+CF!W12</f>
        <v>42908.382316862611</v>
      </c>
      <c r="X9" s="156">
        <f>+CF!X12</f>
        <v>42908.382316862611</v>
      </c>
      <c r="Y9" s="156">
        <f>+CF!Y12</f>
        <v>24193.539408899771</v>
      </c>
      <c r="Z9" s="156">
        <f>+CF!Z12</f>
        <v>9642.6144166243066</v>
      </c>
      <c r="AA9" s="156">
        <f>+CF!AA12</f>
        <v>0</v>
      </c>
      <c r="AB9" s="156">
        <f>+CF!AB12</f>
        <v>0</v>
      </c>
      <c r="AC9" s="156">
        <f>+CF!AC12</f>
        <v>0</v>
      </c>
      <c r="AD9" s="156">
        <f>+CF!AD12</f>
        <v>0</v>
      </c>
      <c r="AE9" s="156">
        <f>+CF!AE12</f>
        <v>0</v>
      </c>
      <c r="AF9" s="156">
        <f>+CF!AF12</f>
        <v>0</v>
      </c>
      <c r="AG9" s="156">
        <f>+CF!AG12</f>
        <v>0</v>
      </c>
      <c r="AH9" s="156">
        <f>+CF!AH12</f>
        <v>0</v>
      </c>
      <c r="AI9" s="156">
        <f>+CF!AI12</f>
        <v>0</v>
      </c>
      <c r="AJ9" s="156">
        <f>+CF!AJ12</f>
        <v>0</v>
      </c>
      <c r="AK9" s="156">
        <f>+CF!AK12</f>
        <v>0</v>
      </c>
      <c r="AL9" s="156">
        <f>+CF!AL12</f>
        <v>0</v>
      </c>
      <c r="AM9" s="156">
        <f>+CF!AM12</f>
        <v>0</v>
      </c>
      <c r="AN9" s="156">
        <f>+CF!AN12</f>
        <v>0</v>
      </c>
      <c r="AO9" s="156">
        <f>+CF!AO12</f>
        <v>0</v>
      </c>
      <c r="AP9" s="156">
        <f>+CF!AP12</f>
        <v>0</v>
      </c>
      <c r="AQ9" s="156">
        <f>+CF!AQ12</f>
        <v>0</v>
      </c>
      <c r="AR9" s="156">
        <f>+CF!AR12</f>
        <v>0</v>
      </c>
      <c r="AS9" s="156">
        <f>+CF!AS12</f>
        <v>0</v>
      </c>
      <c r="AT9" s="156">
        <f>+CF!AT12</f>
        <v>0</v>
      </c>
      <c r="AU9" s="156">
        <f>+CF!AU12</f>
        <v>0</v>
      </c>
      <c r="AV9" s="156">
        <f>+CF!AV12</f>
        <v>0</v>
      </c>
    </row>
    <row r="10" spans="1:56" x14ac:dyDescent="0.2">
      <c r="B10" s="22" t="s">
        <v>174</v>
      </c>
      <c r="D10" s="238">
        <f t="shared" si="0"/>
        <v>-512461.02293891826</v>
      </c>
      <c r="E10" s="238">
        <f t="shared" si="1"/>
        <v>-1483576.2688581522</v>
      </c>
      <c r="G10" s="156">
        <f>-Ingr!G46</f>
        <v>0</v>
      </c>
      <c r="H10" s="156">
        <f>-Ingr!H46</f>
        <v>0</v>
      </c>
      <c r="I10" s="156">
        <f>-Ingr!I46</f>
        <v>0</v>
      </c>
      <c r="J10" s="156">
        <f>-Ingr!J46</f>
        <v>-17280.200633933273</v>
      </c>
      <c r="K10" s="156">
        <f>-Ingr!K46</f>
        <v>-31826.489732440325</v>
      </c>
      <c r="L10" s="156">
        <f>-Ingr!L46</f>
        <v>-33366.653444839721</v>
      </c>
      <c r="M10" s="156">
        <f>-Ingr!M46</f>
        <v>-34791.741603304406</v>
      </c>
      <c r="N10" s="156">
        <f>-Ingr!N46</f>
        <v>-36378.42901063992</v>
      </c>
      <c r="O10" s="156">
        <f>-Ingr!O46</f>
        <v>-38564.178419585631</v>
      </c>
      <c r="P10" s="156">
        <f>-Ingr!P46</f>
        <v>-40993.32866625741</v>
      </c>
      <c r="Q10" s="156">
        <f>-Ingr!Q46</f>
        <v>-43337.77201691291</v>
      </c>
      <c r="R10" s="156">
        <f>-Ingr!R46</f>
        <v>-45941.898120396851</v>
      </c>
      <c r="S10" s="156">
        <f>-Ingr!S46</f>
        <v>-48702.586341696464</v>
      </c>
      <c r="T10" s="156">
        <f>-Ingr!T46</f>
        <v>-50394.850175774918</v>
      </c>
      <c r="U10" s="156">
        <f>-Ingr!U46</f>
        <v>-51863.501156609629</v>
      </c>
      <c r="V10" s="156">
        <f>-Ingr!V46</f>
        <v>-53523.36197053019</v>
      </c>
      <c r="W10" s="156">
        <f>-Ingr!W46</f>
        <v>-55238.551661756683</v>
      </c>
      <c r="X10" s="156">
        <f>-Ingr!X46</f>
        <v>-57167.136287877693</v>
      </c>
      <c r="Y10" s="156">
        <f>-Ingr!Y46</f>
        <v>-58842.468393145457</v>
      </c>
      <c r="Z10" s="156">
        <f>-Ingr!Z46</f>
        <v>-60735.13282468899</v>
      </c>
      <c r="AA10" s="156">
        <f>-Ingr!AA46</f>
        <v>-62691.005396267217</v>
      </c>
      <c r="AB10" s="156">
        <f>-Ingr!AB46</f>
        <v>-64889.520825456806</v>
      </c>
      <c r="AC10" s="156">
        <f>-Ingr!AC46</f>
        <v>-66801.011947516614</v>
      </c>
      <c r="AD10" s="156">
        <f>-Ingr!AD46</f>
        <v>-68887.322878233404</v>
      </c>
      <c r="AE10" s="156">
        <f>-Ingr!AE46</f>
        <v>-71038.792907541632</v>
      </c>
      <c r="AF10" s="156">
        <f>-Ingr!AF46</f>
        <v>-73458.162428806638</v>
      </c>
      <c r="AG10" s="156">
        <f>-Ingr!AG46</f>
        <v>-75545.413945651191</v>
      </c>
      <c r="AH10" s="156">
        <f>-Ingr!AH46</f>
        <v>-77904.827675242253</v>
      </c>
      <c r="AI10" s="156">
        <f>-Ingr!AI46</f>
        <v>-80337.929977026317</v>
      </c>
      <c r="AJ10" s="156">
        <f>-Ingr!AJ46</f>
        <v>-83074.000416019597</v>
      </c>
      <c r="AK10" s="156">
        <f>-Ingr!AK46</f>
        <v>0</v>
      </c>
      <c r="AL10" s="156">
        <f>-Ingr!AL46</f>
        <v>0</v>
      </c>
      <c r="AM10" s="156">
        <f>-Ingr!AM46</f>
        <v>0</v>
      </c>
      <c r="AN10" s="156">
        <f>-Ingr!AN46</f>
        <v>0</v>
      </c>
      <c r="AO10" s="156">
        <f>-Ingr!AO46</f>
        <v>0</v>
      </c>
      <c r="AP10" s="156">
        <f>-Ingr!AP46</f>
        <v>0</v>
      </c>
      <c r="AQ10" s="156">
        <f>-Ingr!AQ46</f>
        <v>0</v>
      </c>
      <c r="AR10" s="156">
        <f>-Ingr!AR46</f>
        <v>0</v>
      </c>
      <c r="AS10" s="156">
        <f>-Ingr!AS46</f>
        <v>0</v>
      </c>
      <c r="AT10" s="156">
        <f>-Ingr!AT46</f>
        <v>0</v>
      </c>
      <c r="AU10" s="156">
        <f>-Ingr!AU46</f>
        <v>0</v>
      </c>
      <c r="AV10" s="156">
        <f>-Ingr!AV46</f>
        <v>0</v>
      </c>
    </row>
    <row r="11" spans="1:56" x14ac:dyDescent="0.2">
      <c r="B11" s="22" t="s">
        <v>398</v>
      </c>
      <c r="D11" s="238">
        <f t="shared" ref="D11" si="2">+NPV($C$5,G11:AV11)</f>
        <v>-7827.2322217289129</v>
      </c>
      <c r="E11" s="238">
        <f t="shared" ref="E11" si="3">+SUM(G11:AV11)</f>
        <v>-20941.941613845102</v>
      </c>
      <c r="G11" s="156">
        <f>+CF!G27</f>
        <v>0</v>
      </c>
      <c r="H11" s="156">
        <f>+CF!H27</f>
        <v>0</v>
      </c>
      <c r="I11" s="156">
        <f>+CF!I27</f>
        <v>0</v>
      </c>
      <c r="J11" s="156">
        <f>+CF!J27</f>
        <v>0</v>
      </c>
      <c r="K11" s="156">
        <f>+CF!K27</f>
        <v>0</v>
      </c>
      <c r="L11" s="156">
        <f>+CF!L27</f>
        <v>-195.324987094638</v>
      </c>
      <c r="M11" s="156">
        <f>+CF!M27</f>
        <v>-1162.9001427493474</v>
      </c>
      <c r="N11" s="156">
        <f>+CF!N27</f>
        <v>-1137.3825085259275</v>
      </c>
      <c r="O11" s="156">
        <f>+CF!O27</f>
        <v>-1095.4511642059806</v>
      </c>
      <c r="P11" s="156">
        <f>+CF!P27</f>
        <v>-1050.8374033449848</v>
      </c>
      <c r="Q11" s="156">
        <f>+CF!Q27</f>
        <v>-994.4752525751087</v>
      </c>
      <c r="R11" s="156">
        <f>+CF!R27</f>
        <v>-928.60673397260655</v>
      </c>
      <c r="S11" s="156">
        <f>+CF!S27</f>
        <v>-866.83755555188918</v>
      </c>
      <c r="T11" s="156">
        <f>+CF!T27</f>
        <v>-756.15537643711434</v>
      </c>
      <c r="U11" s="156">
        <f>+CF!U27</f>
        <v>-634.90183717166065</v>
      </c>
      <c r="V11" s="156">
        <f>+CF!V27</f>
        <v>-497.38560476861676</v>
      </c>
      <c r="W11" s="156">
        <f>+CF!W27</f>
        <v>-340.31920039607962</v>
      </c>
      <c r="X11" s="156">
        <f>+CF!X27</f>
        <v>-1638.8329875304496</v>
      </c>
      <c r="Y11" s="156">
        <f>+CF!Y27</f>
        <v>-874.32218846869409</v>
      </c>
      <c r="Z11" s="156">
        <f>+CF!Z27</f>
        <v>-842.36574517262477</v>
      </c>
      <c r="AA11" s="156">
        <f>+CF!AA27</f>
        <v>-838.74127998136544</v>
      </c>
      <c r="AB11" s="156">
        <f>+CF!AB27</f>
        <v>-755.54423069174754</v>
      </c>
      <c r="AC11" s="156">
        <f>+CF!AC27</f>
        <v>-664.55406047183067</v>
      </c>
      <c r="AD11" s="156">
        <f>+CF!AD27</f>
        <v>-564.97523236321638</v>
      </c>
      <c r="AE11" s="156">
        <f>+CF!AE27</f>
        <v>-436.48361031516356</v>
      </c>
      <c r="AF11" s="156">
        <f>+CF!AF27</f>
        <v>-301.74282731130415</v>
      </c>
      <c r="AG11" s="156">
        <f>+CF!AG27</f>
        <v>-146.77987787824333</v>
      </c>
      <c r="AH11" s="156">
        <f>+CF!AH27</f>
        <v>-2266.8251375302821</v>
      </c>
      <c r="AI11" s="156">
        <f>+CF!AI27</f>
        <v>-1016.3227227146996</v>
      </c>
      <c r="AJ11" s="156">
        <f>+CF!AJ27</f>
        <v>-933.87394662149745</v>
      </c>
      <c r="AK11" s="156">
        <f>+CF!AK27</f>
        <v>-1.3327737114380692E-12</v>
      </c>
      <c r="AL11" s="156">
        <f>+CF!AL27</f>
        <v>-1.4507825847831143E-12</v>
      </c>
      <c r="AM11" s="156">
        <f>+CF!AM27</f>
        <v>-1.5792404143678052E-12</v>
      </c>
      <c r="AN11" s="156">
        <f>+CF!AN27</f>
        <v>-1.7190723906748846E-12</v>
      </c>
      <c r="AO11" s="156">
        <f>+CF!AO27</f>
        <v>-1.8712856240850959E-12</v>
      </c>
      <c r="AP11" s="156">
        <f>+CF!AP27</f>
        <v>-2.0369763983777449E-12</v>
      </c>
      <c r="AQ11" s="156">
        <f>+CF!AQ27</f>
        <v>-2.2173380664839026E-12</v>
      </c>
      <c r="AR11" s="156">
        <f>+CF!AR27</f>
        <v>-2.4136696453597397E-12</v>
      </c>
      <c r="AS11" s="156">
        <f>+CF!AS27</f>
        <v>-2.6273851718827681E-12</v>
      </c>
      <c r="AT11" s="156">
        <f>+CF!AT27</f>
        <v>-2.860023887154854E-12</v>
      </c>
      <c r="AU11" s="156">
        <f>+CF!AU27</f>
        <v>-3.1132613225623157E-12</v>
      </c>
      <c r="AV11" s="156">
        <f>+CF!AV27</f>
        <v>-3.3889213674380999E-12</v>
      </c>
    </row>
    <row r="12" spans="1:56" x14ac:dyDescent="0.2">
      <c r="A12" s="22" t="s">
        <v>787</v>
      </c>
      <c r="B12" s="499" t="s">
        <v>698</v>
      </c>
      <c r="C12" s="500"/>
      <c r="D12" s="314">
        <f t="shared" si="0"/>
        <v>114592.26550029349</v>
      </c>
      <c r="E12" s="314">
        <f t="shared" si="1"/>
        <v>-95296.771905608621</v>
      </c>
      <c r="F12" s="499"/>
      <c r="G12" s="501">
        <f>+G6+G7+G8+G9+G10</f>
        <v>0</v>
      </c>
      <c r="H12" s="501">
        <f t="shared" ref="H12:AV12" si="4">+H6+H7+H8+H9+H10</f>
        <v>60635.988858514182</v>
      </c>
      <c r="I12" s="501">
        <f t="shared" si="4"/>
        <v>0</v>
      </c>
      <c r="J12" s="501">
        <f t="shared" si="4"/>
        <v>10352.668626509607</v>
      </c>
      <c r="K12" s="501">
        <f t="shared" si="4"/>
        <v>17220.105962608755</v>
      </c>
      <c r="L12" s="501">
        <f t="shared" si="4"/>
        <v>28779.485401766739</v>
      </c>
      <c r="M12" s="501">
        <f t="shared" si="4"/>
        <v>27830.828974038981</v>
      </c>
      <c r="N12" s="501">
        <f t="shared" si="4"/>
        <v>26743.74560354017</v>
      </c>
      <c r="O12" s="501">
        <f t="shared" si="4"/>
        <v>25124.666072810345</v>
      </c>
      <c r="P12" s="501">
        <f t="shared" si="4"/>
        <v>23293.83578181082</v>
      </c>
      <c r="Q12" s="501">
        <f t="shared" si="4"/>
        <v>21546.705200777047</v>
      </c>
      <c r="R12" s="501">
        <f t="shared" si="4"/>
        <v>19573.480379323351</v>
      </c>
      <c r="S12" s="501">
        <f t="shared" si="4"/>
        <v>17467.129913940873</v>
      </c>
      <c r="T12" s="501">
        <f t="shared" si="4"/>
        <v>16330.30504466698</v>
      </c>
      <c r="U12" s="501">
        <f t="shared" si="4"/>
        <v>15402.842207521775</v>
      </c>
      <c r="V12" s="501">
        <f t="shared" si="4"/>
        <v>14311.571304557023</v>
      </c>
      <c r="W12" s="501">
        <f t="shared" si="4"/>
        <v>13178.959092437777</v>
      </c>
      <c r="X12" s="501">
        <f t="shared" si="4"/>
        <v>11862.923667623159</v>
      </c>
      <c r="Y12" s="501">
        <f t="shared" si="4"/>
        <v>-7931.2138908738198</v>
      </c>
      <c r="Z12" s="501">
        <f t="shared" si="4"/>
        <v>-23748.034038203259</v>
      </c>
      <c r="AA12" s="501">
        <f t="shared" si="4"/>
        <v>-34704.243376412735</v>
      </c>
      <c r="AB12" s="501">
        <f t="shared" si="4"/>
        <v>-36226.836371598576</v>
      </c>
      <c r="AC12" s="501">
        <f t="shared" si="4"/>
        <v>-37481.530001654843</v>
      </c>
      <c r="AD12" s="501">
        <f t="shared" si="4"/>
        <v>-38883.782843526642</v>
      </c>
      <c r="AE12" s="501">
        <f t="shared" si="4"/>
        <v>-40334.694907219498</v>
      </c>
      <c r="AF12" s="501">
        <f t="shared" si="4"/>
        <v>-42016.522883457081</v>
      </c>
      <c r="AG12" s="501">
        <f t="shared" si="4"/>
        <v>-43389.036959265337</v>
      </c>
      <c r="AH12" s="501">
        <f t="shared" si="4"/>
        <v>-44995.87076846906</v>
      </c>
      <c r="AI12" s="501">
        <f t="shared" si="4"/>
        <v>-46658.174883150488</v>
      </c>
      <c r="AJ12" s="501">
        <f t="shared" si="4"/>
        <v>-48582.073074224805</v>
      </c>
      <c r="AK12" s="501">
        <f t="shared" si="4"/>
        <v>0</v>
      </c>
      <c r="AL12" s="501">
        <f t="shared" si="4"/>
        <v>0</v>
      </c>
      <c r="AM12" s="501">
        <f t="shared" si="4"/>
        <v>0</v>
      </c>
      <c r="AN12" s="501">
        <f t="shared" si="4"/>
        <v>0</v>
      </c>
      <c r="AO12" s="501">
        <f t="shared" si="4"/>
        <v>0</v>
      </c>
      <c r="AP12" s="501">
        <f t="shared" si="4"/>
        <v>0</v>
      </c>
      <c r="AQ12" s="501">
        <f t="shared" si="4"/>
        <v>0</v>
      </c>
      <c r="AR12" s="501">
        <f t="shared" si="4"/>
        <v>0</v>
      </c>
      <c r="AS12" s="501">
        <f t="shared" si="4"/>
        <v>0</v>
      </c>
      <c r="AT12" s="501">
        <f t="shared" si="4"/>
        <v>0</v>
      </c>
      <c r="AU12" s="501">
        <f t="shared" si="4"/>
        <v>0</v>
      </c>
      <c r="AV12" s="501">
        <f t="shared" si="4"/>
        <v>0</v>
      </c>
    </row>
    <row r="13" spans="1:56" x14ac:dyDescent="0.2">
      <c r="A13" s="22" t="s">
        <v>788</v>
      </c>
      <c r="B13" s="499" t="s">
        <v>698</v>
      </c>
      <c r="C13" s="500"/>
      <c r="D13" s="314">
        <f t="shared" ref="D13" si="5">+NPV($C$5,G13:AV13)</f>
        <v>106765.0332785646</v>
      </c>
      <c r="E13" s="314">
        <f t="shared" ref="E13" si="6">+SUM(G13:AV13)</f>
        <v>-116238.7135194538</v>
      </c>
      <c r="F13" s="499"/>
      <c r="G13" s="501">
        <f>+G6+G7+G8+G9+G10+G11</f>
        <v>0</v>
      </c>
      <c r="H13" s="501">
        <f t="shared" ref="H13:AV13" si="7">+H6+H7+H8+H9+H10+H11</f>
        <v>60635.988858514182</v>
      </c>
      <c r="I13" s="501">
        <f t="shared" si="7"/>
        <v>0</v>
      </c>
      <c r="J13" s="501">
        <f t="shared" si="7"/>
        <v>10352.668626509607</v>
      </c>
      <c r="K13" s="501">
        <f t="shared" si="7"/>
        <v>17220.105962608755</v>
      </c>
      <c r="L13" s="501">
        <f t="shared" si="7"/>
        <v>28584.1604146721</v>
      </c>
      <c r="M13" s="501">
        <f t="shared" si="7"/>
        <v>26667.928831289635</v>
      </c>
      <c r="N13" s="501">
        <f t="shared" si="7"/>
        <v>25606.363095014243</v>
      </c>
      <c r="O13" s="501">
        <f t="shared" si="7"/>
        <v>24029.214908604365</v>
      </c>
      <c r="P13" s="501">
        <f t="shared" si="7"/>
        <v>22242.998378465836</v>
      </c>
      <c r="Q13" s="501">
        <f t="shared" si="7"/>
        <v>20552.229948201937</v>
      </c>
      <c r="R13" s="501">
        <f t="shared" si="7"/>
        <v>18644.873645350744</v>
      </c>
      <c r="S13" s="501">
        <f t="shared" si="7"/>
        <v>16600.292358388982</v>
      </c>
      <c r="T13" s="501">
        <f t="shared" si="7"/>
        <v>15574.149668229866</v>
      </c>
      <c r="U13" s="501">
        <f t="shared" si="7"/>
        <v>14767.940370350114</v>
      </c>
      <c r="V13" s="501">
        <f t="shared" si="7"/>
        <v>13814.185699788406</v>
      </c>
      <c r="W13" s="501">
        <f t="shared" si="7"/>
        <v>12838.639892041698</v>
      </c>
      <c r="X13" s="501">
        <f t="shared" si="7"/>
        <v>10224.09068009271</v>
      </c>
      <c r="Y13" s="501">
        <f t="shared" si="7"/>
        <v>-8805.5360793425134</v>
      </c>
      <c r="Z13" s="501">
        <f t="shared" si="7"/>
        <v>-24590.399783375884</v>
      </c>
      <c r="AA13" s="501">
        <f t="shared" si="7"/>
        <v>-35542.984656394103</v>
      </c>
      <c r="AB13" s="501">
        <f t="shared" si="7"/>
        <v>-36982.380602290323</v>
      </c>
      <c r="AC13" s="501">
        <f t="shared" si="7"/>
        <v>-38146.084062126676</v>
      </c>
      <c r="AD13" s="501">
        <f t="shared" si="7"/>
        <v>-39448.758075889855</v>
      </c>
      <c r="AE13" s="501">
        <f t="shared" si="7"/>
        <v>-40771.178517534659</v>
      </c>
      <c r="AF13" s="501">
        <f t="shared" si="7"/>
        <v>-42318.265710768384</v>
      </c>
      <c r="AG13" s="501">
        <f t="shared" si="7"/>
        <v>-43535.816837143582</v>
      </c>
      <c r="AH13" s="501">
        <f t="shared" si="7"/>
        <v>-47262.695905999339</v>
      </c>
      <c r="AI13" s="501">
        <f t="shared" si="7"/>
        <v>-47674.497605865188</v>
      </c>
      <c r="AJ13" s="501">
        <f t="shared" si="7"/>
        <v>-49515.947020846303</v>
      </c>
      <c r="AK13" s="501">
        <f t="shared" si="7"/>
        <v>-1.3327737114380692E-12</v>
      </c>
      <c r="AL13" s="501">
        <f t="shared" si="7"/>
        <v>-1.4507825847831143E-12</v>
      </c>
      <c r="AM13" s="501">
        <f t="shared" si="7"/>
        <v>-1.5792404143678052E-12</v>
      </c>
      <c r="AN13" s="501">
        <f t="shared" si="7"/>
        <v>-1.7190723906748846E-12</v>
      </c>
      <c r="AO13" s="501">
        <f t="shared" si="7"/>
        <v>-1.8712856240850959E-12</v>
      </c>
      <c r="AP13" s="501">
        <f t="shared" si="7"/>
        <v>-2.0369763983777449E-12</v>
      </c>
      <c r="AQ13" s="501">
        <f t="shared" si="7"/>
        <v>-2.2173380664839026E-12</v>
      </c>
      <c r="AR13" s="501">
        <f t="shared" si="7"/>
        <v>-2.4136696453597397E-12</v>
      </c>
      <c r="AS13" s="501">
        <f t="shared" si="7"/>
        <v>-2.6273851718827681E-12</v>
      </c>
      <c r="AT13" s="501">
        <f t="shared" si="7"/>
        <v>-2.860023887154854E-12</v>
      </c>
      <c r="AU13" s="501">
        <f t="shared" si="7"/>
        <v>-3.1132613225623157E-12</v>
      </c>
      <c r="AV13" s="501">
        <f t="shared" si="7"/>
        <v>-3.3889213674380999E-12</v>
      </c>
    </row>
    <row r="44" spans="2:48" x14ac:dyDescent="0.2">
      <c r="B44" s="499" t="s">
        <v>701</v>
      </c>
      <c r="G44" s="156">
        <f>+G12</f>
        <v>0</v>
      </c>
      <c r="H44" s="156">
        <f t="shared" ref="H44:AV44" si="8">+H12</f>
        <v>60635.988858514182</v>
      </c>
      <c r="I44" s="156">
        <f t="shared" si="8"/>
        <v>0</v>
      </c>
      <c r="J44" s="156">
        <f t="shared" si="8"/>
        <v>10352.668626509607</v>
      </c>
      <c r="K44" s="156">
        <f t="shared" si="8"/>
        <v>17220.105962608755</v>
      </c>
      <c r="L44" s="156">
        <f t="shared" si="8"/>
        <v>28779.485401766739</v>
      </c>
      <c r="M44" s="156">
        <f t="shared" si="8"/>
        <v>27830.828974038981</v>
      </c>
      <c r="N44" s="156">
        <f t="shared" si="8"/>
        <v>26743.74560354017</v>
      </c>
      <c r="O44" s="156">
        <f t="shared" si="8"/>
        <v>25124.666072810345</v>
      </c>
      <c r="P44" s="156">
        <f t="shared" si="8"/>
        <v>23293.83578181082</v>
      </c>
      <c r="Q44" s="156">
        <f t="shared" si="8"/>
        <v>21546.705200777047</v>
      </c>
      <c r="R44" s="156">
        <f t="shared" si="8"/>
        <v>19573.480379323351</v>
      </c>
      <c r="S44" s="156">
        <f t="shared" si="8"/>
        <v>17467.129913940873</v>
      </c>
      <c r="T44" s="156">
        <f t="shared" si="8"/>
        <v>16330.30504466698</v>
      </c>
      <c r="U44" s="156">
        <f t="shared" si="8"/>
        <v>15402.842207521775</v>
      </c>
      <c r="V44" s="156">
        <f t="shared" si="8"/>
        <v>14311.571304557023</v>
      </c>
      <c r="W44" s="156">
        <f t="shared" si="8"/>
        <v>13178.959092437777</v>
      </c>
      <c r="X44" s="156">
        <f t="shared" si="8"/>
        <v>11862.923667623159</v>
      </c>
      <c r="Y44" s="156">
        <f t="shared" si="8"/>
        <v>-7931.2138908738198</v>
      </c>
      <c r="Z44" s="156">
        <f t="shared" si="8"/>
        <v>-23748.034038203259</v>
      </c>
      <c r="AA44" s="156">
        <f t="shared" si="8"/>
        <v>-34704.243376412735</v>
      </c>
      <c r="AB44" s="156">
        <f t="shared" si="8"/>
        <v>-36226.836371598576</v>
      </c>
      <c r="AC44" s="156">
        <f t="shared" si="8"/>
        <v>-37481.530001654843</v>
      </c>
      <c r="AD44" s="156">
        <f t="shared" si="8"/>
        <v>-38883.782843526642</v>
      </c>
      <c r="AE44" s="156">
        <f t="shared" si="8"/>
        <v>-40334.694907219498</v>
      </c>
      <c r="AF44" s="156">
        <f t="shared" si="8"/>
        <v>-42016.522883457081</v>
      </c>
      <c r="AG44" s="156">
        <f t="shared" si="8"/>
        <v>-43389.036959265337</v>
      </c>
      <c r="AH44" s="156">
        <f t="shared" si="8"/>
        <v>-44995.87076846906</v>
      </c>
      <c r="AI44" s="156">
        <f t="shared" si="8"/>
        <v>-46658.174883150488</v>
      </c>
      <c r="AJ44" s="156">
        <f t="shared" si="8"/>
        <v>-48582.073074224805</v>
      </c>
      <c r="AK44" s="156">
        <f t="shared" si="8"/>
        <v>0</v>
      </c>
      <c r="AL44" s="156">
        <f t="shared" si="8"/>
        <v>0</v>
      </c>
      <c r="AM44" s="156">
        <f t="shared" si="8"/>
        <v>0</v>
      </c>
      <c r="AN44" s="156">
        <f t="shared" si="8"/>
        <v>0</v>
      </c>
      <c r="AO44" s="156">
        <f t="shared" si="8"/>
        <v>0</v>
      </c>
      <c r="AP44" s="156">
        <f t="shared" si="8"/>
        <v>0</v>
      </c>
      <c r="AQ44" s="156">
        <f t="shared" si="8"/>
        <v>0</v>
      </c>
      <c r="AR44" s="156">
        <f t="shared" si="8"/>
        <v>0</v>
      </c>
      <c r="AS44" s="156">
        <f t="shared" si="8"/>
        <v>0</v>
      </c>
      <c r="AT44" s="156">
        <f t="shared" si="8"/>
        <v>0</v>
      </c>
      <c r="AU44" s="156">
        <f t="shared" si="8"/>
        <v>0</v>
      </c>
      <c r="AV44" s="156">
        <f t="shared" si="8"/>
        <v>0</v>
      </c>
    </row>
    <row r="45" spans="2:48" x14ac:dyDescent="0.2">
      <c r="B45" s="499" t="s">
        <v>702</v>
      </c>
      <c r="G45" s="156">
        <f>+G44+F45</f>
        <v>0</v>
      </c>
      <c r="H45" s="156">
        <f t="shared" ref="H45:AV45" si="9">+H44+G45</f>
        <v>60635.988858514182</v>
      </c>
      <c r="I45" s="156">
        <f t="shared" si="9"/>
        <v>60635.988858514182</v>
      </c>
      <c r="J45" s="156">
        <f t="shared" si="9"/>
        <v>70988.657485023781</v>
      </c>
      <c r="K45" s="156">
        <f t="shared" si="9"/>
        <v>88208.763447632533</v>
      </c>
      <c r="L45" s="156">
        <f t="shared" si="9"/>
        <v>116988.24884939927</v>
      </c>
      <c r="M45" s="156">
        <f t="shared" si="9"/>
        <v>144819.07782343825</v>
      </c>
      <c r="N45" s="156">
        <f t="shared" si="9"/>
        <v>171562.82342697843</v>
      </c>
      <c r="O45" s="156">
        <f t="shared" si="9"/>
        <v>196687.48949978879</v>
      </c>
      <c r="P45" s="156">
        <f t="shared" si="9"/>
        <v>219981.32528159959</v>
      </c>
      <c r="Q45" s="156">
        <f t="shared" si="9"/>
        <v>241528.03048237663</v>
      </c>
      <c r="R45" s="156">
        <f t="shared" si="9"/>
        <v>261101.51086169999</v>
      </c>
      <c r="S45" s="156">
        <f t="shared" si="9"/>
        <v>278568.64077564084</v>
      </c>
      <c r="T45" s="156">
        <f t="shared" si="9"/>
        <v>294898.94582030782</v>
      </c>
      <c r="U45" s="156">
        <f t="shared" si="9"/>
        <v>310301.78802782961</v>
      </c>
      <c r="V45" s="156">
        <f t="shared" si="9"/>
        <v>324613.35933238664</v>
      </c>
      <c r="W45" s="156">
        <f t="shared" si="9"/>
        <v>337792.31842482439</v>
      </c>
      <c r="X45" s="156">
        <f t="shared" si="9"/>
        <v>349655.24209244753</v>
      </c>
      <c r="Y45" s="156">
        <f t="shared" si="9"/>
        <v>341724.0282015737</v>
      </c>
      <c r="Z45" s="156">
        <f t="shared" si="9"/>
        <v>317975.99416337046</v>
      </c>
      <c r="AA45" s="156">
        <f t="shared" si="9"/>
        <v>283271.75078695774</v>
      </c>
      <c r="AB45" s="156">
        <f t="shared" si="9"/>
        <v>247044.91441535915</v>
      </c>
      <c r="AC45" s="156">
        <f t="shared" si="9"/>
        <v>209563.38441370431</v>
      </c>
      <c r="AD45" s="156">
        <f t="shared" si="9"/>
        <v>170679.60157017765</v>
      </c>
      <c r="AE45" s="156">
        <f t="shared" si="9"/>
        <v>130344.90666295815</v>
      </c>
      <c r="AF45" s="156">
        <f t="shared" si="9"/>
        <v>88328.383779501077</v>
      </c>
      <c r="AG45" s="156">
        <f t="shared" si="9"/>
        <v>44939.34682023574</v>
      </c>
      <c r="AH45" s="156">
        <f t="shared" si="9"/>
        <v>-56.52394823331997</v>
      </c>
      <c r="AI45" s="156">
        <f t="shared" si="9"/>
        <v>-46714.698831383808</v>
      </c>
      <c r="AJ45" s="156">
        <f t="shared" si="9"/>
        <v>-95296.771905608621</v>
      </c>
      <c r="AK45" s="156">
        <f t="shared" si="9"/>
        <v>-95296.771905608621</v>
      </c>
      <c r="AL45" s="156">
        <f t="shared" si="9"/>
        <v>-95296.771905608621</v>
      </c>
      <c r="AM45" s="156">
        <f t="shared" si="9"/>
        <v>-95296.771905608621</v>
      </c>
      <c r="AN45" s="156">
        <f t="shared" si="9"/>
        <v>-95296.771905608621</v>
      </c>
      <c r="AO45" s="156">
        <f t="shared" si="9"/>
        <v>-95296.771905608621</v>
      </c>
      <c r="AP45" s="156">
        <f t="shared" si="9"/>
        <v>-95296.771905608621</v>
      </c>
      <c r="AQ45" s="156">
        <f t="shared" si="9"/>
        <v>-95296.771905608621</v>
      </c>
      <c r="AR45" s="156">
        <f t="shared" si="9"/>
        <v>-95296.771905608621</v>
      </c>
      <c r="AS45" s="156">
        <f t="shared" si="9"/>
        <v>-95296.771905608621</v>
      </c>
      <c r="AT45" s="156">
        <f t="shared" si="9"/>
        <v>-95296.771905608621</v>
      </c>
      <c r="AU45" s="156">
        <f t="shared" si="9"/>
        <v>-95296.771905608621</v>
      </c>
      <c r="AV45" s="156">
        <f t="shared" si="9"/>
        <v>-95296.771905608621</v>
      </c>
    </row>
    <row r="75" spans="2:48" x14ac:dyDescent="0.2">
      <c r="G75" s="25">
        <f>+G3</f>
        <v>2023</v>
      </c>
      <c r="H75" s="25">
        <f t="shared" ref="H75:AV75" si="10">+H3</f>
        <v>2024</v>
      </c>
      <c r="I75" s="25">
        <f t="shared" si="10"/>
        <v>2025</v>
      </c>
      <c r="J75" s="25">
        <f t="shared" si="10"/>
        <v>2026</v>
      </c>
      <c r="K75" s="25">
        <f t="shared" si="10"/>
        <v>2027</v>
      </c>
      <c r="L75" s="25">
        <f t="shared" si="10"/>
        <v>2028</v>
      </c>
      <c r="M75" s="25">
        <f t="shared" si="10"/>
        <v>2029</v>
      </c>
      <c r="N75" s="25">
        <f t="shared" si="10"/>
        <v>2030</v>
      </c>
      <c r="O75" s="25">
        <f t="shared" si="10"/>
        <v>2031</v>
      </c>
      <c r="P75" s="25">
        <f t="shared" si="10"/>
        <v>2032</v>
      </c>
      <c r="Q75" s="25">
        <f t="shared" si="10"/>
        <v>2033</v>
      </c>
      <c r="R75" s="25">
        <f t="shared" si="10"/>
        <v>2034</v>
      </c>
      <c r="S75" s="25">
        <f t="shared" si="10"/>
        <v>2035</v>
      </c>
      <c r="T75" s="25">
        <f t="shared" si="10"/>
        <v>2036</v>
      </c>
      <c r="U75" s="25">
        <f t="shared" si="10"/>
        <v>2037</v>
      </c>
      <c r="V75" s="25">
        <f t="shared" si="10"/>
        <v>2038</v>
      </c>
      <c r="W75" s="25">
        <f t="shared" si="10"/>
        <v>2039</v>
      </c>
      <c r="X75" s="25">
        <f t="shared" si="10"/>
        <v>2040</v>
      </c>
      <c r="Y75" s="25">
        <f t="shared" si="10"/>
        <v>2041</v>
      </c>
      <c r="Z75" s="25">
        <f t="shared" si="10"/>
        <v>2042</v>
      </c>
      <c r="AA75" s="25">
        <f t="shared" si="10"/>
        <v>2043</v>
      </c>
      <c r="AB75" s="25">
        <f t="shared" si="10"/>
        <v>2044</v>
      </c>
      <c r="AC75" s="25">
        <f t="shared" si="10"/>
        <v>2045</v>
      </c>
      <c r="AD75" s="25">
        <f t="shared" si="10"/>
        <v>2046</v>
      </c>
      <c r="AE75" s="25">
        <f t="shared" si="10"/>
        <v>2047</v>
      </c>
      <c r="AF75" s="25">
        <f t="shared" si="10"/>
        <v>2048</v>
      </c>
      <c r="AG75" s="25">
        <f t="shared" si="10"/>
        <v>2049</v>
      </c>
      <c r="AH75" s="25">
        <f t="shared" si="10"/>
        <v>2050</v>
      </c>
      <c r="AI75" s="25">
        <f t="shared" si="10"/>
        <v>2051</v>
      </c>
      <c r="AJ75" s="25">
        <f t="shared" si="10"/>
        <v>2052</v>
      </c>
      <c r="AK75" s="25">
        <f t="shared" si="10"/>
        <v>2053</v>
      </c>
      <c r="AL75" s="25">
        <f t="shared" si="10"/>
        <v>2054</v>
      </c>
      <c r="AM75" s="25">
        <f t="shared" si="10"/>
        <v>2055</v>
      </c>
      <c r="AN75" s="25">
        <f t="shared" si="10"/>
        <v>2056</v>
      </c>
      <c r="AO75" s="25">
        <f t="shared" si="10"/>
        <v>2057</v>
      </c>
      <c r="AP75" s="25">
        <f t="shared" si="10"/>
        <v>2058</v>
      </c>
      <c r="AQ75" s="25">
        <f t="shared" si="10"/>
        <v>2059</v>
      </c>
      <c r="AR75" s="25">
        <f t="shared" si="10"/>
        <v>2060</v>
      </c>
      <c r="AS75" s="25">
        <f t="shared" si="10"/>
        <v>2061</v>
      </c>
      <c r="AT75" s="25">
        <f t="shared" si="10"/>
        <v>2062</v>
      </c>
      <c r="AU75" s="25">
        <f t="shared" si="10"/>
        <v>2063</v>
      </c>
      <c r="AV75" s="25">
        <f t="shared" si="10"/>
        <v>2064</v>
      </c>
    </row>
    <row r="77" spans="2:48" x14ac:dyDescent="0.2">
      <c r="B77" s="169" t="s">
        <v>703</v>
      </c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</row>
    <row r="78" spans="2:48" x14ac:dyDescent="0.2">
      <c r="B78" s="2"/>
    </row>
    <row r="79" spans="2:48" x14ac:dyDescent="0.2">
      <c r="B79" s="2" t="s">
        <v>15</v>
      </c>
      <c r="C79" s="503"/>
      <c r="D79" s="156"/>
      <c r="E79" s="156">
        <f>+SUM(G79:AV79)</f>
        <v>404976.60286279698</v>
      </c>
      <c r="F79" s="156"/>
      <c r="G79" s="156">
        <f>+'Inv. Inicial'!G21</f>
        <v>0</v>
      </c>
      <c r="H79" s="156">
        <f>+'Inv. Inicial'!H21</f>
        <v>46833.272661317729</v>
      </c>
      <c r="I79" s="156">
        <f>+'Inv. Inicial'!I21</f>
        <v>192176.68522504385</v>
      </c>
      <c r="J79" s="156">
        <f>+'Inv. Inicial'!J21</f>
        <v>108667.53580596516</v>
      </c>
      <c r="K79" s="156">
        <f>+'Inv. Inicial'!K21</f>
        <v>57299.109170470249</v>
      </c>
      <c r="L79" s="156">
        <f>+'Inv. Inicial'!L21</f>
        <v>0</v>
      </c>
      <c r="M79" s="156">
        <f>+'Inv. Inicial'!M21</f>
        <v>0</v>
      </c>
      <c r="N79" s="156">
        <f>+'Inv. Inicial'!N21</f>
        <v>0</v>
      </c>
      <c r="O79" s="156">
        <f>+'Inv. Inicial'!O21</f>
        <v>0</v>
      </c>
      <c r="P79" s="156">
        <f>+'Inv. Inicial'!P21</f>
        <v>0</v>
      </c>
      <c r="Q79" s="156">
        <f>+'Inv. Inicial'!Q21</f>
        <v>0</v>
      </c>
      <c r="R79" s="156">
        <f>+'Inv. Inicial'!R21</f>
        <v>0</v>
      </c>
      <c r="S79" s="156">
        <f>+'Inv. Inicial'!S21</f>
        <v>0</v>
      </c>
      <c r="T79" s="156">
        <f>+'Inv. Inicial'!T21</f>
        <v>0</v>
      </c>
      <c r="U79" s="156">
        <f>+'Inv. Inicial'!U21</f>
        <v>0</v>
      </c>
      <c r="V79" s="156">
        <f>+'Inv. Inicial'!V21</f>
        <v>0</v>
      </c>
      <c r="W79" s="156">
        <f>+'Inv. Inicial'!W21</f>
        <v>0</v>
      </c>
      <c r="X79" s="156">
        <f>+'Inv. Inicial'!X21</f>
        <v>0</v>
      </c>
      <c r="Y79" s="156">
        <f>+'Inv. Inicial'!Y21</f>
        <v>0</v>
      </c>
      <c r="Z79" s="156">
        <f>+'Inv. Inicial'!Z21</f>
        <v>0</v>
      </c>
      <c r="AA79" s="156">
        <f>+'Inv. Inicial'!AA21</f>
        <v>0</v>
      </c>
      <c r="AB79" s="156">
        <f>+'Inv. Inicial'!AB21</f>
        <v>0</v>
      </c>
      <c r="AC79" s="156">
        <f>+'Inv. Inicial'!AC21</f>
        <v>0</v>
      </c>
      <c r="AD79" s="156">
        <f>+'Inv. Inicial'!AD21</f>
        <v>0</v>
      </c>
      <c r="AE79" s="156">
        <f>+'Inv. Inicial'!AE21</f>
        <v>0</v>
      </c>
      <c r="AF79" s="156">
        <f>+'Inv. Inicial'!AF21</f>
        <v>0</v>
      </c>
      <c r="AG79" s="156">
        <f>+'Inv. Inicial'!AG21</f>
        <v>0</v>
      </c>
      <c r="AH79" s="156">
        <f>+'Inv. Inicial'!AH21</f>
        <v>0</v>
      </c>
      <c r="AI79" s="156">
        <f>+'Inv. Inicial'!AI21</f>
        <v>0</v>
      </c>
      <c r="AJ79" s="156">
        <f>+'Inv. Inicial'!AJ21</f>
        <v>0</v>
      </c>
      <c r="AK79" s="156">
        <f>+'Inv. Inicial'!AK21</f>
        <v>0</v>
      </c>
      <c r="AL79" s="156">
        <f>+'Inv. Inicial'!AL21</f>
        <v>0</v>
      </c>
      <c r="AM79" s="156">
        <f>+'Inv. Inicial'!AM21</f>
        <v>0</v>
      </c>
      <c r="AN79" s="156">
        <f>+'Inv. Inicial'!AN21</f>
        <v>0</v>
      </c>
      <c r="AO79" s="156">
        <f>+'Inv. Inicial'!AO21</f>
        <v>0</v>
      </c>
      <c r="AP79" s="156">
        <f>+'Inv. Inicial'!AP21</f>
        <v>0</v>
      </c>
      <c r="AQ79" s="156">
        <f>+'Inv. Inicial'!AQ21</f>
        <v>0</v>
      </c>
      <c r="AR79" s="156">
        <f>+'Inv. Inicial'!AR21</f>
        <v>0</v>
      </c>
      <c r="AS79" s="156">
        <f>+'Inv. Inicial'!AS21</f>
        <v>0</v>
      </c>
      <c r="AT79" s="156">
        <f>+'Inv. Inicial'!AT21</f>
        <v>0</v>
      </c>
      <c r="AU79" s="156">
        <f>+'Inv. Inicial'!AU21</f>
        <v>0</v>
      </c>
      <c r="AV79" s="156">
        <f>+'Inv. Inicial'!AV21</f>
        <v>0</v>
      </c>
    </row>
    <row r="80" spans="2:48" x14ac:dyDescent="0.2">
      <c r="B80" s="2" t="s">
        <v>251</v>
      </c>
      <c r="C80" s="503"/>
      <c r="D80" s="156"/>
      <c r="E80" s="156">
        <f t="shared" ref="E80:E81" si="11">+SUM(G80:AV80)</f>
        <v>4182.9816939933899</v>
      </c>
      <c r="F80" s="156"/>
      <c r="G80" s="156">
        <f>+'Inv. Inicial'!G27</f>
        <v>0</v>
      </c>
      <c r="H80" s="156">
        <f>+'Inv. Inicial'!H27</f>
        <v>1040.9206131252708</v>
      </c>
      <c r="I80" s="156">
        <f>+'Inv. Inicial'!I27</f>
        <v>1398.3503150166553</v>
      </c>
      <c r="J80" s="156">
        <f>+'Inv. Inicial'!J27</f>
        <v>1077.5362323967865</v>
      </c>
      <c r="K80" s="156">
        <f>+'Inv. Inicial'!K27</f>
        <v>666.17453345467675</v>
      </c>
      <c r="L80" s="156">
        <f>+'Inv. Inicial'!L27</f>
        <v>0</v>
      </c>
      <c r="M80" s="156">
        <f>+'Inv. Inicial'!M27</f>
        <v>0</v>
      </c>
      <c r="N80" s="156">
        <f>+'Inv. Inicial'!N27</f>
        <v>0</v>
      </c>
      <c r="O80" s="156">
        <f>+'Inv. Inicial'!O27</f>
        <v>0</v>
      </c>
      <c r="P80" s="156">
        <f>+'Inv. Inicial'!P27</f>
        <v>0</v>
      </c>
      <c r="Q80" s="156">
        <f>+'Inv. Inicial'!Q27</f>
        <v>0</v>
      </c>
      <c r="R80" s="156">
        <f>+'Inv. Inicial'!R27</f>
        <v>0</v>
      </c>
      <c r="S80" s="156">
        <f>+'Inv. Inicial'!S27</f>
        <v>0</v>
      </c>
      <c r="T80" s="156">
        <f>+'Inv. Inicial'!T27</f>
        <v>0</v>
      </c>
      <c r="U80" s="156">
        <f>+'Inv. Inicial'!U27</f>
        <v>0</v>
      </c>
      <c r="V80" s="156">
        <f>+'Inv. Inicial'!V27</f>
        <v>0</v>
      </c>
      <c r="W80" s="156">
        <f>+'Inv. Inicial'!W27</f>
        <v>0</v>
      </c>
      <c r="X80" s="156">
        <f>+'Inv. Inicial'!X27</f>
        <v>0</v>
      </c>
      <c r="Y80" s="156">
        <f>+'Inv. Inicial'!Y27</f>
        <v>0</v>
      </c>
      <c r="Z80" s="156">
        <f>+'Inv. Inicial'!Z27</f>
        <v>0</v>
      </c>
      <c r="AA80" s="156">
        <f>+'Inv. Inicial'!AA27</f>
        <v>0</v>
      </c>
      <c r="AB80" s="156">
        <f>+'Inv. Inicial'!AB27</f>
        <v>0</v>
      </c>
      <c r="AC80" s="156">
        <f>+'Inv. Inicial'!AC27</f>
        <v>0</v>
      </c>
      <c r="AD80" s="156">
        <f>+'Inv. Inicial'!AD27</f>
        <v>0</v>
      </c>
      <c r="AE80" s="156">
        <f>+'Inv. Inicial'!AE27</f>
        <v>0</v>
      </c>
      <c r="AF80" s="156">
        <f>+'Inv. Inicial'!AF27</f>
        <v>0</v>
      </c>
      <c r="AG80" s="156">
        <f>+'Inv. Inicial'!AG27</f>
        <v>0</v>
      </c>
      <c r="AH80" s="156">
        <f>+'Inv. Inicial'!AH27</f>
        <v>0</v>
      </c>
      <c r="AI80" s="156">
        <f>+'Inv. Inicial'!AI27</f>
        <v>0</v>
      </c>
      <c r="AJ80" s="156">
        <f>+'Inv. Inicial'!AJ27</f>
        <v>0</v>
      </c>
      <c r="AK80" s="156">
        <f>+'Inv. Inicial'!AK27</f>
        <v>0</v>
      </c>
      <c r="AL80" s="156">
        <f>+'Inv. Inicial'!AL27</f>
        <v>0</v>
      </c>
      <c r="AM80" s="156">
        <f>+'Inv. Inicial'!AM27</f>
        <v>0</v>
      </c>
      <c r="AN80" s="156">
        <f>+'Inv. Inicial'!AN27</f>
        <v>0</v>
      </c>
      <c r="AO80" s="156">
        <f>+'Inv. Inicial'!AO27</f>
        <v>0</v>
      </c>
      <c r="AP80" s="156">
        <f>+'Inv. Inicial'!AP27</f>
        <v>0</v>
      </c>
      <c r="AQ80" s="156">
        <f>+'Inv. Inicial'!AQ27</f>
        <v>0</v>
      </c>
      <c r="AR80" s="156">
        <f>+'Inv. Inicial'!AR27</f>
        <v>0</v>
      </c>
      <c r="AS80" s="156">
        <f>+'Inv. Inicial'!AS27</f>
        <v>0</v>
      </c>
      <c r="AT80" s="156">
        <f>+'Inv. Inicial'!AT27</f>
        <v>0</v>
      </c>
      <c r="AU80" s="156">
        <f>+'Inv. Inicial'!AU27</f>
        <v>0</v>
      </c>
      <c r="AV80" s="156">
        <f>+'Inv. Inicial'!AV27</f>
        <v>0</v>
      </c>
    </row>
    <row r="81" spans="2:48" ht="13.5" thickBot="1" x14ac:dyDescent="0.25">
      <c r="B81" s="260" t="s">
        <v>705</v>
      </c>
      <c r="C81" s="504"/>
      <c r="D81" s="502"/>
      <c r="E81" s="502">
        <f t="shared" si="11"/>
        <v>409159.58455679036</v>
      </c>
      <c r="F81" s="502"/>
      <c r="G81" s="502">
        <f>+G79+G80</f>
        <v>0</v>
      </c>
      <c r="H81" s="502">
        <f t="shared" ref="H81:AV81" si="12">+H79+H80</f>
        <v>47874.193274443001</v>
      </c>
      <c r="I81" s="502">
        <f t="shared" si="12"/>
        <v>193575.03554006052</v>
      </c>
      <c r="J81" s="502">
        <f t="shared" si="12"/>
        <v>109745.07203836195</v>
      </c>
      <c r="K81" s="502">
        <f t="shared" si="12"/>
        <v>57965.283703924928</v>
      </c>
      <c r="L81" s="502">
        <f t="shared" si="12"/>
        <v>0</v>
      </c>
      <c r="M81" s="502">
        <f t="shared" si="12"/>
        <v>0</v>
      </c>
      <c r="N81" s="502">
        <f t="shared" si="12"/>
        <v>0</v>
      </c>
      <c r="O81" s="502">
        <f t="shared" si="12"/>
        <v>0</v>
      </c>
      <c r="P81" s="502">
        <f t="shared" si="12"/>
        <v>0</v>
      </c>
      <c r="Q81" s="502">
        <f t="shared" si="12"/>
        <v>0</v>
      </c>
      <c r="R81" s="502">
        <f t="shared" si="12"/>
        <v>0</v>
      </c>
      <c r="S81" s="502">
        <f t="shared" si="12"/>
        <v>0</v>
      </c>
      <c r="T81" s="502">
        <f t="shared" si="12"/>
        <v>0</v>
      </c>
      <c r="U81" s="502">
        <f t="shared" si="12"/>
        <v>0</v>
      </c>
      <c r="V81" s="502">
        <f t="shared" si="12"/>
        <v>0</v>
      </c>
      <c r="W81" s="502">
        <f t="shared" si="12"/>
        <v>0</v>
      </c>
      <c r="X81" s="502">
        <f t="shared" si="12"/>
        <v>0</v>
      </c>
      <c r="Y81" s="502">
        <f t="shared" si="12"/>
        <v>0</v>
      </c>
      <c r="Z81" s="502">
        <f t="shared" si="12"/>
        <v>0</v>
      </c>
      <c r="AA81" s="502">
        <f t="shared" si="12"/>
        <v>0</v>
      </c>
      <c r="AB81" s="502">
        <f t="shared" si="12"/>
        <v>0</v>
      </c>
      <c r="AC81" s="502">
        <f t="shared" si="12"/>
        <v>0</v>
      </c>
      <c r="AD81" s="502">
        <f t="shared" si="12"/>
        <v>0</v>
      </c>
      <c r="AE81" s="502">
        <f t="shared" si="12"/>
        <v>0</v>
      </c>
      <c r="AF81" s="502">
        <f t="shared" si="12"/>
        <v>0</v>
      </c>
      <c r="AG81" s="502">
        <f t="shared" si="12"/>
        <v>0</v>
      </c>
      <c r="AH81" s="502">
        <f t="shared" si="12"/>
        <v>0</v>
      </c>
      <c r="AI81" s="502">
        <f t="shared" si="12"/>
        <v>0</v>
      </c>
      <c r="AJ81" s="502">
        <f t="shared" si="12"/>
        <v>0</v>
      </c>
      <c r="AK81" s="502">
        <f t="shared" si="12"/>
        <v>0</v>
      </c>
      <c r="AL81" s="502">
        <f t="shared" si="12"/>
        <v>0</v>
      </c>
      <c r="AM81" s="502">
        <f t="shared" si="12"/>
        <v>0</v>
      </c>
      <c r="AN81" s="502">
        <f t="shared" si="12"/>
        <v>0</v>
      </c>
      <c r="AO81" s="502">
        <f t="shared" si="12"/>
        <v>0</v>
      </c>
      <c r="AP81" s="502">
        <f t="shared" si="12"/>
        <v>0</v>
      </c>
      <c r="AQ81" s="502">
        <f t="shared" si="12"/>
        <v>0</v>
      </c>
      <c r="AR81" s="502">
        <f t="shared" si="12"/>
        <v>0</v>
      </c>
      <c r="AS81" s="502">
        <f t="shared" si="12"/>
        <v>0</v>
      </c>
      <c r="AT81" s="502">
        <f t="shared" si="12"/>
        <v>0</v>
      </c>
      <c r="AU81" s="502">
        <f t="shared" si="12"/>
        <v>0</v>
      </c>
      <c r="AV81" s="502">
        <f t="shared" si="12"/>
        <v>0</v>
      </c>
    </row>
    <row r="82" spans="2:48" ht="13.5" thickTop="1" x14ac:dyDescent="0.2">
      <c r="B82" s="2"/>
      <c r="C82" s="503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  <c r="AS82" s="156"/>
      <c r="AT82" s="156"/>
      <c r="AU82" s="156"/>
      <c r="AV82" s="156"/>
    </row>
    <row r="83" spans="2:48" x14ac:dyDescent="0.2">
      <c r="B83" s="2" t="s">
        <v>706</v>
      </c>
      <c r="C83" s="503"/>
      <c r="D83" s="156"/>
      <c r="E83" s="156"/>
      <c r="F83" s="156"/>
      <c r="G83" s="156">
        <f>+Tax!G48</f>
        <v>0</v>
      </c>
      <c r="H83" s="156">
        <f>+Tax!H48</f>
        <v>4787.4193274443005</v>
      </c>
      <c r="I83" s="156">
        <f>+Tax!I48</f>
        <v>19357.503554006053</v>
      </c>
      <c r="J83" s="156">
        <f>+Tax!J48</f>
        <v>10974.507203836196</v>
      </c>
      <c r="K83" s="156">
        <f>+Tax!K48</f>
        <v>5796.5283703924933</v>
      </c>
      <c r="L83" s="156">
        <f>+Tax!L48</f>
        <v>0</v>
      </c>
      <c r="M83" s="156">
        <f>+Tax!M48</f>
        <v>0</v>
      </c>
      <c r="N83" s="156">
        <f>+Tax!N48</f>
        <v>0</v>
      </c>
      <c r="O83" s="156">
        <f>+Tax!O48</f>
        <v>0</v>
      </c>
      <c r="P83" s="156">
        <f>+Tax!P48</f>
        <v>0</v>
      </c>
      <c r="Q83" s="156">
        <f>+Tax!Q48</f>
        <v>0</v>
      </c>
      <c r="R83" s="156">
        <f>+Tax!R48</f>
        <v>0</v>
      </c>
      <c r="S83" s="156">
        <f>+Tax!S48</f>
        <v>0</v>
      </c>
      <c r="T83" s="156">
        <f>+Tax!T48</f>
        <v>0</v>
      </c>
      <c r="U83" s="156">
        <f>+Tax!U48</f>
        <v>0</v>
      </c>
      <c r="V83" s="156">
        <f>+Tax!V48</f>
        <v>0</v>
      </c>
      <c r="W83" s="156">
        <f>+Tax!W48</f>
        <v>0</v>
      </c>
      <c r="X83" s="156">
        <f>+Tax!X48</f>
        <v>0</v>
      </c>
      <c r="Y83" s="156">
        <f>+Tax!Y48</f>
        <v>0</v>
      </c>
      <c r="Z83" s="156">
        <f>+Tax!Z48</f>
        <v>0</v>
      </c>
      <c r="AA83" s="156">
        <f>+Tax!AA48</f>
        <v>0</v>
      </c>
      <c r="AB83" s="156">
        <f>+Tax!AB48</f>
        <v>0</v>
      </c>
      <c r="AC83" s="156">
        <f>+Tax!AC48</f>
        <v>0</v>
      </c>
      <c r="AD83" s="156">
        <f>+Tax!AD48</f>
        <v>0</v>
      </c>
      <c r="AE83" s="156">
        <f>+Tax!AE48</f>
        <v>0</v>
      </c>
      <c r="AF83" s="156">
        <f>+Tax!AF48</f>
        <v>0</v>
      </c>
      <c r="AG83" s="156">
        <f>+Tax!AG48</f>
        <v>0</v>
      </c>
      <c r="AH83" s="156">
        <f>+Tax!AH48</f>
        <v>0</v>
      </c>
      <c r="AI83" s="156">
        <f>+Tax!AI48</f>
        <v>0</v>
      </c>
      <c r="AJ83" s="156">
        <f>+Tax!AJ48</f>
        <v>0</v>
      </c>
      <c r="AK83" s="156">
        <f>+Tax!AK48</f>
        <v>0</v>
      </c>
      <c r="AL83" s="156">
        <f>+Tax!AL48</f>
        <v>0</v>
      </c>
      <c r="AM83" s="156">
        <f>+Tax!AM48</f>
        <v>0</v>
      </c>
      <c r="AN83" s="156">
        <f>+Tax!AN48</f>
        <v>0</v>
      </c>
      <c r="AO83" s="156">
        <f>+Tax!AO48</f>
        <v>0</v>
      </c>
      <c r="AP83" s="156">
        <f>+Tax!AP48</f>
        <v>0</v>
      </c>
      <c r="AQ83" s="156">
        <f>+Tax!AQ48</f>
        <v>0</v>
      </c>
      <c r="AR83" s="156">
        <f>+Tax!AR48</f>
        <v>0</v>
      </c>
      <c r="AS83" s="156">
        <f>+Tax!AS48</f>
        <v>0</v>
      </c>
      <c r="AT83" s="156">
        <f>+Tax!AT48</f>
        <v>0</v>
      </c>
      <c r="AU83" s="156">
        <f>+Tax!AU48</f>
        <v>0</v>
      </c>
      <c r="AV83" s="156">
        <f>+Tax!AV48</f>
        <v>0</v>
      </c>
    </row>
    <row r="84" spans="2:48" x14ac:dyDescent="0.2">
      <c r="B84" s="2"/>
      <c r="C84" s="503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  <c r="AS84" s="156"/>
      <c r="AT84" s="156"/>
      <c r="AU84" s="156"/>
      <c r="AV84" s="156"/>
    </row>
    <row r="85" spans="2:48" x14ac:dyDescent="0.2">
      <c r="B85" s="169" t="s">
        <v>704</v>
      </c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</row>
    <row r="86" spans="2:48" x14ac:dyDescent="0.2">
      <c r="C86" s="503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</row>
    <row r="87" spans="2:48" x14ac:dyDescent="0.2">
      <c r="B87" s="22" t="s">
        <v>732</v>
      </c>
      <c r="C87" s="503"/>
      <c r="D87" s="156"/>
      <c r="E87" s="156">
        <f t="shared" ref="E87:E90" si="13">+SUM(G87:AV87)</f>
        <v>8469.710399175774</v>
      </c>
      <c r="F87" s="156"/>
      <c r="G87" s="156">
        <f>+Fin!G16+Fin!G17</f>
        <v>0</v>
      </c>
      <c r="H87" s="156">
        <f>+Fin!H16+Fin!H17</f>
        <v>6387.8725292503632</v>
      </c>
      <c r="I87" s="156">
        <f>+Fin!I16+Fin!I17</f>
        <v>2815.0799470859238</v>
      </c>
      <c r="J87" s="156">
        <f>+Fin!J16+Fin!J17</f>
        <v>-684.44427051495586</v>
      </c>
      <c r="K87" s="156">
        <f>+Fin!K16+Fin!K17</f>
        <v>-48.79780664555642</v>
      </c>
      <c r="L87" s="156">
        <f>+Fin!L16+Fin!L17</f>
        <v>0</v>
      </c>
      <c r="M87" s="156">
        <f>+Fin!M16+Fin!M17</f>
        <v>0</v>
      </c>
      <c r="N87" s="156">
        <f>+Fin!N16+Fin!N17</f>
        <v>0</v>
      </c>
      <c r="O87" s="156">
        <f>+Fin!O16+Fin!O17</f>
        <v>0</v>
      </c>
      <c r="P87" s="156">
        <f>+Fin!P16+Fin!P17</f>
        <v>0</v>
      </c>
      <c r="Q87" s="156">
        <f>+Fin!Q16+Fin!Q17</f>
        <v>0</v>
      </c>
      <c r="R87" s="156">
        <f>+Fin!R16+Fin!R17</f>
        <v>0</v>
      </c>
      <c r="S87" s="156">
        <f>+Fin!S16+Fin!S17</f>
        <v>0</v>
      </c>
      <c r="T87" s="156">
        <f>+Fin!T16+Fin!T17</f>
        <v>0</v>
      </c>
      <c r="U87" s="156">
        <f>+Fin!U16+Fin!U17</f>
        <v>0</v>
      </c>
      <c r="V87" s="156">
        <f>+Fin!V16+Fin!V17</f>
        <v>0</v>
      </c>
      <c r="W87" s="156">
        <f>+Fin!W16+Fin!W17</f>
        <v>0</v>
      </c>
      <c r="X87" s="156">
        <f>+Fin!X16+Fin!X17</f>
        <v>0</v>
      </c>
      <c r="Y87" s="156">
        <f>+Fin!Y16+Fin!Y17</f>
        <v>0</v>
      </c>
      <c r="Z87" s="156">
        <f>+Fin!Z16+Fin!Z17</f>
        <v>0</v>
      </c>
      <c r="AA87" s="156">
        <f>+Fin!AA16+Fin!AA17</f>
        <v>0</v>
      </c>
      <c r="AB87" s="156">
        <f>+Fin!AB16+Fin!AB17</f>
        <v>0</v>
      </c>
      <c r="AC87" s="156">
        <f>+Fin!AC16+Fin!AC17</f>
        <v>0</v>
      </c>
      <c r="AD87" s="156">
        <f>+Fin!AD16+Fin!AD17</f>
        <v>0</v>
      </c>
      <c r="AE87" s="156">
        <f>+Fin!AE16+Fin!AE17</f>
        <v>0</v>
      </c>
      <c r="AF87" s="156">
        <f>+Fin!AF16+Fin!AF17</f>
        <v>0</v>
      </c>
      <c r="AG87" s="156">
        <f>+Fin!AG16+Fin!AG17</f>
        <v>0</v>
      </c>
      <c r="AH87" s="156">
        <f>+Fin!AH16+Fin!AH17</f>
        <v>0</v>
      </c>
      <c r="AI87" s="156">
        <f>+Fin!AI16+Fin!AI17</f>
        <v>0</v>
      </c>
      <c r="AJ87" s="156">
        <f>+Fin!AJ16+Fin!AJ17</f>
        <v>0</v>
      </c>
      <c r="AK87" s="156">
        <f>+Fin!AK16+Fin!AK17</f>
        <v>0</v>
      </c>
      <c r="AL87" s="156">
        <f>+Fin!AL16+Fin!AL17</f>
        <v>0</v>
      </c>
      <c r="AM87" s="156">
        <f>+Fin!AM16+Fin!AM17</f>
        <v>0</v>
      </c>
      <c r="AN87" s="156">
        <f>+Fin!AN16+Fin!AN17</f>
        <v>0</v>
      </c>
      <c r="AO87" s="156">
        <f>+Fin!AO16+Fin!AO17</f>
        <v>0</v>
      </c>
      <c r="AP87" s="156">
        <f>+Fin!AP16+Fin!AP17</f>
        <v>0</v>
      </c>
      <c r="AQ87" s="156">
        <f>+Fin!AQ16+Fin!AQ17</f>
        <v>0</v>
      </c>
      <c r="AR87" s="156">
        <f>+Fin!AR16+Fin!AR17</f>
        <v>0</v>
      </c>
      <c r="AS87" s="156">
        <f>+Fin!AS16+Fin!AS17</f>
        <v>0</v>
      </c>
      <c r="AT87" s="156">
        <f>+Fin!AT16+Fin!AT17</f>
        <v>0</v>
      </c>
      <c r="AU87" s="156">
        <f>+Fin!AU16+Fin!AU17</f>
        <v>0</v>
      </c>
      <c r="AV87" s="156">
        <f>+Fin!AV16+Fin!AV17</f>
        <v>0</v>
      </c>
    </row>
    <row r="88" spans="2:48" x14ac:dyDescent="0.2">
      <c r="B88" s="22" t="s">
        <v>194</v>
      </c>
      <c r="C88" s="503"/>
      <c r="D88" s="156"/>
      <c r="E88" s="156">
        <f t="shared" si="13"/>
        <v>0</v>
      </c>
      <c r="F88" s="156"/>
      <c r="G88" s="156">
        <f>+Fin!G18</f>
        <v>0</v>
      </c>
      <c r="H88" s="156">
        <f>+Fin!H18</f>
        <v>0</v>
      </c>
      <c r="I88" s="156">
        <f>+Fin!I18</f>
        <v>0</v>
      </c>
      <c r="J88" s="156">
        <f>+Fin!J18</f>
        <v>0</v>
      </c>
      <c r="K88" s="156">
        <f>+Fin!K18</f>
        <v>0</v>
      </c>
      <c r="L88" s="156">
        <f>+Fin!L18</f>
        <v>0</v>
      </c>
      <c r="M88" s="156">
        <f>+Fin!M18</f>
        <v>0</v>
      </c>
      <c r="N88" s="156">
        <f>+Fin!N18</f>
        <v>0</v>
      </c>
      <c r="O88" s="156">
        <f>+Fin!O18</f>
        <v>0</v>
      </c>
      <c r="P88" s="156">
        <f>+Fin!P18</f>
        <v>0</v>
      </c>
      <c r="Q88" s="156">
        <f>+Fin!Q18</f>
        <v>0</v>
      </c>
      <c r="R88" s="156">
        <f>+Fin!R18</f>
        <v>0</v>
      </c>
      <c r="S88" s="156">
        <f>+Fin!S18</f>
        <v>0</v>
      </c>
      <c r="T88" s="156">
        <f>+Fin!T18</f>
        <v>0</v>
      </c>
      <c r="U88" s="156">
        <f>+Fin!U18</f>
        <v>0</v>
      </c>
      <c r="V88" s="156">
        <f>+Fin!V18</f>
        <v>0</v>
      </c>
      <c r="W88" s="156">
        <f>+Fin!W18</f>
        <v>0</v>
      </c>
      <c r="X88" s="156">
        <f>+Fin!X18</f>
        <v>0</v>
      </c>
      <c r="Y88" s="156">
        <f>+Fin!Y18</f>
        <v>0</v>
      </c>
      <c r="Z88" s="156">
        <f>+Fin!Z18</f>
        <v>0</v>
      </c>
      <c r="AA88" s="156">
        <f>+Fin!AA18</f>
        <v>0</v>
      </c>
      <c r="AB88" s="156">
        <f>+Fin!AB18</f>
        <v>0</v>
      </c>
      <c r="AC88" s="156">
        <f>+Fin!AC18</f>
        <v>0</v>
      </c>
      <c r="AD88" s="156">
        <f>+Fin!AD18</f>
        <v>0</v>
      </c>
      <c r="AE88" s="156">
        <f>+Fin!AE18</f>
        <v>0</v>
      </c>
      <c r="AF88" s="156">
        <f>+Fin!AF18</f>
        <v>0</v>
      </c>
      <c r="AG88" s="156">
        <f>+Fin!AG18</f>
        <v>0</v>
      </c>
      <c r="AH88" s="156">
        <f>+Fin!AH18</f>
        <v>0</v>
      </c>
      <c r="AI88" s="156">
        <f>+Fin!AI18</f>
        <v>0</v>
      </c>
      <c r="AJ88" s="156">
        <f>+Fin!AJ18</f>
        <v>0</v>
      </c>
      <c r="AK88" s="156">
        <f>+Fin!AK18</f>
        <v>0</v>
      </c>
      <c r="AL88" s="156">
        <f>+Fin!AL18</f>
        <v>0</v>
      </c>
      <c r="AM88" s="156">
        <f>+Fin!AM18</f>
        <v>0</v>
      </c>
      <c r="AN88" s="156">
        <f>+Fin!AN18</f>
        <v>0</v>
      </c>
      <c r="AO88" s="156">
        <f>+Fin!AO18</f>
        <v>0</v>
      </c>
      <c r="AP88" s="156">
        <f>+Fin!AP18</f>
        <v>0</v>
      </c>
      <c r="AQ88" s="156">
        <f>+Fin!AQ18</f>
        <v>0</v>
      </c>
      <c r="AR88" s="156">
        <f>+Fin!AR18</f>
        <v>0</v>
      </c>
      <c r="AS88" s="156">
        <f>+Fin!AS18</f>
        <v>0</v>
      </c>
      <c r="AT88" s="156">
        <f>+Fin!AT18</f>
        <v>0</v>
      </c>
      <c r="AU88" s="156">
        <f>+Fin!AU18</f>
        <v>0</v>
      </c>
      <c r="AV88" s="156">
        <f>+Fin!AV18</f>
        <v>0</v>
      </c>
    </row>
    <row r="89" spans="2:48" x14ac:dyDescent="0.2">
      <c r="B89" s="22" t="s">
        <v>707</v>
      </c>
      <c r="C89" s="503"/>
      <c r="D89" s="156"/>
      <c r="E89" s="156">
        <f t="shared" ca="1" si="13"/>
        <v>93.865003481683388</v>
      </c>
      <c r="F89" s="156"/>
      <c r="G89" s="156">
        <f ca="1">+Fin!G19</f>
        <v>0</v>
      </c>
      <c r="H89" s="156">
        <f ca="1">+Fin!H19</f>
        <v>0</v>
      </c>
      <c r="I89" s="156">
        <f ca="1">+Fin!I19</f>
        <v>0</v>
      </c>
      <c r="J89" s="156">
        <f ca="1">+Fin!J19</f>
        <v>0</v>
      </c>
      <c r="K89" s="156">
        <f ca="1">+Fin!K19</f>
        <v>93.865003481683388</v>
      </c>
      <c r="L89" s="156">
        <f ca="1">+Fin!L19</f>
        <v>0</v>
      </c>
      <c r="M89" s="156">
        <f ca="1">+Fin!M19</f>
        <v>0</v>
      </c>
      <c r="N89" s="156">
        <f ca="1">+Fin!N19</f>
        <v>0</v>
      </c>
      <c r="O89" s="156">
        <f ca="1">+Fin!O19</f>
        <v>0</v>
      </c>
      <c r="P89" s="156">
        <f ca="1">+Fin!P19</f>
        <v>0</v>
      </c>
      <c r="Q89" s="156">
        <f ca="1">+Fin!Q19</f>
        <v>0</v>
      </c>
      <c r="R89" s="156">
        <f ca="1">+Fin!R19</f>
        <v>0</v>
      </c>
      <c r="S89" s="156">
        <f ca="1">+Fin!S19</f>
        <v>0</v>
      </c>
      <c r="T89" s="156">
        <f ca="1">+Fin!T19</f>
        <v>0</v>
      </c>
      <c r="U89" s="156">
        <f ca="1">+Fin!U19</f>
        <v>0</v>
      </c>
      <c r="V89" s="156">
        <f ca="1">+Fin!V19</f>
        <v>0</v>
      </c>
      <c r="W89" s="156">
        <f ca="1">+Fin!W19</f>
        <v>0</v>
      </c>
      <c r="X89" s="156">
        <f ca="1">+Fin!X19</f>
        <v>0</v>
      </c>
      <c r="Y89" s="156">
        <f ca="1">+Fin!Y19</f>
        <v>0</v>
      </c>
      <c r="Z89" s="156">
        <f ca="1">+Fin!Z19</f>
        <v>0</v>
      </c>
      <c r="AA89" s="156">
        <f ca="1">+Fin!AA19</f>
        <v>0</v>
      </c>
      <c r="AB89" s="156">
        <f ca="1">+Fin!AB19</f>
        <v>0</v>
      </c>
      <c r="AC89" s="156">
        <f ca="1">+Fin!AC19</f>
        <v>0</v>
      </c>
      <c r="AD89" s="156">
        <f ca="1">+Fin!AD19</f>
        <v>0</v>
      </c>
      <c r="AE89" s="156">
        <f ca="1">+Fin!AE19</f>
        <v>0</v>
      </c>
      <c r="AF89" s="156">
        <f ca="1">+Fin!AF19</f>
        <v>0</v>
      </c>
      <c r="AG89" s="156">
        <f ca="1">+Fin!AG19</f>
        <v>0</v>
      </c>
      <c r="AH89" s="156">
        <f ca="1">+Fin!AH19</f>
        <v>0</v>
      </c>
      <c r="AI89" s="156">
        <f ca="1">+Fin!AI19</f>
        <v>0</v>
      </c>
      <c r="AJ89" s="156">
        <f ca="1">+Fin!AJ19</f>
        <v>0</v>
      </c>
      <c r="AK89" s="156">
        <f ca="1">+Fin!AK19</f>
        <v>0</v>
      </c>
      <c r="AL89" s="156">
        <f ca="1">+Fin!AL19</f>
        <v>0</v>
      </c>
      <c r="AM89" s="156">
        <f ca="1">+Fin!AM19</f>
        <v>0</v>
      </c>
      <c r="AN89" s="156">
        <f ca="1">+Fin!AN19</f>
        <v>0</v>
      </c>
      <c r="AO89" s="156">
        <f ca="1">+Fin!AO19</f>
        <v>0</v>
      </c>
      <c r="AP89" s="156">
        <f ca="1">+Fin!AP19</f>
        <v>0</v>
      </c>
      <c r="AQ89" s="156">
        <f ca="1">+Fin!AQ19</f>
        <v>0</v>
      </c>
      <c r="AR89" s="156">
        <f ca="1">+Fin!AR19</f>
        <v>0</v>
      </c>
      <c r="AS89" s="156">
        <f ca="1">+Fin!AS19</f>
        <v>0</v>
      </c>
      <c r="AT89" s="156">
        <f ca="1">+Fin!AT19</f>
        <v>0</v>
      </c>
      <c r="AU89" s="156">
        <f ca="1">+Fin!AU19</f>
        <v>0</v>
      </c>
      <c r="AV89" s="156">
        <f ca="1">+Fin!AV19</f>
        <v>0</v>
      </c>
    </row>
    <row r="90" spans="2:48" ht="13.5" thickBot="1" x14ac:dyDescent="0.25">
      <c r="B90" s="260" t="s">
        <v>708</v>
      </c>
      <c r="C90" s="504"/>
      <c r="D90" s="502"/>
      <c r="E90" s="502">
        <f t="shared" ca="1" si="13"/>
        <v>8563.5754026574577</v>
      </c>
      <c r="F90" s="502"/>
      <c r="G90" s="502">
        <f ca="1">+SUM(G87:G89)</f>
        <v>0</v>
      </c>
      <c r="H90" s="502">
        <f t="shared" ref="H90:AV90" ca="1" si="14">+SUM(H87:H89)</f>
        <v>6387.8725292503632</v>
      </c>
      <c r="I90" s="502">
        <f t="shared" ca="1" si="14"/>
        <v>2815.0799470859238</v>
      </c>
      <c r="J90" s="502">
        <f t="shared" ca="1" si="14"/>
        <v>-684.44427051495586</v>
      </c>
      <c r="K90" s="502">
        <f t="shared" ca="1" si="14"/>
        <v>45.067196836126968</v>
      </c>
      <c r="L90" s="502">
        <f t="shared" ca="1" si="14"/>
        <v>0</v>
      </c>
      <c r="M90" s="502">
        <f t="shared" ca="1" si="14"/>
        <v>0</v>
      </c>
      <c r="N90" s="502">
        <f t="shared" ca="1" si="14"/>
        <v>0</v>
      </c>
      <c r="O90" s="502">
        <f t="shared" ca="1" si="14"/>
        <v>0</v>
      </c>
      <c r="P90" s="502">
        <f t="shared" ca="1" si="14"/>
        <v>0</v>
      </c>
      <c r="Q90" s="502">
        <f t="shared" ca="1" si="14"/>
        <v>0</v>
      </c>
      <c r="R90" s="502">
        <f t="shared" ca="1" si="14"/>
        <v>0</v>
      </c>
      <c r="S90" s="502">
        <f t="shared" ca="1" si="14"/>
        <v>0</v>
      </c>
      <c r="T90" s="502">
        <f t="shared" ca="1" si="14"/>
        <v>0</v>
      </c>
      <c r="U90" s="502">
        <f t="shared" ca="1" si="14"/>
        <v>0</v>
      </c>
      <c r="V90" s="502">
        <f t="shared" ca="1" si="14"/>
        <v>0</v>
      </c>
      <c r="W90" s="502">
        <f t="shared" ca="1" si="14"/>
        <v>0</v>
      </c>
      <c r="X90" s="502">
        <f t="shared" ca="1" si="14"/>
        <v>0</v>
      </c>
      <c r="Y90" s="502">
        <f t="shared" ca="1" si="14"/>
        <v>0</v>
      </c>
      <c r="Z90" s="502">
        <f t="shared" ca="1" si="14"/>
        <v>0</v>
      </c>
      <c r="AA90" s="502">
        <f t="shared" ca="1" si="14"/>
        <v>0</v>
      </c>
      <c r="AB90" s="502">
        <f t="shared" ca="1" si="14"/>
        <v>0</v>
      </c>
      <c r="AC90" s="502">
        <f t="shared" ca="1" si="14"/>
        <v>0</v>
      </c>
      <c r="AD90" s="502">
        <f t="shared" ca="1" si="14"/>
        <v>0</v>
      </c>
      <c r="AE90" s="502">
        <f t="shared" ca="1" si="14"/>
        <v>0</v>
      </c>
      <c r="AF90" s="502">
        <f t="shared" ca="1" si="14"/>
        <v>0</v>
      </c>
      <c r="AG90" s="502">
        <f t="shared" ca="1" si="14"/>
        <v>0</v>
      </c>
      <c r="AH90" s="502">
        <f t="shared" ca="1" si="14"/>
        <v>0</v>
      </c>
      <c r="AI90" s="502">
        <f t="shared" ca="1" si="14"/>
        <v>0</v>
      </c>
      <c r="AJ90" s="502">
        <f t="shared" ca="1" si="14"/>
        <v>0</v>
      </c>
      <c r="AK90" s="502">
        <f t="shared" ca="1" si="14"/>
        <v>0</v>
      </c>
      <c r="AL90" s="502">
        <f t="shared" ca="1" si="14"/>
        <v>0</v>
      </c>
      <c r="AM90" s="502">
        <f t="shared" ca="1" si="14"/>
        <v>0</v>
      </c>
      <c r="AN90" s="502">
        <f t="shared" ca="1" si="14"/>
        <v>0</v>
      </c>
      <c r="AO90" s="502">
        <f t="shared" ca="1" si="14"/>
        <v>0</v>
      </c>
      <c r="AP90" s="502">
        <f t="shared" ca="1" si="14"/>
        <v>0</v>
      </c>
      <c r="AQ90" s="502">
        <f t="shared" ca="1" si="14"/>
        <v>0</v>
      </c>
      <c r="AR90" s="502">
        <f t="shared" ca="1" si="14"/>
        <v>0</v>
      </c>
      <c r="AS90" s="502">
        <f t="shared" ca="1" si="14"/>
        <v>0</v>
      </c>
      <c r="AT90" s="502">
        <f t="shared" ca="1" si="14"/>
        <v>0</v>
      </c>
      <c r="AU90" s="502">
        <f t="shared" ca="1" si="14"/>
        <v>0</v>
      </c>
      <c r="AV90" s="502">
        <f t="shared" ca="1" si="14"/>
        <v>0</v>
      </c>
    </row>
    <row r="91" spans="2:48" ht="13.5" thickTop="1" x14ac:dyDescent="0.2">
      <c r="C91" s="503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Y91" s="156"/>
      <c r="Z91" s="156"/>
      <c r="AA91" s="156"/>
      <c r="AB91" s="156"/>
      <c r="AC91" s="156"/>
      <c r="AD91" s="156"/>
      <c r="AE91" s="156"/>
      <c r="AF91" s="156"/>
      <c r="AG91" s="156"/>
      <c r="AH91" s="156"/>
      <c r="AI91" s="156"/>
      <c r="AJ91" s="156"/>
      <c r="AK91" s="156"/>
      <c r="AL91" s="156"/>
      <c r="AM91" s="156"/>
      <c r="AN91" s="156"/>
      <c r="AO91" s="156"/>
      <c r="AP91" s="156"/>
      <c r="AQ91" s="156"/>
      <c r="AR91" s="156"/>
      <c r="AS91" s="156"/>
      <c r="AT91" s="156"/>
      <c r="AU91" s="156"/>
      <c r="AV91" s="156"/>
    </row>
    <row r="92" spans="2:48" x14ac:dyDescent="0.2">
      <c r="C92" s="503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156"/>
      <c r="AK92" s="15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6"/>
      <c r="AV92" s="156"/>
    </row>
    <row r="93" spans="2:48" ht="13.5" thickBot="1" x14ac:dyDescent="0.25">
      <c r="B93" s="260" t="s">
        <v>675</v>
      </c>
      <c r="C93" s="504"/>
      <c r="D93" s="502"/>
      <c r="E93" s="502">
        <f t="shared" ref="E93" ca="1" si="15">+SUM(G93:AV93)</f>
        <v>417723.15995944792</v>
      </c>
      <c r="F93" s="502"/>
      <c r="G93" s="502">
        <f ca="1">+G90+G81</f>
        <v>0</v>
      </c>
      <c r="H93" s="502">
        <f t="shared" ref="H93:AV93" ca="1" si="16">+H90+H81</f>
        <v>54262.065803693367</v>
      </c>
      <c r="I93" s="502">
        <f t="shared" ca="1" si="16"/>
        <v>196390.11548714645</v>
      </c>
      <c r="J93" s="502">
        <f t="shared" ca="1" si="16"/>
        <v>109060.62776784699</v>
      </c>
      <c r="K93" s="502">
        <f t="shared" ca="1" si="16"/>
        <v>58010.350900761056</v>
      </c>
      <c r="L93" s="502">
        <f t="shared" ca="1" si="16"/>
        <v>0</v>
      </c>
      <c r="M93" s="502">
        <f t="shared" ca="1" si="16"/>
        <v>0</v>
      </c>
      <c r="N93" s="502">
        <f t="shared" ca="1" si="16"/>
        <v>0</v>
      </c>
      <c r="O93" s="502">
        <f t="shared" ca="1" si="16"/>
        <v>0</v>
      </c>
      <c r="P93" s="502">
        <f t="shared" ca="1" si="16"/>
        <v>0</v>
      </c>
      <c r="Q93" s="502">
        <f t="shared" ca="1" si="16"/>
        <v>0</v>
      </c>
      <c r="R93" s="502">
        <f t="shared" ca="1" si="16"/>
        <v>0</v>
      </c>
      <c r="S93" s="502">
        <f t="shared" ca="1" si="16"/>
        <v>0</v>
      </c>
      <c r="T93" s="502">
        <f t="shared" ca="1" si="16"/>
        <v>0</v>
      </c>
      <c r="U93" s="502">
        <f t="shared" ca="1" si="16"/>
        <v>0</v>
      </c>
      <c r="V93" s="502">
        <f t="shared" ca="1" si="16"/>
        <v>0</v>
      </c>
      <c r="W93" s="502">
        <f t="shared" ca="1" si="16"/>
        <v>0</v>
      </c>
      <c r="X93" s="502">
        <f t="shared" ca="1" si="16"/>
        <v>0</v>
      </c>
      <c r="Y93" s="502">
        <f t="shared" ca="1" si="16"/>
        <v>0</v>
      </c>
      <c r="Z93" s="502">
        <f t="shared" ca="1" si="16"/>
        <v>0</v>
      </c>
      <c r="AA93" s="502">
        <f t="shared" ca="1" si="16"/>
        <v>0</v>
      </c>
      <c r="AB93" s="502">
        <f t="shared" ca="1" si="16"/>
        <v>0</v>
      </c>
      <c r="AC93" s="502">
        <f t="shared" ca="1" si="16"/>
        <v>0</v>
      </c>
      <c r="AD93" s="502">
        <f t="shared" ca="1" si="16"/>
        <v>0</v>
      </c>
      <c r="AE93" s="502">
        <f t="shared" ca="1" si="16"/>
        <v>0</v>
      </c>
      <c r="AF93" s="502">
        <f t="shared" ca="1" si="16"/>
        <v>0</v>
      </c>
      <c r="AG93" s="502">
        <f t="shared" ca="1" si="16"/>
        <v>0</v>
      </c>
      <c r="AH93" s="502">
        <f t="shared" ca="1" si="16"/>
        <v>0</v>
      </c>
      <c r="AI93" s="502">
        <f t="shared" ca="1" si="16"/>
        <v>0</v>
      </c>
      <c r="AJ93" s="502">
        <f t="shared" ca="1" si="16"/>
        <v>0</v>
      </c>
      <c r="AK93" s="502">
        <f t="shared" ca="1" si="16"/>
        <v>0</v>
      </c>
      <c r="AL93" s="502">
        <f t="shared" ca="1" si="16"/>
        <v>0</v>
      </c>
      <c r="AM93" s="502">
        <f t="shared" ca="1" si="16"/>
        <v>0</v>
      </c>
      <c r="AN93" s="502">
        <f t="shared" ca="1" si="16"/>
        <v>0</v>
      </c>
      <c r="AO93" s="502">
        <f t="shared" ca="1" si="16"/>
        <v>0</v>
      </c>
      <c r="AP93" s="502">
        <f t="shared" ca="1" si="16"/>
        <v>0</v>
      </c>
      <c r="AQ93" s="502">
        <f t="shared" ca="1" si="16"/>
        <v>0</v>
      </c>
      <c r="AR93" s="502">
        <f t="shared" ca="1" si="16"/>
        <v>0</v>
      </c>
      <c r="AS93" s="502">
        <f t="shared" ca="1" si="16"/>
        <v>0</v>
      </c>
      <c r="AT93" s="502">
        <f t="shared" ca="1" si="16"/>
        <v>0</v>
      </c>
      <c r="AU93" s="502">
        <f t="shared" ca="1" si="16"/>
        <v>0</v>
      </c>
      <c r="AV93" s="502">
        <f t="shared" ca="1" si="16"/>
        <v>0</v>
      </c>
    </row>
    <row r="94" spans="2:48" ht="13.5" thickTop="1" x14ac:dyDescent="0.2">
      <c r="C94" s="503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</row>
    <row r="95" spans="2:48" x14ac:dyDescent="0.2">
      <c r="C95" s="503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56"/>
      <c r="Z95" s="156"/>
      <c r="AA95" s="156"/>
      <c r="AB95" s="156"/>
      <c r="AC95" s="156"/>
      <c r="AD95" s="156"/>
      <c r="AE95" s="156"/>
      <c r="AF95" s="156"/>
      <c r="AG95" s="156"/>
      <c r="AH95" s="156"/>
      <c r="AI95" s="156"/>
      <c r="AJ95" s="156"/>
      <c r="AK95" s="156"/>
      <c r="AL95" s="156"/>
      <c r="AM95" s="156"/>
      <c r="AN95" s="156"/>
      <c r="AO95" s="156"/>
      <c r="AP95" s="156"/>
      <c r="AQ95" s="156"/>
      <c r="AR95" s="156"/>
      <c r="AS95" s="156"/>
      <c r="AT95" s="156"/>
      <c r="AU95" s="156"/>
      <c r="AV95" s="156"/>
    </row>
    <row r="100" spans="2:48" x14ac:dyDescent="0.2">
      <c r="B100" s="22" t="s">
        <v>717</v>
      </c>
      <c r="G100" s="156">
        <f>+CF!G13</f>
        <v>0</v>
      </c>
      <c r="H100" s="156">
        <f>+CF!H13</f>
        <v>0</v>
      </c>
      <c r="I100" s="156">
        <f>+CF!I13</f>
        <v>0</v>
      </c>
      <c r="J100" s="156">
        <f>+CF!J13</f>
        <v>27632.86926044288</v>
      </c>
      <c r="K100" s="156">
        <f>+CF!K13</f>
        <v>49046.59569504908</v>
      </c>
      <c r="L100" s="156">
        <f>+CF!L13</f>
        <v>62146.13884660646</v>
      </c>
      <c r="M100" s="156">
        <f>+CF!M13</f>
        <v>62622.570577343387</v>
      </c>
      <c r="N100" s="156">
        <f>+CF!N13</f>
        <v>63122.17461418009</v>
      </c>
      <c r="O100" s="156">
        <f>+CF!O13</f>
        <v>63688.844492395976</v>
      </c>
      <c r="P100" s="156">
        <f>+CF!P13</f>
        <v>64287.16444806823</v>
      </c>
      <c r="Q100" s="156">
        <f>+CF!Q13</f>
        <v>64884.477217689957</v>
      </c>
      <c r="R100" s="156">
        <f>+CF!R13</f>
        <v>65515.378499720202</v>
      </c>
      <c r="S100" s="156">
        <f>+CF!S13</f>
        <v>66169.716255637337</v>
      </c>
      <c r="T100" s="156">
        <f>+CF!T13</f>
        <v>66725.155220441899</v>
      </c>
      <c r="U100" s="156">
        <f>+CF!U13</f>
        <v>67266.343364131404</v>
      </c>
      <c r="V100" s="156">
        <f>+CF!V13</f>
        <v>67834.933275087213</v>
      </c>
      <c r="W100" s="156">
        <f>+CF!W13</f>
        <v>68417.51075419446</v>
      </c>
      <c r="X100" s="156">
        <f>+CF!X13</f>
        <v>69030.059955500852</v>
      </c>
      <c r="Y100" s="156">
        <f>+CF!Y13</f>
        <v>50911.254502271637</v>
      </c>
      <c r="Z100" s="156">
        <f>+CF!Z13</f>
        <v>36987.098786485731</v>
      </c>
      <c r="AA100" s="156">
        <f>+CF!AA13</f>
        <v>27986.762019854486</v>
      </c>
      <c r="AB100" s="156">
        <f>+CF!AB13</f>
        <v>28662.684453858226</v>
      </c>
      <c r="AC100" s="156">
        <f>+CF!AC13</f>
        <v>29319.481945861771</v>
      </c>
      <c r="AD100" s="156">
        <f>+CF!AD13</f>
        <v>30003.540034706763</v>
      </c>
      <c r="AE100" s="156">
        <f>+CF!AE13</f>
        <v>30704.098000322134</v>
      </c>
      <c r="AF100" s="156">
        <f>+CF!AF13</f>
        <v>31441.639545349557</v>
      </c>
      <c r="AG100" s="156">
        <f>+CF!AG13</f>
        <v>32156.376986385854</v>
      </c>
      <c r="AH100" s="156">
        <f>+CF!AH13</f>
        <v>32908.956906773194</v>
      </c>
      <c r="AI100" s="156">
        <f>+CF!AI13</f>
        <v>33679.755093875829</v>
      </c>
      <c r="AJ100" s="156">
        <f>+CF!AJ13</f>
        <v>34491.927341794792</v>
      </c>
      <c r="AK100" s="156">
        <f>+CF!AK13</f>
        <v>0</v>
      </c>
      <c r="AL100" s="156">
        <f>+CF!AL13</f>
        <v>0</v>
      </c>
      <c r="AM100" s="156">
        <f>+CF!AM13</f>
        <v>0</v>
      </c>
      <c r="AN100" s="156">
        <f>+CF!AN13</f>
        <v>0</v>
      </c>
      <c r="AO100" s="156">
        <f>+CF!AO13</f>
        <v>0</v>
      </c>
      <c r="AP100" s="156">
        <f>+CF!AP13</f>
        <v>0</v>
      </c>
      <c r="AQ100" s="156">
        <f>+CF!AQ13</f>
        <v>0</v>
      </c>
      <c r="AR100" s="156">
        <f>+CF!AR13</f>
        <v>0</v>
      </c>
      <c r="AS100" s="156">
        <f>+CF!AS13</f>
        <v>0</v>
      </c>
      <c r="AT100" s="156">
        <f>+CF!AT13</f>
        <v>0</v>
      </c>
      <c r="AU100" s="156">
        <f>+CF!AU13</f>
        <v>0</v>
      </c>
      <c r="AV100" s="156">
        <f>+CF!AV13</f>
        <v>0</v>
      </c>
    </row>
    <row r="101" spans="2:48" x14ac:dyDescent="0.2">
      <c r="B101" s="22" t="s">
        <v>716</v>
      </c>
      <c r="G101" s="156">
        <f>-(CF!G14+CF!G15)</f>
        <v>0</v>
      </c>
      <c r="H101" s="156">
        <f>-(CF!H14+CF!H15)</f>
        <v>0</v>
      </c>
      <c r="I101" s="156">
        <f>-(CF!I14+CF!I15)</f>
        <v>0</v>
      </c>
      <c r="J101" s="156">
        <f>-(CF!J14+CF!J15)</f>
        <v>1828.58322464394</v>
      </c>
      <c r="K101" s="156">
        <f>-(CF!K14+CF!K15)</f>
        <v>3759.9520197527418</v>
      </c>
      <c r="L101" s="156">
        <f>-(CF!L14+CF!L15)</f>
        <v>5718.7387960271972</v>
      </c>
      <c r="M101" s="156">
        <f>-(CF!M14+CF!M15)</f>
        <v>5838.8323107437682</v>
      </c>
      <c r="N101" s="156">
        <f>-(CF!N14+CF!N15)</f>
        <v>5961.4477892693858</v>
      </c>
      <c r="O101" s="156">
        <f>-(CF!O14+CF!O15)</f>
        <v>6086.6381928440424</v>
      </c>
      <c r="P101" s="156">
        <f>-(CF!P14+CF!P15)</f>
        <v>6214.4575948937663</v>
      </c>
      <c r="Q101" s="156">
        <f>-(CF!Q14+CF!Q15)</f>
        <v>6344.9612043865354</v>
      </c>
      <c r="R101" s="156">
        <f>-(CF!R14+CF!R15)</f>
        <v>6478.205389678652</v>
      </c>
      <c r="S101" s="156">
        <f>-(CF!S14+CF!S15)</f>
        <v>6614.2477028619032</v>
      </c>
      <c r="T101" s="156">
        <f>-(CF!T14+CF!T15)</f>
        <v>6753.1469046220018</v>
      </c>
      <c r="U101" s="156">
        <f>-(CF!U14+CF!U15)</f>
        <v>6894.9629896190636</v>
      </c>
      <c r="V101" s="156">
        <f>-(CF!V14+CF!V15)</f>
        <v>7039.757212401063</v>
      </c>
      <c r="W101" s="156">
        <f>-(CF!W14+CF!W15)</f>
        <v>7187.592113861484</v>
      </c>
      <c r="X101" s="156">
        <f>-(CF!X14+CF!X15)</f>
        <v>7338.5315482525748</v>
      </c>
      <c r="Y101" s="156">
        <f>-(CF!Y14+CF!Y15)</f>
        <v>7492.6407107658797</v>
      </c>
      <c r="Z101" s="156">
        <f>-(CF!Z14+CF!Z15)</f>
        <v>7649.986165691962</v>
      </c>
      <c r="AA101" s="156">
        <f>-(CF!AA14+CF!AA15)</f>
        <v>7810.6358751714906</v>
      </c>
      <c r="AB101" s="156">
        <f>-(CF!AB14+CF!AB15)</f>
        <v>7974.6592285500938</v>
      </c>
      <c r="AC101" s="156">
        <f>-(CF!AC14+CF!AC15)</f>
        <v>8142.1270723496436</v>
      </c>
      <c r="AD101" s="156">
        <f>-(CF!AD14+CF!AD15)</f>
        <v>8313.1117408689861</v>
      </c>
      <c r="AE101" s="156">
        <f>-(CF!AE14+CF!AE15)</f>
        <v>8487.6870874272354</v>
      </c>
      <c r="AF101" s="156">
        <f>-(CF!AF14+CF!AF15)</f>
        <v>8665.9285162632041</v>
      </c>
      <c r="AG101" s="156">
        <f>-(CF!AG14+CF!AG15)</f>
        <v>8847.9130151047302</v>
      </c>
      <c r="AH101" s="156">
        <f>-(CF!AH14+CF!AH15)</f>
        <v>9033.7191884219283</v>
      </c>
      <c r="AI101" s="156">
        <f>-(CF!AI14+CF!AI15)</f>
        <v>9223.4272913787881</v>
      </c>
      <c r="AJ101" s="156">
        <f>-(CF!AJ14+CF!AJ15)</f>
        <v>9417.1192644977418</v>
      </c>
      <c r="AK101" s="156">
        <f>-(CF!AK14+CF!AK15)</f>
        <v>0</v>
      </c>
      <c r="AL101" s="156">
        <f>-(CF!AL14+CF!AL15)</f>
        <v>0</v>
      </c>
      <c r="AM101" s="156">
        <f>-(CF!AM14+CF!AM15)</f>
        <v>0</v>
      </c>
      <c r="AN101" s="156">
        <f>-(CF!AN14+CF!AN15)</f>
        <v>0</v>
      </c>
      <c r="AO101" s="156">
        <f>-(CF!AO14+CF!AO15)</f>
        <v>0</v>
      </c>
      <c r="AP101" s="156">
        <f>-(CF!AP14+CF!AP15)</f>
        <v>0</v>
      </c>
      <c r="AQ101" s="156">
        <f>-(CF!AQ14+CF!AQ15)</f>
        <v>0</v>
      </c>
      <c r="AR101" s="156">
        <f>-(CF!AR14+CF!AR15)</f>
        <v>0</v>
      </c>
      <c r="AS101" s="156">
        <f>-(CF!AS14+CF!AS15)</f>
        <v>0</v>
      </c>
      <c r="AT101" s="156">
        <f>-(CF!AT14+CF!AT15)</f>
        <v>0</v>
      </c>
      <c r="AU101" s="156">
        <f>-(CF!AU14+CF!AU15)</f>
        <v>0</v>
      </c>
      <c r="AV101" s="156">
        <f>-(CF!AV14+CF!AV15)</f>
        <v>0</v>
      </c>
    </row>
    <row r="165" spans="2:48" x14ac:dyDescent="0.2">
      <c r="B165" s="22" t="s">
        <v>718</v>
      </c>
      <c r="G165" s="509">
        <f>+IFERROR(G7/G8,0)</f>
        <v>0</v>
      </c>
      <c r="H165" s="509">
        <f>+IFERROR(H7/H8,0)</f>
        <v>0</v>
      </c>
      <c r="I165" s="509">
        <f t="shared" ref="I165:AV165" si="17">+IFERROR(I7/I8,0)</f>
        <v>0</v>
      </c>
      <c r="J165" s="509">
        <f t="shared" si="17"/>
        <v>0.24033637717621842</v>
      </c>
      <c r="K165" s="509">
        <f t="shared" si="17"/>
        <v>0.25262770264823342</v>
      </c>
      <c r="L165" s="509">
        <f t="shared" si="17"/>
        <v>0.20983876550415745</v>
      </c>
      <c r="M165" s="509">
        <f t="shared" si="17"/>
        <v>0.21430065529159131</v>
      </c>
      <c r="N165" s="509">
        <f t="shared" si="17"/>
        <v>0.21946513072042925</v>
      </c>
      <c r="O165" s="509">
        <f t="shared" si="17"/>
        <v>0.22786621010605601</v>
      </c>
      <c r="P165" s="509">
        <f t="shared" si="17"/>
        <v>0.23723747232087555</v>
      </c>
      <c r="Q165" s="509">
        <f t="shared" si="17"/>
        <v>0.2456467044521887</v>
      </c>
      <c r="R165" s="509">
        <f t="shared" si="17"/>
        <v>0.25505130724563924</v>
      </c>
      <c r="S165" s="509">
        <f t="shared" si="17"/>
        <v>0.26481641521799143</v>
      </c>
      <c r="T165" s="509">
        <f t="shared" si="17"/>
        <v>0.26838194355716083</v>
      </c>
      <c r="U165" s="509">
        <f t="shared" si="17"/>
        <v>0.27052239554425439</v>
      </c>
      <c r="V165" s="509">
        <f t="shared" si="17"/>
        <v>0.27343810530117346</v>
      </c>
      <c r="W165" s="509">
        <f t="shared" si="17"/>
        <v>0.27639627896146862</v>
      </c>
      <c r="X165" s="509">
        <f t="shared" si="17"/>
        <v>0.28016288713021176</v>
      </c>
      <c r="Y165" s="509">
        <f t="shared" si="17"/>
        <v>0.28244201913757627</v>
      </c>
      <c r="Z165" s="509">
        <f t="shared" si="17"/>
        <v>0.28553060683104964</v>
      </c>
      <c r="AA165" s="509">
        <f t="shared" si="17"/>
        <v>0.28866370098522109</v>
      </c>
      <c r="AB165" s="509">
        <f t="shared" si="17"/>
        <v>0.29264139991789645</v>
      </c>
      <c r="AC165" s="509">
        <f t="shared" si="17"/>
        <v>0.29506554389408851</v>
      </c>
      <c r="AD165" s="509">
        <f t="shared" si="17"/>
        <v>0.29802247819916011</v>
      </c>
      <c r="AE165" s="509">
        <f t="shared" si="17"/>
        <v>0.30100904479644158</v>
      </c>
      <c r="AF165" s="509">
        <f t="shared" si="17"/>
        <v>0.30485848732663978</v>
      </c>
      <c r="AG165" s="509">
        <f t="shared" si="17"/>
        <v>0.30707226565958945</v>
      </c>
      <c r="AH165" s="509">
        <f t="shared" si="17"/>
        <v>0.31014952279092373</v>
      </c>
      <c r="AI165" s="509">
        <f t="shared" si="17"/>
        <v>0.31325761800534702</v>
      </c>
      <c r="AJ165" s="509">
        <f t="shared" si="17"/>
        <v>0.31726370105374341</v>
      </c>
      <c r="AK165" s="509">
        <f t="shared" si="17"/>
        <v>0</v>
      </c>
      <c r="AL165" s="509">
        <f t="shared" si="17"/>
        <v>0</v>
      </c>
      <c r="AM165" s="509">
        <f t="shared" si="17"/>
        <v>0</v>
      </c>
      <c r="AN165" s="509">
        <f t="shared" si="17"/>
        <v>0</v>
      </c>
      <c r="AO165" s="509">
        <f t="shared" si="17"/>
        <v>0</v>
      </c>
      <c r="AP165" s="509">
        <f t="shared" si="17"/>
        <v>0</v>
      </c>
      <c r="AQ165" s="509">
        <f t="shared" si="17"/>
        <v>0</v>
      </c>
      <c r="AR165" s="509">
        <f t="shared" si="17"/>
        <v>0</v>
      </c>
      <c r="AS165" s="509">
        <f t="shared" si="17"/>
        <v>0</v>
      </c>
      <c r="AT165" s="509">
        <f t="shared" si="17"/>
        <v>0</v>
      </c>
      <c r="AU165" s="509">
        <f t="shared" si="17"/>
        <v>0</v>
      </c>
      <c r="AV165" s="509">
        <f t="shared" si="17"/>
        <v>0</v>
      </c>
    </row>
    <row r="196" spans="2:48" x14ac:dyDescent="0.2">
      <c r="B196" s="22" t="s">
        <v>11</v>
      </c>
      <c r="G196" s="156">
        <f ca="1">+CF!G43</f>
        <v>0</v>
      </c>
      <c r="H196" s="156">
        <f ca="1">+CF!H43</f>
        <v>290768.87532460358</v>
      </c>
      <c r="I196" s="156">
        <f ca="1">+CF!I43</f>
        <v>-157112.09238971715</v>
      </c>
      <c r="J196" s="156">
        <f ca="1">+CF!J43</f>
        <v>-79763.284851278673</v>
      </c>
      <c r="K196" s="156">
        <f ca="1">+CF!K43</f>
        <v>-33930.326269008074</v>
      </c>
      <c r="L196" s="156">
        <f ca="1">+CF!L43</f>
        <v>13778.49886947724</v>
      </c>
      <c r="M196" s="156">
        <f ca="1">+CF!M43</f>
        <v>12143.381909483069</v>
      </c>
      <c r="N196" s="156">
        <f ca="1">+CF!N43</f>
        <v>4865.0457445696557</v>
      </c>
      <c r="O196" s="156">
        <f ca="1">+CF!O43</f>
        <v>5553.1941672243847</v>
      </c>
      <c r="P196" s="156">
        <f ca="1">+CF!P43</f>
        <v>6060.7772766574017</v>
      </c>
      <c r="Q196" s="156">
        <f ca="1">+CF!Q43</f>
        <v>6588.7487220442672</v>
      </c>
      <c r="R196" s="156">
        <f ca="1">+CF!R43</f>
        <v>7152.6942615054068</v>
      </c>
      <c r="S196" s="156">
        <f ca="1">+CF!S43</f>
        <v>7767.6723874983109</v>
      </c>
      <c r="T196" s="156">
        <f ca="1">+CF!T43</f>
        <v>8321.8031986810965</v>
      </c>
      <c r="U196" s="156">
        <f ca="1">+CF!U43</f>
        <v>8835.2039476688842</v>
      </c>
      <c r="V196" s="156">
        <f ca="1">+CF!V43</f>
        <v>9397.1527236053153</v>
      </c>
      <c r="W196" s="156">
        <f ca="1">+CF!W43</f>
        <v>9991.6320507568671</v>
      </c>
      <c r="X196" s="156">
        <f ca="1">+CF!X43</f>
        <v>1870.469641702337</v>
      </c>
      <c r="Y196" s="156">
        <f ca="1">+CF!Y43</f>
        <v>8547.3308755504804</v>
      </c>
      <c r="Z196" s="156">
        <f ca="1">+CF!Z43</f>
        <v>6706.4409388466029</v>
      </c>
      <c r="AA196" s="156">
        <f ca="1">+CF!AA43</f>
        <v>7388.8384363216928</v>
      </c>
      <c r="AB196" s="156">
        <f ca="1">+CF!AB43</f>
        <v>8130.2163893092229</v>
      </c>
      <c r="AC196" s="156">
        <f ca="1">+CF!AC43</f>
        <v>8776.9413770854644</v>
      </c>
      <c r="AD196" s="156">
        <f ca="1">+CF!AD43</f>
        <v>9520.8402308373497</v>
      </c>
      <c r="AE196" s="156">
        <f ca="1">+CF!AE43</f>
        <v>10011.857703482696</v>
      </c>
      <c r="AF196" s="156">
        <f ca="1">+CF!AF43</f>
        <v>10694.55458584766</v>
      </c>
      <c r="AG196" s="156">
        <f ca="1">+CF!AG43</f>
        <v>11383.766055416272</v>
      </c>
      <c r="AH196" s="156">
        <f ca="1">+CF!AH43</f>
        <v>11173.981952168542</v>
      </c>
      <c r="AI196" s="156">
        <f ca="1">+CF!AI43</f>
        <v>24903.00356393533</v>
      </c>
      <c r="AJ196" s="156">
        <f ca="1">+CF!AJ43</f>
        <v>25728.047436081837</v>
      </c>
      <c r="AK196" s="156">
        <f ca="1">+CF!AK43</f>
        <v>-1.3327737114380692E-12</v>
      </c>
      <c r="AL196" s="156">
        <f ca="1">+CF!AL43</f>
        <v>-1.4507825847831143E-12</v>
      </c>
      <c r="AM196" s="156">
        <f ca="1">+CF!AM43</f>
        <v>-1.5792404143678052E-12</v>
      </c>
      <c r="AN196" s="156">
        <f ca="1">+CF!AN43</f>
        <v>-1.7190723906748846E-12</v>
      </c>
      <c r="AO196" s="156">
        <f ca="1">+CF!AO43</f>
        <v>-1.8712856240850959E-12</v>
      </c>
      <c r="AP196" s="156">
        <f ca="1">+CF!AP43</f>
        <v>-2.0369763983777449E-12</v>
      </c>
      <c r="AQ196" s="156">
        <f ca="1">+CF!AQ43</f>
        <v>-2.2173380664839026E-12</v>
      </c>
      <c r="AR196" s="156">
        <f ca="1">+CF!AR43</f>
        <v>-2.4136696453597397E-12</v>
      </c>
      <c r="AS196" s="156">
        <f ca="1">+CF!AS43</f>
        <v>-2.6273851718827681E-12</v>
      </c>
      <c r="AT196" s="156">
        <f ca="1">+CF!AT43</f>
        <v>-2.860023887154854E-12</v>
      </c>
      <c r="AU196" s="156">
        <f ca="1">+CF!AU43</f>
        <v>-3.1132613225623157E-12</v>
      </c>
      <c r="AV196" s="156">
        <f ca="1">+CF!AV43</f>
        <v>-3.3889213674380999E-12</v>
      </c>
    </row>
    <row r="197" spans="2:48" x14ac:dyDescent="0.2">
      <c r="B197" s="22" t="s">
        <v>719</v>
      </c>
      <c r="G197" s="156">
        <f ca="1">-(CF!G45+CF!G46+CF!G47+CF!G48)</f>
        <v>0</v>
      </c>
      <c r="H197" s="156">
        <f ca="1">-(CF!H45+CF!H46+CF!H47+CF!H48)</f>
        <v>0</v>
      </c>
      <c r="I197" s="156">
        <f ca="1">-(CF!I45+CF!I46+CF!I47+CF!I48)</f>
        <v>0</v>
      </c>
      <c r="J197" s="156">
        <f ca="1">-(CF!J45+CF!J46+CF!J47+CF!J48)</f>
        <v>0</v>
      </c>
      <c r="K197" s="156">
        <f ca="1">-(CF!K45+CF!K46+CF!K47+CF!K48)</f>
        <v>6672.6218120031826</v>
      </c>
      <c r="L197" s="156">
        <f ca="1">-(CF!L45+CF!L46+CF!L47+CF!L48)</f>
        <v>27069.048872073741</v>
      </c>
      <c r="M197" s="156">
        <f ca="1">-(CF!M45+CF!M46+CF!M47+CF!M48)</f>
        <v>12143.381909483069</v>
      </c>
      <c r="N197" s="156">
        <f ca="1">-(CF!N45+CF!N46+CF!N47+CF!N48)</f>
        <v>4865.0457445696557</v>
      </c>
      <c r="O197" s="156">
        <f ca="1">-(CF!O45+CF!O46+CF!O47+CF!O48)</f>
        <v>5553.1941672243847</v>
      </c>
      <c r="P197" s="156">
        <f ca="1">-(CF!P45+CF!P46+CF!P47+CF!P48)</f>
        <v>6060.7772766574017</v>
      </c>
      <c r="Q197" s="156">
        <f ca="1">-(CF!Q45+CF!Q46+CF!Q47+CF!Q48)</f>
        <v>6588.7487220442672</v>
      </c>
      <c r="R197" s="156">
        <f ca="1">-(CF!R45+CF!R46+CF!R47+CF!R48)</f>
        <v>7152.6942615054068</v>
      </c>
      <c r="S197" s="156">
        <f ca="1">-(CF!S45+CF!S46+CF!S47+CF!S48)</f>
        <v>7767.6723874983109</v>
      </c>
      <c r="T197" s="156">
        <f ca="1">-(CF!T45+CF!T46+CF!T47+CF!T48)</f>
        <v>8321.8031986810965</v>
      </c>
      <c r="U197" s="156">
        <f ca="1">-(CF!U45+CF!U46+CF!U47+CF!U48)</f>
        <v>8835.2039476688842</v>
      </c>
      <c r="V197" s="156">
        <f ca="1">-(CF!V45+CF!V46+CF!V47+CF!V48)</f>
        <v>9397.1527236053153</v>
      </c>
      <c r="W197" s="156">
        <f ca="1">-(CF!W45+CF!W46+CF!W47+CF!W48)</f>
        <v>9991.6320507568671</v>
      </c>
      <c r="X197" s="156">
        <f ca="1">-(CF!X45+CF!X46+CF!X47+CF!X48)</f>
        <v>1870.469641702337</v>
      </c>
      <c r="Y197" s="156">
        <f ca="1">-(CF!Y45+CF!Y46+CF!Y47+CF!Y48)</f>
        <v>8547.3308755504804</v>
      </c>
      <c r="Z197" s="156">
        <f ca="1">-(CF!Z45+CF!Z46+CF!Z47+CF!Z48)</f>
        <v>6706.4409388466029</v>
      </c>
      <c r="AA197" s="156">
        <f ca="1">-(CF!AA45+CF!AA46+CF!AA47+CF!AA48)</f>
        <v>7388.8384363216928</v>
      </c>
      <c r="AB197" s="156">
        <f ca="1">-(CF!AB45+CF!AB46+CF!AB47+CF!AB48)</f>
        <v>8130.2163893092229</v>
      </c>
      <c r="AC197" s="156">
        <f ca="1">-(CF!AC45+CF!AC46+CF!AC47+CF!AC48)</f>
        <v>8776.9413770854644</v>
      </c>
      <c r="AD197" s="156">
        <f ca="1">-(CF!AD45+CF!AD46+CF!AD47+CF!AD48)</f>
        <v>9520.8402308373497</v>
      </c>
      <c r="AE197" s="156">
        <f ca="1">-(CF!AE45+CF!AE46+CF!AE47+CF!AE48)</f>
        <v>10011.856742681073</v>
      </c>
      <c r="AF197" s="156">
        <f ca="1">-(CF!AF45+CF!AF46+CF!AF47+CF!AF48)</f>
        <v>8139.5111268390247</v>
      </c>
      <c r="AG197" s="156">
        <f ca="1">-(CF!AG45+CF!AG46+CF!AG47+CF!AG48)</f>
        <v>2715.6854458017374</v>
      </c>
      <c r="AH197" s="156">
        <f ca="1">-(CF!AH45+CF!AH46+CF!AH47+CF!AH48)</f>
        <v>1321.0189009041899</v>
      </c>
      <c r="AI197" s="156">
        <f ca="1">-(CF!AI45+CF!AI46+CF!AI47+CF!AI48)</f>
        <v>20401.426237772535</v>
      </c>
      <c r="AJ197" s="156">
        <f ca="1">-(CF!AJ45+CF!AJ46+CF!AJ47+CF!AJ48)</f>
        <v>49667.687579478414</v>
      </c>
      <c r="AK197" s="156">
        <f ca="1">-(CF!AK45+CF!AK46+CF!AK47+CF!AK48)</f>
        <v>1638.025263455364</v>
      </c>
      <c r="AL197" s="156">
        <f ca="1">-(CF!AL45+CF!AL46+CF!AL47+CF!AL48)</f>
        <v>-1.4507825847831143E-12</v>
      </c>
      <c r="AM197" s="156">
        <f ca="1">-(CF!AM45+CF!AM46+CF!AM47+CF!AM48)</f>
        <v>-1.5792404143678052E-12</v>
      </c>
      <c r="AN197" s="156">
        <f ca="1">-(CF!AN45+CF!AN46+CF!AN47+CF!AN48)</f>
        <v>-1.7190723906748846E-12</v>
      </c>
      <c r="AO197" s="156">
        <f ca="1">-(CF!AO45+CF!AO46+CF!AO47+CF!AO48)</f>
        <v>-1.8712856240850959E-12</v>
      </c>
      <c r="AP197" s="156">
        <f ca="1">-(CF!AP45+CF!AP46+CF!AP47+CF!AP48)</f>
        <v>-2.0369763983777449E-12</v>
      </c>
      <c r="AQ197" s="156">
        <f ca="1">-(CF!AQ45+CF!AQ46+CF!AQ47+CF!AQ48)</f>
        <v>-2.2173380664839026E-12</v>
      </c>
      <c r="AR197" s="156">
        <f ca="1">-(CF!AR45+CF!AR46+CF!AR47+CF!AR48)</f>
        <v>-2.4136696453597397E-12</v>
      </c>
      <c r="AS197" s="156">
        <f ca="1">-(CF!AS45+CF!AS46+CF!AS47+CF!AS48)</f>
        <v>-2.6273851718827681E-12</v>
      </c>
      <c r="AT197" s="156">
        <f ca="1">-(CF!AT45+CF!AT46+CF!AT47+CF!AT48)</f>
        <v>-2.860023887154854E-12</v>
      </c>
      <c r="AU197" s="156">
        <f ca="1">-(CF!AU45+CF!AU46+CF!AU47+CF!AU48)</f>
        <v>-3.1132613225623157E-12</v>
      </c>
      <c r="AV197" s="156">
        <f ca="1">-(CF!AV45+CF!AV46+CF!AV47+CF!AV48)</f>
        <v>-3.3889213674380999E-12</v>
      </c>
    </row>
    <row r="233" spans="2:48" x14ac:dyDescent="0.2">
      <c r="B233" s="22" t="str">
        <f>+CF!B31</f>
        <v xml:space="preserve">Aportes de Capital </v>
      </c>
      <c r="G233" s="156">
        <f>-CF!G31</f>
        <v>0</v>
      </c>
      <c r="H233" s="156">
        <f>-CF!H31</f>
        <v>-10852.41316073867</v>
      </c>
      <c r="I233" s="156">
        <f>-CF!I31</f>
        <v>-39278.023097429279</v>
      </c>
      <c r="J233" s="156">
        <f>-CF!J31</f>
        <v>-21812.125553569393</v>
      </c>
      <c r="K233" s="156">
        <f>-CF!K31</f>
        <v>-11602.070180152208</v>
      </c>
      <c r="L233" s="156">
        <f>-CF!L31</f>
        <v>0</v>
      </c>
      <c r="M233" s="156">
        <f>-CF!M31</f>
        <v>0</v>
      </c>
      <c r="N233" s="156">
        <f>-CF!N31</f>
        <v>0</v>
      </c>
      <c r="O233" s="156">
        <f>-CF!O31</f>
        <v>0</v>
      </c>
      <c r="P233" s="156">
        <f>-CF!P31</f>
        <v>0</v>
      </c>
      <c r="Q233" s="156">
        <f>-CF!Q31</f>
        <v>0</v>
      </c>
      <c r="R233" s="156">
        <f>-CF!R31</f>
        <v>0</v>
      </c>
      <c r="S233" s="156">
        <f>-CF!S31</f>
        <v>0</v>
      </c>
      <c r="T233" s="156">
        <f>-CF!T31</f>
        <v>0</v>
      </c>
      <c r="U233" s="156">
        <f>-CF!U31</f>
        <v>0</v>
      </c>
      <c r="V233" s="156">
        <f>-CF!V31</f>
        <v>0</v>
      </c>
      <c r="W233" s="156">
        <f>-CF!W31</f>
        <v>0</v>
      </c>
      <c r="X233" s="156">
        <f>-CF!X31</f>
        <v>0</v>
      </c>
      <c r="Y233" s="156">
        <f>-CF!Y31</f>
        <v>0</v>
      </c>
      <c r="Z233" s="156">
        <f>-CF!Z31</f>
        <v>0</v>
      </c>
      <c r="AA233" s="156">
        <f>-CF!AA31</f>
        <v>0</v>
      </c>
      <c r="AB233" s="156">
        <f>-CF!AB31</f>
        <v>0</v>
      </c>
      <c r="AC233" s="156">
        <f>-CF!AC31</f>
        <v>0</v>
      </c>
      <c r="AD233" s="156">
        <f>-CF!AD31</f>
        <v>0</v>
      </c>
      <c r="AE233" s="156">
        <f>-CF!AE31</f>
        <v>0</v>
      </c>
      <c r="AF233" s="156">
        <f>-CF!AF31</f>
        <v>0</v>
      </c>
      <c r="AG233" s="156">
        <f>-CF!AG31</f>
        <v>0</v>
      </c>
      <c r="AH233" s="156">
        <f>-CF!AH31</f>
        <v>0</v>
      </c>
      <c r="AI233" s="156">
        <f>-CF!AI31</f>
        <v>0</v>
      </c>
      <c r="AJ233" s="156">
        <f>-CF!AJ31</f>
        <v>0</v>
      </c>
      <c r="AK233" s="156">
        <f>-CF!AK31</f>
        <v>0</v>
      </c>
      <c r="AL233" s="156">
        <f>-CF!AL31</f>
        <v>0</v>
      </c>
      <c r="AM233" s="156">
        <f>-CF!AM31</f>
        <v>0</v>
      </c>
      <c r="AN233" s="156">
        <f>-CF!AN31</f>
        <v>0</v>
      </c>
      <c r="AO233" s="156">
        <f>-CF!AO31</f>
        <v>0</v>
      </c>
      <c r="AP233" s="156">
        <f>-CF!AP31</f>
        <v>0</v>
      </c>
      <c r="AQ233" s="156">
        <f>-CF!AQ31</f>
        <v>0</v>
      </c>
      <c r="AR233" s="156">
        <f>-CF!AR31</f>
        <v>0</v>
      </c>
      <c r="AS233" s="156">
        <f>-CF!AS31</f>
        <v>0</v>
      </c>
      <c r="AT233" s="156">
        <f>-CF!AT31</f>
        <v>0</v>
      </c>
      <c r="AU233" s="156">
        <f>-CF!AU31</f>
        <v>0</v>
      </c>
      <c r="AV233" s="156">
        <f>-CF!AV31</f>
        <v>0</v>
      </c>
    </row>
    <row r="234" spans="2:48" x14ac:dyDescent="0.2">
      <c r="B234" s="22" t="str">
        <f>+CF!B45</f>
        <v>Dividendos</v>
      </c>
      <c r="G234" s="156">
        <f ca="1">-CF!G45</f>
        <v>0</v>
      </c>
      <c r="H234" s="156">
        <f ca="1">-CF!H45</f>
        <v>0</v>
      </c>
      <c r="I234" s="156">
        <f ca="1">-CF!I45</f>
        <v>0</v>
      </c>
      <c r="J234" s="156">
        <f ca="1">-CF!J45</f>
        <v>0</v>
      </c>
      <c r="K234" s="156">
        <f ca="1">-CF!K45</f>
        <v>0</v>
      </c>
      <c r="L234" s="156">
        <f ca="1">-CF!L45</f>
        <v>0</v>
      </c>
      <c r="M234" s="156">
        <f ca="1">-CF!M45</f>
        <v>0</v>
      </c>
      <c r="N234" s="156">
        <f ca="1">-CF!N45</f>
        <v>4865.0457445696557</v>
      </c>
      <c r="O234" s="156">
        <f ca="1">-CF!O45</f>
        <v>5553.1941672243847</v>
      </c>
      <c r="P234" s="156">
        <f ca="1">-CF!P45</f>
        <v>6060.7772766574017</v>
      </c>
      <c r="Q234" s="156">
        <f ca="1">-CF!Q45</f>
        <v>6588.7487220442672</v>
      </c>
      <c r="R234" s="156">
        <f ca="1">-CF!R45</f>
        <v>7152.6942615054068</v>
      </c>
      <c r="S234" s="156">
        <f ca="1">-CF!S45</f>
        <v>7767.6723874983109</v>
      </c>
      <c r="T234" s="156">
        <f ca="1">-CF!T45</f>
        <v>8321.8031986810965</v>
      </c>
      <c r="U234" s="156">
        <f ca="1">-CF!U45</f>
        <v>8835.2039476688842</v>
      </c>
      <c r="V234" s="156">
        <f ca="1">-CF!V45</f>
        <v>9397.1527236053153</v>
      </c>
      <c r="W234" s="156">
        <f ca="1">-CF!W45</f>
        <v>9991.6320507568671</v>
      </c>
      <c r="X234" s="156">
        <f ca="1">-CF!X45</f>
        <v>1870.469641702337</v>
      </c>
      <c r="Y234" s="156">
        <f ca="1">-CF!Y45</f>
        <v>8547.3308755504804</v>
      </c>
      <c r="Z234" s="156">
        <f ca="1">-CF!Z45</f>
        <v>6706.4409388466029</v>
      </c>
      <c r="AA234" s="156">
        <f ca="1">-CF!AA45</f>
        <v>7388.8384363216928</v>
      </c>
      <c r="AB234" s="156">
        <f ca="1">-CF!AB45</f>
        <v>8130.2163893092229</v>
      </c>
      <c r="AC234" s="156">
        <f ca="1">-CF!AC45</f>
        <v>8776.9413770854644</v>
      </c>
      <c r="AD234" s="156">
        <f ca="1">-CF!AD45</f>
        <v>9520.8402308373497</v>
      </c>
      <c r="AE234" s="156">
        <f ca="1">-CF!AE45</f>
        <v>9628.8954352254113</v>
      </c>
      <c r="AF234" s="156">
        <f ca="1">-CF!AF45</f>
        <v>4630.2122651702302</v>
      </c>
      <c r="AG234" s="156">
        <f ca="1">-CF!AG45</f>
        <v>2715.6854458017374</v>
      </c>
      <c r="AH234" s="156">
        <f ca="1">-CF!AH45</f>
        <v>1321.0189009041899</v>
      </c>
      <c r="AI234" s="156">
        <f ca="1">-CF!AI45</f>
        <v>20401.426237772535</v>
      </c>
      <c r="AJ234" s="156">
        <f ca="1">-CF!AJ45</f>
        <v>15900.368350273315</v>
      </c>
      <c r="AK234" s="156">
        <f ca="1">-CF!AK45</f>
        <v>1638.025263455364</v>
      </c>
      <c r="AL234" s="156">
        <f ca="1">-CF!AL45</f>
        <v>0</v>
      </c>
      <c r="AM234" s="156">
        <f ca="1">-CF!AM45</f>
        <v>0</v>
      </c>
      <c r="AN234" s="156">
        <f ca="1">-CF!AN45</f>
        <v>0</v>
      </c>
      <c r="AO234" s="156">
        <f ca="1">-CF!AO45</f>
        <v>0</v>
      </c>
      <c r="AP234" s="156">
        <f ca="1">-CF!AP45</f>
        <v>0</v>
      </c>
      <c r="AQ234" s="156">
        <f ca="1">-CF!AQ45</f>
        <v>0</v>
      </c>
      <c r="AR234" s="156">
        <f ca="1">-CF!AR45</f>
        <v>0</v>
      </c>
      <c r="AS234" s="156">
        <f ca="1">-CF!AS45</f>
        <v>0</v>
      </c>
      <c r="AT234" s="156">
        <f ca="1">-CF!AT45</f>
        <v>0</v>
      </c>
      <c r="AU234" s="156">
        <f ca="1">-CF!AU45</f>
        <v>0</v>
      </c>
      <c r="AV234" s="156">
        <f ca="1">-CF!AV45</f>
        <v>0</v>
      </c>
    </row>
    <row r="235" spans="2:48" x14ac:dyDescent="0.2">
      <c r="B235" s="22" t="str">
        <f>+CF!B47</f>
        <v>Reducción de capital</v>
      </c>
      <c r="G235" s="156">
        <f ca="1">-CF!G47</f>
        <v>0</v>
      </c>
      <c r="H235" s="156">
        <f ca="1">-CF!H47</f>
        <v>0</v>
      </c>
      <c r="I235" s="156">
        <f ca="1">-CF!I47</f>
        <v>0</v>
      </c>
      <c r="J235" s="156">
        <f ca="1">-CF!J47</f>
        <v>0</v>
      </c>
      <c r="K235" s="156">
        <f ca="1">-CF!K47</f>
        <v>6672.6218120031826</v>
      </c>
      <c r="L235" s="156">
        <f ca="1">-CF!L47</f>
        <v>27069.048872073741</v>
      </c>
      <c r="M235" s="156">
        <f ca="1">-CF!M47</f>
        <v>12143.381909483069</v>
      </c>
      <c r="N235" s="156">
        <f ca="1">-CF!N47</f>
        <v>0</v>
      </c>
      <c r="O235" s="156">
        <f ca="1">-CF!O47</f>
        <v>0</v>
      </c>
      <c r="P235" s="156">
        <f ca="1">-CF!P47</f>
        <v>0</v>
      </c>
      <c r="Q235" s="156">
        <f ca="1">-CF!Q47</f>
        <v>0</v>
      </c>
      <c r="R235" s="156">
        <f ca="1">-CF!R47</f>
        <v>0</v>
      </c>
      <c r="S235" s="156">
        <f ca="1">-CF!S47</f>
        <v>0</v>
      </c>
      <c r="T235" s="156">
        <f ca="1">-CF!T47</f>
        <v>0</v>
      </c>
      <c r="U235" s="156">
        <f ca="1">-CF!U47</f>
        <v>0</v>
      </c>
      <c r="V235" s="156">
        <f ca="1">-CF!V47</f>
        <v>0</v>
      </c>
      <c r="W235" s="156">
        <f ca="1">-CF!W47</f>
        <v>0</v>
      </c>
      <c r="X235" s="156">
        <f ca="1">-CF!X47</f>
        <v>0</v>
      </c>
      <c r="Y235" s="156">
        <f ca="1">-CF!Y47</f>
        <v>0</v>
      </c>
      <c r="Z235" s="156">
        <f ca="1">-CF!Z47</f>
        <v>0</v>
      </c>
      <c r="AA235" s="156">
        <f ca="1">-CF!AA47</f>
        <v>0</v>
      </c>
      <c r="AB235" s="156">
        <f ca="1">-CF!AB47</f>
        <v>0</v>
      </c>
      <c r="AC235" s="156">
        <f ca="1">-CF!AC47</f>
        <v>0</v>
      </c>
      <c r="AD235" s="156">
        <f ca="1">-CF!AD47</f>
        <v>0</v>
      </c>
      <c r="AE235" s="156">
        <f ca="1">-CF!AE47</f>
        <v>382.96130745566188</v>
      </c>
      <c r="AF235" s="156">
        <f ca="1">-CF!AF47</f>
        <v>3509.2988616687944</v>
      </c>
      <c r="AG235" s="156">
        <f ca="1">-CF!AG47</f>
        <v>0</v>
      </c>
      <c r="AH235" s="156">
        <f ca="1">-CF!AH47</f>
        <v>0</v>
      </c>
      <c r="AI235" s="156">
        <f ca="1">-CF!AI47</f>
        <v>0</v>
      </c>
      <c r="AJ235" s="156">
        <f ca="1">-CF!AJ47</f>
        <v>33767.319229205095</v>
      </c>
      <c r="AK235" s="156">
        <f ca="1">-CF!AK47</f>
        <v>0</v>
      </c>
      <c r="AL235" s="156">
        <f ca="1">-CF!AL47</f>
        <v>0</v>
      </c>
      <c r="AM235" s="156">
        <f ca="1">-CF!AM47</f>
        <v>0</v>
      </c>
      <c r="AN235" s="156">
        <f ca="1">-CF!AN47</f>
        <v>0</v>
      </c>
      <c r="AO235" s="156">
        <f ca="1">-CF!AO47</f>
        <v>0</v>
      </c>
      <c r="AP235" s="156">
        <f ca="1">-CF!AP47</f>
        <v>0</v>
      </c>
      <c r="AQ235" s="156">
        <f ca="1">-CF!AQ47</f>
        <v>0</v>
      </c>
      <c r="AR235" s="156">
        <f ca="1">-CF!AR47</f>
        <v>0</v>
      </c>
      <c r="AS235" s="156">
        <f ca="1">-CF!AS47</f>
        <v>0</v>
      </c>
      <c r="AT235" s="156">
        <f ca="1">-CF!AT47</f>
        <v>0</v>
      </c>
      <c r="AU235" s="156">
        <f ca="1">-CF!AU47</f>
        <v>0</v>
      </c>
      <c r="AV235" s="156">
        <f ca="1">-CF!AV47</f>
        <v>0</v>
      </c>
    </row>
    <row r="236" spans="2:48" x14ac:dyDescent="0.2">
      <c r="B236" s="22" t="str">
        <f>+CF!B48</f>
        <v>Liquidación de la Sociedad</v>
      </c>
      <c r="G236" s="156">
        <f ca="1">-CF!G48</f>
        <v>0</v>
      </c>
      <c r="H236" s="156">
        <f ca="1">-CF!H48</f>
        <v>0</v>
      </c>
      <c r="I236" s="156">
        <f ca="1">-CF!I48</f>
        <v>0</v>
      </c>
      <c r="J236" s="156">
        <f ca="1">-CF!J48</f>
        <v>0</v>
      </c>
      <c r="K236" s="156">
        <f ca="1">-CF!K48</f>
        <v>0</v>
      </c>
      <c r="L236" s="156">
        <f ca="1">-CF!L48</f>
        <v>0</v>
      </c>
      <c r="M236" s="156">
        <f ca="1">-CF!M48</f>
        <v>0</v>
      </c>
      <c r="N236" s="156">
        <f ca="1">-CF!N48</f>
        <v>0</v>
      </c>
      <c r="O236" s="156">
        <f ca="1">-CF!O48</f>
        <v>0</v>
      </c>
      <c r="P236" s="156">
        <f ca="1">-CF!P48</f>
        <v>0</v>
      </c>
      <c r="Q236" s="156">
        <f ca="1">-CF!Q48</f>
        <v>0</v>
      </c>
      <c r="R236" s="156">
        <f ca="1">-CF!R48</f>
        <v>0</v>
      </c>
      <c r="S236" s="156">
        <f ca="1">-CF!S48</f>
        <v>0</v>
      </c>
      <c r="T236" s="156">
        <f ca="1">-CF!T48</f>
        <v>0</v>
      </c>
      <c r="U236" s="156">
        <f ca="1">-CF!U48</f>
        <v>0</v>
      </c>
      <c r="V236" s="156">
        <f ca="1">-CF!V48</f>
        <v>0</v>
      </c>
      <c r="W236" s="156">
        <f ca="1">-CF!W48</f>
        <v>0</v>
      </c>
      <c r="X236" s="156">
        <f ca="1">-CF!X48</f>
        <v>0</v>
      </c>
      <c r="Y236" s="156">
        <f ca="1">-CF!Y48</f>
        <v>0</v>
      </c>
      <c r="Z236" s="156">
        <f ca="1">-CF!Z48</f>
        <v>0</v>
      </c>
      <c r="AA236" s="156">
        <f ca="1">-CF!AA48</f>
        <v>0</v>
      </c>
      <c r="AB236" s="156">
        <f ca="1">-CF!AB48</f>
        <v>0</v>
      </c>
      <c r="AC236" s="156">
        <f ca="1">-CF!AC48</f>
        <v>0</v>
      </c>
      <c r="AD236" s="156">
        <f ca="1">-CF!AD48</f>
        <v>0</v>
      </c>
      <c r="AE236" s="156">
        <f ca="1">-CF!AE48</f>
        <v>0</v>
      </c>
      <c r="AF236" s="156">
        <f ca="1">-CF!AF48</f>
        <v>0</v>
      </c>
      <c r="AG236" s="156">
        <f ca="1">-CF!AG48</f>
        <v>0</v>
      </c>
      <c r="AH236" s="156">
        <f ca="1">-CF!AH48</f>
        <v>0</v>
      </c>
      <c r="AI236" s="156">
        <f ca="1">-CF!AI48</f>
        <v>0</v>
      </c>
      <c r="AJ236" s="156">
        <f ca="1">-CF!AJ48</f>
        <v>0</v>
      </c>
      <c r="AK236" s="156">
        <f ca="1">-CF!AK48</f>
        <v>0</v>
      </c>
      <c r="AL236" s="156">
        <f ca="1">-CF!AL48</f>
        <v>0</v>
      </c>
      <c r="AM236" s="156">
        <f ca="1">-CF!AM48</f>
        <v>0</v>
      </c>
      <c r="AN236" s="156">
        <f ca="1">-CF!AN48</f>
        <v>0</v>
      </c>
      <c r="AO236" s="156">
        <f ca="1">-CF!AO48</f>
        <v>0</v>
      </c>
      <c r="AP236" s="156">
        <f ca="1">-CF!AP48</f>
        <v>0</v>
      </c>
      <c r="AQ236" s="156">
        <f ca="1">-CF!AQ48</f>
        <v>0</v>
      </c>
      <c r="AR236" s="156">
        <f ca="1">-CF!AR48</f>
        <v>0</v>
      </c>
      <c r="AS236" s="156">
        <f ca="1">-CF!AS48</f>
        <v>0</v>
      </c>
      <c r="AT236" s="156">
        <f ca="1">-CF!AT48</f>
        <v>0</v>
      </c>
      <c r="AU236" s="156">
        <f ca="1">-CF!AU48</f>
        <v>0</v>
      </c>
      <c r="AV236" s="156">
        <f ca="1">-CF!AV48</f>
        <v>0</v>
      </c>
    </row>
    <row r="268" spans="2:48" x14ac:dyDescent="0.2">
      <c r="B268" s="22" t="s">
        <v>720</v>
      </c>
      <c r="G268" s="156">
        <f>-Fin!G92</f>
        <v>0</v>
      </c>
      <c r="H268" s="156">
        <f>-Fin!H92</f>
        <v>-334178.52796755824</v>
      </c>
      <c r="I268" s="156">
        <f>-Fin!I92</f>
        <v>0</v>
      </c>
      <c r="J268" s="156">
        <f>-Fin!J92</f>
        <v>0</v>
      </c>
      <c r="K268" s="156">
        <f>-Fin!K92</f>
        <v>0</v>
      </c>
      <c r="L268" s="156">
        <f>-Fin!L92</f>
        <v>0</v>
      </c>
      <c r="M268" s="156">
        <f>-Fin!M92</f>
        <v>0</v>
      </c>
      <c r="N268" s="156">
        <f>-Fin!N92</f>
        <v>0</v>
      </c>
      <c r="O268" s="156">
        <f>-Fin!O92</f>
        <v>0</v>
      </c>
      <c r="P268" s="156">
        <f>-Fin!P92</f>
        <v>0</v>
      </c>
      <c r="Q268" s="156">
        <f>-Fin!Q92</f>
        <v>0</v>
      </c>
      <c r="R268" s="156">
        <f>-Fin!R92</f>
        <v>0</v>
      </c>
      <c r="S268" s="156">
        <f>-Fin!S92</f>
        <v>0</v>
      </c>
      <c r="T268" s="156">
        <f>-Fin!T92</f>
        <v>0</v>
      </c>
      <c r="U268" s="156">
        <f>-Fin!U92</f>
        <v>0</v>
      </c>
      <c r="V268" s="156">
        <f>-Fin!V92</f>
        <v>0</v>
      </c>
      <c r="W268" s="156">
        <f>-Fin!W92</f>
        <v>0</v>
      </c>
      <c r="X268" s="156">
        <f>-Fin!X92</f>
        <v>0</v>
      </c>
      <c r="Y268" s="156">
        <f>-Fin!Y92</f>
        <v>0</v>
      </c>
      <c r="Z268" s="156">
        <f>-Fin!Z92</f>
        <v>0</v>
      </c>
      <c r="AA268" s="156">
        <f>-Fin!AA92</f>
        <v>0</v>
      </c>
      <c r="AB268" s="156">
        <f>-Fin!AB92</f>
        <v>0</v>
      </c>
      <c r="AC268" s="156">
        <f>-Fin!AC92</f>
        <v>0</v>
      </c>
      <c r="AD268" s="156">
        <f>-Fin!AD92</f>
        <v>0</v>
      </c>
      <c r="AE268" s="156">
        <f>-Fin!AE92</f>
        <v>0</v>
      </c>
      <c r="AF268" s="156">
        <f>-Fin!AF92</f>
        <v>0</v>
      </c>
      <c r="AG268" s="156">
        <f>-Fin!AG92</f>
        <v>0</v>
      </c>
      <c r="AH268" s="156">
        <f>-Fin!AH92</f>
        <v>0</v>
      </c>
      <c r="AI268" s="156">
        <f>-Fin!AI92</f>
        <v>0</v>
      </c>
      <c r="AJ268" s="156">
        <f>-Fin!AJ92</f>
        <v>0</v>
      </c>
      <c r="AK268" s="156">
        <f>-Fin!AK92</f>
        <v>0</v>
      </c>
      <c r="AL268" s="156">
        <f>-Fin!AL92</f>
        <v>0</v>
      </c>
      <c r="AM268" s="156">
        <f>-Fin!AM92</f>
        <v>0</v>
      </c>
      <c r="AN268" s="156">
        <f>-Fin!AN92</f>
        <v>0</v>
      </c>
      <c r="AO268" s="156">
        <f>-Fin!AO92</f>
        <v>0</v>
      </c>
      <c r="AP268" s="156">
        <f>-Fin!AP92</f>
        <v>0</v>
      </c>
      <c r="AQ268" s="156">
        <f>-Fin!AQ92</f>
        <v>0</v>
      </c>
      <c r="AR268" s="156">
        <f>-Fin!AR92</f>
        <v>0</v>
      </c>
      <c r="AS268" s="156">
        <f>-Fin!AS92</f>
        <v>0</v>
      </c>
      <c r="AT268" s="156">
        <f>-Fin!AT92</f>
        <v>0</v>
      </c>
      <c r="AU268" s="156">
        <f>-Fin!AU92</f>
        <v>0</v>
      </c>
      <c r="AV268" s="156">
        <f>-Fin!AV92</f>
        <v>0</v>
      </c>
    </row>
    <row r="269" spans="2:48" x14ac:dyDescent="0.2">
      <c r="B269" s="22" t="s">
        <v>721</v>
      </c>
      <c r="G269" s="156">
        <f>-Fin!G93</f>
        <v>0</v>
      </c>
      <c r="H269" s="156">
        <f>-Fin!H93</f>
        <v>0</v>
      </c>
      <c r="I269" s="156">
        <f>-Fin!I93</f>
        <v>0</v>
      </c>
      <c r="J269" s="156">
        <f>-Fin!J93</f>
        <v>6938.5725292574034</v>
      </c>
      <c r="K269" s="156">
        <f>-Fin!K93</f>
        <v>12872.799851403923</v>
      </c>
      <c r="L269" s="156">
        <f>-Fin!L93</f>
        <v>17431.632671952528</v>
      </c>
      <c r="M269" s="156">
        <f>-Fin!M93</f>
        <v>18651.846958989205</v>
      </c>
      <c r="N269" s="156">
        <f>-Fin!N93</f>
        <v>19957.476246118455</v>
      </c>
      <c r="O269" s="156">
        <f>-Fin!O93</f>
        <v>21354.49958334674</v>
      </c>
      <c r="P269" s="156">
        <f>-Fin!P93</f>
        <v>22849.314554181015</v>
      </c>
      <c r="Q269" s="156">
        <f>-Fin!Q93</f>
        <v>24448.766572973687</v>
      </c>
      <c r="R269" s="156">
        <f>-Fin!R93</f>
        <v>26160.180233081839</v>
      </c>
      <c r="S269" s="156">
        <f>-Fin!S93</f>
        <v>27991.392849397573</v>
      </c>
      <c r="T269" s="156">
        <f>-Fin!T93</f>
        <v>29950.7903488554</v>
      </c>
      <c r="U269" s="156">
        <f>-Fin!U93</f>
        <v>32047.345673275278</v>
      </c>
      <c r="V269" s="156">
        <f>-Fin!V93</f>
        <v>34290.659870404546</v>
      </c>
      <c r="W269" s="156">
        <f>-Fin!W93</f>
        <v>36691.006061332853</v>
      </c>
      <c r="X269" s="156">
        <f>-Fin!X93</f>
        <v>39259.376485626162</v>
      </c>
      <c r="Y269" s="156">
        <f>-Fin!Y93</f>
        <v>22863.792383857854</v>
      </c>
      <c r="Z269" s="156">
        <f>-Fin!Z93</f>
        <v>9431.5993310543199</v>
      </c>
      <c r="AA269" s="156">
        <f>-Fin!AA93</f>
        <v>0</v>
      </c>
      <c r="AB269" s="156">
        <f>-Fin!AB93</f>
        <v>0</v>
      </c>
      <c r="AC269" s="156">
        <f>-Fin!AC93</f>
        <v>0</v>
      </c>
      <c r="AD269" s="156">
        <f>-Fin!AD93</f>
        <v>0</v>
      </c>
      <c r="AE269" s="156">
        <f>-Fin!AE93</f>
        <v>0</v>
      </c>
      <c r="AF269" s="156">
        <f>-Fin!AF93</f>
        <v>0</v>
      </c>
      <c r="AG269" s="156">
        <f>-Fin!AG93</f>
        <v>0</v>
      </c>
      <c r="AH269" s="156">
        <f>-Fin!AH93</f>
        <v>0</v>
      </c>
      <c r="AI269" s="156">
        <f>-Fin!AI93</f>
        <v>0</v>
      </c>
      <c r="AJ269" s="156">
        <f>-Fin!AJ93</f>
        <v>0</v>
      </c>
      <c r="AK269" s="156">
        <f>-Fin!AK93</f>
        <v>0</v>
      </c>
      <c r="AL269" s="156">
        <f>-Fin!AL93</f>
        <v>0</v>
      </c>
      <c r="AM269" s="156">
        <f>-Fin!AM93</f>
        <v>0</v>
      </c>
      <c r="AN269" s="156">
        <f>-Fin!AN93</f>
        <v>0</v>
      </c>
      <c r="AO269" s="156">
        <f>-Fin!AO93</f>
        <v>0</v>
      </c>
      <c r="AP269" s="156">
        <f>-Fin!AP93</f>
        <v>0</v>
      </c>
      <c r="AQ269" s="156">
        <f>-Fin!AQ93</f>
        <v>0</v>
      </c>
      <c r="AR269" s="156">
        <f>-Fin!AR93</f>
        <v>0</v>
      </c>
      <c r="AS269" s="156">
        <f>-Fin!AS93</f>
        <v>0</v>
      </c>
      <c r="AT269" s="156">
        <f>-Fin!AT93</f>
        <v>0</v>
      </c>
      <c r="AU269" s="156">
        <f>-Fin!AU93</f>
        <v>0</v>
      </c>
      <c r="AV269" s="156">
        <f>-Fin!AV93</f>
        <v>0</v>
      </c>
    </row>
    <row r="270" spans="2:48" x14ac:dyDescent="0.2">
      <c r="B270" s="22" t="s">
        <v>332</v>
      </c>
      <c r="G270" s="156">
        <f>Fin!G99</f>
        <v>0</v>
      </c>
      <c r="H270" s="156">
        <f>Fin!H99</f>
        <v>23392.496957729069</v>
      </c>
      <c r="I270" s="156">
        <f>Fin!I99</f>
        <v>25029.971744770097</v>
      </c>
      <c r="J270" s="156">
        <f>Fin!J99</f>
        <v>26353.172219104712</v>
      </c>
      <c r="K270" s="156">
        <f>Fin!K99</f>
        <v>26406.121743486528</v>
      </c>
      <c r="L270" s="156">
        <f>Fin!L99</f>
        <v>25476.749644910091</v>
      </c>
      <c r="M270" s="156">
        <f>Fin!M99</f>
        <v>24256.535357873414</v>
      </c>
      <c r="N270" s="156">
        <f>Fin!N99</f>
        <v>22950.906070744168</v>
      </c>
      <c r="O270" s="156">
        <f>Fin!O99</f>
        <v>21553.882733515871</v>
      </c>
      <c r="P270" s="156">
        <f>Fin!P99</f>
        <v>20059.067762681607</v>
      </c>
      <c r="Q270" s="156">
        <f>Fin!Q99</f>
        <v>18459.615743888935</v>
      </c>
      <c r="R270" s="156">
        <f>Fin!R99</f>
        <v>16748.202083780776</v>
      </c>
      <c r="S270" s="156">
        <f>Fin!S99</f>
        <v>14916.989467465046</v>
      </c>
      <c r="T270" s="156">
        <f>Fin!T99</f>
        <v>12957.591968007218</v>
      </c>
      <c r="U270" s="156">
        <f>Fin!U99</f>
        <v>10861.036643587342</v>
      </c>
      <c r="V270" s="156">
        <f>Fin!V99</f>
        <v>8617.7224464580722</v>
      </c>
      <c r="W270" s="156">
        <f>Fin!W99</f>
        <v>6217.3762555297562</v>
      </c>
      <c r="X270" s="156">
        <f>Fin!X99</f>
        <v>3649.0058312364581</v>
      </c>
      <c r="Y270" s="156">
        <f>Fin!Y99</f>
        <v>1329.7470250419224</v>
      </c>
      <c r="Z270" s="156">
        <f>Fin!Z99</f>
        <v>211.01508556998533</v>
      </c>
      <c r="AA270" s="156">
        <f>Fin!AA99</f>
        <v>1.0413390927620318E-13</v>
      </c>
      <c r="AB270" s="156">
        <f>Fin!AB99</f>
        <v>1.0413390927620318E-13</v>
      </c>
      <c r="AC270" s="156">
        <f>Fin!AC99</f>
        <v>3.4711303092067726E-14</v>
      </c>
      <c r="AD270" s="156">
        <f>Fin!AD99</f>
        <v>0</v>
      </c>
      <c r="AE270" s="156">
        <f>Fin!AE99</f>
        <v>0</v>
      </c>
      <c r="AF270" s="156">
        <f>Fin!AF99</f>
        <v>0</v>
      </c>
      <c r="AG270" s="156">
        <f>Fin!AG99</f>
        <v>0</v>
      </c>
      <c r="AH270" s="156">
        <f>Fin!AH99</f>
        <v>0</v>
      </c>
      <c r="AI270" s="156">
        <f>Fin!AI99</f>
        <v>0</v>
      </c>
      <c r="AJ270" s="156">
        <f>Fin!AJ99</f>
        <v>0</v>
      </c>
      <c r="AK270" s="156">
        <f>Fin!AK99</f>
        <v>0</v>
      </c>
      <c r="AL270" s="156">
        <f>Fin!AL99</f>
        <v>0</v>
      </c>
      <c r="AM270" s="156">
        <f>Fin!AM99</f>
        <v>0</v>
      </c>
      <c r="AN270" s="156">
        <f>Fin!AN99</f>
        <v>0</v>
      </c>
      <c r="AO270" s="156">
        <f>Fin!AO99</f>
        <v>0</v>
      </c>
      <c r="AP270" s="156">
        <f>Fin!AP99</f>
        <v>0</v>
      </c>
      <c r="AQ270" s="156">
        <f>Fin!AQ99</f>
        <v>0</v>
      </c>
      <c r="AR270" s="156">
        <f>Fin!AR99</f>
        <v>0</v>
      </c>
      <c r="AS270" s="156">
        <f>Fin!AS99</f>
        <v>0</v>
      </c>
      <c r="AT270" s="156">
        <f>Fin!AT99</f>
        <v>0</v>
      </c>
      <c r="AU270" s="156">
        <f>Fin!AU99</f>
        <v>0</v>
      </c>
      <c r="AV270" s="156">
        <f>Fin!AV99</f>
        <v>0</v>
      </c>
    </row>
  </sheetData>
  <conditionalFormatting sqref="C3">
    <cfRule type="containsText" dxfId="0" priority="1" operator="containsText" text="Error">
      <formula>NOT(ISERROR(SEARCH("Error",C3)))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B2:L131"/>
  <sheetViews>
    <sheetView showGridLines="0" topLeftCell="A19" workbookViewId="0">
      <selection activeCell="C20" sqref="C20"/>
    </sheetView>
  </sheetViews>
  <sheetFormatPr baseColWidth="10" defaultColWidth="8.85546875" defaultRowHeight="12" x14ac:dyDescent="0.25"/>
  <cols>
    <col min="1" max="1" width="1.7109375" style="488" customWidth="1"/>
    <col min="2" max="2" width="13.7109375" style="488" customWidth="1"/>
    <col min="3" max="3" width="42.5703125" style="488" customWidth="1"/>
    <col min="4" max="6" width="15.7109375" style="488" customWidth="1"/>
    <col min="7" max="7" width="8.85546875" style="488"/>
    <col min="8" max="8" width="13.7109375" style="488" customWidth="1"/>
    <col min="9" max="9" width="42.5703125" style="488" customWidth="1"/>
    <col min="10" max="12" width="15.7109375" style="488" customWidth="1"/>
    <col min="13" max="16384" width="8.85546875" style="488"/>
  </cols>
  <sheetData>
    <row r="2" spans="2:12" x14ac:dyDescent="0.25">
      <c r="C2" s="515" t="s">
        <v>761</v>
      </c>
      <c r="I2" s="515" t="s">
        <v>762</v>
      </c>
    </row>
    <row r="4" spans="2:12" ht="26.25" thickBot="1" x14ac:dyDescent="0.3">
      <c r="C4" s="516" t="s">
        <v>746</v>
      </c>
      <c r="D4" s="516" t="s">
        <v>737</v>
      </c>
      <c r="E4" s="516" t="s">
        <v>738</v>
      </c>
      <c r="F4" s="516" t="s">
        <v>739</v>
      </c>
      <c r="I4" s="516" t="s">
        <v>746</v>
      </c>
      <c r="J4" s="516" t="s">
        <v>737</v>
      </c>
      <c r="K4" s="516" t="s">
        <v>738</v>
      </c>
      <c r="L4" s="516" t="s">
        <v>739</v>
      </c>
    </row>
    <row r="5" spans="2:12" ht="12.75" x14ac:dyDescent="0.25">
      <c r="C5" s="517" t="s">
        <v>301</v>
      </c>
      <c r="D5" s="542">
        <v>-0.1</v>
      </c>
      <c r="E5" s="521"/>
      <c r="F5" s="543">
        <v>0.1</v>
      </c>
      <c r="I5" s="517" t="s">
        <v>301</v>
      </c>
      <c r="J5" s="542">
        <v>-0.1</v>
      </c>
      <c r="K5" s="521"/>
      <c r="L5" s="543">
        <v>0.1</v>
      </c>
    </row>
    <row r="6" spans="2:12" ht="12.75" x14ac:dyDescent="0.25">
      <c r="C6" s="518" t="s">
        <v>750</v>
      </c>
      <c r="D6" s="544">
        <v>1</v>
      </c>
      <c r="E6" s="522"/>
      <c r="F6" s="545">
        <v>1</v>
      </c>
      <c r="I6" s="518" t="s">
        <v>750</v>
      </c>
      <c r="J6" s="544">
        <v>1</v>
      </c>
      <c r="K6" s="522"/>
      <c r="L6" s="545">
        <v>1</v>
      </c>
    </row>
    <row r="7" spans="2:12" ht="13.5" thickBot="1" x14ac:dyDescent="0.3">
      <c r="C7" s="518" t="s">
        <v>734</v>
      </c>
      <c r="D7" s="544">
        <v>1</v>
      </c>
      <c r="E7" s="522"/>
      <c r="F7" s="545">
        <v>1</v>
      </c>
      <c r="I7" s="520" t="s">
        <v>735</v>
      </c>
      <c r="J7" s="546">
        <v>1</v>
      </c>
      <c r="K7" s="523"/>
      <c r="L7" s="547">
        <v>1</v>
      </c>
    </row>
    <row r="8" spans="2:12" ht="13.5" thickBot="1" x14ac:dyDescent="0.3">
      <c r="C8" s="519" t="s">
        <v>735</v>
      </c>
      <c r="D8" s="544">
        <v>1</v>
      </c>
      <c r="E8" s="522"/>
      <c r="F8" s="545">
        <v>1</v>
      </c>
      <c r="J8" s="548"/>
      <c r="K8" s="548"/>
      <c r="L8" s="548"/>
    </row>
    <row r="9" spans="2:12" ht="13.5" thickBot="1" x14ac:dyDescent="0.3">
      <c r="C9" s="520" t="s">
        <v>736</v>
      </c>
      <c r="D9" s="546">
        <v>1</v>
      </c>
      <c r="E9" s="523"/>
      <c r="F9" s="547">
        <v>1</v>
      </c>
      <c r="H9" s="488">
        <f>+Ingr!$C$58</f>
        <v>42908.382316862619</v>
      </c>
      <c r="I9" s="536" t="s">
        <v>740</v>
      </c>
      <c r="J9" s="528">
        <v>36038.266728821603</v>
      </c>
      <c r="K9" s="526">
        <v>36038.266728821603</v>
      </c>
      <c r="L9" s="532">
        <v>36038.266728821603</v>
      </c>
    </row>
    <row r="10" spans="2:12" ht="13.5" thickBot="1" x14ac:dyDescent="0.3">
      <c r="D10" s="548"/>
      <c r="E10" s="548"/>
      <c r="F10" s="548"/>
      <c r="H10" s="525">
        <f>+(H9-K9)/K9</f>
        <v>0.19063390700048957</v>
      </c>
      <c r="I10" s="537" t="s">
        <v>741</v>
      </c>
      <c r="J10" s="531">
        <v>0</v>
      </c>
      <c r="K10" s="522"/>
      <c r="L10" s="535">
        <v>0</v>
      </c>
    </row>
    <row r="11" spans="2:12" ht="12.75" x14ac:dyDescent="0.25">
      <c r="B11" s="488">
        <f>+Ingr!$C$58</f>
        <v>42908.382316862619</v>
      </c>
      <c r="C11" s="536" t="s">
        <v>740</v>
      </c>
      <c r="D11" s="528">
        <v>32457.810804089437</v>
      </c>
      <c r="E11" s="526">
        <v>36038.266728821603</v>
      </c>
      <c r="F11" s="532">
        <v>39618.201406402848</v>
      </c>
      <c r="H11" s="488">
        <f>+Ingr!$C$57</f>
        <v>12575.660254793111</v>
      </c>
      <c r="I11" s="519" t="s">
        <v>742</v>
      </c>
      <c r="J11" s="530">
        <v>12539.387834223318</v>
      </c>
      <c r="K11" s="527">
        <v>12539.387834223318</v>
      </c>
      <c r="L11" s="534">
        <v>12539.387834223318</v>
      </c>
    </row>
    <row r="12" spans="2:12" ht="12.75" x14ac:dyDescent="0.25">
      <c r="B12" s="525">
        <f>+(B11-E11)/E11</f>
        <v>0.19063390700048957</v>
      </c>
      <c r="C12" s="537" t="s">
        <v>741</v>
      </c>
      <c r="D12" s="531">
        <v>-9.9351501881989712E-2</v>
      </c>
      <c r="E12" s="522"/>
      <c r="F12" s="535">
        <v>9.9337038168880412E-2</v>
      </c>
      <c r="H12" s="525">
        <f>+(H11-K11)/K11</f>
        <v>2.892678737537349E-3</v>
      </c>
      <c r="I12" s="537" t="s">
        <v>741</v>
      </c>
      <c r="J12" s="531">
        <v>0</v>
      </c>
      <c r="K12" s="524"/>
      <c r="L12" s="535">
        <v>0</v>
      </c>
    </row>
    <row r="13" spans="2:12" ht="25.5" x14ac:dyDescent="0.25">
      <c r="B13" s="488">
        <f>+Ingr!$C$57</f>
        <v>12575.660254793111</v>
      </c>
      <c r="C13" s="519" t="s">
        <v>742</v>
      </c>
      <c r="D13" s="530">
        <v>11820.420715469147</v>
      </c>
      <c r="E13" s="527">
        <v>12539.387834223318</v>
      </c>
      <c r="F13" s="534">
        <v>13263.811053261314</v>
      </c>
      <c r="H13" s="488">
        <f>+Ingr!$J$44/Ingr!$J$11/Ingr!$J$13*Ingr!$C$50</f>
        <v>1351.0257338245576</v>
      </c>
      <c r="I13" s="519" t="s">
        <v>747</v>
      </c>
      <c r="J13" s="530">
        <v>2380.0383919177089</v>
      </c>
      <c r="K13" s="527">
        <v>2380.0383919177089</v>
      </c>
      <c r="L13" s="534">
        <v>2380.0383919177089</v>
      </c>
    </row>
    <row r="14" spans="2:12" ht="12.75" x14ac:dyDescent="0.25">
      <c r="B14" s="525">
        <f>+(B13-E13)/E13</f>
        <v>2.892678737537349E-3</v>
      </c>
      <c r="C14" s="537" t="s">
        <v>741</v>
      </c>
      <c r="D14" s="531">
        <v>-5.7336700025492439E-2</v>
      </c>
      <c r="E14" s="524"/>
      <c r="F14" s="535">
        <v>5.7771816983031021E-2</v>
      </c>
      <c r="H14" s="525">
        <f>+(H13-K13)/K13</f>
        <v>-0.43235128541940337</v>
      </c>
      <c r="I14" s="537" t="s">
        <v>741</v>
      </c>
      <c r="J14" s="531">
        <v>0</v>
      </c>
      <c r="K14" s="522"/>
      <c r="L14" s="535">
        <v>0</v>
      </c>
    </row>
    <row r="15" spans="2:12" ht="25.5" x14ac:dyDescent="0.25">
      <c r="B15" s="488">
        <f>+Ingr!$J$44/Ingr!$J$11/Ingr!$J$13*Ingr!$C$50</f>
        <v>1351.0257338245576</v>
      </c>
      <c r="C15" s="519" t="s">
        <v>747</v>
      </c>
      <c r="D15" s="530">
        <v>2380.0383919177089</v>
      </c>
      <c r="E15" s="527">
        <v>2380.0383919177089</v>
      </c>
      <c r="F15" s="534">
        <v>2380.0383919177089</v>
      </c>
      <c r="I15" s="519"/>
      <c r="J15" s="529"/>
      <c r="K15" s="522"/>
      <c r="L15" s="533"/>
    </row>
    <row r="16" spans="2:12" ht="13.15" customHeight="1" x14ac:dyDescent="0.25">
      <c r="B16" s="525">
        <f>+(B15-E15)/E15</f>
        <v>-0.43235128541940337</v>
      </c>
      <c r="C16" s="537" t="s">
        <v>741</v>
      </c>
      <c r="D16" s="531">
        <v>0</v>
      </c>
      <c r="E16" s="522"/>
      <c r="F16" s="535">
        <v>0</v>
      </c>
      <c r="H16" s="488">
        <f>+Ingr!$D$74+Ingr!$D$75+Ingr!$D$76</f>
        <v>573300.66727506777</v>
      </c>
      <c r="I16" s="519" t="s">
        <v>743</v>
      </c>
      <c r="J16" s="530">
        <v>551961.26540406095</v>
      </c>
      <c r="K16" s="527">
        <v>551961.26540406095</v>
      </c>
      <c r="L16" s="534">
        <v>551961.26540406095</v>
      </c>
    </row>
    <row r="17" spans="2:12" ht="12.75" x14ac:dyDescent="0.25">
      <c r="C17" s="519"/>
      <c r="D17" s="529"/>
      <c r="E17" s="522"/>
      <c r="F17" s="533"/>
      <c r="H17" s="488">
        <f>+Ingr!$E$59</f>
        <v>1327643.5080940297</v>
      </c>
      <c r="I17" s="519" t="s">
        <v>744</v>
      </c>
      <c r="J17" s="529">
        <v>1241131.1761117741</v>
      </c>
      <c r="K17" s="522">
        <v>1241131.1761117741</v>
      </c>
      <c r="L17" s="533">
        <v>1241131.1761117741</v>
      </c>
    </row>
    <row r="18" spans="2:12" ht="12.75" x14ac:dyDescent="0.25">
      <c r="B18" s="488">
        <f>+Ingr!$D$74+Ingr!$D$75+Ingr!$D$76</f>
        <v>573300.66727506777</v>
      </c>
      <c r="C18" s="519" t="s">
        <v>743</v>
      </c>
      <c r="D18" s="530">
        <v>511110.52472494403</v>
      </c>
      <c r="E18" s="527">
        <v>551961.26540406095</v>
      </c>
      <c r="F18" s="534">
        <v>592897.42515752162</v>
      </c>
      <c r="I18" s="519"/>
      <c r="J18" s="529"/>
      <c r="K18" s="522"/>
      <c r="L18" s="533"/>
    </row>
    <row r="19" spans="2:12" ht="12.75" x14ac:dyDescent="0.25">
      <c r="B19" s="488">
        <f>+Ingr!$E$59</f>
        <v>1327643.5080940297</v>
      </c>
      <c r="C19" s="519" t="s">
        <v>744</v>
      </c>
      <c r="D19" s="529">
        <v>1155933.2727093804</v>
      </c>
      <c r="E19" s="522">
        <v>1241131.1761117741</v>
      </c>
      <c r="F19" s="533">
        <v>1326560.240311871</v>
      </c>
      <c r="H19" s="488">
        <f>+Ingr!$D$80</f>
        <v>53012.412114420593</v>
      </c>
      <c r="I19" s="519" t="s">
        <v>731</v>
      </c>
      <c r="J19" s="530">
        <v>3663.3792974614062</v>
      </c>
      <c r="K19" s="527">
        <v>6183.0677926370754</v>
      </c>
      <c r="L19" s="534">
        <v>8718.8493371409804</v>
      </c>
    </row>
    <row r="20" spans="2:12" ht="12.75" x14ac:dyDescent="0.25">
      <c r="C20" s="519"/>
      <c r="D20" s="529"/>
      <c r="E20" s="522"/>
      <c r="F20" s="533"/>
      <c r="H20" s="525">
        <f>+(H19-K19)/K19</f>
        <v>7.5738041199465522</v>
      </c>
      <c r="I20" s="537" t="s">
        <v>741</v>
      </c>
      <c r="J20" s="531">
        <v>-0.40751429220558866</v>
      </c>
      <c r="K20" s="549"/>
      <c r="L20" s="535">
        <v>0.41011705346714233</v>
      </c>
    </row>
    <row r="21" spans="2:12" ht="12.75" x14ac:dyDescent="0.25">
      <c r="B21" s="488">
        <f>+Ingr!$D$80</f>
        <v>53012.412114420593</v>
      </c>
      <c r="C21" s="519" t="s">
        <v>731</v>
      </c>
      <c r="D21" s="530">
        <v>-33439.029132435331</v>
      </c>
      <c r="E21" s="527">
        <v>6183.0677926370754</v>
      </c>
      <c r="F21" s="534">
        <v>45889.639487616572</v>
      </c>
      <c r="I21" s="538"/>
      <c r="J21" s="550"/>
      <c r="K21" s="549"/>
      <c r="L21" s="551"/>
    </row>
    <row r="22" spans="2:12" ht="13.5" thickBot="1" x14ac:dyDescent="0.3">
      <c r="B22" s="525">
        <f>+(B21-E21)/E21</f>
        <v>7.5738041199465522</v>
      </c>
      <c r="C22" s="537" t="s">
        <v>741</v>
      </c>
      <c r="D22" s="531">
        <v>-6.4081614910085927</v>
      </c>
      <c r="E22" s="549"/>
      <c r="F22" s="535">
        <v>6.4218237655849251</v>
      </c>
      <c r="H22" s="525">
        <f ca="1">+CF_Accionista</f>
        <v>9.9999882199657941E-2</v>
      </c>
      <c r="I22" s="520" t="s">
        <v>745</v>
      </c>
      <c r="J22" s="552">
        <v>0.15304738248929972</v>
      </c>
      <c r="K22" s="553">
        <v>0.10002705721702965</v>
      </c>
      <c r="L22" s="554">
        <v>6.5148862558863208E-2</v>
      </c>
    </row>
    <row r="23" spans="2:12" ht="12.75" x14ac:dyDescent="0.25">
      <c r="C23" s="538"/>
      <c r="D23" s="550"/>
      <c r="E23" s="549"/>
      <c r="F23" s="551"/>
    </row>
    <row r="24" spans="2:12" ht="13.5" thickBot="1" x14ac:dyDescent="0.3">
      <c r="B24" s="525">
        <f ca="1">+CF_Accionista</f>
        <v>9.9999882199657941E-2</v>
      </c>
      <c r="C24" s="520" t="s">
        <v>745</v>
      </c>
      <c r="D24" s="552">
        <v>0.10004301036211349</v>
      </c>
      <c r="E24" s="553">
        <v>0.10002705721702965</v>
      </c>
      <c r="F24" s="554">
        <v>0.10003450282940962</v>
      </c>
    </row>
    <row r="26" spans="2:12" ht="12.75" x14ac:dyDescent="0.25">
      <c r="D26" s="548"/>
      <c r="E26" s="548"/>
      <c r="F26" s="548"/>
    </row>
    <row r="27" spans="2:12" ht="27" customHeight="1" thickBot="1" x14ac:dyDescent="0.3">
      <c r="C27" s="516" t="s">
        <v>746</v>
      </c>
      <c r="D27" s="516" t="s">
        <v>748</v>
      </c>
      <c r="E27" s="516" t="s">
        <v>738</v>
      </c>
      <c r="F27" s="516" t="s">
        <v>749</v>
      </c>
      <c r="I27" s="516" t="s">
        <v>746</v>
      </c>
      <c r="J27" s="516" t="s">
        <v>748</v>
      </c>
      <c r="K27" s="516" t="s">
        <v>738</v>
      </c>
      <c r="L27" s="516" t="s">
        <v>749</v>
      </c>
    </row>
    <row r="28" spans="2:12" ht="12.75" x14ac:dyDescent="0.25">
      <c r="C28" s="517" t="s">
        <v>301</v>
      </c>
      <c r="D28" s="555">
        <v>1</v>
      </c>
      <c r="E28" s="521"/>
      <c r="F28" s="556">
        <v>1</v>
      </c>
      <c r="I28" s="517" t="s">
        <v>301</v>
      </c>
      <c r="J28" s="555">
        <v>1</v>
      </c>
      <c r="K28" s="521"/>
      <c r="L28" s="556">
        <v>1</v>
      </c>
    </row>
    <row r="29" spans="2:12" ht="12.75" x14ac:dyDescent="0.25">
      <c r="C29" s="518" t="s">
        <v>750</v>
      </c>
      <c r="D29" s="557">
        <v>-0.1</v>
      </c>
      <c r="E29" s="522"/>
      <c r="F29" s="558">
        <v>0.1</v>
      </c>
      <c r="I29" s="518" t="s">
        <v>750</v>
      </c>
      <c r="J29" s="557">
        <v>-0.1</v>
      </c>
      <c r="K29" s="522"/>
      <c r="L29" s="558">
        <v>0.1</v>
      </c>
    </row>
    <row r="30" spans="2:12" ht="13.5" thickBot="1" x14ac:dyDescent="0.3">
      <c r="C30" s="518" t="s">
        <v>734</v>
      </c>
      <c r="D30" s="544">
        <v>1</v>
      </c>
      <c r="E30" s="522"/>
      <c r="F30" s="545">
        <v>1</v>
      </c>
      <c r="I30" s="520" t="s">
        <v>735</v>
      </c>
      <c r="J30" s="546">
        <v>1</v>
      </c>
      <c r="K30" s="523"/>
      <c r="L30" s="547">
        <v>1</v>
      </c>
    </row>
    <row r="31" spans="2:12" ht="13.5" thickBot="1" x14ac:dyDescent="0.3">
      <c r="C31" s="519" t="s">
        <v>735</v>
      </c>
      <c r="D31" s="544">
        <v>1</v>
      </c>
      <c r="E31" s="522"/>
      <c r="F31" s="545">
        <v>1</v>
      </c>
      <c r="J31" s="548"/>
      <c r="K31" s="548"/>
      <c r="L31" s="548"/>
    </row>
    <row r="32" spans="2:12" ht="13.5" thickBot="1" x14ac:dyDescent="0.3">
      <c r="C32" s="520" t="s">
        <v>736</v>
      </c>
      <c r="D32" s="546">
        <v>1</v>
      </c>
      <c r="E32" s="523"/>
      <c r="F32" s="547">
        <v>1</v>
      </c>
      <c r="H32" s="488">
        <f>+Ingr!$C$58</f>
        <v>42908.382316862619</v>
      </c>
      <c r="I32" s="536" t="s">
        <v>740</v>
      </c>
      <c r="J32" s="528">
        <v>36060.589814407045</v>
      </c>
      <c r="K32" s="526">
        <v>36038.266728821603</v>
      </c>
      <c r="L32" s="532">
        <v>36015.292816169967</v>
      </c>
    </row>
    <row r="33" spans="2:12" ht="13.5" thickBot="1" x14ac:dyDescent="0.3">
      <c r="D33" s="548"/>
      <c r="E33" s="548"/>
      <c r="F33" s="548"/>
      <c r="H33" s="525">
        <f>+(H32-K32)/K32</f>
        <v>0.19063390700048957</v>
      </c>
      <c r="I33" s="537" t="s">
        <v>741</v>
      </c>
      <c r="J33" s="531">
        <v>6.1942728137890279E-4</v>
      </c>
      <c r="K33" s="522"/>
      <c r="L33" s="535">
        <v>-6.3748661456192255E-4</v>
      </c>
    </row>
    <row r="34" spans="2:12" ht="12.75" x14ac:dyDescent="0.25">
      <c r="B34" s="488">
        <f>+Ingr!$C$58</f>
        <v>42908.382316862619</v>
      </c>
      <c r="C34" s="536" t="s">
        <v>740</v>
      </c>
      <c r="D34" s="528">
        <v>36039.863250666589</v>
      </c>
      <c r="E34" s="526">
        <v>36038.266728821603</v>
      </c>
      <c r="F34" s="532">
        <v>36036.536246588439</v>
      </c>
      <c r="H34" s="488">
        <f>+Ingr!$C$57</f>
        <v>12575.660254793111</v>
      </c>
      <c r="I34" s="519" t="s">
        <v>742</v>
      </c>
      <c r="J34" s="530">
        <v>12539.387834223318</v>
      </c>
      <c r="K34" s="527">
        <v>12539.387834223318</v>
      </c>
      <c r="L34" s="534">
        <v>12539.387834223318</v>
      </c>
    </row>
    <row r="35" spans="2:12" ht="12.75" x14ac:dyDescent="0.25">
      <c r="B35" s="525">
        <f>+(B34-E34)/E34</f>
        <v>0.19063390700048957</v>
      </c>
      <c r="C35" s="537" t="s">
        <v>741</v>
      </c>
      <c r="D35" s="531">
        <v>4.4300738906200704E-5</v>
      </c>
      <c r="E35" s="522"/>
      <c r="F35" s="535">
        <v>-4.8017909578886966E-5</v>
      </c>
      <c r="H35" s="525">
        <f>+(H34-K34)/K34</f>
        <v>2.892678737537349E-3</v>
      </c>
      <c r="I35" s="537" t="s">
        <v>741</v>
      </c>
      <c r="J35" s="531">
        <v>0</v>
      </c>
      <c r="K35" s="524"/>
      <c r="L35" s="535">
        <v>0</v>
      </c>
    </row>
    <row r="36" spans="2:12" ht="13.15" customHeight="1" x14ac:dyDescent="0.25">
      <c r="B36" s="488">
        <f>+Ingr!$C$57</f>
        <v>12575.660254793111</v>
      </c>
      <c r="C36" s="519" t="s">
        <v>742</v>
      </c>
      <c r="D36" s="530">
        <v>12214.475920815075</v>
      </c>
      <c r="E36" s="527">
        <v>12539.387834223318</v>
      </c>
      <c r="F36" s="534">
        <v>12862.314668435371</v>
      </c>
      <c r="H36" s="488">
        <f>+Ingr!$J$44/Ingr!$J$11/Ingr!$J$13*Ingr!$C$50</f>
        <v>1351.0257338245576</v>
      </c>
      <c r="I36" s="519" t="s">
        <v>747</v>
      </c>
      <c r="J36" s="530">
        <v>2380.0383919177089</v>
      </c>
      <c r="K36" s="527">
        <v>2380.0383919177089</v>
      </c>
      <c r="L36" s="534">
        <v>2380.0383919177089</v>
      </c>
    </row>
    <row r="37" spans="2:12" ht="12.75" x14ac:dyDescent="0.25">
      <c r="B37" s="525">
        <f>+(B36-E36)/E36</f>
        <v>2.892678737537349E-3</v>
      </c>
      <c r="C37" s="537" t="s">
        <v>741</v>
      </c>
      <c r="D37" s="531">
        <v>-2.5911305855097017E-2</v>
      </c>
      <c r="E37" s="524"/>
      <c r="F37" s="535">
        <v>2.5752998350581289E-2</v>
      </c>
      <c r="H37" s="525">
        <f>+(H36-K36)/K36</f>
        <v>-0.43235128541940337</v>
      </c>
      <c r="I37" s="537" t="s">
        <v>741</v>
      </c>
      <c r="J37" s="531">
        <v>0</v>
      </c>
      <c r="K37" s="522"/>
      <c r="L37" s="535">
        <v>0</v>
      </c>
    </row>
    <row r="38" spans="2:12" ht="13.15" customHeight="1" x14ac:dyDescent="0.25">
      <c r="B38" s="488">
        <f>+Ingr!$J$44/Ingr!$J$11/Ingr!$J$13*Ingr!$C$50</f>
        <v>1351.0257338245576</v>
      </c>
      <c r="C38" s="519" t="s">
        <v>747</v>
      </c>
      <c r="D38" s="530">
        <v>2380.0383919177089</v>
      </c>
      <c r="E38" s="527">
        <v>2380.0383919177089</v>
      </c>
      <c r="F38" s="534">
        <v>2380.0383919177089</v>
      </c>
      <c r="I38" s="519"/>
      <c r="J38" s="529"/>
      <c r="K38" s="522"/>
      <c r="L38" s="533"/>
    </row>
    <row r="39" spans="2:12" ht="13.15" customHeight="1" x14ac:dyDescent="0.25">
      <c r="B39" s="525">
        <f>+(B38-E38)/E38</f>
        <v>-0.43235128541940337</v>
      </c>
      <c r="C39" s="537" t="s">
        <v>741</v>
      </c>
      <c r="D39" s="531">
        <v>0</v>
      </c>
      <c r="E39" s="522"/>
      <c r="F39" s="535">
        <v>0</v>
      </c>
      <c r="H39" s="488">
        <f>+Ingr!$D$74+Ingr!$D$75+Ingr!$D$76</f>
        <v>573300.66727506777</v>
      </c>
      <c r="I39" s="519" t="s">
        <v>743</v>
      </c>
      <c r="J39" s="530">
        <v>552142.30723525072</v>
      </c>
      <c r="K39" s="527">
        <v>551961.26540406095</v>
      </c>
      <c r="L39" s="534">
        <v>551774.94531850971</v>
      </c>
    </row>
    <row r="40" spans="2:12" ht="13.15" customHeight="1" x14ac:dyDescent="0.25">
      <c r="C40" s="519"/>
      <c r="D40" s="529"/>
      <c r="E40" s="522"/>
      <c r="F40" s="533"/>
      <c r="H40" s="488">
        <f>+Ingr!$E$59</f>
        <v>1327643.5080940297</v>
      </c>
      <c r="I40" s="519" t="s">
        <v>744</v>
      </c>
      <c r="J40" s="529">
        <v>1241466.0223955559</v>
      </c>
      <c r="K40" s="522">
        <v>1241131.1761117741</v>
      </c>
      <c r="L40" s="533">
        <v>1240786.5674219995</v>
      </c>
    </row>
    <row r="41" spans="2:12" ht="13.15" customHeight="1" x14ac:dyDescent="0.25">
      <c r="B41" s="488">
        <f>+Ingr!$D$74+Ingr!$D$75+Ingr!$D$76</f>
        <v>573300.66727506777</v>
      </c>
      <c r="C41" s="519" t="s">
        <v>743</v>
      </c>
      <c r="D41" s="530">
        <v>546635.74987164303</v>
      </c>
      <c r="E41" s="527">
        <v>551961.26540406095</v>
      </c>
      <c r="F41" s="534">
        <v>557253.0786750681</v>
      </c>
      <c r="I41" s="519"/>
      <c r="J41" s="529"/>
      <c r="K41" s="522"/>
      <c r="L41" s="533"/>
    </row>
    <row r="42" spans="2:12" ht="13.15" customHeight="1" x14ac:dyDescent="0.25">
      <c r="B42" s="488">
        <f>+Ingr!$E$59</f>
        <v>1327643.5080940297</v>
      </c>
      <c r="C42" s="519" t="s">
        <v>744</v>
      </c>
      <c r="D42" s="529">
        <v>1226923.8444201669</v>
      </c>
      <c r="E42" s="522">
        <v>1241131.1761117741</v>
      </c>
      <c r="F42" s="533">
        <v>1255249.5510874011</v>
      </c>
      <c r="H42" s="488">
        <f>+Ingr!$D$80</f>
        <v>53012.412114420593</v>
      </c>
      <c r="I42" s="519" t="s">
        <v>731</v>
      </c>
      <c r="J42" s="530">
        <v>5556.9005370517734</v>
      </c>
      <c r="K42" s="527">
        <v>6183.0677926370754</v>
      </c>
      <c r="L42" s="534">
        <v>6812.2280370366334</v>
      </c>
    </row>
    <row r="43" spans="2:12" ht="12.75" x14ac:dyDescent="0.25">
      <c r="C43" s="519"/>
      <c r="D43" s="529"/>
      <c r="E43" s="522"/>
      <c r="F43" s="533"/>
      <c r="H43" s="525">
        <f>+(H42-K42)/K42</f>
        <v>7.5738041199465522</v>
      </c>
      <c r="I43" s="537" t="s">
        <v>741</v>
      </c>
      <c r="J43" s="531">
        <v>-0.10127129065784381</v>
      </c>
      <c r="K43" s="549"/>
      <c r="L43" s="535">
        <v>0.10175535276336045</v>
      </c>
    </row>
    <row r="44" spans="2:12" ht="12.75" x14ac:dyDescent="0.25">
      <c r="B44" s="488">
        <f>+Ingr!$D$80</f>
        <v>53012.412114420593</v>
      </c>
      <c r="C44" s="519" t="s">
        <v>731</v>
      </c>
      <c r="D44" s="530">
        <v>834.20509878088342</v>
      </c>
      <c r="E44" s="527">
        <v>6183.0677926370754</v>
      </c>
      <c r="F44" s="534">
        <v>11503.110533706687</v>
      </c>
      <c r="I44" s="538"/>
      <c r="J44" s="550"/>
      <c r="K44" s="549"/>
      <c r="L44" s="551"/>
    </row>
    <row r="45" spans="2:12" ht="13.5" thickBot="1" x14ac:dyDescent="0.3">
      <c r="B45" s="525">
        <f>+(B44-E44)/E44</f>
        <v>7.5738041199465522</v>
      </c>
      <c r="C45" s="537" t="s">
        <v>741</v>
      </c>
      <c r="D45" s="531">
        <v>-0.86508233020277214</v>
      </c>
      <c r="E45" s="549"/>
      <c r="F45" s="535">
        <v>0.86042122122691722</v>
      </c>
      <c r="H45" s="525">
        <f ca="1">+CF_Accionista</f>
        <v>9.9999882199657941E-2</v>
      </c>
      <c r="I45" s="520" t="s">
        <v>745</v>
      </c>
      <c r="J45" s="552">
        <v>0.10487816156668917</v>
      </c>
      <c r="K45" s="553">
        <v>0.10002705721702965</v>
      </c>
      <c r="L45" s="554">
        <v>9.4996683968216589E-2</v>
      </c>
    </row>
    <row r="46" spans="2:12" ht="12.75" x14ac:dyDescent="0.25">
      <c r="C46" s="538"/>
      <c r="D46" s="550"/>
      <c r="E46" s="549"/>
      <c r="F46" s="551"/>
    </row>
    <row r="47" spans="2:12" ht="13.5" thickBot="1" x14ac:dyDescent="0.3">
      <c r="B47" s="525">
        <f ca="1">+CF_Accionista</f>
        <v>9.9999882199657941E-2</v>
      </c>
      <c r="C47" s="520" t="s">
        <v>745</v>
      </c>
      <c r="D47" s="552">
        <v>9.999879541404666E-2</v>
      </c>
      <c r="E47" s="553">
        <v>0.10002705721702965</v>
      </c>
      <c r="F47" s="554">
        <v>0.10002515239196397</v>
      </c>
    </row>
    <row r="49" spans="2:12" ht="12.75" x14ac:dyDescent="0.25">
      <c r="D49" s="548"/>
      <c r="E49" s="548"/>
      <c r="F49" s="548"/>
    </row>
    <row r="50" spans="2:12" ht="26.25" thickBot="1" x14ac:dyDescent="0.3">
      <c r="C50" s="516" t="s">
        <v>746</v>
      </c>
      <c r="D50" s="516" t="s">
        <v>755</v>
      </c>
      <c r="E50" s="516" t="s">
        <v>738</v>
      </c>
      <c r="F50" s="516" t="s">
        <v>756</v>
      </c>
      <c r="I50" s="516" t="s">
        <v>746</v>
      </c>
      <c r="J50" s="516" t="s">
        <v>751</v>
      </c>
      <c r="K50" s="516" t="s">
        <v>738</v>
      </c>
      <c r="L50" s="516" t="s">
        <v>752</v>
      </c>
    </row>
    <row r="51" spans="2:12" ht="12.75" x14ac:dyDescent="0.25">
      <c r="C51" s="517" t="s">
        <v>301</v>
      </c>
      <c r="D51" s="555">
        <v>1</v>
      </c>
      <c r="E51" s="521"/>
      <c r="F51" s="556">
        <v>1</v>
      </c>
      <c r="I51" s="517" t="s">
        <v>301</v>
      </c>
      <c r="J51" s="555">
        <v>1</v>
      </c>
      <c r="K51" s="521"/>
      <c r="L51" s="556">
        <v>1</v>
      </c>
    </row>
    <row r="52" spans="2:12" ht="12.75" x14ac:dyDescent="0.25">
      <c r="C52" s="518" t="s">
        <v>750</v>
      </c>
      <c r="D52" s="544">
        <v>1</v>
      </c>
      <c r="E52" s="522"/>
      <c r="F52" s="545">
        <v>1</v>
      </c>
      <c r="I52" s="518" t="s">
        <v>750</v>
      </c>
      <c r="J52" s="544">
        <v>1</v>
      </c>
      <c r="K52" s="522"/>
      <c r="L52" s="545">
        <v>1</v>
      </c>
    </row>
    <row r="53" spans="2:12" ht="13.5" thickBot="1" x14ac:dyDescent="0.3">
      <c r="C53" s="518" t="s">
        <v>734</v>
      </c>
      <c r="D53" s="559" t="s">
        <v>753</v>
      </c>
      <c r="E53" s="539">
        <v>5.8500000000000003E-2</v>
      </c>
      <c r="F53" s="560" t="s">
        <v>754</v>
      </c>
      <c r="I53" s="520" t="s">
        <v>735</v>
      </c>
      <c r="J53" s="561">
        <v>-0.1</v>
      </c>
      <c r="K53" s="541"/>
      <c r="L53" s="562">
        <v>0.1</v>
      </c>
    </row>
    <row r="54" spans="2:12" ht="13.5" thickBot="1" x14ac:dyDescent="0.3">
      <c r="C54" s="519" t="s">
        <v>735</v>
      </c>
      <c r="D54" s="544">
        <v>1</v>
      </c>
      <c r="E54" s="522"/>
      <c r="F54" s="545">
        <v>1</v>
      </c>
      <c r="J54" s="548"/>
      <c r="K54" s="548"/>
      <c r="L54" s="548"/>
    </row>
    <row r="55" spans="2:12" ht="13.5" thickBot="1" x14ac:dyDescent="0.3">
      <c r="C55" s="520" t="s">
        <v>736</v>
      </c>
      <c r="D55" s="546">
        <v>1</v>
      </c>
      <c r="E55" s="523"/>
      <c r="F55" s="547">
        <v>1</v>
      </c>
      <c r="H55" s="488">
        <f>+Ingr!$C$58</f>
        <v>42908.382316862619</v>
      </c>
      <c r="I55" s="536" t="s">
        <v>740</v>
      </c>
      <c r="J55" s="528">
        <v>36034.017626948378</v>
      </c>
      <c r="K55" s="526">
        <v>36038.266728821603</v>
      </c>
      <c r="L55" s="532">
        <v>36042.515824500319</v>
      </c>
    </row>
    <row r="56" spans="2:12" ht="13.5" thickBot="1" x14ac:dyDescent="0.3">
      <c r="D56" s="548"/>
      <c r="E56" s="548"/>
      <c r="F56" s="548"/>
      <c r="H56" s="525">
        <f>+(H55-K55)/K55</f>
        <v>0.19063390700048957</v>
      </c>
      <c r="I56" s="537" t="s">
        <v>741</v>
      </c>
      <c r="J56" s="531">
        <v>-1.1790527844190354E-4</v>
      </c>
      <c r="K56" s="522"/>
      <c r="L56" s="535">
        <v>1.1790510655488543E-4</v>
      </c>
    </row>
    <row r="57" spans="2:12" ht="12.75" x14ac:dyDescent="0.25">
      <c r="B57" s="488">
        <f>+Ingr!$C$58</f>
        <v>42908.382316862619</v>
      </c>
      <c r="C57" s="536" t="s">
        <v>740</v>
      </c>
      <c r="D57" s="528">
        <v>34647.436111628391</v>
      </c>
      <c r="E57" s="526">
        <v>36038.266728821603</v>
      </c>
      <c r="F57" s="532">
        <v>37463.191814295657</v>
      </c>
      <c r="H57" s="488">
        <f>+Ingr!$C$57</f>
        <v>12575.660254793111</v>
      </c>
      <c r="I57" s="519" t="s">
        <v>742</v>
      </c>
      <c r="J57" s="530">
        <v>12539.387834223318</v>
      </c>
      <c r="K57" s="527">
        <v>12539.387834223318</v>
      </c>
      <c r="L57" s="534">
        <v>12539.387834223318</v>
      </c>
    </row>
    <row r="58" spans="2:12" ht="12.75" x14ac:dyDescent="0.25">
      <c r="B58" s="525">
        <f>+(B57-E57)/E57</f>
        <v>0.19063390700048957</v>
      </c>
      <c r="C58" s="537" t="s">
        <v>741</v>
      </c>
      <c r="D58" s="531">
        <v>-3.8593160643902329E-2</v>
      </c>
      <c r="E58" s="522"/>
      <c r="F58" s="535">
        <v>3.9539223575768397E-2</v>
      </c>
      <c r="H58" s="525">
        <f>+(H57-K57)/K57</f>
        <v>2.892678737537349E-3</v>
      </c>
      <c r="I58" s="537" t="s">
        <v>741</v>
      </c>
      <c r="J58" s="531">
        <v>0</v>
      </c>
      <c r="K58" s="524"/>
      <c r="L58" s="535">
        <v>0</v>
      </c>
    </row>
    <row r="59" spans="2:12" ht="13.15" customHeight="1" x14ac:dyDescent="0.25">
      <c r="B59" s="488">
        <f>+Ingr!$C$57</f>
        <v>12575.660254793111</v>
      </c>
      <c r="C59" s="519" t="s">
        <v>742</v>
      </c>
      <c r="D59" s="530">
        <v>12536.524250072915</v>
      </c>
      <c r="E59" s="527">
        <v>12539.387834223318</v>
      </c>
      <c r="F59" s="534">
        <v>12540.421085037962</v>
      </c>
      <c r="H59" s="488">
        <f>+Ingr!$J$44/Ingr!$J$11/Ingr!$J$13*Ingr!$C$50</f>
        <v>1351.0257338245576</v>
      </c>
      <c r="I59" s="519" t="s">
        <v>747</v>
      </c>
      <c r="J59" s="530">
        <v>2142.0345527259383</v>
      </c>
      <c r="K59" s="527">
        <v>2380.0383919177089</v>
      </c>
      <c r="L59" s="534">
        <v>2618.0422311094799</v>
      </c>
    </row>
    <row r="60" spans="2:12" ht="12.75" x14ac:dyDescent="0.25">
      <c r="B60" s="525">
        <f>+(B59-E59)/E59</f>
        <v>2.892678737537349E-3</v>
      </c>
      <c r="C60" s="537" t="s">
        <v>741</v>
      </c>
      <c r="D60" s="531">
        <v>-2.2836714106475644E-4</v>
      </c>
      <c r="E60" s="524"/>
      <c r="F60" s="535">
        <v>8.2400419247253122E-5</v>
      </c>
      <c r="H60" s="525">
        <f>+(H59-K59)/K59</f>
        <v>-0.43235128541940337</v>
      </c>
      <c r="I60" s="537" t="s">
        <v>741</v>
      </c>
      <c r="J60" s="531">
        <v>-9.9999999999999867E-2</v>
      </c>
      <c r="K60" s="522"/>
      <c r="L60" s="535">
        <v>0.10000000000000006</v>
      </c>
    </row>
    <row r="61" spans="2:12" ht="25.5" x14ac:dyDescent="0.25">
      <c r="B61" s="488">
        <f>+Ingr!$J$44/Ingr!$J$11/Ingr!$J$13*Ingr!$C$50</f>
        <v>1351.0257338245576</v>
      </c>
      <c r="C61" s="519" t="s">
        <v>747</v>
      </c>
      <c r="D61" s="530">
        <v>2380.0383919177089</v>
      </c>
      <c r="E61" s="527">
        <v>2380.0383919177089</v>
      </c>
      <c r="F61" s="534">
        <v>2380.0383919177089</v>
      </c>
      <c r="I61" s="519"/>
      <c r="J61" s="529"/>
      <c r="K61" s="522"/>
      <c r="L61" s="533"/>
    </row>
    <row r="62" spans="2:12" ht="13.15" customHeight="1" x14ac:dyDescent="0.25">
      <c r="B62" s="525">
        <f>+(B61-E61)/E61</f>
        <v>-0.43235128541940337</v>
      </c>
      <c r="C62" s="537" t="s">
        <v>741</v>
      </c>
      <c r="D62" s="531">
        <v>0</v>
      </c>
      <c r="E62" s="522"/>
      <c r="F62" s="535">
        <v>0</v>
      </c>
      <c r="H62" s="488">
        <f>+Ingr!$D$74+Ingr!$D$75+Ingr!$D$76</f>
        <v>573300.66727506777</v>
      </c>
      <c r="I62" s="519" t="s">
        <v>743</v>
      </c>
      <c r="J62" s="530">
        <v>546560.80651947018</v>
      </c>
      <c r="K62" s="527">
        <v>551961.26540406095</v>
      </c>
      <c r="L62" s="534">
        <v>557361.72423841374</v>
      </c>
    </row>
    <row r="63" spans="2:12" ht="12.75" x14ac:dyDescent="0.25">
      <c r="C63" s="519"/>
      <c r="D63" s="529"/>
      <c r="E63" s="522"/>
      <c r="F63" s="533"/>
      <c r="H63" s="488">
        <f>+Ingr!$E$59</f>
        <v>1327643.5080940297</v>
      </c>
      <c r="I63" s="519" t="s">
        <v>744</v>
      </c>
      <c r="J63" s="529">
        <v>1225934.7722541965</v>
      </c>
      <c r="K63" s="522">
        <v>1241131.1761117741</v>
      </c>
      <c r="L63" s="533">
        <v>1256327.5798764341</v>
      </c>
    </row>
    <row r="64" spans="2:12" ht="12.75" x14ac:dyDescent="0.25">
      <c r="B64" s="488">
        <f>+Ingr!$D$74+Ingr!$D$75+Ingr!$D$76</f>
        <v>573300.66727506777</v>
      </c>
      <c r="C64" s="519" t="s">
        <v>743</v>
      </c>
      <c r="D64" s="530">
        <v>540667.01880552387</v>
      </c>
      <c r="E64" s="527">
        <v>551961.26540406095</v>
      </c>
      <c r="F64" s="534">
        <v>563499.4261834973</v>
      </c>
      <c r="I64" s="519"/>
      <c r="J64" s="529"/>
      <c r="K64" s="522"/>
      <c r="L64" s="533"/>
    </row>
    <row r="65" spans="2:12" ht="12.75" x14ac:dyDescent="0.25">
      <c r="B65" s="488">
        <f>+Ingr!$E$59</f>
        <v>1327643.5080940297</v>
      </c>
      <c r="C65" s="519" t="s">
        <v>744</v>
      </c>
      <c r="D65" s="529">
        <v>1220143.2906543748</v>
      </c>
      <c r="E65" s="522">
        <v>1241131.1761117741</v>
      </c>
      <c r="F65" s="533">
        <v>1262550.3092175035</v>
      </c>
      <c r="H65" s="488">
        <f>+Ingr!$D$80</f>
        <v>53012.412114420593</v>
      </c>
      <c r="I65" s="519" t="s">
        <v>731</v>
      </c>
      <c r="J65" s="530">
        <v>54980.795013887044</v>
      </c>
      <c r="K65" s="527">
        <v>6183.0677926370754</v>
      </c>
      <c r="L65" s="534">
        <v>-42614.659433528126</v>
      </c>
    </row>
    <row r="66" spans="2:12" ht="12.75" x14ac:dyDescent="0.25">
      <c r="C66" s="519"/>
      <c r="D66" s="529"/>
      <c r="E66" s="522"/>
      <c r="F66" s="533"/>
      <c r="H66" s="525">
        <f>+(H65-K65)/K65</f>
        <v>7.5738041199465522</v>
      </c>
      <c r="I66" s="537" t="s">
        <v>741</v>
      </c>
      <c r="J66" s="531">
        <v>7.8921546484350866</v>
      </c>
      <c r="K66" s="549"/>
      <c r="L66" s="535">
        <v>-7.8921546492300383</v>
      </c>
    </row>
    <row r="67" spans="2:12" ht="12.75" x14ac:dyDescent="0.25">
      <c r="B67" s="488">
        <f>+Ingr!$D$80</f>
        <v>53012.412114420593</v>
      </c>
      <c r="C67" s="519" t="s">
        <v>731</v>
      </c>
      <c r="D67" s="530">
        <v>-5082.5594051917597</v>
      </c>
      <c r="E67" s="527">
        <v>6183.0677926370754</v>
      </c>
      <c r="F67" s="534">
        <v>17697.469581216279</v>
      </c>
      <c r="I67" s="538"/>
      <c r="J67" s="550"/>
      <c r="K67" s="549"/>
      <c r="L67" s="551"/>
    </row>
    <row r="68" spans="2:12" ht="13.5" thickBot="1" x14ac:dyDescent="0.3">
      <c r="B68" s="525">
        <f>+(B67-E67)/E67</f>
        <v>7.5738041199465522</v>
      </c>
      <c r="C68" s="537" t="s">
        <v>741</v>
      </c>
      <c r="D68" s="531">
        <v>-1.8220125632851989</v>
      </c>
      <c r="E68" s="549"/>
      <c r="F68" s="535">
        <v>1.8622473786056155</v>
      </c>
      <c r="H68" s="525">
        <f ca="1">+CF_Accionista</f>
        <v>9.9999882199657941E-2</v>
      </c>
      <c r="I68" s="520" t="s">
        <v>745</v>
      </c>
      <c r="J68" s="552">
        <v>9.5026982799924387E-2</v>
      </c>
      <c r="K68" s="553">
        <v>0.10002705721702965</v>
      </c>
      <c r="L68" s="554">
        <v>0.10487527768262983</v>
      </c>
    </row>
    <row r="69" spans="2:12" ht="12.75" x14ac:dyDescent="0.25">
      <c r="C69" s="538"/>
      <c r="D69" s="550"/>
      <c r="E69" s="549"/>
      <c r="F69" s="551"/>
    </row>
    <row r="70" spans="2:12" ht="13.5" thickBot="1" x14ac:dyDescent="0.3">
      <c r="B70" s="525">
        <f ca="1">+CF_Accionista</f>
        <v>9.9999882199657941E-2</v>
      </c>
      <c r="C70" s="520" t="s">
        <v>745</v>
      </c>
      <c r="D70" s="552">
        <v>0.10000955020523872</v>
      </c>
      <c r="E70" s="553">
        <v>0.10002705721702965</v>
      </c>
      <c r="F70" s="554">
        <v>0.10001826464294017</v>
      </c>
    </row>
    <row r="72" spans="2:12" ht="12.75" x14ac:dyDescent="0.25">
      <c r="D72" s="548"/>
      <c r="E72" s="548"/>
      <c r="F72" s="548"/>
    </row>
    <row r="73" spans="2:12" ht="26.25" thickBot="1" x14ac:dyDescent="0.3">
      <c r="C73" s="516" t="s">
        <v>746</v>
      </c>
      <c r="D73" s="516" t="s">
        <v>757</v>
      </c>
      <c r="E73" s="516" t="s">
        <v>738</v>
      </c>
      <c r="F73" s="516" t="s">
        <v>758</v>
      </c>
    </row>
    <row r="74" spans="2:12" ht="12.75" x14ac:dyDescent="0.25">
      <c r="C74" s="517" t="s">
        <v>301</v>
      </c>
      <c r="D74" s="555">
        <v>1</v>
      </c>
      <c r="E74" s="521"/>
      <c r="F74" s="556">
        <v>1</v>
      </c>
    </row>
    <row r="75" spans="2:12" ht="12.75" x14ac:dyDescent="0.25">
      <c r="C75" s="518" t="s">
        <v>750</v>
      </c>
      <c r="D75" s="544">
        <v>1</v>
      </c>
      <c r="E75" s="522"/>
      <c r="F75" s="545">
        <v>1</v>
      </c>
    </row>
    <row r="76" spans="2:12" ht="12.75" x14ac:dyDescent="0.25">
      <c r="C76" s="518" t="s">
        <v>734</v>
      </c>
      <c r="D76" s="544">
        <v>1</v>
      </c>
      <c r="E76" s="522"/>
      <c r="F76" s="545">
        <v>1</v>
      </c>
    </row>
    <row r="77" spans="2:12" ht="12.75" x14ac:dyDescent="0.25">
      <c r="C77" s="519" t="s">
        <v>735</v>
      </c>
      <c r="D77" s="557">
        <v>-0.1</v>
      </c>
      <c r="E77" s="522"/>
      <c r="F77" s="558">
        <v>0.1</v>
      </c>
    </row>
    <row r="78" spans="2:12" ht="13.5" thickBot="1" x14ac:dyDescent="0.3">
      <c r="C78" s="520" t="s">
        <v>736</v>
      </c>
      <c r="D78" s="546">
        <v>1</v>
      </c>
      <c r="E78" s="523"/>
      <c r="F78" s="547">
        <v>1</v>
      </c>
    </row>
    <row r="79" spans="2:12" ht="13.5" thickBot="1" x14ac:dyDescent="0.3">
      <c r="D79" s="548"/>
      <c r="E79" s="548"/>
      <c r="F79" s="548"/>
    </row>
    <row r="80" spans="2:12" ht="12.75" x14ac:dyDescent="0.25">
      <c r="B80" s="488">
        <f>+Ingr!$C$58</f>
        <v>42908.382316862619</v>
      </c>
      <c r="C80" s="536" t="s">
        <v>740</v>
      </c>
      <c r="D80" s="528">
        <v>36054.49781109763</v>
      </c>
      <c r="E80" s="526">
        <v>36038.266728821603</v>
      </c>
      <c r="F80" s="532">
        <v>36021.442353536084</v>
      </c>
      <c r="I80" s="540"/>
    </row>
    <row r="81" spans="2:6" ht="12.75" x14ac:dyDescent="0.25">
      <c r="B81" s="525">
        <f>+(B80-E80)/E80</f>
        <v>0.19063390700048957</v>
      </c>
      <c r="C81" s="537" t="s">
        <v>741</v>
      </c>
      <c r="D81" s="531">
        <v>4.5038465357285395E-4</v>
      </c>
      <c r="E81" s="522"/>
      <c r="F81" s="535">
        <v>-4.6684751550674168E-4</v>
      </c>
    </row>
    <row r="82" spans="2:6" ht="12.75" x14ac:dyDescent="0.25">
      <c r="B82" s="488">
        <f>+Ingr!$C$57</f>
        <v>12575.660254793111</v>
      </c>
      <c r="C82" s="519" t="s">
        <v>742</v>
      </c>
      <c r="D82" s="530">
        <v>12859.574538347186</v>
      </c>
      <c r="E82" s="527">
        <v>12539.387834223318</v>
      </c>
      <c r="F82" s="534">
        <v>12218.107635636947</v>
      </c>
    </row>
    <row r="83" spans="2:6" ht="12.75" x14ac:dyDescent="0.25">
      <c r="B83" s="525">
        <f>+(B82-E82)/E82</f>
        <v>2.892678737537349E-3</v>
      </c>
      <c r="C83" s="537" t="s">
        <v>741</v>
      </c>
      <c r="D83" s="531">
        <v>2.5534476511683682E-2</v>
      </c>
      <c r="E83" s="524"/>
      <c r="F83" s="535">
        <v>-2.562168128411442E-2</v>
      </c>
    </row>
    <row r="84" spans="2:6" ht="25.5" x14ac:dyDescent="0.25">
      <c r="B84" s="488">
        <f>+Ingr!$J$44/Ingr!$J$11/Ingr!$J$13*Ingr!$C$50</f>
        <v>1351.0257338245576</v>
      </c>
      <c r="C84" s="519" t="s">
        <v>747</v>
      </c>
      <c r="D84" s="530">
        <v>2142.0345527259383</v>
      </c>
      <c r="E84" s="527">
        <v>2380.0383919177089</v>
      </c>
      <c r="F84" s="534">
        <v>2618.0422311094799</v>
      </c>
    </row>
    <row r="85" spans="2:6" ht="13.15" customHeight="1" x14ac:dyDescent="0.25">
      <c r="B85" s="525">
        <f>+(B84-E84)/E84</f>
        <v>-0.43235128541940337</v>
      </c>
      <c r="C85" s="537" t="s">
        <v>741</v>
      </c>
      <c r="D85" s="531">
        <v>-9.9999999999999867E-2</v>
      </c>
      <c r="E85" s="522"/>
      <c r="F85" s="535">
        <v>0.10000000000000006</v>
      </c>
    </row>
    <row r="86" spans="2:6" ht="12.75" x14ac:dyDescent="0.25">
      <c r="C86" s="519"/>
      <c r="D86" s="529"/>
      <c r="E86" s="522"/>
      <c r="F86" s="533"/>
    </row>
    <row r="87" spans="2:6" ht="12.75" x14ac:dyDescent="0.25">
      <c r="B87" s="488">
        <f>+Ingr!$D$74+Ingr!$D$75+Ingr!$D$76</f>
        <v>573300.66727506777</v>
      </c>
      <c r="C87" s="519" t="s">
        <v>743</v>
      </c>
      <c r="D87" s="530">
        <v>551987.72820121376</v>
      </c>
      <c r="E87" s="527">
        <v>551961.26540406095</v>
      </c>
      <c r="F87" s="534">
        <v>551912.02430302487</v>
      </c>
    </row>
    <row r="88" spans="2:6" ht="12.75" x14ac:dyDescent="0.25">
      <c r="B88" s="488">
        <f>+Ingr!$E$59</f>
        <v>1327643.5080940297</v>
      </c>
      <c r="C88" s="519" t="s">
        <v>744</v>
      </c>
      <c r="D88" s="529">
        <v>1240266.2883663091</v>
      </c>
      <c r="E88" s="522">
        <v>1241131.1761117741</v>
      </c>
      <c r="F88" s="533">
        <v>1241939.2689411673</v>
      </c>
    </row>
    <row r="89" spans="2:6" ht="12.75" x14ac:dyDescent="0.25">
      <c r="C89" s="519"/>
      <c r="D89" s="529"/>
      <c r="E89" s="522"/>
      <c r="F89" s="533"/>
    </row>
    <row r="90" spans="2:6" ht="12.75" x14ac:dyDescent="0.25">
      <c r="B90" s="488">
        <f>+Ingr!$D$80</f>
        <v>53012.412114420593</v>
      </c>
      <c r="C90" s="519" t="s">
        <v>731</v>
      </c>
      <c r="D90" s="530">
        <v>59634.554092734266</v>
      </c>
      <c r="E90" s="527">
        <v>6183.0677926370754</v>
      </c>
      <c r="F90" s="534">
        <v>-47281.899898580166</v>
      </c>
    </row>
    <row r="91" spans="2:6" ht="12.75" x14ac:dyDescent="0.25">
      <c r="B91" s="525">
        <f>+(B90-E90)/E90</f>
        <v>7.5738041199465522</v>
      </c>
      <c r="C91" s="537" t="s">
        <v>741</v>
      </c>
      <c r="D91" s="531">
        <v>8.644816471808431</v>
      </c>
      <c r="E91" s="549"/>
      <c r="F91" s="535">
        <v>-8.6469968443309693</v>
      </c>
    </row>
    <row r="92" spans="2:6" ht="12.75" x14ac:dyDescent="0.25">
      <c r="C92" s="538"/>
      <c r="D92" s="550"/>
      <c r="E92" s="549"/>
      <c r="F92" s="551"/>
    </row>
    <row r="93" spans="2:6" ht="13.5" thickBot="1" x14ac:dyDescent="0.3">
      <c r="B93" s="525">
        <f ca="1">+CF_Accionista</f>
        <v>9.9999882199657941E-2</v>
      </c>
      <c r="C93" s="520" t="s">
        <v>745</v>
      </c>
      <c r="D93" s="552">
        <v>9.9984032927928679E-2</v>
      </c>
      <c r="E93" s="553">
        <v>0.10002705721702965</v>
      </c>
      <c r="F93" s="554">
        <v>0.10002169985476672</v>
      </c>
    </row>
    <row r="95" spans="2:6" ht="12.75" x14ac:dyDescent="0.25">
      <c r="D95" s="548"/>
      <c r="E95" s="548"/>
      <c r="F95" s="548"/>
    </row>
    <row r="96" spans="2:6" ht="26.25" thickBot="1" x14ac:dyDescent="0.3">
      <c r="C96" s="516" t="s">
        <v>746</v>
      </c>
      <c r="D96" s="516" t="s">
        <v>759</v>
      </c>
      <c r="E96" s="516" t="s">
        <v>738</v>
      </c>
      <c r="F96" s="516" t="s">
        <v>760</v>
      </c>
    </row>
    <row r="97" spans="2:6" ht="12.75" x14ac:dyDescent="0.25">
      <c r="C97" s="517" t="s">
        <v>301</v>
      </c>
      <c r="D97" s="555">
        <v>1</v>
      </c>
      <c r="E97" s="521"/>
      <c r="F97" s="556">
        <v>1</v>
      </c>
    </row>
    <row r="98" spans="2:6" ht="12.75" x14ac:dyDescent="0.25">
      <c r="C98" s="518" t="s">
        <v>750</v>
      </c>
      <c r="D98" s="544">
        <v>1</v>
      </c>
      <c r="E98" s="522"/>
      <c r="F98" s="545">
        <v>1</v>
      </c>
    </row>
    <row r="99" spans="2:6" ht="12.75" x14ac:dyDescent="0.25">
      <c r="C99" s="518" t="s">
        <v>734</v>
      </c>
      <c r="D99" s="544">
        <v>1</v>
      </c>
      <c r="E99" s="522"/>
      <c r="F99" s="545">
        <v>1</v>
      </c>
    </row>
    <row r="100" spans="2:6" ht="12.75" x14ac:dyDescent="0.25">
      <c r="C100" s="519" t="s">
        <v>735</v>
      </c>
      <c r="D100" s="544">
        <v>1</v>
      </c>
      <c r="E100" s="522"/>
      <c r="F100" s="545">
        <v>1</v>
      </c>
    </row>
    <row r="101" spans="2:6" ht="13.5" thickBot="1" x14ac:dyDescent="0.3">
      <c r="C101" s="520" t="s">
        <v>736</v>
      </c>
      <c r="D101" s="561">
        <v>-5.0000000000000001E-3</v>
      </c>
      <c r="E101" s="541">
        <v>0.1</v>
      </c>
      <c r="F101" s="562">
        <v>5.0000000000000001E-3</v>
      </c>
    </row>
    <row r="102" spans="2:6" ht="13.5" thickBot="1" x14ac:dyDescent="0.3">
      <c r="D102" s="548"/>
      <c r="E102" s="548"/>
      <c r="F102" s="548"/>
    </row>
    <row r="103" spans="2:6" ht="12.75" x14ac:dyDescent="0.25">
      <c r="B103" s="488">
        <f>+Ingr!$C$58</f>
        <v>42908.382316862619</v>
      </c>
      <c r="C103" s="536" t="s">
        <v>740</v>
      </c>
      <c r="D103" s="528">
        <v>36017.193512620084</v>
      </c>
      <c r="E103" s="526">
        <v>36038.266728821603</v>
      </c>
      <c r="F103" s="532">
        <v>36059.357054071166</v>
      </c>
    </row>
    <row r="104" spans="2:6" ht="12.75" x14ac:dyDescent="0.25">
      <c r="B104" s="525">
        <f>+(B103-E103)/E103</f>
        <v>0.19063390700048957</v>
      </c>
      <c r="C104" s="537" t="s">
        <v>741</v>
      </c>
      <c r="D104" s="531">
        <v>-5.8474555283386973E-4</v>
      </c>
      <c r="E104" s="522"/>
      <c r="F104" s="535">
        <v>5.852202995294374E-4</v>
      </c>
    </row>
    <row r="105" spans="2:6" ht="12.75" x14ac:dyDescent="0.25">
      <c r="B105" s="488">
        <f>+Ingr!$C$57</f>
        <v>12575.660254793111</v>
      </c>
      <c r="C105" s="519" t="s">
        <v>742</v>
      </c>
      <c r="D105" s="530">
        <v>12218.146060153138</v>
      </c>
      <c r="E105" s="527">
        <v>12539.387834223318</v>
      </c>
      <c r="F105" s="534">
        <v>12869.268118633658</v>
      </c>
    </row>
    <row r="106" spans="2:6" ht="12.75" x14ac:dyDescent="0.25">
      <c r="B106" s="525">
        <f>+(B105-E105)/E105</f>
        <v>2.892678737537349E-3</v>
      </c>
      <c r="C106" s="537" t="s">
        <v>741</v>
      </c>
      <c r="D106" s="531">
        <v>-2.561861697852795E-2</v>
      </c>
      <c r="E106" s="524"/>
      <c r="F106" s="535">
        <v>2.6307527031743005E-2</v>
      </c>
    </row>
    <row r="107" spans="2:6" ht="25.5" x14ac:dyDescent="0.25">
      <c r="B107" s="488">
        <f>+Ingr!$J$44/Ingr!$J$11/Ingr!$J$13*Ingr!$C$50</f>
        <v>1351.0257338245576</v>
      </c>
      <c r="C107" s="519" t="s">
        <v>747</v>
      </c>
      <c r="D107" s="530">
        <v>2380.0383919177089</v>
      </c>
      <c r="E107" s="527">
        <v>2380.0383919177089</v>
      </c>
      <c r="F107" s="534">
        <v>2380.0383919177089</v>
      </c>
    </row>
    <row r="108" spans="2:6" ht="13.15" customHeight="1" x14ac:dyDescent="0.25">
      <c r="B108" s="525">
        <f>+(B107-E107)/E107</f>
        <v>-0.43235128541940337</v>
      </c>
      <c r="C108" s="537" t="s">
        <v>741</v>
      </c>
      <c r="D108" s="531">
        <v>0</v>
      </c>
      <c r="E108" s="522"/>
      <c r="F108" s="535">
        <v>0</v>
      </c>
    </row>
    <row r="109" spans="2:6" ht="12.75" x14ac:dyDescent="0.25">
      <c r="C109" s="519"/>
      <c r="D109" s="529"/>
      <c r="E109" s="522"/>
      <c r="F109" s="533"/>
    </row>
    <row r="110" spans="2:6" ht="12.75" x14ac:dyDescent="0.25">
      <c r="B110" s="488">
        <f>+Ingr!$D$74+Ingr!$D$75+Ingr!$D$76</f>
        <v>573300.66727506777</v>
      </c>
      <c r="C110" s="519" t="s">
        <v>743</v>
      </c>
      <c r="D110" s="530">
        <v>546512.19886862172</v>
      </c>
      <c r="E110" s="527">
        <v>551961.26540406095</v>
      </c>
      <c r="F110" s="534">
        <v>557552.40569262847</v>
      </c>
    </row>
    <row r="111" spans="2:6" ht="12.75" x14ac:dyDescent="0.25">
      <c r="B111" s="488">
        <f>+Ingr!$E$59</f>
        <v>1327643.5080940297</v>
      </c>
      <c r="C111" s="519" t="s">
        <v>744</v>
      </c>
      <c r="D111" s="529">
        <v>1226744.552008043</v>
      </c>
      <c r="E111" s="522">
        <v>1241131.1761117741</v>
      </c>
      <c r="F111" s="533">
        <v>1255896.4272655058</v>
      </c>
    </row>
    <row r="112" spans="2:6" ht="12.75" x14ac:dyDescent="0.25">
      <c r="C112" s="519"/>
      <c r="D112" s="529"/>
      <c r="E112" s="522"/>
      <c r="F112" s="533"/>
    </row>
    <row r="113" spans="2:6" ht="12.75" x14ac:dyDescent="0.25">
      <c r="B113" s="488">
        <f>+Ingr!$D$80</f>
        <v>53012.412114420593</v>
      </c>
      <c r="C113" s="519" t="s">
        <v>731</v>
      </c>
      <c r="D113" s="530">
        <v>1516.3932074327004</v>
      </c>
      <c r="E113" s="527">
        <v>6183.0677926370754</v>
      </c>
      <c r="F113" s="534">
        <v>10977.761989314602</v>
      </c>
    </row>
    <row r="114" spans="2:6" ht="12.75" x14ac:dyDescent="0.25">
      <c r="B114" s="525">
        <f>+(B113-E113)/E113</f>
        <v>7.5738041199465522</v>
      </c>
      <c r="C114" s="537" t="s">
        <v>741</v>
      </c>
      <c r="D114" s="531">
        <v>-0.75475067421410891</v>
      </c>
      <c r="E114" s="549"/>
      <c r="F114" s="535">
        <v>0.77545554366833036</v>
      </c>
    </row>
    <row r="115" spans="2:6" ht="12.75" x14ac:dyDescent="0.25">
      <c r="C115" s="538"/>
      <c r="D115" s="550"/>
      <c r="E115" s="549"/>
      <c r="F115" s="551"/>
    </row>
    <row r="116" spans="2:6" ht="13.5" thickBot="1" x14ac:dyDescent="0.3">
      <c r="B116" s="525">
        <f ca="1">+CF_Accionista</f>
        <v>9.9999882199657941E-2</v>
      </c>
      <c r="C116" s="520" t="s">
        <v>745</v>
      </c>
      <c r="D116" s="552">
        <v>9.5045613297845666E-2</v>
      </c>
      <c r="E116" s="553">
        <v>0.10002705721702965</v>
      </c>
      <c r="F116" s="554">
        <v>0.10498024060081668</v>
      </c>
    </row>
    <row r="131" ht="13.15" customHeight="1" x14ac:dyDescent="0.25"/>
  </sheetData>
  <conditionalFormatting sqref="D6">
    <cfRule type="iconSet" priority="117">
      <iconSet iconSet="3Symbols">
        <cfvo type="percent" val="0"/>
        <cfvo type="percent" val="33"/>
        <cfvo type="percent" val="67"/>
      </iconSet>
    </cfRule>
  </conditionalFormatting>
  <conditionalFormatting sqref="F6">
    <cfRule type="iconSet" priority="110">
      <iconSet iconSet="3Symbols">
        <cfvo type="percent" val="0"/>
        <cfvo type="percent" val="33"/>
        <cfvo type="percent" val="67"/>
      </iconSet>
    </cfRule>
  </conditionalFormatting>
  <conditionalFormatting sqref="D28">
    <cfRule type="iconSet" priority="96">
      <iconSet iconSet="3Symbols">
        <cfvo type="percent" val="0"/>
        <cfvo type="percent" val="33"/>
        <cfvo type="percent" val="67"/>
      </iconSet>
    </cfRule>
  </conditionalFormatting>
  <conditionalFormatting sqref="F28">
    <cfRule type="iconSet" priority="94">
      <iconSet iconSet="3Symbols">
        <cfvo type="percent" val="0"/>
        <cfvo type="percent" val="33"/>
        <cfvo type="percent" val="67"/>
      </iconSet>
    </cfRule>
  </conditionalFormatting>
  <conditionalFormatting sqref="D54:D55">
    <cfRule type="iconSet" priority="80">
      <iconSet iconSet="3Symbols">
        <cfvo type="percent" val="0"/>
        <cfvo type="percent" val="33"/>
        <cfvo type="percent" val="67"/>
      </iconSet>
    </cfRule>
  </conditionalFormatting>
  <conditionalFormatting sqref="F54:F55">
    <cfRule type="iconSet" priority="78">
      <iconSet iconSet="3Symbols">
        <cfvo type="percent" val="0"/>
        <cfvo type="percent" val="33"/>
        <cfvo type="percent" val="67"/>
      </iconSet>
    </cfRule>
  </conditionalFormatting>
  <conditionalFormatting sqref="D51">
    <cfRule type="iconSet" priority="76">
      <iconSet iconSet="3Symbols">
        <cfvo type="percent" val="0"/>
        <cfvo type="percent" val="33"/>
        <cfvo type="percent" val="67"/>
      </iconSet>
    </cfRule>
  </conditionalFormatting>
  <conditionalFormatting sqref="F51">
    <cfRule type="iconSet" priority="74">
      <iconSet iconSet="3Symbols">
        <cfvo type="percent" val="0"/>
        <cfvo type="percent" val="33"/>
        <cfvo type="percent" val="67"/>
      </iconSet>
    </cfRule>
  </conditionalFormatting>
  <conditionalFormatting sqref="D52">
    <cfRule type="iconSet" priority="72">
      <iconSet iconSet="3Symbols">
        <cfvo type="percent" val="0"/>
        <cfvo type="percent" val="33"/>
        <cfvo type="percent" val="67"/>
      </iconSet>
    </cfRule>
  </conditionalFormatting>
  <conditionalFormatting sqref="F52">
    <cfRule type="iconSet" priority="70">
      <iconSet iconSet="3Symbols">
        <cfvo type="percent" val="0"/>
        <cfvo type="percent" val="33"/>
        <cfvo type="percent" val="67"/>
      </iconSet>
    </cfRule>
  </conditionalFormatting>
  <conditionalFormatting sqref="D78">
    <cfRule type="iconSet" priority="68">
      <iconSet iconSet="3Symbols">
        <cfvo type="percent" val="0"/>
        <cfvo type="percent" val="33"/>
        <cfvo type="percent" val="67"/>
      </iconSet>
    </cfRule>
  </conditionalFormatting>
  <conditionalFormatting sqref="F78">
    <cfRule type="iconSet" priority="66">
      <iconSet iconSet="3Symbols">
        <cfvo type="percent" val="0"/>
        <cfvo type="percent" val="33"/>
        <cfvo type="percent" val="67"/>
      </iconSet>
    </cfRule>
  </conditionalFormatting>
  <conditionalFormatting sqref="D74">
    <cfRule type="iconSet" priority="64">
      <iconSet iconSet="3Symbols">
        <cfvo type="percent" val="0"/>
        <cfvo type="percent" val="33"/>
        <cfvo type="percent" val="67"/>
      </iconSet>
    </cfRule>
  </conditionalFormatting>
  <conditionalFormatting sqref="F74">
    <cfRule type="iconSet" priority="62">
      <iconSet iconSet="3Symbols">
        <cfvo type="percent" val="0"/>
        <cfvo type="percent" val="33"/>
        <cfvo type="percent" val="67"/>
      </iconSet>
    </cfRule>
  </conditionalFormatting>
  <conditionalFormatting sqref="D75">
    <cfRule type="iconSet" priority="60">
      <iconSet iconSet="3Symbols">
        <cfvo type="percent" val="0"/>
        <cfvo type="percent" val="33"/>
        <cfvo type="percent" val="67"/>
      </iconSet>
    </cfRule>
  </conditionalFormatting>
  <conditionalFormatting sqref="F75">
    <cfRule type="iconSet" priority="58">
      <iconSet iconSet="3Symbols">
        <cfvo type="percent" val="0"/>
        <cfvo type="percent" val="33"/>
        <cfvo type="percent" val="67"/>
      </iconSet>
    </cfRule>
  </conditionalFormatting>
  <conditionalFormatting sqref="D76">
    <cfRule type="iconSet" priority="56">
      <iconSet iconSet="3Symbols">
        <cfvo type="percent" val="0"/>
        <cfvo type="percent" val="33"/>
        <cfvo type="percent" val="67"/>
      </iconSet>
    </cfRule>
  </conditionalFormatting>
  <conditionalFormatting sqref="F76">
    <cfRule type="iconSet" priority="54">
      <iconSet iconSet="3Symbols">
        <cfvo type="percent" val="0"/>
        <cfvo type="percent" val="33"/>
        <cfvo type="percent" val="67"/>
      </iconSet>
    </cfRule>
  </conditionalFormatting>
  <conditionalFormatting sqref="D97">
    <cfRule type="iconSet" priority="48">
      <iconSet iconSet="3Symbols">
        <cfvo type="percent" val="0"/>
        <cfvo type="percent" val="33"/>
        <cfvo type="percent" val="67"/>
      </iconSet>
    </cfRule>
  </conditionalFormatting>
  <conditionalFormatting sqref="F97">
    <cfRule type="iconSet" priority="46">
      <iconSet iconSet="3Symbols">
        <cfvo type="percent" val="0"/>
        <cfvo type="percent" val="33"/>
        <cfvo type="percent" val="67"/>
      </iconSet>
    </cfRule>
  </conditionalFormatting>
  <conditionalFormatting sqref="D98">
    <cfRule type="iconSet" priority="44">
      <iconSet iconSet="3Symbols">
        <cfvo type="percent" val="0"/>
        <cfvo type="percent" val="33"/>
        <cfvo type="percent" val="67"/>
      </iconSet>
    </cfRule>
  </conditionalFormatting>
  <conditionalFormatting sqref="F98">
    <cfRule type="iconSet" priority="42">
      <iconSet iconSet="3Symbols">
        <cfvo type="percent" val="0"/>
        <cfvo type="percent" val="33"/>
        <cfvo type="percent" val="67"/>
      </iconSet>
    </cfRule>
  </conditionalFormatting>
  <conditionalFormatting sqref="D99">
    <cfRule type="iconSet" priority="40">
      <iconSet iconSet="3Symbols">
        <cfvo type="percent" val="0"/>
        <cfvo type="percent" val="33"/>
        <cfvo type="percent" val="67"/>
      </iconSet>
    </cfRule>
  </conditionalFormatting>
  <conditionalFormatting sqref="F99">
    <cfRule type="iconSet" priority="38">
      <iconSet iconSet="3Symbols">
        <cfvo type="percent" val="0"/>
        <cfvo type="percent" val="33"/>
        <cfvo type="percent" val="67"/>
      </iconSet>
    </cfRule>
  </conditionalFormatting>
  <conditionalFormatting sqref="F100">
    <cfRule type="iconSet" priority="36">
      <iconSet iconSet="3Symbols">
        <cfvo type="percent" val="0"/>
        <cfvo type="percent" val="33"/>
        <cfvo type="percent" val="67"/>
      </iconSet>
    </cfRule>
  </conditionalFormatting>
  <conditionalFormatting sqref="D100">
    <cfRule type="iconSet" priority="34">
      <iconSet iconSet="3Symbols">
        <cfvo type="percent" val="0"/>
        <cfvo type="percent" val="33"/>
        <cfvo type="percent" val="67"/>
      </iconSet>
    </cfRule>
  </conditionalFormatting>
  <conditionalFormatting sqref="J6">
    <cfRule type="iconSet" priority="32">
      <iconSet iconSet="3Symbols">
        <cfvo type="percent" val="0"/>
        <cfvo type="percent" val="33"/>
        <cfvo type="percent" val="67"/>
      </iconSet>
    </cfRule>
  </conditionalFormatting>
  <conditionalFormatting sqref="L6">
    <cfRule type="iconSet" priority="28">
      <iconSet iconSet="3Symbols">
        <cfvo type="percent" val="0"/>
        <cfvo type="percent" val="33"/>
        <cfvo type="percent" val="67"/>
      </iconSet>
    </cfRule>
  </conditionalFormatting>
  <conditionalFormatting sqref="J7">
    <cfRule type="iconSet" priority="121">
      <iconSet iconSet="3Symbols">
        <cfvo type="percent" val="0"/>
        <cfvo type="percent" val="33"/>
        <cfvo type="percent" val="67"/>
      </iconSet>
    </cfRule>
  </conditionalFormatting>
  <conditionalFormatting sqref="L7">
    <cfRule type="iconSet" priority="123">
      <iconSet iconSet="3Symbols">
        <cfvo type="percent" val="0"/>
        <cfvo type="percent" val="33"/>
        <cfvo type="percent" val="67"/>
      </iconSet>
    </cfRule>
  </conditionalFormatting>
  <conditionalFormatting sqref="J30">
    <cfRule type="iconSet" priority="22">
      <iconSet iconSet="3Symbols">
        <cfvo type="percent" val="0"/>
        <cfvo type="percent" val="33"/>
        <cfvo type="percent" val="67"/>
      </iconSet>
    </cfRule>
  </conditionalFormatting>
  <conditionalFormatting sqref="L30">
    <cfRule type="iconSet" priority="24">
      <iconSet iconSet="3Symbols">
        <cfvo type="percent" val="0"/>
        <cfvo type="percent" val="33"/>
        <cfvo type="percent" val="67"/>
      </iconSet>
    </cfRule>
  </conditionalFormatting>
  <conditionalFormatting sqref="J28">
    <cfRule type="iconSet" priority="16">
      <iconSet iconSet="3Symbols">
        <cfvo type="percent" val="0"/>
        <cfvo type="percent" val="33"/>
        <cfvo type="percent" val="67"/>
      </iconSet>
    </cfRule>
  </conditionalFormatting>
  <conditionalFormatting sqref="L28">
    <cfRule type="iconSet" priority="14">
      <iconSet iconSet="3Symbols">
        <cfvo type="percent" val="0"/>
        <cfvo type="percent" val="33"/>
        <cfvo type="percent" val="67"/>
      </iconSet>
    </cfRule>
  </conditionalFormatting>
  <conditionalFormatting sqref="J51">
    <cfRule type="iconSet" priority="8">
      <iconSet iconSet="3Symbols">
        <cfvo type="percent" val="0"/>
        <cfvo type="percent" val="33"/>
        <cfvo type="percent" val="67"/>
      </iconSet>
    </cfRule>
  </conditionalFormatting>
  <conditionalFormatting sqref="L51">
    <cfRule type="iconSet" priority="6">
      <iconSet iconSet="3Symbols">
        <cfvo type="percent" val="0"/>
        <cfvo type="percent" val="33"/>
        <cfvo type="percent" val="67"/>
      </iconSet>
    </cfRule>
  </conditionalFormatting>
  <conditionalFormatting sqref="J52">
    <cfRule type="iconSet" priority="4">
      <iconSet iconSet="3Symbols">
        <cfvo type="percent" val="0"/>
        <cfvo type="percent" val="33"/>
        <cfvo type="percent" val="67"/>
      </iconSet>
    </cfRule>
  </conditionalFormatting>
  <conditionalFormatting sqref="L52">
    <cfRule type="iconSet" priority="2">
      <iconSet iconSet="3Symbols">
        <cfvo type="percent" val="0"/>
        <cfvo type="percent" val="33"/>
        <cfvo type="percent" val="67"/>
      </iconSet>
    </cfRule>
  </conditionalFormatting>
  <conditionalFormatting sqref="D7:D9">
    <cfRule type="iconSet" priority="124">
      <iconSet iconSet="3Symbols">
        <cfvo type="percent" val="0"/>
        <cfvo type="percent" val="33"/>
        <cfvo type="percent" val="67"/>
      </iconSet>
    </cfRule>
  </conditionalFormatting>
  <conditionalFormatting sqref="F7:F9">
    <cfRule type="iconSet" priority="125">
      <iconSet iconSet="3Symbols">
        <cfvo type="percent" val="0"/>
        <cfvo type="percent" val="33"/>
        <cfvo type="percent" val="67"/>
      </iconSet>
    </cfRule>
  </conditionalFormatting>
  <conditionalFormatting sqref="D30:D32">
    <cfRule type="iconSet" priority="128">
      <iconSet iconSet="3Symbols">
        <cfvo type="percent" val="0"/>
        <cfvo type="percent" val="33"/>
        <cfvo type="percent" val="67"/>
      </iconSet>
    </cfRule>
  </conditionalFormatting>
  <conditionalFormatting sqref="F30:F32">
    <cfRule type="iconSet" priority="129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ignoredErrors>
    <ignoredError sqref="H11:H13 H34:H36 H57:H59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5" id="{5AA83175-2BF3-4D58-93D7-D46BD33F3D5B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D6</xm:sqref>
        </x14:conditionalFormatting>
        <x14:conditionalFormatting xmlns:xm="http://schemas.microsoft.com/office/excel/2006/main">
          <x14:cfRule type="iconSet" priority="109" id="{51B4D037-7F57-4447-95B3-F183DB4470ED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F6</xm:sqref>
        </x14:conditionalFormatting>
        <x14:conditionalFormatting xmlns:xm="http://schemas.microsoft.com/office/excel/2006/main">
          <x14:cfRule type="iconSet" priority="95" id="{D33FC6D7-496A-4215-A661-3613E81257C9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D28</xm:sqref>
        </x14:conditionalFormatting>
        <x14:conditionalFormatting xmlns:xm="http://schemas.microsoft.com/office/excel/2006/main">
          <x14:cfRule type="iconSet" priority="93" id="{F380AE24-342F-4229-BA0D-E04CC1CA009E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F28</xm:sqref>
        </x14:conditionalFormatting>
        <x14:conditionalFormatting xmlns:xm="http://schemas.microsoft.com/office/excel/2006/main">
          <x14:cfRule type="iconSet" priority="79" id="{C26D1F41-AB33-4124-8106-7662C4787387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D54:D55</xm:sqref>
        </x14:conditionalFormatting>
        <x14:conditionalFormatting xmlns:xm="http://schemas.microsoft.com/office/excel/2006/main">
          <x14:cfRule type="iconSet" priority="77" id="{0620FC21-0A45-4493-93AF-9F482E76A002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F54:F55</xm:sqref>
        </x14:conditionalFormatting>
        <x14:conditionalFormatting xmlns:xm="http://schemas.microsoft.com/office/excel/2006/main">
          <x14:cfRule type="iconSet" priority="75" id="{E5640597-8FF0-49CD-B6F8-71A5D95C53E4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D51</xm:sqref>
        </x14:conditionalFormatting>
        <x14:conditionalFormatting xmlns:xm="http://schemas.microsoft.com/office/excel/2006/main">
          <x14:cfRule type="iconSet" priority="73" id="{8014C2DC-6675-4E0B-8D86-621F79A9260B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F51</xm:sqref>
        </x14:conditionalFormatting>
        <x14:conditionalFormatting xmlns:xm="http://schemas.microsoft.com/office/excel/2006/main">
          <x14:cfRule type="iconSet" priority="71" id="{2AC848FF-0E34-439B-ABF7-12B3253E3C87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D52</xm:sqref>
        </x14:conditionalFormatting>
        <x14:conditionalFormatting xmlns:xm="http://schemas.microsoft.com/office/excel/2006/main">
          <x14:cfRule type="iconSet" priority="69" id="{027ED108-0236-4769-9F84-545E77487777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F52</xm:sqref>
        </x14:conditionalFormatting>
        <x14:conditionalFormatting xmlns:xm="http://schemas.microsoft.com/office/excel/2006/main">
          <x14:cfRule type="iconSet" priority="67" id="{3F76150C-6C15-47D3-B4BA-B9D5B6567171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D78</xm:sqref>
        </x14:conditionalFormatting>
        <x14:conditionalFormatting xmlns:xm="http://schemas.microsoft.com/office/excel/2006/main">
          <x14:cfRule type="iconSet" priority="65" id="{03751895-80AC-4951-8AC5-500309F546B7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F78</xm:sqref>
        </x14:conditionalFormatting>
        <x14:conditionalFormatting xmlns:xm="http://schemas.microsoft.com/office/excel/2006/main">
          <x14:cfRule type="iconSet" priority="63" id="{486E6C1E-7EF6-4D6C-A5FA-17F55219575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D74</xm:sqref>
        </x14:conditionalFormatting>
        <x14:conditionalFormatting xmlns:xm="http://schemas.microsoft.com/office/excel/2006/main">
          <x14:cfRule type="iconSet" priority="61" id="{70A59D40-4288-418D-9B39-614A4AF47DA0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F74</xm:sqref>
        </x14:conditionalFormatting>
        <x14:conditionalFormatting xmlns:xm="http://schemas.microsoft.com/office/excel/2006/main">
          <x14:cfRule type="iconSet" priority="59" id="{B9B5A483-C609-40A6-BFFF-547F0E053F35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D75</xm:sqref>
        </x14:conditionalFormatting>
        <x14:conditionalFormatting xmlns:xm="http://schemas.microsoft.com/office/excel/2006/main">
          <x14:cfRule type="iconSet" priority="57" id="{3E5814AE-88B9-486E-ACC6-6988CA381E2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F75</xm:sqref>
        </x14:conditionalFormatting>
        <x14:conditionalFormatting xmlns:xm="http://schemas.microsoft.com/office/excel/2006/main">
          <x14:cfRule type="iconSet" priority="55" id="{C5B8A1DE-5C70-4E81-8898-5735920428EA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D76</xm:sqref>
        </x14:conditionalFormatting>
        <x14:conditionalFormatting xmlns:xm="http://schemas.microsoft.com/office/excel/2006/main">
          <x14:cfRule type="iconSet" priority="53" id="{87699597-DFE5-456A-B478-9B516C848D1B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F76</xm:sqref>
        </x14:conditionalFormatting>
        <x14:conditionalFormatting xmlns:xm="http://schemas.microsoft.com/office/excel/2006/main">
          <x14:cfRule type="iconSet" priority="47" id="{2DEC0E02-C570-4D26-A600-65B29DBB2D48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D97</xm:sqref>
        </x14:conditionalFormatting>
        <x14:conditionalFormatting xmlns:xm="http://schemas.microsoft.com/office/excel/2006/main">
          <x14:cfRule type="iconSet" priority="45" id="{DC35B5DD-D01B-4875-BA5F-B8A678D0B95C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F97</xm:sqref>
        </x14:conditionalFormatting>
        <x14:conditionalFormatting xmlns:xm="http://schemas.microsoft.com/office/excel/2006/main">
          <x14:cfRule type="iconSet" priority="43" id="{08C69503-E22E-469C-90B3-C8FFBE8E3DE9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D98</xm:sqref>
        </x14:conditionalFormatting>
        <x14:conditionalFormatting xmlns:xm="http://schemas.microsoft.com/office/excel/2006/main">
          <x14:cfRule type="iconSet" priority="41" id="{4CE284CA-2DD3-4F5C-BF71-445B88A7F166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F98</xm:sqref>
        </x14:conditionalFormatting>
        <x14:conditionalFormatting xmlns:xm="http://schemas.microsoft.com/office/excel/2006/main">
          <x14:cfRule type="iconSet" priority="39" id="{E2BFACB7-27DC-4047-867B-C990ABAA3E0D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D99</xm:sqref>
        </x14:conditionalFormatting>
        <x14:conditionalFormatting xmlns:xm="http://schemas.microsoft.com/office/excel/2006/main">
          <x14:cfRule type="iconSet" priority="37" id="{59F19C77-8E85-4878-9FF4-BD08D823F1DB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F99</xm:sqref>
        </x14:conditionalFormatting>
        <x14:conditionalFormatting xmlns:xm="http://schemas.microsoft.com/office/excel/2006/main">
          <x14:cfRule type="iconSet" priority="35" id="{47E2BBA9-11CA-4CD5-A755-361B3FA8D49A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F100</xm:sqref>
        </x14:conditionalFormatting>
        <x14:conditionalFormatting xmlns:xm="http://schemas.microsoft.com/office/excel/2006/main">
          <x14:cfRule type="iconSet" priority="33" id="{36CAF989-E607-44BA-9CC7-F16A24059C2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D100</xm:sqref>
        </x14:conditionalFormatting>
        <x14:conditionalFormatting xmlns:xm="http://schemas.microsoft.com/office/excel/2006/main">
          <x14:cfRule type="iconSet" priority="31" id="{5AE3516B-2A33-4B7A-BC92-ACDAF9BB5ECA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J6</xm:sqref>
        </x14:conditionalFormatting>
        <x14:conditionalFormatting xmlns:xm="http://schemas.microsoft.com/office/excel/2006/main">
          <x14:cfRule type="iconSet" priority="27" id="{A6D4E35E-5F9F-4E08-8BCB-81E0AFDD6FBD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L6</xm:sqref>
        </x14:conditionalFormatting>
        <x14:conditionalFormatting xmlns:xm="http://schemas.microsoft.com/office/excel/2006/main">
          <x14:cfRule type="iconSet" priority="120" id="{994107D2-A596-47B2-A8B1-4EAE3CDBB9F7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J7</xm:sqref>
        </x14:conditionalFormatting>
        <x14:conditionalFormatting xmlns:xm="http://schemas.microsoft.com/office/excel/2006/main">
          <x14:cfRule type="iconSet" priority="122" id="{2C3A22CF-2881-4A28-9A21-EF06337D7B49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L7</xm:sqref>
        </x14:conditionalFormatting>
        <x14:conditionalFormatting xmlns:xm="http://schemas.microsoft.com/office/excel/2006/main">
          <x14:cfRule type="iconSet" priority="21" id="{354649F3-7B7F-481A-A4B5-2EECF2CB6E13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J30</xm:sqref>
        </x14:conditionalFormatting>
        <x14:conditionalFormatting xmlns:xm="http://schemas.microsoft.com/office/excel/2006/main">
          <x14:cfRule type="iconSet" priority="23" id="{87FE8265-DEEE-420C-A1CC-90A0B7F5B48D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L30</xm:sqref>
        </x14:conditionalFormatting>
        <x14:conditionalFormatting xmlns:xm="http://schemas.microsoft.com/office/excel/2006/main">
          <x14:cfRule type="iconSet" priority="15" id="{429FD483-E3DF-44F0-881A-94B0E803C53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J28</xm:sqref>
        </x14:conditionalFormatting>
        <x14:conditionalFormatting xmlns:xm="http://schemas.microsoft.com/office/excel/2006/main">
          <x14:cfRule type="iconSet" priority="13" id="{58FC5DFA-EF63-4AB4-BDC9-465D60678F66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L28</xm:sqref>
        </x14:conditionalFormatting>
        <x14:conditionalFormatting xmlns:xm="http://schemas.microsoft.com/office/excel/2006/main">
          <x14:cfRule type="iconSet" priority="7" id="{E9102024-FB04-4A05-9FA1-3364A873D554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J51</xm:sqref>
        </x14:conditionalFormatting>
        <x14:conditionalFormatting xmlns:xm="http://schemas.microsoft.com/office/excel/2006/main">
          <x14:cfRule type="iconSet" priority="5" id="{319B8115-1492-46E3-9293-E0A5A8A42DC7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L51</xm:sqref>
        </x14:conditionalFormatting>
        <x14:conditionalFormatting xmlns:xm="http://schemas.microsoft.com/office/excel/2006/main">
          <x14:cfRule type="iconSet" priority="3" id="{6679AFA1-966A-46EA-AD23-7263FA28E1FB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J52</xm:sqref>
        </x14:conditionalFormatting>
        <x14:conditionalFormatting xmlns:xm="http://schemas.microsoft.com/office/excel/2006/main">
          <x14:cfRule type="iconSet" priority="1" id="{6C993CC0-5D07-4A47-9D57-885BAD3B1D34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L52</xm:sqref>
        </x14:conditionalFormatting>
        <x14:conditionalFormatting xmlns:xm="http://schemas.microsoft.com/office/excel/2006/main">
          <x14:cfRule type="iconSet" priority="126" id="{34BB4FB8-7822-4F3E-9835-D050A423A86D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D7:D9</xm:sqref>
        </x14:conditionalFormatting>
        <x14:conditionalFormatting xmlns:xm="http://schemas.microsoft.com/office/excel/2006/main">
          <x14:cfRule type="iconSet" priority="127" id="{76F3976B-88EF-4C16-95BA-EB7D8DE1BC70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F7:F9</xm:sqref>
        </x14:conditionalFormatting>
        <x14:conditionalFormatting xmlns:xm="http://schemas.microsoft.com/office/excel/2006/main">
          <x14:cfRule type="iconSet" priority="130" id="{E11EFFD3-D051-4AE7-BD83-BE5BA91290CC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D30:D32</xm:sqref>
        </x14:conditionalFormatting>
        <x14:conditionalFormatting xmlns:xm="http://schemas.microsoft.com/office/excel/2006/main">
          <x14:cfRule type="iconSet" priority="131" id="{EF5C1321-074B-481F-8724-F0C12FD6DF11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NoIcons" iconId="0"/>
              <x14:cfIcon iconSet="NoIcons" iconId="0"/>
              <x14:cfIcon iconSet="3Symbols2" iconId="2"/>
            </x14:iconSet>
          </x14:cfRule>
          <xm:sqref>F30:F32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B2:H34"/>
  <sheetViews>
    <sheetView showGridLines="0" workbookViewId="0">
      <selection activeCell="H34" sqref="H34"/>
    </sheetView>
  </sheetViews>
  <sheetFormatPr baseColWidth="10" defaultColWidth="8.85546875" defaultRowHeight="12" x14ac:dyDescent="0.25"/>
  <cols>
    <col min="1" max="1" width="8.85546875" style="488"/>
    <col min="2" max="2" width="10.7109375" style="488" customWidth="1"/>
    <col min="3" max="8" width="15.7109375" style="488" customWidth="1"/>
    <col min="9" max="16384" width="8.85546875" style="488"/>
  </cols>
  <sheetData>
    <row r="2" spans="2:8" ht="12.75" x14ac:dyDescent="0.25">
      <c r="C2" s="582" t="s">
        <v>785</v>
      </c>
      <c r="D2" s="582"/>
      <c r="E2" s="582"/>
      <c r="F2" s="582"/>
      <c r="G2" s="582"/>
      <c r="H2" s="582"/>
    </row>
    <row r="3" spans="2:8" ht="25.5" x14ac:dyDescent="0.25">
      <c r="B3" s="577" t="s">
        <v>783</v>
      </c>
      <c r="C3" s="577" t="s">
        <v>174</v>
      </c>
      <c r="D3" s="577" t="s">
        <v>789</v>
      </c>
      <c r="E3" s="577" t="s">
        <v>348</v>
      </c>
      <c r="F3" s="577" t="s">
        <v>134</v>
      </c>
      <c r="G3" s="577" t="s">
        <v>381</v>
      </c>
      <c r="H3" s="577" t="s">
        <v>784</v>
      </c>
    </row>
    <row r="4" spans="2:8" ht="12.75" x14ac:dyDescent="0.25">
      <c r="B4" s="578">
        <v>2023</v>
      </c>
      <c r="C4" s="579">
        <f>+HLOOKUP(B4,Ingr!$G$3:$AV$46,44)</f>
        <v>0</v>
      </c>
      <c r="D4" s="579">
        <f>+CPP!G96*CPP!G8</f>
        <v>0</v>
      </c>
      <c r="E4" s="579">
        <f>+HLOOKUP(B4,CF!$G$3:$AV$12,10)</f>
        <v>0</v>
      </c>
      <c r="F4" s="579">
        <f>+HLOOKUP(B4,CF!$G$3:$AV$12,9)</f>
        <v>0</v>
      </c>
      <c r="G4" s="579">
        <f>+HLOOKUP(B4,CF!$G$3:$AV$12,8)</f>
        <v>0</v>
      </c>
      <c r="H4" s="579">
        <f>+G4+F4+E4+D4-C4</f>
        <v>0</v>
      </c>
    </row>
    <row r="5" spans="2:8" ht="12.75" x14ac:dyDescent="0.25">
      <c r="B5" s="578">
        <f>+B4+1</f>
        <v>2024</v>
      </c>
      <c r="C5" s="579">
        <f>+HLOOKUP(B5,Ingr!$G$3:$AV$46,44)</f>
        <v>0</v>
      </c>
      <c r="D5" s="579">
        <v>0</v>
      </c>
      <c r="E5" s="579">
        <f>+HLOOKUP(B5,CF!$G$3:$AV$12,10)</f>
        <v>0</v>
      </c>
      <c r="F5" s="579">
        <f>+HLOOKUP(B5,CF!$G$3:$AV$12,9)</f>
        <v>0</v>
      </c>
      <c r="G5" s="579">
        <f>+HLOOKUP(B5,CF!$G$3:$AV$12,8)</f>
        <v>0</v>
      </c>
      <c r="H5" s="579">
        <f t="shared" ref="H5:H33" si="0">+G5+F5+E5+D5-C5</f>
        <v>0</v>
      </c>
    </row>
    <row r="6" spans="2:8" ht="12.75" x14ac:dyDescent="0.25">
      <c r="B6" s="578">
        <f t="shared" ref="B6:B33" si="1">+B5+1</f>
        <v>2025</v>
      </c>
      <c r="C6" s="579">
        <f>+HLOOKUP(B6,Ingr!$G$3:$AV$46,44)</f>
        <v>0</v>
      </c>
      <c r="D6" s="579">
        <v>0</v>
      </c>
      <c r="E6" s="579">
        <f>+HLOOKUP(B6,CF!$G$3:$AV$12,10)</f>
        <v>0</v>
      </c>
      <c r="F6" s="579">
        <f>+HLOOKUP(B6,CF!$G$3:$AV$12,9)</f>
        <v>0</v>
      </c>
      <c r="G6" s="579">
        <f>+HLOOKUP(B6,CF!$G$3:$AV$12,8)</f>
        <v>0</v>
      </c>
      <c r="H6" s="579">
        <f t="shared" si="0"/>
        <v>0</v>
      </c>
    </row>
    <row r="7" spans="2:8" ht="12.75" x14ac:dyDescent="0.25">
      <c r="B7" s="578">
        <f t="shared" si="1"/>
        <v>2026</v>
      </c>
      <c r="C7" s="579">
        <f>+HLOOKUP(B7,Ingr!$G$3:$AV$46,44)</f>
        <v>17280.200633933273</v>
      </c>
      <c r="D7" s="579">
        <v>0</v>
      </c>
      <c r="E7" s="579">
        <f>+HLOOKUP(B7,CF!$G$3:$AV$12,10)</f>
        <v>18714.842907962837</v>
      </c>
      <c r="F7" s="579">
        <f>+HLOOKUP(B7,CF!$G$3:$AV$12,9)</f>
        <v>7190.0062890867148</v>
      </c>
      <c r="G7" s="579">
        <f>+HLOOKUP(B7,CF!$G$3:$AV$12,8)</f>
        <v>1728.0200633933273</v>
      </c>
      <c r="H7" s="579">
        <f t="shared" si="0"/>
        <v>10352.668626509607</v>
      </c>
    </row>
    <row r="8" spans="2:8" ht="12.75" x14ac:dyDescent="0.25">
      <c r="B8" s="578">
        <f t="shared" si="1"/>
        <v>2027</v>
      </c>
      <c r="C8" s="579">
        <f>+HLOOKUP(B8,Ingr!$G$3:$AV$46,44)</f>
        <v>31826.489732440325</v>
      </c>
      <c r="D8" s="579">
        <v>0</v>
      </c>
      <c r="E8" s="579">
        <f>+HLOOKUP(B8,CF!$G$3:$AV$12,10)</f>
        <v>33265.767900238308</v>
      </c>
      <c r="F8" s="579">
        <f>+HLOOKUP(B8,CF!$G$3:$AV$12,9)</f>
        <v>12598.178821566735</v>
      </c>
      <c r="G8" s="579">
        <f>+HLOOKUP(B8,CF!$G$3:$AV$12,8)</f>
        <v>3182.6489732440327</v>
      </c>
      <c r="H8" s="579">
        <f t="shared" si="0"/>
        <v>17220.105962608755</v>
      </c>
    </row>
    <row r="9" spans="2:8" ht="12.75" x14ac:dyDescent="0.25">
      <c r="B9" s="578">
        <f t="shared" si="1"/>
        <v>2028</v>
      </c>
      <c r="C9" s="579">
        <f>+HLOOKUP(B9,Ingr!$G$3:$AV$46,44)</f>
        <v>33366.653444839721</v>
      </c>
      <c r="D9" s="579">
        <v>0</v>
      </c>
      <c r="E9" s="579">
        <f>+HLOOKUP(B9,CF!$G$3:$AV$12,10)</f>
        <v>42908.382316862611</v>
      </c>
      <c r="F9" s="579">
        <f>+HLOOKUP(B9,CF!$G$3:$AV$12,9)</f>
        <v>15901.091185259877</v>
      </c>
      <c r="G9" s="579">
        <f>+HLOOKUP(B9,CF!$G$3:$AV$12,8)</f>
        <v>3336.6653444839721</v>
      </c>
      <c r="H9" s="579">
        <f t="shared" si="0"/>
        <v>28779.485401766739</v>
      </c>
    </row>
    <row r="10" spans="2:8" ht="12.75" x14ac:dyDescent="0.25">
      <c r="B10" s="578">
        <f t="shared" si="1"/>
        <v>2029</v>
      </c>
      <c r="C10" s="579">
        <f>+HLOOKUP(B10,Ingr!$G$3:$AV$46,44)</f>
        <v>34791.741603304406</v>
      </c>
      <c r="D10" s="579">
        <v>0</v>
      </c>
      <c r="E10" s="579">
        <f>+HLOOKUP(B10,CF!$G$3:$AV$12,10)</f>
        <v>42908.382316862611</v>
      </c>
      <c r="F10" s="579">
        <f>+HLOOKUP(B10,CF!$G$3:$AV$12,9)</f>
        <v>16235.014100150333</v>
      </c>
      <c r="G10" s="579">
        <f>+HLOOKUP(B10,CF!$G$3:$AV$12,8)</f>
        <v>3479.1741603304408</v>
      </c>
      <c r="H10" s="579">
        <f t="shared" si="0"/>
        <v>27830.828974038981</v>
      </c>
    </row>
    <row r="11" spans="2:8" ht="12.75" x14ac:dyDescent="0.25">
      <c r="B11" s="578">
        <f t="shared" si="1"/>
        <v>2030</v>
      </c>
      <c r="C11" s="579">
        <f>+HLOOKUP(B11,Ingr!$G$3:$AV$46,44)</f>
        <v>36378.42901063992</v>
      </c>
      <c r="D11" s="579">
        <v>0</v>
      </c>
      <c r="E11" s="579">
        <f>+HLOOKUP(B11,CF!$G$3:$AV$12,10)</f>
        <v>42908.382316862611</v>
      </c>
      <c r="F11" s="579">
        <f>+HLOOKUP(B11,CF!$G$3:$AV$12,9)</f>
        <v>16575.949396253487</v>
      </c>
      <c r="G11" s="579">
        <f>+HLOOKUP(B11,CF!$G$3:$AV$12,8)</f>
        <v>3637.842901063992</v>
      </c>
      <c r="H11" s="579">
        <f t="shared" si="0"/>
        <v>26743.74560354017</v>
      </c>
    </row>
    <row r="12" spans="2:8" ht="12.75" x14ac:dyDescent="0.25">
      <c r="B12" s="578">
        <f t="shared" si="1"/>
        <v>2031</v>
      </c>
      <c r="C12" s="579">
        <f>+HLOOKUP(B12,Ingr!$G$3:$AV$46,44)</f>
        <v>38564.178419585631</v>
      </c>
      <c r="D12" s="579">
        <v>0</v>
      </c>
      <c r="E12" s="579">
        <f>+HLOOKUP(B12,CF!$G$3:$AV$12,10)</f>
        <v>42908.382316862611</v>
      </c>
      <c r="F12" s="579">
        <f>+HLOOKUP(B12,CF!$G$3:$AV$12,9)</f>
        <v>16924.044333574806</v>
      </c>
      <c r="G12" s="579">
        <f>+HLOOKUP(B12,CF!$G$3:$AV$12,8)</f>
        <v>3856.4178419585633</v>
      </c>
      <c r="H12" s="579">
        <f t="shared" si="0"/>
        <v>25124.666072810345</v>
      </c>
    </row>
    <row r="13" spans="2:8" ht="12.75" x14ac:dyDescent="0.25">
      <c r="B13" s="578">
        <f t="shared" si="1"/>
        <v>2032</v>
      </c>
      <c r="C13" s="579">
        <f>+HLOOKUP(B13,Ingr!$G$3:$AV$46,44)</f>
        <v>40993.32866625741</v>
      </c>
      <c r="D13" s="579">
        <v>0</v>
      </c>
      <c r="E13" s="579">
        <f>+HLOOKUP(B13,CF!$G$3:$AV$12,10)</f>
        <v>42908.382316862611</v>
      </c>
      <c r="F13" s="579">
        <f>+HLOOKUP(B13,CF!$G$3:$AV$12,9)</f>
        <v>17279.449264579875</v>
      </c>
      <c r="G13" s="579">
        <f>+HLOOKUP(B13,CF!$G$3:$AV$12,8)</f>
        <v>4099.3328666257412</v>
      </c>
      <c r="H13" s="579">
        <f t="shared" si="0"/>
        <v>23293.83578181082</v>
      </c>
    </row>
    <row r="14" spans="2:8" ht="12.75" x14ac:dyDescent="0.25">
      <c r="B14" s="578">
        <f t="shared" si="1"/>
        <v>2033</v>
      </c>
      <c r="C14" s="579">
        <f>+HLOOKUP(B14,Ingr!$G$3:$AV$46,44)</f>
        <v>43337.77201691291</v>
      </c>
      <c r="D14" s="579">
        <v>0</v>
      </c>
      <c r="E14" s="579">
        <f>+HLOOKUP(B14,CF!$G$3:$AV$12,10)</f>
        <v>42908.382316862611</v>
      </c>
      <c r="F14" s="579">
        <f>+HLOOKUP(B14,CF!$G$3:$AV$12,9)</f>
        <v>17642.317699136052</v>
      </c>
      <c r="G14" s="579">
        <f>+HLOOKUP(B14,CF!$G$3:$AV$12,8)</f>
        <v>4333.7772016912913</v>
      </c>
      <c r="H14" s="579">
        <f t="shared" si="0"/>
        <v>21546.705200777047</v>
      </c>
    </row>
    <row r="15" spans="2:8" ht="12.75" x14ac:dyDescent="0.25">
      <c r="B15" s="578">
        <f t="shared" si="1"/>
        <v>2034</v>
      </c>
      <c r="C15" s="579">
        <f>+HLOOKUP(B15,Ingr!$G$3:$AV$46,44)</f>
        <v>45941.898120396851</v>
      </c>
      <c r="D15" s="579">
        <v>0</v>
      </c>
      <c r="E15" s="579">
        <f>+HLOOKUP(B15,CF!$G$3:$AV$12,10)</f>
        <v>42908.382316862611</v>
      </c>
      <c r="F15" s="579">
        <f>+HLOOKUP(B15,CF!$G$3:$AV$12,9)</f>
        <v>18012.806370817907</v>
      </c>
      <c r="G15" s="579">
        <f>+HLOOKUP(B15,CF!$G$3:$AV$12,8)</f>
        <v>4594.1898120396854</v>
      </c>
      <c r="H15" s="579">
        <f t="shared" si="0"/>
        <v>19573.480379323351</v>
      </c>
    </row>
    <row r="16" spans="2:8" ht="12.75" x14ac:dyDescent="0.25">
      <c r="B16" s="578">
        <f t="shared" si="1"/>
        <v>2035</v>
      </c>
      <c r="C16" s="579">
        <f>+HLOOKUP(B16,Ingr!$G$3:$AV$46,44)</f>
        <v>48702.586341696464</v>
      </c>
      <c r="D16" s="579">
        <v>0</v>
      </c>
      <c r="E16" s="579">
        <f>+HLOOKUP(B16,CF!$G$3:$AV$12,10)</f>
        <v>42908.382316862611</v>
      </c>
      <c r="F16" s="579">
        <f>+HLOOKUP(B16,CF!$G$3:$AV$12,9)</f>
        <v>18391.075304605081</v>
      </c>
      <c r="G16" s="579">
        <f>+HLOOKUP(B16,CF!$G$3:$AV$12,8)</f>
        <v>4870.2586341696469</v>
      </c>
      <c r="H16" s="579">
        <f t="shared" si="0"/>
        <v>17467.129913940873</v>
      </c>
    </row>
    <row r="17" spans="2:8" ht="12.75" x14ac:dyDescent="0.25">
      <c r="B17" s="578">
        <f t="shared" si="1"/>
        <v>2036</v>
      </c>
      <c r="C17" s="579">
        <f>+HLOOKUP(B17,Ingr!$G$3:$AV$46,44)</f>
        <v>50394.850175774918</v>
      </c>
      <c r="D17" s="579">
        <v>0</v>
      </c>
      <c r="E17" s="579">
        <f>+HLOOKUP(B17,CF!$G$3:$AV$12,10)</f>
        <v>42908.382316862611</v>
      </c>
      <c r="F17" s="579">
        <f>+HLOOKUP(B17,CF!$G$3:$AV$12,9)</f>
        <v>18777.287886001788</v>
      </c>
      <c r="G17" s="579">
        <f>+HLOOKUP(B17,CF!$G$3:$AV$12,8)</f>
        <v>5039.4850175774918</v>
      </c>
      <c r="H17" s="579">
        <f t="shared" si="0"/>
        <v>16330.30504466698</v>
      </c>
    </row>
    <row r="18" spans="2:8" ht="12.75" x14ac:dyDescent="0.25">
      <c r="B18" s="578">
        <f t="shared" si="1"/>
        <v>2037</v>
      </c>
      <c r="C18" s="579">
        <f>+HLOOKUP(B18,Ingr!$G$3:$AV$46,44)</f>
        <v>51863.501156609629</v>
      </c>
      <c r="D18" s="579">
        <v>0</v>
      </c>
      <c r="E18" s="579">
        <f>+HLOOKUP(B18,CF!$G$3:$AV$12,10)</f>
        <v>42908.382316862611</v>
      </c>
      <c r="F18" s="579">
        <f>+HLOOKUP(B18,CF!$G$3:$AV$12,9)</f>
        <v>19171.610931607825</v>
      </c>
      <c r="G18" s="579">
        <f>+HLOOKUP(B18,CF!$G$3:$AV$12,8)</f>
        <v>5186.3501156609636</v>
      </c>
      <c r="H18" s="579">
        <f t="shared" si="0"/>
        <v>15402.842207521775</v>
      </c>
    </row>
    <row r="19" spans="2:8" ht="12.75" x14ac:dyDescent="0.25">
      <c r="B19" s="578">
        <f t="shared" si="1"/>
        <v>2038</v>
      </c>
      <c r="C19" s="579">
        <f>+HLOOKUP(B19,Ingr!$G$3:$AV$46,44)</f>
        <v>53523.36197053019</v>
      </c>
      <c r="D19" s="579">
        <v>0</v>
      </c>
      <c r="E19" s="579">
        <f>+HLOOKUP(B19,CF!$G$3:$AV$12,10)</f>
        <v>42908.382316862611</v>
      </c>
      <c r="F19" s="579">
        <f>+HLOOKUP(B19,CF!$G$3:$AV$12,9)</f>
        <v>19574.214761171585</v>
      </c>
      <c r="G19" s="579">
        <f>+HLOOKUP(B19,CF!$G$3:$AV$12,8)</f>
        <v>5352.3361970530195</v>
      </c>
      <c r="H19" s="579">
        <f t="shared" si="0"/>
        <v>14311.571304557023</v>
      </c>
    </row>
    <row r="20" spans="2:8" ht="12.75" x14ac:dyDescent="0.25">
      <c r="B20" s="578">
        <f t="shared" si="1"/>
        <v>2039</v>
      </c>
      <c r="C20" s="579">
        <f>+HLOOKUP(B20,Ingr!$G$3:$AV$46,44)</f>
        <v>55238.551661756683</v>
      </c>
      <c r="D20" s="579">
        <v>0</v>
      </c>
      <c r="E20" s="579">
        <f>+HLOOKUP(B20,CF!$G$3:$AV$12,10)</f>
        <v>42908.382316862611</v>
      </c>
      <c r="F20" s="579">
        <f>+HLOOKUP(B20,CF!$G$3:$AV$12,9)</f>
        <v>19985.273271156188</v>
      </c>
      <c r="G20" s="579">
        <f>+HLOOKUP(B20,CF!$G$3:$AV$12,8)</f>
        <v>5523.8551661756683</v>
      </c>
      <c r="H20" s="579">
        <f t="shared" si="0"/>
        <v>13178.959092437777</v>
      </c>
    </row>
    <row r="21" spans="2:8" ht="12.75" x14ac:dyDescent="0.25">
      <c r="B21" s="578">
        <f t="shared" si="1"/>
        <v>2040</v>
      </c>
      <c r="C21" s="579">
        <f>+HLOOKUP(B21,Ingr!$G$3:$AV$46,44)</f>
        <v>57167.136287877693</v>
      </c>
      <c r="D21" s="579">
        <v>0</v>
      </c>
      <c r="E21" s="579">
        <f>+HLOOKUP(B21,CF!$G$3:$AV$12,10)</f>
        <v>42908.382316862611</v>
      </c>
      <c r="F21" s="579">
        <f>+HLOOKUP(B21,CF!$G$3:$AV$12,9)</f>
        <v>20404.964009850464</v>
      </c>
      <c r="G21" s="579">
        <f>+HLOOKUP(B21,CF!$G$3:$AV$12,8)</f>
        <v>5716.7136287877693</v>
      </c>
      <c r="H21" s="579">
        <f t="shared" si="0"/>
        <v>11862.923667623159</v>
      </c>
    </row>
    <row r="22" spans="2:8" ht="12.75" x14ac:dyDescent="0.25">
      <c r="B22" s="578">
        <f t="shared" si="1"/>
        <v>2041</v>
      </c>
      <c r="C22" s="579">
        <f>+HLOOKUP(B22,Ingr!$G$3:$AV$46,44)</f>
        <v>58842.468393145457</v>
      </c>
      <c r="D22" s="579">
        <v>0</v>
      </c>
      <c r="E22" s="579">
        <f>+HLOOKUP(B22,CF!$G$3:$AV$12,10)</f>
        <v>24193.539408899771</v>
      </c>
      <c r="F22" s="579">
        <f>+HLOOKUP(B22,CF!$G$3:$AV$12,9)</f>
        <v>20833.468254057323</v>
      </c>
      <c r="G22" s="579">
        <f>+HLOOKUP(B22,CF!$G$3:$AV$12,8)</f>
        <v>5884.2468393145464</v>
      </c>
      <c r="H22" s="579">
        <f t="shared" si="0"/>
        <v>-7931.2138908738198</v>
      </c>
    </row>
    <row r="23" spans="2:8" ht="12.75" x14ac:dyDescent="0.25">
      <c r="B23" s="578">
        <f t="shared" si="1"/>
        <v>2042</v>
      </c>
      <c r="C23" s="579">
        <f>+HLOOKUP(B23,Ingr!$G$3:$AV$46,44)</f>
        <v>60735.13282468899</v>
      </c>
      <c r="D23" s="579">
        <v>0</v>
      </c>
      <c r="E23" s="579">
        <f>+HLOOKUP(B23,CF!$G$3:$AV$12,10)</f>
        <v>9642.6144166243066</v>
      </c>
      <c r="F23" s="579">
        <f>+HLOOKUP(B23,CF!$G$3:$AV$12,9)</f>
        <v>21270.971087392525</v>
      </c>
      <c r="G23" s="579">
        <f>+HLOOKUP(B23,CF!$G$3:$AV$12,8)</f>
        <v>6073.513282468899</v>
      </c>
      <c r="H23" s="579">
        <f t="shared" si="0"/>
        <v>-23748.034038203259</v>
      </c>
    </row>
    <row r="24" spans="2:8" ht="12.75" x14ac:dyDescent="0.25">
      <c r="B24" s="578">
        <f t="shared" si="1"/>
        <v>2043</v>
      </c>
      <c r="C24" s="579">
        <f>+HLOOKUP(B24,Ingr!$G$3:$AV$46,44)</f>
        <v>62691.005396267217</v>
      </c>
      <c r="D24" s="579">
        <v>0</v>
      </c>
      <c r="E24" s="579">
        <f>+HLOOKUP(B24,CF!$G$3:$AV$12,10)</f>
        <v>0</v>
      </c>
      <c r="F24" s="579">
        <f>+HLOOKUP(B24,CF!$G$3:$AV$12,9)</f>
        <v>21717.661480227765</v>
      </c>
      <c r="G24" s="579">
        <f>+HLOOKUP(B24,CF!$G$3:$AV$12,8)</f>
        <v>6269.1005396267219</v>
      </c>
      <c r="H24" s="579">
        <f t="shared" si="0"/>
        <v>-34704.243376412735</v>
      </c>
    </row>
    <row r="25" spans="2:8" ht="12.75" x14ac:dyDescent="0.25">
      <c r="B25" s="578">
        <f t="shared" si="1"/>
        <v>2044</v>
      </c>
      <c r="C25" s="579">
        <f>+HLOOKUP(B25,Ingr!$G$3:$AV$46,44)</f>
        <v>64889.520825456806</v>
      </c>
      <c r="D25" s="579">
        <v>0</v>
      </c>
      <c r="E25" s="579">
        <f>+HLOOKUP(B25,CF!$G$3:$AV$12,10)</f>
        <v>0</v>
      </c>
      <c r="F25" s="579">
        <f>+HLOOKUP(B25,CF!$G$3:$AV$12,9)</f>
        <v>22173.732371312544</v>
      </c>
      <c r="G25" s="579">
        <f>+HLOOKUP(B25,CF!$G$3:$AV$12,8)</f>
        <v>6488.9520825456812</v>
      </c>
      <c r="H25" s="579">
        <f t="shared" si="0"/>
        <v>-36226.836371598576</v>
      </c>
    </row>
    <row r="26" spans="2:8" ht="12.75" x14ac:dyDescent="0.25">
      <c r="B26" s="578">
        <f t="shared" si="1"/>
        <v>2045</v>
      </c>
      <c r="C26" s="579">
        <f>+HLOOKUP(B26,Ingr!$G$3:$AV$46,44)</f>
        <v>66801.011947516614</v>
      </c>
      <c r="D26" s="579">
        <v>0</v>
      </c>
      <c r="E26" s="579">
        <f>+HLOOKUP(B26,CF!$G$3:$AV$12,10)</f>
        <v>0</v>
      </c>
      <c r="F26" s="579">
        <f>+HLOOKUP(B26,CF!$G$3:$AV$12,9)</f>
        <v>22639.380751110108</v>
      </c>
      <c r="G26" s="579">
        <f>+HLOOKUP(B26,CF!$G$3:$AV$12,8)</f>
        <v>6680.1011947516618</v>
      </c>
      <c r="H26" s="579">
        <f t="shared" si="0"/>
        <v>-37481.530001654843</v>
      </c>
    </row>
    <row r="27" spans="2:8" ht="12.75" x14ac:dyDescent="0.25">
      <c r="B27" s="578">
        <f t="shared" si="1"/>
        <v>2046</v>
      </c>
      <c r="C27" s="579">
        <f>+HLOOKUP(B27,Ingr!$G$3:$AV$46,44)</f>
        <v>68887.322878233404</v>
      </c>
      <c r="D27" s="579">
        <v>0</v>
      </c>
      <c r="E27" s="579">
        <f>+HLOOKUP(B27,CF!$G$3:$AV$12,10)</f>
        <v>0</v>
      </c>
      <c r="F27" s="579">
        <f>+HLOOKUP(B27,CF!$G$3:$AV$12,9)</f>
        <v>23114.80774688342</v>
      </c>
      <c r="G27" s="579">
        <f>+HLOOKUP(B27,CF!$G$3:$AV$12,8)</f>
        <v>6888.7322878233408</v>
      </c>
      <c r="H27" s="579">
        <f t="shared" si="0"/>
        <v>-38883.782843526642</v>
      </c>
    </row>
    <row r="28" spans="2:8" ht="12.75" x14ac:dyDescent="0.25">
      <c r="B28" s="578">
        <f t="shared" si="1"/>
        <v>2047</v>
      </c>
      <c r="C28" s="579">
        <f>+HLOOKUP(B28,Ingr!$G$3:$AV$46,44)</f>
        <v>71038.792907541632</v>
      </c>
      <c r="D28" s="579">
        <v>0</v>
      </c>
      <c r="E28" s="579">
        <f>+HLOOKUP(B28,CF!$G$3:$AV$12,10)</f>
        <v>0</v>
      </c>
      <c r="F28" s="579">
        <f>+HLOOKUP(B28,CF!$G$3:$AV$12,9)</f>
        <v>23600.218709567969</v>
      </c>
      <c r="G28" s="579">
        <f>+HLOOKUP(B28,CF!$G$3:$AV$12,8)</f>
        <v>7103.8792907541638</v>
      </c>
      <c r="H28" s="579">
        <f t="shared" si="0"/>
        <v>-40334.694907219498</v>
      </c>
    </row>
    <row r="29" spans="2:8" ht="12.75" x14ac:dyDescent="0.25">
      <c r="B29" s="578">
        <f t="shared" si="1"/>
        <v>2048</v>
      </c>
      <c r="C29" s="579">
        <f>+HLOOKUP(B29,Ingr!$G$3:$AV$46,44)</f>
        <v>73458.162428806638</v>
      </c>
      <c r="D29" s="579">
        <v>0</v>
      </c>
      <c r="E29" s="579">
        <f>+HLOOKUP(B29,CF!$G$3:$AV$12,10)</f>
        <v>0</v>
      </c>
      <c r="F29" s="579">
        <f>+HLOOKUP(B29,CF!$G$3:$AV$12,9)</f>
        <v>24095.823302468893</v>
      </c>
      <c r="G29" s="579">
        <f>+HLOOKUP(B29,CF!$G$3:$AV$12,8)</f>
        <v>7345.8162428806645</v>
      </c>
      <c r="H29" s="579">
        <f t="shared" si="0"/>
        <v>-42016.522883457081</v>
      </c>
    </row>
    <row r="30" spans="2:8" ht="12.75" x14ac:dyDescent="0.25">
      <c r="B30" s="578">
        <f t="shared" si="1"/>
        <v>2049</v>
      </c>
      <c r="C30" s="579">
        <f>+HLOOKUP(B30,Ingr!$G$3:$AV$46,44)</f>
        <v>75545.413945651191</v>
      </c>
      <c r="D30" s="579">
        <v>0</v>
      </c>
      <c r="E30" s="579">
        <f>+HLOOKUP(B30,CF!$G$3:$AV$12,10)</f>
        <v>0</v>
      </c>
      <c r="F30" s="579">
        <f>+HLOOKUP(B30,CF!$G$3:$AV$12,9)</f>
        <v>24601.835591820734</v>
      </c>
      <c r="G30" s="579">
        <f>+HLOOKUP(B30,CF!$G$3:$AV$12,8)</f>
        <v>7554.5413945651198</v>
      </c>
      <c r="H30" s="579">
        <f t="shared" si="0"/>
        <v>-43389.036959265337</v>
      </c>
    </row>
    <row r="31" spans="2:8" ht="12.75" x14ac:dyDescent="0.25">
      <c r="B31" s="578">
        <f t="shared" si="1"/>
        <v>2050</v>
      </c>
      <c r="C31" s="579">
        <f>+HLOOKUP(B31,Ingr!$G$3:$AV$46,44)</f>
        <v>77904.827675242253</v>
      </c>
      <c r="D31" s="579">
        <v>0</v>
      </c>
      <c r="E31" s="579">
        <f>+HLOOKUP(B31,CF!$G$3:$AV$12,10)</f>
        <v>0</v>
      </c>
      <c r="F31" s="579">
        <f>+HLOOKUP(B31,CF!$G$3:$AV$12,9)</f>
        <v>25118.474139248967</v>
      </c>
      <c r="G31" s="579">
        <f>+HLOOKUP(B31,CF!$G$3:$AV$12,8)</f>
        <v>7790.4827675242259</v>
      </c>
      <c r="H31" s="579">
        <f t="shared" si="0"/>
        <v>-44995.87076846906</v>
      </c>
    </row>
    <row r="32" spans="2:8" ht="12.75" x14ac:dyDescent="0.25">
      <c r="B32" s="578">
        <f t="shared" si="1"/>
        <v>2051</v>
      </c>
      <c r="C32" s="579">
        <f>+HLOOKUP(B32,Ingr!$G$3:$AV$46,44)</f>
        <v>80337.929977026317</v>
      </c>
      <c r="D32" s="579">
        <v>0</v>
      </c>
      <c r="E32" s="579">
        <f>+HLOOKUP(B32,CF!$G$3:$AV$12,10)</f>
        <v>0</v>
      </c>
      <c r="F32" s="579">
        <f>+HLOOKUP(B32,CF!$G$3:$AV$12,9)</f>
        <v>25645.962096173196</v>
      </c>
      <c r="G32" s="579">
        <f>+HLOOKUP(B32,CF!$G$3:$AV$12,8)</f>
        <v>8033.7929977026324</v>
      </c>
      <c r="H32" s="579">
        <f t="shared" si="0"/>
        <v>-46658.174883150488</v>
      </c>
    </row>
    <row r="33" spans="2:8" ht="12.75" x14ac:dyDescent="0.25">
      <c r="B33" s="578">
        <f t="shared" si="1"/>
        <v>2052</v>
      </c>
      <c r="C33" s="579">
        <f>+HLOOKUP(B33,Ingr!$G$3:$AV$46,44)</f>
        <v>83074.000416019597</v>
      </c>
      <c r="D33" s="579">
        <v>0</v>
      </c>
      <c r="E33" s="579">
        <f>+HLOOKUP(B33,CF!$G$3:$AV$12,10)</f>
        <v>0</v>
      </c>
      <c r="F33" s="579">
        <f>+HLOOKUP(B33,CF!$G$3:$AV$12,9)</f>
        <v>26184.527300192829</v>
      </c>
      <c r="G33" s="579">
        <f>+HLOOKUP(B33,CF!$G$3:$AV$12,8)</f>
        <v>8307.4000416019608</v>
      </c>
      <c r="H33" s="579">
        <f t="shared" si="0"/>
        <v>-48582.073074224805</v>
      </c>
    </row>
    <row r="34" spans="2:8" x14ac:dyDescent="0.25">
      <c r="B34" s="580" t="s">
        <v>786</v>
      </c>
      <c r="C34" s="580">
        <f t="shared" ref="C34:F34" si="2">+SUM(C4:C33)</f>
        <v>1483576.2688581522</v>
      </c>
      <c r="D34" s="580">
        <f t="shared" si="2"/>
        <v>0</v>
      </c>
      <c r="E34" s="580">
        <f t="shared" si="2"/>
        <v>643625.73475293885</v>
      </c>
      <c r="F34" s="580">
        <f t="shared" si="2"/>
        <v>535660.14645527501</v>
      </c>
      <c r="G34" s="580">
        <f>+SUM(G4:G33)</f>
        <v>148357.62688581523</v>
      </c>
      <c r="H34" s="580">
        <f>+SUM(H4:H33)</f>
        <v>-155932.7607641228</v>
      </c>
    </row>
  </sheetData>
  <mergeCells count="1">
    <mergeCell ref="C2:H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CCFFFF"/>
  </sheetPr>
  <dimension ref="A2:J57"/>
  <sheetViews>
    <sheetView workbookViewId="0">
      <pane ySplit="2" topLeftCell="A3" activePane="bottomLeft" state="frozen"/>
      <selection pane="bottomLeft" activeCell="J14" sqref="J14"/>
    </sheetView>
  </sheetViews>
  <sheetFormatPr baseColWidth="10" defaultColWidth="9.140625" defaultRowHeight="15" x14ac:dyDescent="0.25"/>
  <cols>
    <col min="2" max="5" width="11.5703125" customWidth="1"/>
    <col min="6" max="6" width="15.5703125" customWidth="1"/>
    <col min="7" max="8" width="11.5703125" customWidth="1"/>
  </cols>
  <sheetData>
    <row r="2" spans="1:10" ht="38.450000000000003" customHeight="1" thickBot="1" x14ac:dyDescent="0.3">
      <c r="B2" s="81" t="s">
        <v>154</v>
      </c>
      <c r="C2" s="81" t="s">
        <v>152</v>
      </c>
      <c r="D2" s="81" t="s">
        <v>153</v>
      </c>
      <c r="E2" s="99" t="s">
        <v>155</v>
      </c>
      <c r="F2" cm="1">
        <f t="array" ref="F2">+SUMPRODUCT(A4:A57,--(B3=(B4:B57)),--(C3=(C4:C57)),--(D3=(D4:D57)),--(E3=(E4:E57)))</f>
        <v>6</v>
      </c>
    </row>
    <row r="3" spans="1:10" ht="15.75" thickBot="1" x14ac:dyDescent="0.3">
      <c r="B3" s="134">
        <f>1*(J4&gt;J5)-1*(J4&lt;J5)</f>
        <v>-1</v>
      </c>
      <c r="C3" s="135">
        <f>1*(J7&gt;J8)-1*(J7&lt;J8)</f>
        <v>-1</v>
      </c>
      <c r="D3" s="135">
        <f>1*(J10&gt;J11)-1*(J10&lt;J11)</f>
        <v>1</v>
      </c>
      <c r="E3" s="136">
        <f>1*(J13-J15&lt;=J14)</f>
        <v>1</v>
      </c>
      <c r="F3" s="137" t="str" cm="1">
        <f t="array" ref="F3">+IF(INDEX(F4:F57,F2)=0,"",INDEX(F4:F57,F2))</f>
        <v>Aumentar RCSDesc</v>
      </c>
    </row>
    <row r="4" spans="1:10" x14ac:dyDescent="0.25">
      <c r="A4">
        <v>1</v>
      </c>
      <c r="B4" s="127">
        <v>-1</v>
      </c>
      <c r="C4" s="128">
        <v>-1</v>
      </c>
      <c r="D4" s="128">
        <v>-1</v>
      </c>
      <c r="E4" s="129">
        <v>0</v>
      </c>
      <c r="F4" t="s">
        <v>158</v>
      </c>
      <c r="I4" t="s">
        <v>160</v>
      </c>
      <c r="J4">
        <f>+Hip!B206</f>
        <v>0</v>
      </c>
    </row>
    <row r="5" spans="1:10" x14ac:dyDescent="0.25">
      <c r="A5">
        <f>+A4+1</f>
        <v>2</v>
      </c>
      <c r="B5" s="115">
        <v>-1</v>
      </c>
      <c r="C5" s="116">
        <v>-1</v>
      </c>
      <c r="D5" s="116">
        <v>-1</v>
      </c>
      <c r="E5" s="117">
        <v>1</v>
      </c>
      <c r="F5" t="s">
        <v>158</v>
      </c>
      <c r="I5" t="s">
        <v>23</v>
      </c>
      <c r="J5">
        <f>+Control!D21</f>
        <v>1</v>
      </c>
    </row>
    <row r="6" spans="1:10" x14ac:dyDescent="0.25">
      <c r="A6">
        <f t="shared" ref="A6:A57" si="0">+A5+1</f>
        <v>3</v>
      </c>
      <c r="B6" s="115">
        <v>-1</v>
      </c>
      <c r="C6" s="116">
        <v>-1</v>
      </c>
      <c r="D6" s="116">
        <v>0</v>
      </c>
      <c r="E6" s="117">
        <v>0</v>
      </c>
      <c r="F6" t="s">
        <v>158</v>
      </c>
    </row>
    <row r="7" spans="1:10" x14ac:dyDescent="0.25">
      <c r="A7">
        <f t="shared" si="0"/>
        <v>4</v>
      </c>
      <c r="B7" s="115">
        <v>-1</v>
      </c>
      <c r="C7" s="116">
        <v>-1</v>
      </c>
      <c r="D7" s="116">
        <v>0</v>
      </c>
      <c r="E7" s="117">
        <v>1</v>
      </c>
      <c r="F7" t="s">
        <v>158</v>
      </c>
      <c r="I7" t="s">
        <v>161</v>
      </c>
      <c r="J7" s="131">
        <f>+Control!J21</f>
        <v>0.8</v>
      </c>
    </row>
    <row r="8" spans="1:10" x14ac:dyDescent="0.25">
      <c r="A8">
        <f t="shared" si="0"/>
        <v>5</v>
      </c>
      <c r="B8" s="115">
        <v>-1</v>
      </c>
      <c r="C8" s="116">
        <v>-1</v>
      </c>
      <c r="D8" s="116">
        <v>1</v>
      </c>
      <c r="E8" s="117">
        <v>0</v>
      </c>
      <c r="F8" t="s">
        <v>158</v>
      </c>
      <c r="I8" t="s">
        <v>162</v>
      </c>
      <c r="J8" s="131">
        <f>+Control!H21</f>
        <v>0.85</v>
      </c>
    </row>
    <row r="9" spans="1:10" x14ac:dyDescent="0.25">
      <c r="A9">
        <f t="shared" si="0"/>
        <v>6</v>
      </c>
      <c r="B9" s="115">
        <v>-1</v>
      </c>
      <c r="C9" s="116">
        <v>-1</v>
      </c>
      <c r="D9" s="116">
        <v>1</v>
      </c>
      <c r="E9" s="117">
        <v>1</v>
      </c>
      <c r="F9" t="s">
        <v>158</v>
      </c>
    </row>
    <row r="10" spans="1:10" x14ac:dyDescent="0.25">
      <c r="A10">
        <f t="shared" si="0"/>
        <v>7</v>
      </c>
      <c r="B10" s="118">
        <v>-1</v>
      </c>
      <c r="C10" s="119">
        <v>0</v>
      </c>
      <c r="D10" s="119">
        <v>-1</v>
      </c>
      <c r="E10" s="120">
        <v>0</v>
      </c>
      <c r="F10" t="s">
        <v>158</v>
      </c>
      <c r="I10" t="s">
        <v>151</v>
      </c>
      <c r="J10" s="132">
        <f>+Control!L52</f>
        <v>19</v>
      </c>
    </row>
    <row r="11" spans="1:10" x14ac:dyDescent="0.25">
      <c r="A11">
        <f t="shared" si="0"/>
        <v>8</v>
      </c>
      <c r="B11" s="115">
        <v>-1</v>
      </c>
      <c r="C11" s="116">
        <v>0</v>
      </c>
      <c r="D11" s="116">
        <v>-1</v>
      </c>
      <c r="E11" s="117">
        <v>1</v>
      </c>
      <c r="F11" t="s">
        <v>158</v>
      </c>
      <c r="I11" t="s">
        <v>163</v>
      </c>
      <c r="J11" s="132">
        <f>+Control!B21</f>
        <v>15</v>
      </c>
    </row>
    <row r="12" spans="1:10" x14ac:dyDescent="0.25">
      <c r="A12">
        <f t="shared" si="0"/>
        <v>9</v>
      </c>
      <c r="B12" s="115">
        <v>-1</v>
      </c>
      <c r="C12" s="116">
        <v>0</v>
      </c>
      <c r="D12" s="116">
        <v>0</v>
      </c>
      <c r="E12" s="117">
        <v>0</v>
      </c>
      <c r="F12" t="s">
        <v>158</v>
      </c>
    </row>
    <row r="13" spans="1:10" x14ac:dyDescent="0.25">
      <c r="A13">
        <f t="shared" si="0"/>
        <v>10</v>
      </c>
      <c r="B13" s="115">
        <v>-1</v>
      </c>
      <c r="C13" s="116">
        <v>0</v>
      </c>
      <c r="D13" s="116">
        <v>0</v>
      </c>
      <c r="E13" s="117">
        <v>1</v>
      </c>
      <c r="F13" t="s">
        <v>158</v>
      </c>
      <c r="I13" t="s">
        <v>164</v>
      </c>
      <c r="J13">
        <f>+Control!O52</f>
        <v>0</v>
      </c>
    </row>
    <row r="14" spans="1:10" x14ac:dyDescent="0.25">
      <c r="A14">
        <f t="shared" si="0"/>
        <v>11</v>
      </c>
      <c r="B14" s="115">
        <v>-1</v>
      </c>
      <c r="C14" s="116">
        <v>0</v>
      </c>
      <c r="D14" s="116">
        <v>1</v>
      </c>
      <c r="E14" s="117">
        <v>0</v>
      </c>
      <c r="F14" t="s">
        <v>158</v>
      </c>
      <c r="I14" t="s">
        <v>160</v>
      </c>
      <c r="J14">
        <f>+Hip!B206</f>
        <v>0</v>
      </c>
    </row>
    <row r="15" spans="1:10" x14ac:dyDescent="0.25">
      <c r="A15">
        <f t="shared" si="0"/>
        <v>12</v>
      </c>
      <c r="B15" s="121">
        <v>-1</v>
      </c>
      <c r="C15" s="122">
        <v>0</v>
      </c>
      <c r="D15" s="122">
        <v>1</v>
      </c>
      <c r="E15" s="123">
        <v>1</v>
      </c>
      <c r="F15" t="s">
        <v>158</v>
      </c>
      <c r="I15" t="s">
        <v>165</v>
      </c>
      <c r="J15" s="133">
        <v>0.5</v>
      </c>
    </row>
    <row r="16" spans="1:10" x14ac:dyDescent="0.25">
      <c r="A16">
        <f t="shared" si="0"/>
        <v>13</v>
      </c>
      <c r="B16" s="115">
        <v>-1</v>
      </c>
      <c r="C16" s="116">
        <v>1</v>
      </c>
      <c r="D16" s="116">
        <v>-1</v>
      </c>
      <c r="E16" s="117">
        <v>0</v>
      </c>
      <c r="F16" t="s">
        <v>158</v>
      </c>
    </row>
    <row r="17" spans="1:6" x14ac:dyDescent="0.25">
      <c r="A17">
        <f t="shared" si="0"/>
        <v>14</v>
      </c>
      <c r="B17" s="115">
        <v>-1</v>
      </c>
      <c r="C17" s="116">
        <v>1</v>
      </c>
      <c r="D17" s="116">
        <v>-1</v>
      </c>
      <c r="E17" s="117">
        <v>1</v>
      </c>
      <c r="F17" t="s">
        <v>158</v>
      </c>
    </row>
    <row r="18" spans="1:6" x14ac:dyDescent="0.25">
      <c r="A18">
        <f t="shared" si="0"/>
        <v>15</v>
      </c>
      <c r="B18" s="115">
        <v>-1</v>
      </c>
      <c r="C18" s="116">
        <v>1</v>
      </c>
      <c r="D18" s="116">
        <v>0</v>
      </c>
      <c r="E18" s="117">
        <v>0</v>
      </c>
      <c r="F18" t="s">
        <v>158</v>
      </c>
    </row>
    <row r="19" spans="1:6" x14ac:dyDescent="0.25">
      <c r="A19">
        <f t="shared" si="0"/>
        <v>16</v>
      </c>
      <c r="B19" s="115">
        <v>-1</v>
      </c>
      <c r="C19" s="116">
        <v>1</v>
      </c>
      <c r="D19" s="116">
        <v>0</v>
      </c>
      <c r="E19" s="117">
        <v>1</v>
      </c>
      <c r="F19" t="s">
        <v>158</v>
      </c>
    </row>
    <row r="20" spans="1:6" x14ac:dyDescent="0.25">
      <c r="A20">
        <f t="shared" si="0"/>
        <v>17</v>
      </c>
      <c r="B20" s="115">
        <v>-1</v>
      </c>
      <c r="C20" s="116">
        <v>1</v>
      </c>
      <c r="D20" s="116">
        <v>1</v>
      </c>
      <c r="E20" s="117">
        <v>0</v>
      </c>
      <c r="F20" t="s">
        <v>158</v>
      </c>
    </row>
    <row r="21" spans="1:6" ht="15.75" thickBot="1" x14ac:dyDescent="0.3">
      <c r="A21">
        <f t="shared" si="0"/>
        <v>18</v>
      </c>
      <c r="B21" s="124">
        <v>-1</v>
      </c>
      <c r="C21" s="125">
        <v>1</v>
      </c>
      <c r="D21" s="125">
        <v>1</v>
      </c>
      <c r="E21" s="126">
        <v>1</v>
      </c>
      <c r="F21" t="s">
        <v>158</v>
      </c>
    </row>
    <row r="22" spans="1:6" x14ac:dyDescent="0.25">
      <c r="A22">
        <f t="shared" si="0"/>
        <v>19</v>
      </c>
      <c r="B22" s="103">
        <v>0</v>
      </c>
      <c r="C22" s="104">
        <v>-1</v>
      </c>
      <c r="D22" s="104">
        <v>-1</v>
      </c>
      <c r="E22" s="105">
        <v>0</v>
      </c>
      <c r="F22" t="s">
        <v>157</v>
      </c>
    </row>
    <row r="23" spans="1:6" x14ac:dyDescent="0.25">
      <c r="A23">
        <f t="shared" si="0"/>
        <v>20</v>
      </c>
      <c r="B23" s="106">
        <v>0</v>
      </c>
      <c r="C23" s="101">
        <v>-1</v>
      </c>
      <c r="D23" s="101">
        <v>-1</v>
      </c>
      <c r="E23" s="107">
        <v>1</v>
      </c>
      <c r="F23" t="s">
        <v>157</v>
      </c>
    </row>
    <row r="24" spans="1:6" x14ac:dyDescent="0.25">
      <c r="A24">
        <f t="shared" si="0"/>
        <v>21</v>
      </c>
      <c r="B24" s="106">
        <v>0</v>
      </c>
      <c r="C24" s="101">
        <v>-1</v>
      </c>
      <c r="D24" s="101">
        <v>0</v>
      </c>
      <c r="E24" s="107">
        <v>0</v>
      </c>
      <c r="F24" t="s">
        <v>157</v>
      </c>
    </row>
    <row r="25" spans="1:6" x14ac:dyDescent="0.25">
      <c r="A25">
        <f t="shared" si="0"/>
        <v>22</v>
      </c>
      <c r="B25" s="106">
        <v>0</v>
      </c>
      <c r="C25" s="101">
        <v>-1</v>
      </c>
      <c r="D25" s="101">
        <v>0</v>
      </c>
      <c r="E25" s="107">
        <v>1</v>
      </c>
      <c r="F25" s="130"/>
    </row>
    <row r="26" spans="1:6" x14ac:dyDescent="0.25">
      <c r="A26">
        <f t="shared" si="0"/>
        <v>23</v>
      </c>
      <c r="B26" s="106">
        <v>0</v>
      </c>
      <c r="C26" s="101">
        <v>-1</v>
      </c>
      <c r="D26" s="101">
        <v>1</v>
      </c>
      <c r="E26" s="107">
        <v>0</v>
      </c>
      <c r="F26" t="s">
        <v>156</v>
      </c>
    </row>
    <row r="27" spans="1:6" x14ac:dyDescent="0.25">
      <c r="A27">
        <f t="shared" si="0"/>
        <v>24</v>
      </c>
      <c r="B27" s="106">
        <v>0</v>
      </c>
      <c r="C27" s="101">
        <v>-1</v>
      </c>
      <c r="D27" s="101">
        <v>1</v>
      </c>
      <c r="E27" s="107">
        <v>1</v>
      </c>
      <c r="F27" t="s">
        <v>156</v>
      </c>
    </row>
    <row r="28" spans="1:6" x14ac:dyDescent="0.25">
      <c r="A28">
        <f t="shared" si="0"/>
        <v>25</v>
      </c>
      <c r="B28" s="108">
        <v>0</v>
      </c>
      <c r="C28" s="100">
        <v>0</v>
      </c>
      <c r="D28" s="100">
        <v>-1</v>
      </c>
      <c r="E28" s="109">
        <v>0</v>
      </c>
      <c r="F28" t="s">
        <v>158</v>
      </c>
    </row>
    <row r="29" spans="1:6" x14ac:dyDescent="0.25">
      <c r="A29">
        <f t="shared" si="0"/>
        <v>26</v>
      </c>
      <c r="B29" s="106">
        <v>0</v>
      </c>
      <c r="C29" s="101">
        <v>0</v>
      </c>
      <c r="D29" s="101">
        <v>-1</v>
      </c>
      <c r="E29" s="107">
        <v>1</v>
      </c>
      <c r="F29" t="s">
        <v>158</v>
      </c>
    </row>
    <row r="30" spans="1:6" x14ac:dyDescent="0.25">
      <c r="A30">
        <f t="shared" si="0"/>
        <v>27</v>
      </c>
      <c r="B30" s="106">
        <v>0</v>
      </c>
      <c r="C30" s="101">
        <v>0</v>
      </c>
      <c r="D30" s="101">
        <v>0</v>
      </c>
      <c r="E30" s="107">
        <v>0</v>
      </c>
      <c r="F30" t="s">
        <v>158</v>
      </c>
    </row>
    <row r="31" spans="1:6" x14ac:dyDescent="0.25">
      <c r="A31">
        <f t="shared" si="0"/>
        <v>28</v>
      </c>
      <c r="B31" s="106">
        <v>0</v>
      </c>
      <c r="C31" s="101">
        <v>0</v>
      </c>
      <c r="D31" s="101">
        <v>0</v>
      </c>
      <c r="E31" s="107">
        <v>1</v>
      </c>
      <c r="F31" s="130"/>
    </row>
    <row r="32" spans="1:6" x14ac:dyDescent="0.25">
      <c r="A32">
        <f t="shared" si="0"/>
        <v>29</v>
      </c>
      <c r="B32" s="106">
        <v>0</v>
      </c>
      <c r="C32" s="101">
        <v>0</v>
      </c>
      <c r="D32" s="101">
        <v>1</v>
      </c>
      <c r="E32" s="107">
        <v>0</v>
      </c>
      <c r="F32" t="s">
        <v>156</v>
      </c>
    </row>
    <row r="33" spans="1:6" x14ac:dyDescent="0.25">
      <c r="A33">
        <f t="shared" si="0"/>
        <v>30</v>
      </c>
      <c r="B33" s="110">
        <v>0</v>
      </c>
      <c r="C33" s="102">
        <v>0</v>
      </c>
      <c r="D33" s="102">
        <v>1</v>
      </c>
      <c r="E33" s="111">
        <v>1</v>
      </c>
      <c r="F33" t="s">
        <v>156</v>
      </c>
    </row>
    <row r="34" spans="1:6" x14ac:dyDescent="0.25">
      <c r="A34">
        <f t="shared" si="0"/>
        <v>31</v>
      </c>
      <c r="B34" s="106">
        <v>0</v>
      </c>
      <c r="C34" s="101">
        <v>1</v>
      </c>
      <c r="D34" s="101">
        <v>-1</v>
      </c>
      <c r="E34" s="107">
        <v>0</v>
      </c>
      <c r="F34" t="s">
        <v>156</v>
      </c>
    </row>
    <row r="35" spans="1:6" x14ac:dyDescent="0.25">
      <c r="A35">
        <f t="shared" si="0"/>
        <v>32</v>
      </c>
      <c r="B35" s="106">
        <v>0</v>
      </c>
      <c r="C35" s="101">
        <v>1</v>
      </c>
      <c r="D35" s="101">
        <v>-1</v>
      </c>
      <c r="E35" s="107">
        <v>1</v>
      </c>
      <c r="F35" t="s">
        <v>156</v>
      </c>
    </row>
    <row r="36" spans="1:6" x14ac:dyDescent="0.25">
      <c r="A36">
        <f t="shared" si="0"/>
        <v>33</v>
      </c>
      <c r="B36" s="106">
        <v>0</v>
      </c>
      <c r="C36" s="101">
        <v>1</v>
      </c>
      <c r="D36" s="101">
        <v>0</v>
      </c>
      <c r="E36" s="107">
        <v>0</v>
      </c>
      <c r="F36" t="s">
        <v>156</v>
      </c>
    </row>
    <row r="37" spans="1:6" x14ac:dyDescent="0.25">
      <c r="A37">
        <f t="shared" si="0"/>
        <v>34</v>
      </c>
      <c r="B37" s="106">
        <v>0</v>
      </c>
      <c r="C37" s="101">
        <v>1</v>
      </c>
      <c r="D37" s="101">
        <v>0</v>
      </c>
      <c r="E37" s="107">
        <v>1</v>
      </c>
      <c r="F37" t="s">
        <v>156</v>
      </c>
    </row>
    <row r="38" spans="1:6" x14ac:dyDescent="0.25">
      <c r="A38">
        <f t="shared" si="0"/>
        <v>35</v>
      </c>
      <c r="B38" s="106">
        <v>0</v>
      </c>
      <c r="C38" s="101">
        <v>1</v>
      </c>
      <c r="D38" s="101">
        <v>1</v>
      </c>
      <c r="E38" s="107">
        <v>0</v>
      </c>
      <c r="F38" t="s">
        <v>156</v>
      </c>
    </row>
    <row r="39" spans="1:6" ht="15.75" thickBot="1" x14ac:dyDescent="0.3">
      <c r="A39">
        <f t="shared" si="0"/>
        <v>36</v>
      </c>
      <c r="B39" s="112">
        <v>0</v>
      </c>
      <c r="C39" s="113">
        <v>1</v>
      </c>
      <c r="D39" s="113">
        <v>1</v>
      </c>
      <c r="E39" s="114">
        <v>1</v>
      </c>
      <c r="F39" t="s">
        <v>156</v>
      </c>
    </row>
    <row r="40" spans="1:6" x14ac:dyDescent="0.25">
      <c r="A40">
        <f t="shared" si="0"/>
        <v>37</v>
      </c>
      <c r="B40" s="127">
        <v>1</v>
      </c>
      <c r="C40" s="128">
        <v>-1</v>
      </c>
      <c r="D40" s="128">
        <v>-1</v>
      </c>
      <c r="E40" s="129">
        <v>0</v>
      </c>
      <c r="F40" t="s">
        <v>157</v>
      </c>
    </row>
    <row r="41" spans="1:6" x14ac:dyDescent="0.25">
      <c r="A41">
        <f t="shared" si="0"/>
        <v>38</v>
      </c>
      <c r="B41" s="115">
        <v>1</v>
      </c>
      <c r="C41" s="116">
        <v>-1</v>
      </c>
      <c r="D41" s="116">
        <v>-1</v>
      </c>
      <c r="E41" s="117">
        <v>1</v>
      </c>
      <c r="F41" t="s">
        <v>157</v>
      </c>
    </row>
    <row r="42" spans="1:6" x14ac:dyDescent="0.25">
      <c r="A42">
        <f t="shared" si="0"/>
        <v>39</v>
      </c>
      <c r="B42" s="115">
        <v>1</v>
      </c>
      <c r="C42" s="116">
        <v>-1</v>
      </c>
      <c r="D42" s="116">
        <v>0</v>
      </c>
      <c r="E42" s="117">
        <v>0</v>
      </c>
      <c r="F42" t="s">
        <v>157</v>
      </c>
    </row>
    <row r="43" spans="1:6" x14ac:dyDescent="0.25">
      <c r="A43">
        <f t="shared" si="0"/>
        <v>40</v>
      </c>
      <c r="B43" s="115">
        <v>1</v>
      </c>
      <c r="C43" s="116">
        <v>-1</v>
      </c>
      <c r="D43" s="116">
        <v>0</v>
      </c>
      <c r="E43" s="117">
        <v>1</v>
      </c>
      <c r="F43" t="s">
        <v>157</v>
      </c>
    </row>
    <row r="44" spans="1:6" x14ac:dyDescent="0.25">
      <c r="A44">
        <f t="shared" si="0"/>
        <v>41</v>
      </c>
      <c r="B44" s="115">
        <v>1</v>
      </c>
      <c r="C44" s="116">
        <v>-1</v>
      </c>
      <c r="D44" s="116">
        <v>1</v>
      </c>
      <c r="E44" s="117">
        <v>0</v>
      </c>
      <c r="F44" t="s">
        <v>157</v>
      </c>
    </row>
    <row r="45" spans="1:6" x14ac:dyDescent="0.25">
      <c r="A45">
        <f t="shared" si="0"/>
        <v>42</v>
      </c>
      <c r="B45" s="115">
        <v>1</v>
      </c>
      <c r="C45" s="116">
        <v>-1</v>
      </c>
      <c r="D45" s="116">
        <v>1</v>
      </c>
      <c r="E45" s="117">
        <v>1</v>
      </c>
      <c r="F45" t="s">
        <v>157</v>
      </c>
    </row>
    <row r="46" spans="1:6" x14ac:dyDescent="0.25">
      <c r="A46">
        <f t="shared" si="0"/>
        <v>43</v>
      </c>
      <c r="B46" s="118">
        <v>1</v>
      </c>
      <c r="C46" s="119">
        <v>0</v>
      </c>
      <c r="D46" s="119">
        <v>-1</v>
      </c>
      <c r="E46" s="120">
        <v>0</v>
      </c>
      <c r="F46" t="s">
        <v>158</v>
      </c>
    </row>
    <row r="47" spans="1:6" x14ac:dyDescent="0.25">
      <c r="A47">
        <f t="shared" si="0"/>
        <v>44</v>
      </c>
      <c r="B47" s="115">
        <v>1</v>
      </c>
      <c r="C47" s="116">
        <v>0</v>
      </c>
      <c r="D47" s="116">
        <v>-1</v>
      </c>
      <c r="E47" s="117">
        <v>1</v>
      </c>
      <c r="F47" t="s">
        <v>158</v>
      </c>
    </row>
    <row r="48" spans="1:6" x14ac:dyDescent="0.25">
      <c r="A48">
        <f t="shared" si="0"/>
        <v>45</v>
      </c>
      <c r="B48" s="115">
        <v>1</v>
      </c>
      <c r="C48" s="116">
        <v>0</v>
      </c>
      <c r="D48" s="116">
        <v>0</v>
      </c>
      <c r="E48" s="117">
        <v>0</v>
      </c>
      <c r="F48" t="s">
        <v>158</v>
      </c>
    </row>
    <row r="49" spans="1:6" x14ac:dyDescent="0.25">
      <c r="A49">
        <f t="shared" si="0"/>
        <v>46</v>
      </c>
      <c r="B49" s="115">
        <v>1</v>
      </c>
      <c r="C49" s="116">
        <v>0</v>
      </c>
      <c r="D49" s="116">
        <v>0</v>
      </c>
      <c r="E49" s="117">
        <v>1</v>
      </c>
      <c r="F49" s="130"/>
    </row>
    <row r="50" spans="1:6" x14ac:dyDescent="0.25">
      <c r="A50">
        <f t="shared" si="0"/>
        <v>47</v>
      </c>
      <c r="B50" s="115">
        <v>1</v>
      </c>
      <c r="C50" s="116">
        <v>0</v>
      </c>
      <c r="D50" s="116">
        <v>1</v>
      </c>
      <c r="E50" s="117">
        <v>0</v>
      </c>
      <c r="F50" t="s">
        <v>159</v>
      </c>
    </row>
    <row r="51" spans="1:6" x14ac:dyDescent="0.25">
      <c r="A51">
        <f t="shared" si="0"/>
        <v>48</v>
      </c>
      <c r="B51" s="121">
        <v>1</v>
      </c>
      <c r="C51" s="122">
        <v>0</v>
      </c>
      <c r="D51" s="122">
        <v>1</v>
      </c>
      <c r="E51" s="123">
        <v>1</v>
      </c>
      <c r="F51" t="s">
        <v>159</v>
      </c>
    </row>
    <row r="52" spans="1:6" x14ac:dyDescent="0.25">
      <c r="A52">
        <f t="shared" si="0"/>
        <v>49</v>
      </c>
      <c r="B52" s="115">
        <v>1</v>
      </c>
      <c r="C52" s="116">
        <v>1</v>
      </c>
      <c r="D52" s="116">
        <v>-1</v>
      </c>
      <c r="E52" s="117">
        <v>0</v>
      </c>
      <c r="F52" t="s">
        <v>156</v>
      </c>
    </row>
    <row r="53" spans="1:6" x14ac:dyDescent="0.25">
      <c r="A53">
        <f t="shared" si="0"/>
        <v>50</v>
      </c>
      <c r="B53" s="115">
        <v>1</v>
      </c>
      <c r="C53" s="116">
        <v>1</v>
      </c>
      <c r="D53" s="116">
        <v>-1</v>
      </c>
      <c r="E53" s="117">
        <v>1</v>
      </c>
      <c r="F53" t="s">
        <v>156</v>
      </c>
    </row>
    <row r="54" spans="1:6" x14ac:dyDescent="0.25">
      <c r="A54">
        <f t="shared" si="0"/>
        <v>51</v>
      </c>
      <c r="B54" s="115">
        <v>1</v>
      </c>
      <c r="C54" s="116">
        <v>1</v>
      </c>
      <c r="D54" s="116">
        <v>0</v>
      </c>
      <c r="E54" s="117">
        <v>0</v>
      </c>
      <c r="F54" t="s">
        <v>156</v>
      </c>
    </row>
    <row r="55" spans="1:6" x14ac:dyDescent="0.25">
      <c r="A55">
        <f t="shared" si="0"/>
        <v>52</v>
      </c>
      <c r="B55" s="115">
        <v>1</v>
      </c>
      <c r="C55" s="116">
        <v>1</v>
      </c>
      <c r="D55" s="116">
        <v>0</v>
      </c>
      <c r="E55" s="117">
        <v>1</v>
      </c>
      <c r="F55" t="s">
        <v>156</v>
      </c>
    </row>
    <row r="56" spans="1:6" x14ac:dyDescent="0.25">
      <c r="A56">
        <f t="shared" si="0"/>
        <v>53</v>
      </c>
      <c r="B56" s="115">
        <v>1</v>
      </c>
      <c r="C56" s="116">
        <v>1</v>
      </c>
      <c r="D56" s="116">
        <v>1</v>
      </c>
      <c r="E56" s="117">
        <v>0</v>
      </c>
      <c r="F56" t="s">
        <v>156</v>
      </c>
    </row>
    <row r="57" spans="1:6" ht="15.75" thickBot="1" x14ac:dyDescent="0.3">
      <c r="A57">
        <f t="shared" si="0"/>
        <v>54</v>
      </c>
      <c r="B57" s="124">
        <v>1</v>
      </c>
      <c r="C57" s="125">
        <v>1</v>
      </c>
      <c r="D57" s="125">
        <v>1</v>
      </c>
      <c r="E57" s="126">
        <v>1</v>
      </c>
      <c r="F57" t="s">
        <v>156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2060"/>
  </sheetPr>
  <dimension ref="A1:BE207"/>
  <sheetViews>
    <sheetView showGridLines="0" zoomScale="80" zoomScaleNormal="80" workbookViewId="0">
      <pane xSplit="5" ySplit="3" topLeftCell="F125" activePane="bottomRight" state="frozen"/>
      <selection activeCell="L29" sqref="L29"/>
      <selection pane="topRight" activeCell="L29" sqref="L29"/>
      <selection pane="bottomLeft" activeCell="L29" sqref="L29"/>
      <selection pane="bottomRight" activeCell="C158" sqref="C158"/>
    </sheetView>
  </sheetViews>
  <sheetFormatPr baseColWidth="10" defaultColWidth="0" defaultRowHeight="12.75" x14ac:dyDescent="0.2"/>
  <cols>
    <col min="1" max="1" width="9.140625" style="22" customWidth="1"/>
    <col min="2" max="2" width="37.42578125" style="22" customWidth="1"/>
    <col min="3" max="3" width="15.7109375" style="22" customWidth="1"/>
    <col min="4" max="4" width="13.85546875" style="22" bestFit="1" customWidth="1"/>
    <col min="5" max="5" width="9" style="22" customWidth="1"/>
    <col min="6" max="6" width="7" style="22" customWidth="1"/>
    <col min="7" max="48" width="16.140625" style="22" customWidth="1"/>
    <col min="49" max="49" width="13.5703125" style="22" customWidth="1"/>
    <col min="50" max="58" width="13.5703125" style="22" hidden="1" customWidth="1"/>
    <col min="59" max="16384" width="13.5703125" style="22" hidden="1"/>
  </cols>
  <sheetData>
    <row r="1" spans="1:57" ht="15" x14ac:dyDescent="0.2">
      <c r="A1" s="1" t="str">
        <f>+Control!$A$1</f>
        <v>Ruta PY1 - Cuatro Mojones-Quiindy</v>
      </c>
      <c r="B1" s="2"/>
      <c r="C1" s="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57" ht="13.5" thickBot="1" x14ac:dyDescent="0.25">
      <c r="A2" s="3" t="str">
        <f ca="1" xml:space="preserve"> RIGHT( CELL("filename",A3), LEN( CELL("filename",A3)) - SEARCH("]", CELL("filename",A3)))</f>
        <v>Hip</v>
      </c>
      <c r="B2" s="2"/>
      <c r="C2" s="11"/>
      <c r="D2" s="2"/>
      <c r="E2" s="2"/>
      <c r="F2" s="2"/>
    </row>
    <row r="3" spans="1:57" x14ac:dyDescent="0.2">
      <c r="A3" s="4" t="s">
        <v>372</v>
      </c>
      <c r="B3" s="2"/>
      <c r="C3" s="14" t="str">
        <f ca="1">+Control!O29</f>
        <v>Ok</v>
      </c>
      <c r="D3" s="2"/>
      <c r="E3" s="2"/>
      <c r="F3" s="2"/>
      <c r="G3" s="24">
        <v>2023</v>
      </c>
      <c r="H3" s="25">
        <f>+G3+1</f>
        <v>2024</v>
      </c>
      <c r="I3" s="25">
        <f t="shared" ref="I3:AO3" si="0">+H3+1</f>
        <v>2025</v>
      </c>
      <c r="J3" s="25">
        <f t="shared" si="0"/>
        <v>2026</v>
      </c>
      <c r="K3" s="25">
        <f t="shared" si="0"/>
        <v>2027</v>
      </c>
      <c r="L3" s="25">
        <f t="shared" si="0"/>
        <v>2028</v>
      </c>
      <c r="M3" s="25">
        <f t="shared" si="0"/>
        <v>2029</v>
      </c>
      <c r="N3" s="25">
        <f t="shared" si="0"/>
        <v>2030</v>
      </c>
      <c r="O3" s="25">
        <f t="shared" si="0"/>
        <v>2031</v>
      </c>
      <c r="P3" s="25">
        <f t="shared" si="0"/>
        <v>2032</v>
      </c>
      <c r="Q3" s="25">
        <f t="shared" si="0"/>
        <v>2033</v>
      </c>
      <c r="R3" s="25">
        <f t="shared" si="0"/>
        <v>2034</v>
      </c>
      <c r="S3" s="25">
        <f t="shared" si="0"/>
        <v>2035</v>
      </c>
      <c r="T3" s="25">
        <f t="shared" si="0"/>
        <v>2036</v>
      </c>
      <c r="U3" s="25">
        <f t="shared" si="0"/>
        <v>2037</v>
      </c>
      <c r="V3" s="25">
        <f t="shared" si="0"/>
        <v>2038</v>
      </c>
      <c r="W3" s="25">
        <f t="shared" si="0"/>
        <v>2039</v>
      </c>
      <c r="X3" s="25">
        <f t="shared" si="0"/>
        <v>2040</v>
      </c>
      <c r="Y3" s="25">
        <f t="shared" si="0"/>
        <v>2041</v>
      </c>
      <c r="Z3" s="25">
        <f t="shared" si="0"/>
        <v>2042</v>
      </c>
      <c r="AA3" s="25">
        <f t="shared" si="0"/>
        <v>2043</v>
      </c>
      <c r="AB3" s="25">
        <f t="shared" si="0"/>
        <v>2044</v>
      </c>
      <c r="AC3" s="25">
        <f t="shared" si="0"/>
        <v>2045</v>
      </c>
      <c r="AD3" s="25">
        <f t="shared" si="0"/>
        <v>2046</v>
      </c>
      <c r="AE3" s="25">
        <f t="shared" si="0"/>
        <v>2047</v>
      </c>
      <c r="AF3" s="25">
        <f t="shared" si="0"/>
        <v>2048</v>
      </c>
      <c r="AG3" s="25">
        <f t="shared" si="0"/>
        <v>2049</v>
      </c>
      <c r="AH3" s="25">
        <f t="shared" si="0"/>
        <v>2050</v>
      </c>
      <c r="AI3" s="25">
        <f t="shared" si="0"/>
        <v>2051</v>
      </c>
      <c r="AJ3" s="25">
        <f t="shared" si="0"/>
        <v>2052</v>
      </c>
      <c r="AK3" s="25">
        <f t="shared" si="0"/>
        <v>2053</v>
      </c>
      <c r="AL3" s="25">
        <f t="shared" si="0"/>
        <v>2054</v>
      </c>
      <c r="AM3" s="25">
        <f t="shared" si="0"/>
        <v>2055</v>
      </c>
      <c r="AN3" s="25">
        <f t="shared" si="0"/>
        <v>2056</v>
      </c>
      <c r="AO3" s="25">
        <f t="shared" si="0"/>
        <v>2057</v>
      </c>
      <c r="AP3" s="25">
        <f t="shared" ref="AP3" si="1">+AO3+1</f>
        <v>2058</v>
      </c>
      <c r="AQ3" s="25">
        <f t="shared" ref="AQ3" si="2">+AP3+1</f>
        <v>2059</v>
      </c>
      <c r="AR3" s="25">
        <f t="shared" ref="AR3" si="3">+AQ3+1</f>
        <v>2060</v>
      </c>
      <c r="AS3" s="25">
        <f t="shared" ref="AS3" si="4">+AR3+1</f>
        <v>2061</v>
      </c>
      <c r="AT3" s="25">
        <f t="shared" ref="AT3" si="5">+AS3+1</f>
        <v>2062</v>
      </c>
      <c r="AU3" s="25">
        <f t="shared" ref="AU3" si="6">+AT3+1</f>
        <v>2063</v>
      </c>
      <c r="AV3" s="25">
        <f t="shared" ref="AV3" si="7">+AU3+1</f>
        <v>2064</v>
      </c>
    </row>
    <row r="4" spans="1:57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57" ht="14.25" customHeight="1" x14ac:dyDescent="0.2">
      <c r="A5" s="26"/>
      <c r="B5" s="27" t="s">
        <v>25</v>
      </c>
      <c r="C5" s="27"/>
      <c r="D5" s="28"/>
      <c r="E5" s="28"/>
      <c r="F5" s="28"/>
      <c r="G5" s="29"/>
      <c r="H5" s="29"/>
      <c r="I5" s="29"/>
      <c r="J5" s="29"/>
      <c r="K5" s="30"/>
      <c r="L5" s="30"/>
      <c r="M5" s="30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31"/>
      <c r="AX5" s="31"/>
      <c r="AY5" s="31"/>
      <c r="AZ5" s="31"/>
      <c r="BA5" s="31"/>
      <c r="BB5" s="31"/>
      <c r="BC5" s="31"/>
      <c r="BD5" s="31"/>
      <c r="BE5" s="31"/>
    </row>
    <row r="6" spans="1:57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57" x14ac:dyDescent="0.2">
      <c r="A7" s="2"/>
      <c r="B7" s="2" t="s">
        <v>366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57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spans="1:57" x14ac:dyDescent="0.2">
      <c r="A9" s="2"/>
      <c r="B9" s="5" t="s">
        <v>367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</row>
    <row r="10" spans="1:57" x14ac:dyDescent="0.2">
      <c r="A10" s="2"/>
      <c r="B10" s="228" t="s">
        <v>316</v>
      </c>
      <c r="C10" s="181" t="s">
        <v>2</v>
      </c>
      <c r="D10" s="33">
        <v>4.8000000000000001E-2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</row>
    <row r="11" spans="1:57" x14ac:dyDescent="0.2">
      <c r="A11" s="2"/>
      <c r="B11" s="228" t="s">
        <v>317</v>
      </c>
      <c r="C11" s="181" t="s">
        <v>2</v>
      </c>
      <c r="D11" s="33">
        <v>8.4000000000000005E-2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spans="1:57" x14ac:dyDescent="0.2">
      <c r="A12" s="32"/>
      <c r="B12" s="310" t="s">
        <v>26</v>
      </c>
      <c r="C12" s="181" t="s">
        <v>2</v>
      </c>
      <c r="D12" s="33"/>
      <c r="E12" s="33"/>
      <c r="F12" s="33"/>
      <c r="G12" s="33">
        <v>3.5000000000000003E-2</v>
      </c>
      <c r="H12" s="33">
        <v>4.9000000000000002E-2</v>
      </c>
      <c r="I12" s="33">
        <v>3.6999999999999998E-2</v>
      </c>
      <c r="J12" s="315">
        <v>3.6999999999999998E-2</v>
      </c>
      <c r="K12" s="312">
        <f>+$J$12</f>
        <v>3.6999999999999998E-2</v>
      </c>
      <c r="L12" s="312">
        <f t="shared" ref="L12:AV12" si="8">+$J$12</f>
        <v>3.6999999999999998E-2</v>
      </c>
      <c r="M12" s="312">
        <f t="shared" si="8"/>
        <v>3.6999999999999998E-2</v>
      </c>
      <c r="N12" s="312">
        <f t="shared" si="8"/>
        <v>3.6999999999999998E-2</v>
      </c>
      <c r="O12" s="312">
        <f t="shared" si="8"/>
        <v>3.6999999999999998E-2</v>
      </c>
      <c r="P12" s="312">
        <f t="shared" si="8"/>
        <v>3.6999999999999998E-2</v>
      </c>
      <c r="Q12" s="312">
        <f t="shared" si="8"/>
        <v>3.6999999999999998E-2</v>
      </c>
      <c r="R12" s="312">
        <f t="shared" si="8"/>
        <v>3.6999999999999998E-2</v>
      </c>
      <c r="S12" s="312">
        <f t="shared" si="8"/>
        <v>3.6999999999999998E-2</v>
      </c>
      <c r="T12" s="312">
        <f t="shared" si="8"/>
        <v>3.6999999999999998E-2</v>
      </c>
      <c r="U12" s="312">
        <f t="shared" si="8"/>
        <v>3.6999999999999998E-2</v>
      </c>
      <c r="V12" s="312">
        <f t="shared" si="8"/>
        <v>3.6999999999999998E-2</v>
      </c>
      <c r="W12" s="312">
        <f t="shared" si="8"/>
        <v>3.6999999999999998E-2</v>
      </c>
      <c r="X12" s="312">
        <f t="shared" si="8"/>
        <v>3.6999999999999998E-2</v>
      </c>
      <c r="Y12" s="312">
        <f t="shared" si="8"/>
        <v>3.6999999999999998E-2</v>
      </c>
      <c r="Z12" s="312">
        <f t="shared" si="8"/>
        <v>3.6999999999999998E-2</v>
      </c>
      <c r="AA12" s="312">
        <f t="shared" si="8"/>
        <v>3.6999999999999998E-2</v>
      </c>
      <c r="AB12" s="312">
        <f t="shared" si="8"/>
        <v>3.6999999999999998E-2</v>
      </c>
      <c r="AC12" s="312">
        <f t="shared" si="8"/>
        <v>3.6999999999999998E-2</v>
      </c>
      <c r="AD12" s="312">
        <f t="shared" si="8"/>
        <v>3.6999999999999998E-2</v>
      </c>
      <c r="AE12" s="312">
        <f t="shared" si="8"/>
        <v>3.6999999999999998E-2</v>
      </c>
      <c r="AF12" s="312">
        <f t="shared" si="8"/>
        <v>3.6999999999999998E-2</v>
      </c>
      <c r="AG12" s="312">
        <f t="shared" si="8"/>
        <v>3.6999999999999998E-2</v>
      </c>
      <c r="AH12" s="312">
        <f t="shared" si="8"/>
        <v>3.6999999999999998E-2</v>
      </c>
      <c r="AI12" s="312">
        <f t="shared" si="8"/>
        <v>3.6999999999999998E-2</v>
      </c>
      <c r="AJ12" s="312">
        <f t="shared" si="8"/>
        <v>3.6999999999999998E-2</v>
      </c>
      <c r="AK12" s="312">
        <f t="shared" si="8"/>
        <v>3.6999999999999998E-2</v>
      </c>
      <c r="AL12" s="312">
        <f t="shared" si="8"/>
        <v>3.6999999999999998E-2</v>
      </c>
      <c r="AM12" s="312">
        <f t="shared" si="8"/>
        <v>3.6999999999999998E-2</v>
      </c>
      <c r="AN12" s="312">
        <f t="shared" si="8"/>
        <v>3.6999999999999998E-2</v>
      </c>
      <c r="AO12" s="312">
        <f t="shared" si="8"/>
        <v>3.6999999999999998E-2</v>
      </c>
      <c r="AP12" s="312">
        <f t="shared" si="8"/>
        <v>3.6999999999999998E-2</v>
      </c>
      <c r="AQ12" s="312">
        <f t="shared" si="8"/>
        <v>3.6999999999999998E-2</v>
      </c>
      <c r="AR12" s="312">
        <f t="shared" si="8"/>
        <v>3.6999999999999998E-2</v>
      </c>
      <c r="AS12" s="312">
        <f t="shared" si="8"/>
        <v>3.6999999999999998E-2</v>
      </c>
      <c r="AT12" s="312">
        <f t="shared" si="8"/>
        <v>3.6999999999999998E-2</v>
      </c>
      <c r="AU12" s="312">
        <f t="shared" si="8"/>
        <v>3.6999999999999998E-2</v>
      </c>
      <c r="AV12" s="312">
        <f t="shared" si="8"/>
        <v>3.6999999999999998E-2</v>
      </c>
      <c r="AW12" s="35"/>
      <c r="AX12" s="35"/>
      <c r="AY12" s="35"/>
      <c r="AZ12" s="35"/>
      <c r="BA12" s="35"/>
      <c r="BB12" s="35"/>
      <c r="BC12" s="35"/>
      <c r="BD12" s="35"/>
      <c r="BE12" s="35"/>
    </row>
    <row r="13" spans="1:57" x14ac:dyDescent="0.2">
      <c r="A13" s="32"/>
      <c r="B13" s="36"/>
      <c r="C13" s="179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7"/>
      <c r="AX13" s="37"/>
      <c r="AY13" s="37"/>
      <c r="AZ13" s="37"/>
      <c r="BA13" s="37"/>
      <c r="BB13" s="37"/>
      <c r="BC13" s="37"/>
      <c r="BD13" s="37"/>
      <c r="BE13" s="37"/>
    </row>
    <row r="14" spans="1:57" x14ac:dyDescent="0.2">
      <c r="A14" s="32"/>
      <c r="B14" s="5" t="s">
        <v>368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37"/>
      <c r="AX14" s="37"/>
      <c r="AY14" s="37"/>
      <c r="AZ14" s="37"/>
      <c r="BA14" s="37"/>
      <c r="BB14" s="37"/>
      <c r="BC14" s="37"/>
      <c r="BD14" s="37"/>
      <c r="BE14" s="37"/>
    </row>
    <row r="15" spans="1:57" x14ac:dyDescent="0.2">
      <c r="A15" s="32"/>
      <c r="B15" s="228" t="s">
        <v>316</v>
      </c>
      <c r="C15" s="181" t="s">
        <v>2</v>
      </c>
      <c r="D15" s="33">
        <v>4.7E-2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37"/>
      <c r="AX15" s="37"/>
      <c r="AY15" s="37"/>
      <c r="AZ15" s="37"/>
      <c r="BA15" s="37"/>
      <c r="BB15" s="37"/>
      <c r="BC15" s="37"/>
      <c r="BD15" s="37"/>
      <c r="BE15" s="37"/>
    </row>
    <row r="16" spans="1:57" x14ac:dyDescent="0.2">
      <c r="A16" s="32"/>
      <c r="B16" s="228" t="s">
        <v>317</v>
      </c>
      <c r="C16" s="181" t="s">
        <v>2</v>
      </c>
      <c r="D16" s="33">
        <v>7.8E-2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37"/>
      <c r="AX16" s="37"/>
      <c r="AY16" s="37"/>
      <c r="AZ16" s="37"/>
      <c r="BA16" s="37"/>
      <c r="BB16" s="37"/>
      <c r="BC16" s="37"/>
      <c r="BD16" s="37"/>
      <c r="BE16" s="37"/>
    </row>
    <row r="17" spans="1:57" x14ac:dyDescent="0.2">
      <c r="A17" s="32"/>
      <c r="B17" s="310" t="s">
        <v>26</v>
      </c>
      <c r="C17" s="181" t="s">
        <v>2</v>
      </c>
      <c r="D17" s="33"/>
      <c r="E17" s="33"/>
      <c r="F17" s="33"/>
      <c r="G17" s="33">
        <v>3.5999999999999997E-2</v>
      </c>
      <c r="H17" s="33">
        <v>1.6E-2</v>
      </c>
      <c r="I17" s="33">
        <v>2.1000000000000001E-2</v>
      </c>
      <c r="J17" s="315">
        <v>2.1000000000000001E-2</v>
      </c>
      <c r="K17" s="312">
        <f>+$J$17</f>
        <v>2.1000000000000001E-2</v>
      </c>
      <c r="L17" s="312">
        <f t="shared" ref="L17:AV17" si="9">+$J$17</f>
        <v>2.1000000000000001E-2</v>
      </c>
      <c r="M17" s="312">
        <f t="shared" si="9"/>
        <v>2.1000000000000001E-2</v>
      </c>
      <c r="N17" s="312">
        <f t="shared" si="9"/>
        <v>2.1000000000000001E-2</v>
      </c>
      <c r="O17" s="312">
        <f t="shared" si="9"/>
        <v>2.1000000000000001E-2</v>
      </c>
      <c r="P17" s="312">
        <f t="shared" si="9"/>
        <v>2.1000000000000001E-2</v>
      </c>
      <c r="Q17" s="312">
        <f t="shared" si="9"/>
        <v>2.1000000000000001E-2</v>
      </c>
      <c r="R17" s="312">
        <f t="shared" si="9"/>
        <v>2.1000000000000001E-2</v>
      </c>
      <c r="S17" s="312">
        <f t="shared" si="9"/>
        <v>2.1000000000000001E-2</v>
      </c>
      <c r="T17" s="312">
        <f t="shared" si="9"/>
        <v>2.1000000000000001E-2</v>
      </c>
      <c r="U17" s="312">
        <f t="shared" si="9"/>
        <v>2.1000000000000001E-2</v>
      </c>
      <c r="V17" s="312">
        <f t="shared" si="9"/>
        <v>2.1000000000000001E-2</v>
      </c>
      <c r="W17" s="312">
        <f t="shared" si="9"/>
        <v>2.1000000000000001E-2</v>
      </c>
      <c r="X17" s="312">
        <f t="shared" si="9"/>
        <v>2.1000000000000001E-2</v>
      </c>
      <c r="Y17" s="312">
        <f t="shared" si="9"/>
        <v>2.1000000000000001E-2</v>
      </c>
      <c r="Z17" s="312">
        <f t="shared" si="9"/>
        <v>2.1000000000000001E-2</v>
      </c>
      <c r="AA17" s="312">
        <f t="shared" si="9"/>
        <v>2.1000000000000001E-2</v>
      </c>
      <c r="AB17" s="312">
        <f t="shared" si="9"/>
        <v>2.1000000000000001E-2</v>
      </c>
      <c r="AC17" s="312">
        <f t="shared" si="9"/>
        <v>2.1000000000000001E-2</v>
      </c>
      <c r="AD17" s="312">
        <f t="shared" si="9"/>
        <v>2.1000000000000001E-2</v>
      </c>
      <c r="AE17" s="312">
        <f t="shared" si="9"/>
        <v>2.1000000000000001E-2</v>
      </c>
      <c r="AF17" s="312">
        <f t="shared" si="9"/>
        <v>2.1000000000000001E-2</v>
      </c>
      <c r="AG17" s="312">
        <f t="shared" si="9"/>
        <v>2.1000000000000001E-2</v>
      </c>
      <c r="AH17" s="312">
        <f t="shared" si="9"/>
        <v>2.1000000000000001E-2</v>
      </c>
      <c r="AI17" s="312">
        <f t="shared" si="9"/>
        <v>2.1000000000000001E-2</v>
      </c>
      <c r="AJ17" s="312">
        <f t="shared" si="9"/>
        <v>2.1000000000000001E-2</v>
      </c>
      <c r="AK17" s="312">
        <f t="shared" si="9"/>
        <v>2.1000000000000001E-2</v>
      </c>
      <c r="AL17" s="312">
        <f t="shared" si="9"/>
        <v>2.1000000000000001E-2</v>
      </c>
      <c r="AM17" s="312">
        <f t="shared" si="9"/>
        <v>2.1000000000000001E-2</v>
      </c>
      <c r="AN17" s="312">
        <f t="shared" si="9"/>
        <v>2.1000000000000001E-2</v>
      </c>
      <c r="AO17" s="312">
        <f t="shared" si="9"/>
        <v>2.1000000000000001E-2</v>
      </c>
      <c r="AP17" s="312">
        <f t="shared" si="9"/>
        <v>2.1000000000000001E-2</v>
      </c>
      <c r="AQ17" s="312">
        <f t="shared" si="9"/>
        <v>2.1000000000000001E-2</v>
      </c>
      <c r="AR17" s="312">
        <f t="shared" si="9"/>
        <v>2.1000000000000001E-2</v>
      </c>
      <c r="AS17" s="312">
        <f t="shared" si="9"/>
        <v>2.1000000000000001E-2</v>
      </c>
      <c r="AT17" s="312">
        <f t="shared" si="9"/>
        <v>2.1000000000000001E-2</v>
      </c>
      <c r="AU17" s="312">
        <f t="shared" si="9"/>
        <v>2.1000000000000001E-2</v>
      </c>
      <c r="AV17" s="312">
        <f t="shared" si="9"/>
        <v>2.1000000000000001E-2</v>
      </c>
      <c r="AW17" s="37"/>
      <c r="AX17" s="37"/>
      <c r="AY17" s="37"/>
      <c r="AZ17" s="37"/>
      <c r="BA17" s="37"/>
      <c r="BB17" s="37"/>
      <c r="BC17" s="37"/>
      <c r="BD17" s="37"/>
      <c r="BE17" s="37"/>
    </row>
    <row r="18" spans="1:57" x14ac:dyDescent="0.2">
      <c r="A18" s="32"/>
      <c r="B18" s="44"/>
      <c r="C18" s="181"/>
      <c r="D18" s="33"/>
      <c r="E18" s="33"/>
      <c r="F18" s="33"/>
      <c r="G18" s="33"/>
      <c r="H18" s="33"/>
      <c r="I18" s="33"/>
      <c r="J18" s="315"/>
      <c r="K18" s="315"/>
      <c r="L18" s="312"/>
      <c r="M18" s="312"/>
      <c r="N18" s="312"/>
      <c r="O18" s="312"/>
      <c r="P18" s="312"/>
      <c r="Q18" s="312"/>
      <c r="R18" s="312"/>
      <c r="S18" s="312"/>
      <c r="T18" s="312"/>
      <c r="U18" s="312"/>
      <c r="V18" s="312"/>
      <c r="W18" s="312"/>
      <c r="X18" s="312"/>
      <c r="Y18" s="312"/>
      <c r="Z18" s="312"/>
      <c r="AA18" s="312"/>
      <c r="AB18" s="312"/>
      <c r="AC18" s="312"/>
      <c r="AD18" s="312"/>
      <c r="AE18" s="312"/>
      <c r="AF18" s="312"/>
      <c r="AG18" s="312"/>
      <c r="AH18" s="312"/>
      <c r="AI18" s="312"/>
      <c r="AJ18" s="312"/>
      <c r="AK18" s="312"/>
      <c r="AL18" s="312"/>
      <c r="AM18" s="312"/>
      <c r="AN18" s="312"/>
      <c r="AO18" s="312"/>
      <c r="AP18" s="312"/>
      <c r="AQ18" s="312"/>
      <c r="AR18" s="312"/>
      <c r="AS18" s="312"/>
      <c r="AT18" s="312"/>
      <c r="AU18" s="312"/>
      <c r="AV18" s="312"/>
      <c r="AW18" s="37"/>
      <c r="AX18" s="37"/>
      <c r="AY18" s="37"/>
      <c r="AZ18" s="37"/>
      <c r="BA18" s="37"/>
      <c r="BB18" s="37"/>
      <c r="BC18" s="37"/>
      <c r="BD18" s="37"/>
      <c r="BE18" s="37"/>
    </row>
    <row r="19" spans="1:57" x14ac:dyDescent="0.2">
      <c r="A19" s="2"/>
      <c r="B19" s="140" t="s">
        <v>233</v>
      </c>
      <c r="C19" s="264"/>
      <c r="D19" s="158">
        <v>6848</v>
      </c>
      <c r="E19" s="2"/>
      <c r="F19" s="2"/>
      <c r="G19" s="2" t="s">
        <v>365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spans="1:57" x14ac:dyDescent="0.2">
      <c r="A20" s="2"/>
      <c r="B20" s="2"/>
      <c r="C20" s="182"/>
      <c r="D20" s="16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spans="1:57" x14ac:dyDescent="0.2">
      <c r="A21" s="2"/>
      <c r="B21" s="2"/>
      <c r="C21" s="182"/>
      <c r="D21" s="16"/>
      <c r="E21" s="25">
        <v>2021</v>
      </c>
      <c r="F21" s="25">
        <v>2022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spans="1:57" x14ac:dyDescent="0.2">
      <c r="A22" s="2"/>
      <c r="B22" s="2" t="s">
        <v>380</v>
      </c>
      <c r="C22" s="182"/>
      <c r="D22" s="16"/>
      <c r="E22" s="367">
        <f>+D19</f>
        <v>6848</v>
      </c>
      <c r="F22" s="366">
        <f>+(E22*(1+D11))/(1+D16)</f>
        <v>6886.1150278293135</v>
      </c>
      <c r="G22" s="2">
        <f>+(F22*(1+G12))/(1+G17)</f>
        <v>6879.4681986518717</v>
      </c>
      <c r="H22" s="2">
        <f t="shared" ref="H22:AV22" si="10">+(G22*(1+H12))/(1+H17)</f>
        <v>7102.9154925057219</v>
      </c>
      <c r="I22" s="2">
        <f t="shared" si="10"/>
        <v>7214.2246481179573</v>
      </c>
      <c r="J22" s="2">
        <f t="shared" si="10"/>
        <v>7327.2781195869948</v>
      </c>
      <c r="K22" s="2">
        <f t="shared" si="10"/>
        <v>7442.1032419311587</v>
      </c>
      <c r="L22" s="2">
        <f t="shared" si="10"/>
        <v>7558.7277785334099</v>
      </c>
      <c r="M22" s="2">
        <f t="shared" si="10"/>
        <v>7677.1799278542076</v>
      </c>
      <c r="N22" s="2">
        <f t="shared" si="10"/>
        <v>7797.4883302495718</v>
      </c>
      <c r="O22" s="2">
        <f t="shared" si="10"/>
        <v>7919.6820748959908</v>
      </c>
      <c r="P22" s="2">
        <f t="shared" si="10"/>
        <v>8043.7907068238428</v>
      </c>
      <c r="Q22" s="2">
        <f t="shared" si="10"/>
        <v>8169.8442340610427</v>
      </c>
      <c r="R22" s="2">
        <f t="shared" si="10"/>
        <v>8297.8731348886395</v>
      </c>
      <c r="S22" s="2">
        <f t="shared" si="10"/>
        <v>8427.9083652101071</v>
      </c>
      <c r="T22" s="2">
        <f t="shared" si="10"/>
        <v>8559.9813660361233</v>
      </c>
      <c r="U22" s="2">
        <f t="shared" si="10"/>
        <v>8694.1240710866405</v>
      </c>
      <c r="V22" s="2">
        <f t="shared" si="10"/>
        <v>8830.3689145120934</v>
      </c>
      <c r="W22" s="2">
        <f t="shared" si="10"/>
        <v>8968.7488387355934</v>
      </c>
      <c r="X22" s="2">
        <f t="shared" si="10"/>
        <v>9109.2973024180319</v>
      </c>
      <c r="Y22" s="2">
        <f t="shared" si="10"/>
        <v>9252.0482885479905</v>
      </c>
      <c r="Z22" s="2">
        <f t="shared" si="10"/>
        <v>9397.036312658438</v>
      </c>
      <c r="AA22" s="2">
        <f t="shared" si="10"/>
        <v>9544.2964311721844</v>
      </c>
      <c r="AB22" s="2">
        <f t="shared" si="10"/>
        <v>9693.8642498781137</v>
      </c>
      <c r="AC22" s="2">
        <f t="shared" si="10"/>
        <v>9845.7759325402585</v>
      </c>
      <c r="AD22" s="2">
        <f t="shared" si="10"/>
        <v>10000.068209641771</v>
      </c>
      <c r="AE22" s="2">
        <f t="shared" si="10"/>
        <v>10156.778387265931</v>
      </c>
      <c r="AF22" s="2">
        <f t="shared" si="10"/>
        <v>10315.944356116326</v>
      </c>
      <c r="AG22" s="2">
        <f t="shared" si="10"/>
        <v>10477.604600678384</v>
      </c>
      <c r="AH22" s="2">
        <f t="shared" si="10"/>
        <v>10641.798208524471</v>
      </c>
      <c r="AI22" s="2">
        <f t="shared" si="10"/>
        <v>10808.564879764815</v>
      </c>
      <c r="AJ22" s="2">
        <f t="shared" si="10"/>
        <v>10977.944936646536</v>
      </c>
      <c r="AK22" s="2">
        <f t="shared" si="10"/>
        <v>11149.979333303094</v>
      </c>
      <c r="AL22" s="2">
        <f t="shared" si="10"/>
        <v>11324.709665656521</v>
      </c>
      <c r="AM22" s="2">
        <f t="shared" si="10"/>
        <v>11502.178181474841</v>
      </c>
      <c r="AN22" s="2">
        <f t="shared" si="10"/>
        <v>11682.427790587082</v>
      </c>
      <c r="AO22" s="2">
        <f t="shared" si="10"/>
        <v>11865.502075258379</v>
      </c>
      <c r="AP22" s="2">
        <f t="shared" si="10"/>
        <v>12051.445300727657</v>
      </c>
      <c r="AQ22" s="2">
        <f t="shared" si="10"/>
        <v>12240.302425910462</v>
      </c>
      <c r="AR22" s="2">
        <f t="shared" si="10"/>
        <v>12432.11911426949</v>
      </c>
      <c r="AS22" s="2">
        <f t="shared" si="10"/>
        <v>12626.941744855496</v>
      </c>
      <c r="AT22" s="2">
        <f t="shared" si="10"/>
        <v>12824.817423521205</v>
      </c>
      <c r="AU22" s="2">
        <f t="shared" si="10"/>
        <v>13025.79399431096</v>
      </c>
      <c r="AV22" s="2">
        <f t="shared" si="10"/>
        <v>13229.920051028859</v>
      </c>
    </row>
    <row r="23" spans="1:57" x14ac:dyDescent="0.2">
      <c r="A23" s="2"/>
      <c r="B23" s="2"/>
      <c r="C23" s="182"/>
      <c r="D23" s="16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spans="1:57" x14ac:dyDescent="0.2">
      <c r="A24" s="2"/>
      <c r="B24" s="27" t="s">
        <v>0</v>
      </c>
      <c r="C24" s="183"/>
      <c r="D24" s="28"/>
      <c r="E24" s="28"/>
      <c r="F24" s="28"/>
      <c r="G24" s="29"/>
      <c r="H24" s="29"/>
      <c r="I24" s="29"/>
      <c r="J24" s="29"/>
      <c r="K24" s="30"/>
      <c r="L24" s="30"/>
      <c r="M24" s="30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</row>
    <row r="25" spans="1:57" x14ac:dyDescent="0.2">
      <c r="A25" s="2"/>
      <c r="B25" s="2"/>
      <c r="C25" s="18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spans="1:57" x14ac:dyDescent="0.2">
      <c r="A26" s="2"/>
      <c r="B26" s="2" t="s">
        <v>4</v>
      </c>
      <c r="C26" s="181" t="s">
        <v>125</v>
      </c>
      <c r="D26" s="82">
        <f>+Control!H6</f>
        <v>30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</row>
    <row r="27" spans="1:57" x14ac:dyDescent="0.2">
      <c r="A27" s="2"/>
      <c r="B27" s="2" t="s">
        <v>6</v>
      </c>
      <c r="C27" s="181" t="s">
        <v>127</v>
      </c>
      <c r="D27" s="78">
        <v>44927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spans="1:57" x14ac:dyDescent="0.2">
      <c r="A28" s="2"/>
      <c r="B28" s="11" t="s">
        <v>9</v>
      </c>
      <c r="C28" s="181" t="s">
        <v>127</v>
      </c>
      <c r="D28" s="12">
        <f>+D29</f>
        <v>45292</v>
      </c>
      <c r="E28" s="2"/>
      <c r="F28" s="2"/>
      <c r="G28" s="2"/>
      <c r="H28" s="1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spans="1:57" x14ac:dyDescent="0.2">
      <c r="A29" s="2"/>
      <c r="B29" s="11" t="s">
        <v>10</v>
      </c>
      <c r="C29" s="181" t="s">
        <v>127</v>
      </c>
      <c r="D29" s="78">
        <v>45292</v>
      </c>
      <c r="E29" s="2"/>
      <c r="F29" s="2"/>
      <c r="G29" s="2"/>
      <c r="H29" s="1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spans="1:57" x14ac:dyDescent="0.2">
      <c r="A30" s="2"/>
      <c r="B30" s="11" t="s">
        <v>569</v>
      </c>
      <c r="C30" s="181" t="s">
        <v>127</v>
      </c>
      <c r="D30" s="12">
        <f>+Flags!D21</f>
        <v>46630</v>
      </c>
      <c r="E30" s="2"/>
      <c r="F30" s="2"/>
      <c r="G30" s="2"/>
      <c r="H30" s="1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1:57" x14ac:dyDescent="0.2">
      <c r="A31" s="2"/>
      <c r="B31" s="11" t="s">
        <v>570</v>
      </c>
      <c r="C31" s="181" t="s">
        <v>126</v>
      </c>
      <c r="D31" s="83">
        <f>+SUM(Flags!G26:AV26)</f>
        <v>44</v>
      </c>
      <c r="E31" s="511" t="s">
        <v>724</v>
      </c>
      <c r="F31" s="2"/>
      <c r="G31" s="2"/>
      <c r="H31" s="1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spans="1:57" x14ac:dyDescent="0.2">
      <c r="A32" s="2"/>
      <c r="B32" s="11" t="s">
        <v>537</v>
      </c>
      <c r="C32" s="181" t="s">
        <v>127</v>
      </c>
      <c r="D32" s="12">
        <f>+D30+1</f>
        <v>46631</v>
      </c>
      <c r="E32" s="2"/>
      <c r="F32" s="2"/>
      <c r="G32" s="2"/>
      <c r="H32" s="1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1:57" x14ac:dyDescent="0.2">
      <c r="A33" s="2"/>
      <c r="B33" s="2" t="s">
        <v>571</v>
      </c>
      <c r="C33" s="181" t="s">
        <v>127</v>
      </c>
      <c r="D33" s="12">
        <f>+DATE(YEAR(D27)+D26,MONTH(D27),DAY(D27))-1</f>
        <v>55884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spans="1:57" x14ac:dyDescent="0.2">
      <c r="A34" s="2"/>
      <c r="B34" s="2"/>
      <c r="C34" s="18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1:57" x14ac:dyDescent="0.2">
      <c r="A35" s="2"/>
      <c r="B35" s="11"/>
      <c r="C35" s="182"/>
      <c r="D35" s="2"/>
      <c r="E35" s="75"/>
      <c r="F35" s="75"/>
      <c r="G35" s="2"/>
      <c r="H35" s="75"/>
      <c r="I35" s="38"/>
      <c r="J35" s="38"/>
      <c r="K35" s="38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spans="1:57" ht="14.25" customHeight="1" x14ac:dyDescent="0.2">
      <c r="A36" s="26"/>
      <c r="B36" s="27" t="s">
        <v>15</v>
      </c>
      <c r="C36" s="183"/>
      <c r="D36" s="28"/>
      <c r="E36" s="28"/>
      <c r="F36" s="28"/>
      <c r="G36" s="29"/>
      <c r="H36" s="29"/>
      <c r="I36" s="29"/>
      <c r="J36" s="29"/>
      <c r="K36" s="30"/>
      <c r="L36" s="30"/>
      <c r="M36" s="30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31"/>
      <c r="AX36" s="31"/>
      <c r="AY36" s="31"/>
      <c r="AZ36" s="31"/>
      <c r="BA36" s="31"/>
      <c r="BB36" s="31"/>
      <c r="BC36" s="31"/>
      <c r="BD36" s="31"/>
      <c r="BE36" s="31"/>
    </row>
    <row r="37" spans="1:57" x14ac:dyDescent="0.2">
      <c r="A37" s="2"/>
      <c r="B37" s="2"/>
      <c r="C37" s="182"/>
      <c r="D37" s="2"/>
      <c r="E37" s="2"/>
      <c r="F37" s="2"/>
      <c r="G37" s="173"/>
      <c r="H37" s="173"/>
      <c r="I37" s="173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57" x14ac:dyDescent="0.2">
      <c r="A38" s="2"/>
      <c r="B38" s="2" t="s">
        <v>128</v>
      </c>
      <c r="C38" s="181" t="str">
        <f>+Control!B7</f>
        <v>Miles USD 2021</v>
      </c>
      <c r="D38" s="159">
        <f>+Control!B6</f>
        <v>337673.19229205092</v>
      </c>
      <c r="E38" s="2"/>
      <c r="F38" s="2"/>
      <c r="G38" s="173"/>
      <c r="H38" s="173"/>
      <c r="I38" s="17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57" x14ac:dyDescent="0.2">
      <c r="A39" s="2"/>
      <c r="B39" s="11"/>
      <c r="C39" s="182"/>
      <c r="D39" s="2"/>
      <c r="E39" s="2"/>
      <c r="F39" s="2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</row>
    <row r="40" spans="1:57" ht="14.25" customHeight="1" x14ac:dyDescent="0.2">
      <c r="A40" s="2"/>
      <c r="B40" s="27" t="s">
        <v>27</v>
      </c>
      <c r="C40" s="183"/>
      <c r="D40" s="28"/>
      <c r="E40" s="28"/>
      <c r="F40" s="28"/>
      <c r="G40" s="29"/>
      <c r="H40" s="29"/>
      <c r="I40" s="29"/>
      <c r="J40" s="29"/>
      <c r="K40" s="30"/>
      <c r="L40" s="30"/>
      <c r="M40" s="30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31"/>
      <c r="AX40" s="31"/>
      <c r="AY40" s="31"/>
      <c r="AZ40" s="31"/>
      <c r="BA40" s="31"/>
      <c r="BB40" s="31"/>
      <c r="BC40" s="31"/>
      <c r="BD40" s="31"/>
      <c r="BE40" s="31"/>
    </row>
    <row r="41" spans="1:57" x14ac:dyDescent="0.2">
      <c r="A41" s="2"/>
      <c r="B41" s="2"/>
      <c r="C41" s="182"/>
      <c r="D41" s="173"/>
      <c r="E41" s="173"/>
      <c r="F41" s="173"/>
      <c r="G41" s="173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57" x14ac:dyDescent="0.2">
      <c r="A42" s="2"/>
      <c r="B42" s="22" t="s">
        <v>245</v>
      </c>
      <c r="C42" s="325" t="str">
        <f>+Control!F11</f>
        <v>NO</v>
      </c>
      <c r="D42" s="173"/>
      <c r="E42" s="173"/>
      <c r="F42" s="173"/>
      <c r="G42" s="173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57" x14ac:dyDescent="0.2">
      <c r="A43" s="2"/>
      <c r="B43" s="22" t="s">
        <v>246</v>
      </c>
      <c r="C43" s="325" t="str">
        <f>+Control!F12</f>
        <v>SI</v>
      </c>
      <c r="D43" s="173"/>
      <c r="E43" s="173"/>
      <c r="F43" s="173"/>
      <c r="G43" s="173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</row>
    <row r="44" spans="1:57" x14ac:dyDescent="0.2">
      <c r="A44" s="2"/>
      <c r="B44" s="22" t="s">
        <v>247</v>
      </c>
      <c r="C44" s="325" t="str">
        <f>+Control!F13</f>
        <v>SI</v>
      </c>
      <c r="D44" s="173"/>
      <c r="E44" s="173"/>
      <c r="F44" s="173"/>
      <c r="G44" s="173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57" x14ac:dyDescent="0.2">
      <c r="A45" s="2"/>
      <c r="B45" s="22" t="s">
        <v>248</v>
      </c>
      <c r="C45" s="325" t="str">
        <f>+Control!F14</f>
        <v>NO</v>
      </c>
      <c r="D45" s="173"/>
      <c r="E45" s="173"/>
      <c r="F45" s="173"/>
      <c r="G45" s="173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57" x14ac:dyDescent="0.2">
      <c r="A46" s="2"/>
      <c r="B46" s="22" t="s">
        <v>249</v>
      </c>
      <c r="C46" s="325" t="str">
        <f>+Control!F15</f>
        <v>NO</v>
      </c>
      <c r="D46" s="173"/>
      <c r="E46" s="173"/>
      <c r="F46" s="173"/>
      <c r="G46" s="173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57" x14ac:dyDescent="0.2">
      <c r="A47" s="2"/>
      <c r="B47" s="2"/>
      <c r="C47" s="182"/>
      <c r="D47" s="173"/>
      <c r="E47" s="173"/>
      <c r="F47" s="173"/>
      <c r="G47" s="173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57" x14ac:dyDescent="0.2">
      <c r="A48" s="2"/>
      <c r="B48" s="11" t="s">
        <v>323</v>
      </c>
      <c r="C48" s="182"/>
      <c r="D48" s="361">
        <v>1</v>
      </c>
      <c r="E48" s="173"/>
      <c r="F48" s="173"/>
      <c r="G48" s="173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1:48" x14ac:dyDescent="0.2">
      <c r="A49" s="2"/>
      <c r="B49" s="228" t="s">
        <v>324</v>
      </c>
      <c r="C49" s="182"/>
      <c r="D49" s="2"/>
      <c r="E49" s="173"/>
      <c r="F49" s="173"/>
      <c r="G49" s="173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1:48" x14ac:dyDescent="0.2">
      <c r="A50" s="2"/>
      <c r="B50" s="228" t="s">
        <v>325</v>
      </c>
      <c r="C50" s="182"/>
      <c r="D50" s="2"/>
      <c r="E50" s="173"/>
      <c r="F50" s="173"/>
      <c r="G50" s="173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1:48" x14ac:dyDescent="0.2">
      <c r="A51" s="2"/>
      <c r="B51" s="228" t="s">
        <v>326</v>
      </c>
      <c r="C51" s="182"/>
      <c r="D51" s="2"/>
      <c r="E51" s="173"/>
      <c r="F51" s="173"/>
      <c r="G51" s="173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1:48" x14ac:dyDescent="0.2">
      <c r="A52" s="2"/>
      <c r="B52" s="2"/>
      <c r="C52" s="182"/>
      <c r="D52" s="173"/>
      <c r="E52" s="173"/>
      <c r="F52" s="173"/>
      <c r="G52" s="173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</row>
    <row r="53" spans="1:48" x14ac:dyDescent="0.2">
      <c r="A53" s="2"/>
      <c r="B53" s="279" t="s">
        <v>277</v>
      </c>
      <c r="C53" s="182"/>
      <c r="D53" s="2"/>
      <c r="E53" s="2"/>
      <c r="F53" s="2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</row>
    <row r="54" spans="1:48" x14ac:dyDescent="0.2">
      <c r="A54" s="2"/>
      <c r="B54" s="284" t="s">
        <v>278</v>
      </c>
      <c r="C54" s="285"/>
      <c r="D54" s="286"/>
      <c r="E54" s="286"/>
      <c r="F54" s="286"/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287"/>
      <c r="S54" s="287"/>
      <c r="T54" s="287"/>
      <c r="U54" s="287"/>
      <c r="V54" s="287"/>
      <c r="W54" s="287"/>
      <c r="X54" s="287"/>
      <c r="Y54" s="287"/>
      <c r="Z54" s="287"/>
      <c r="AA54" s="287"/>
      <c r="AB54" s="287"/>
      <c r="AC54" s="287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287"/>
      <c r="AO54" s="287"/>
      <c r="AP54" s="287"/>
      <c r="AQ54" s="287"/>
      <c r="AR54" s="287"/>
      <c r="AS54" s="287"/>
      <c r="AT54" s="287"/>
      <c r="AU54" s="287"/>
      <c r="AV54" s="287"/>
    </row>
    <row r="55" spans="1:48" x14ac:dyDescent="0.2">
      <c r="A55" s="2"/>
      <c r="B55" s="11"/>
      <c r="C55" s="182"/>
      <c r="D55" s="2"/>
      <c r="E55" s="2"/>
      <c r="F55" s="2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</row>
    <row r="56" spans="1:48" x14ac:dyDescent="0.2">
      <c r="A56" s="2"/>
      <c r="B56" s="11" t="s">
        <v>289</v>
      </c>
      <c r="C56" s="181" t="s">
        <v>303</v>
      </c>
      <c r="D56" s="364">
        <f>+Control!L11</f>
        <v>15</v>
      </c>
      <c r="E56" s="2"/>
      <c r="F56" s="2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</row>
    <row r="57" spans="1:48" x14ac:dyDescent="0.2">
      <c r="A57" s="2"/>
      <c r="B57" s="228" t="s">
        <v>279</v>
      </c>
      <c r="C57" s="181" t="s">
        <v>722</v>
      </c>
      <c r="D57" s="362">
        <v>15</v>
      </c>
      <c r="E57" s="2"/>
      <c r="F57" s="2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306"/>
      <c r="AN57" s="174"/>
      <c r="AO57" s="174"/>
      <c r="AP57" s="174"/>
      <c r="AQ57" s="174"/>
      <c r="AR57" s="174"/>
      <c r="AS57" s="174"/>
      <c r="AT57" s="174"/>
      <c r="AU57" s="174"/>
      <c r="AV57" s="174"/>
    </row>
    <row r="58" spans="1:48" x14ac:dyDescent="0.2">
      <c r="A58" s="2"/>
      <c r="B58" s="228" t="s">
        <v>280</v>
      </c>
      <c r="C58" s="181" t="s">
        <v>722</v>
      </c>
      <c r="D58" s="362">
        <v>15</v>
      </c>
      <c r="E58" s="2"/>
      <c r="F58" s="2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306"/>
      <c r="AN58" s="174"/>
      <c r="AO58" s="174"/>
      <c r="AP58" s="174"/>
      <c r="AQ58" s="174"/>
      <c r="AR58" s="174"/>
      <c r="AS58" s="174"/>
      <c r="AT58" s="174"/>
      <c r="AU58" s="174"/>
      <c r="AV58" s="174"/>
    </row>
    <row r="59" spans="1:48" x14ac:dyDescent="0.2">
      <c r="A59" s="2"/>
      <c r="B59" s="228" t="s">
        <v>281</v>
      </c>
      <c r="C59" s="181" t="s">
        <v>722</v>
      </c>
      <c r="D59" s="362">
        <v>26</v>
      </c>
      <c r="E59" s="2"/>
      <c r="F59" s="2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306"/>
      <c r="AN59" s="174"/>
      <c r="AO59" s="174"/>
      <c r="AP59" s="174"/>
      <c r="AQ59" s="174"/>
      <c r="AR59" s="174"/>
      <c r="AS59" s="174"/>
      <c r="AT59" s="174"/>
      <c r="AU59" s="174"/>
      <c r="AV59" s="174"/>
    </row>
    <row r="60" spans="1:48" x14ac:dyDescent="0.2">
      <c r="A60" s="2"/>
      <c r="B60" s="228" t="s">
        <v>282</v>
      </c>
      <c r="C60" s="181" t="s">
        <v>722</v>
      </c>
      <c r="D60" s="362">
        <v>26</v>
      </c>
      <c r="E60" s="2"/>
      <c r="F60" s="2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306"/>
      <c r="AN60" s="174"/>
      <c r="AO60" s="174"/>
      <c r="AP60" s="174"/>
      <c r="AQ60" s="174"/>
      <c r="AR60" s="174"/>
      <c r="AS60" s="174"/>
      <c r="AT60" s="174"/>
      <c r="AU60" s="174"/>
      <c r="AV60" s="174"/>
    </row>
    <row r="61" spans="1:48" x14ac:dyDescent="0.2">
      <c r="A61" s="2"/>
      <c r="B61" s="228" t="s">
        <v>283</v>
      </c>
      <c r="C61" s="181" t="s">
        <v>722</v>
      </c>
      <c r="D61" s="362">
        <v>44</v>
      </c>
      <c r="E61" s="2"/>
      <c r="F61" s="2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306"/>
      <c r="AN61" s="174"/>
      <c r="AO61" s="174"/>
      <c r="AP61" s="174"/>
      <c r="AQ61" s="174"/>
      <c r="AR61" s="174"/>
      <c r="AS61" s="174"/>
      <c r="AT61" s="174"/>
      <c r="AU61" s="174"/>
      <c r="AV61" s="174"/>
    </row>
    <row r="62" spans="1:48" x14ac:dyDescent="0.2">
      <c r="A62" s="2"/>
      <c r="B62" s="228" t="s">
        <v>284</v>
      </c>
      <c r="C62" s="181" t="s">
        <v>722</v>
      </c>
      <c r="D62" s="362">
        <v>54</v>
      </c>
      <c r="E62" s="2"/>
      <c r="F62" s="2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306"/>
      <c r="AN62" s="174"/>
      <c r="AO62" s="174"/>
      <c r="AP62" s="174"/>
      <c r="AQ62" s="174"/>
      <c r="AR62" s="174"/>
      <c r="AS62" s="174"/>
      <c r="AT62" s="174"/>
      <c r="AU62" s="174"/>
      <c r="AV62" s="174"/>
    </row>
    <row r="63" spans="1:48" x14ac:dyDescent="0.2">
      <c r="A63" s="2"/>
      <c r="B63" s="228" t="s">
        <v>285</v>
      </c>
      <c r="C63" s="181" t="s">
        <v>722</v>
      </c>
      <c r="D63" s="362">
        <v>58</v>
      </c>
      <c r="E63" s="2"/>
      <c r="F63" s="2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306"/>
      <c r="AN63" s="174"/>
      <c r="AO63" s="174"/>
      <c r="AP63" s="174"/>
      <c r="AQ63" s="174"/>
      <c r="AR63" s="174"/>
      <c r="AS63" s="174"/>
      <c r="AT63" s="174"/>
      <c r="AU63" s="174"/>
      <c r="AV63" s="174"/>
    </row>
    <row r="64" spans="1:48" x14ac:dyDescent="0.2">
      <c r="A64" s="2"/>
      <c r="B64" s="228" t="s">
        <v>286</v>
      </c>
      <c r="C64" s="181" t="s">
        <v>722</v>
      </c>
      <c r="D64" s="362">
        <v>54</v>
      </c>
      <c r="E64" s="2"/>
      <c r="F64" s="2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306"/>
      <c r="AN64" s="174"/>
      <c r="AO64" s="174"/>
      <c r="AP64" s="174"/>
      <c r="AQ64" s="174"/>
      <c r="AR64" s="174"/>
      <c r="AS64" s="174"/>
      <c r="AT64" s="174"/>
      <c r="AU64" s="174"/>
      <c r="AV64" s="174"/>
    </row>
    <row r="65" spans="1:48" x14ac:dyDescent="0.2">
      <c r="A65" s="2"/>
      <c r="B65" s="228" t="s">
        <v>287</v>
      </c>
      <c r="C65" s="181" t="s">
        <v>722</v>
      </c>
      <c r="D65" s="362">
        <v>58</v>
      </c>
      <c r="E65" s="2"/>
      <c r="F65" s="2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  <c r="AM65" s="306"/>
      <c r="AN65" s="174"/>
      <c r="AO65" s="174"/>
      <c r="AP65" s="174"/>
      <c r="AQ65" s="174"/>
      <c r="AR65" s="174"/>
      <c r="AS65" s="174"/>
      <c r="AT65" s="174"/>
      <c r="AU65" s="174"/>
      <c r="AV65" s="174"/>
    </row>
    <row r="66" spans="1:48" x14ac:dyDescent="0.2">
      <c r="A66" s="2"/>
      <c r="B66" s="11"/>
      <c r="C66" s="182"/>
      <c r="D66" s="2"/>
      <c r="E66" s="2"/>
      <c r="F66" s="2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306"/>
      <c r="AN66" s="174"/>
      <c r="AO66" s="174"/>
      <c r="AP66" s="174"/>
      <c r="AQ66" s="174"/>
      <c r="AR66" s="174"/>
      <c r="AS66" s="174"/>
      <c r="AT66" s="174"/>
      <c r="AU66" s="174"/>
      <c r="AV66" s="174"/>
    </row>
    <row r="67" spans="1:48" x14ac:dyDescent="0.2">
      <c r="A67" s="2"/>
      <c r="B67" s="11" t="s">
        <v>320</v>
      </c>
      <c r="C67" s="182"/>
      <c r="D67" s="2"/>
      <c r="E67" s="2"/>
      <c r="F67" s="2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306"/>
      <c r="AN67" s="174"/>
      <c r="AO67" s="174"/>
      <c r="AP67" s="174"/>
      <c r="AQ67" s="174"/>
      <c r="AR67" s="174"/>
      <c r="AS67" s="174"/>
      <c r="AT67" s="174"/>
      <c r="AU67" s="174"/>
      <c r="AV67" s="174"/>
    </row>
    <row r="68" spans="1:48" x14ac:dyDescent="0.2">
      <c r="A68" s="2"/>
      <c r="B68" s="228" t="s">
        <v>279</v>
      </c>
      <c r="C68" s="182"/>
      <c r="D68" s="2"/>
      <c r="E68" s="2"/>
      <c r="F68" s="2"/>
      <c r="G68" s="175">
        <v>0</v>
      </c>
      <c r="H68" s="175">
        <v>0</v>
      </c>
      <c r="I68" s="175">
        <v>13073.431413421349</v>
      </c>
      <c r="J68" s="175">
        <v>13463.849332102871</v>
      </c>
      <c r="K68" s="175">
        <v>13865.926481357257</v>
      </c>
      <c r="L68" s="175">
        <v>14280.01104617051</v>
      </c>
      <c r="M68" s="175">
        <v>14706.461609537637</v>
      </c>
      <c r="N68" s="175">
        <v>15145.647462887595</v>
      </c>
      <c r="O68" s="175">
        <v>15745.390770941576</v>
      </c>
      <c r="P68" s="175">
        <v>16368.882950507119</v>
      </c>
      <c r="Q68" s="175">
        <v>17017.064418743528</v>
      </c>
      <c r="R68" s="175">
        <v>17690.912831818841</v>
      </c>
      <c r="S68" s="175">
        <v>18391.444559497624</v>
      </c>
      <c r="T68" s="175">
        <v>18666.00036735745</v>
      </c>
      <c r="U68" s="175">
        <v>18944.65486857362</v>
      </c>
      <c r="V68" s="175">
        <v>19227.469250295515</v>
      </c>
      <c r="W68" s="175">
        <v>19514.505613101974</v>
      </c>
      <c r="X68" s="175">
        <v>19805.826984637384</v>
      </c>
      <c r="Y68" s="175">
        <v>20101.497333451334</v>
      </c>
      <c r="Z68" s="175">
        <v>20401.581583044866</v>
      </c>
      <c r="AA68" s="175">
        <v>20706.145626126432</v>
      </c>
      <c r="AB68" s="175">
        <v>21015.256339080654</v>
      </c>
      <c r="AC68" s="175">
        <v>21328.98159665307</v>
      </c>
      <c r="AD68" s="175">
        <v>21542.784846184819</v>
      </c>
      <c r="AE68" s="175">
        <v>21758.731274906968</v>
      </c>
      <c r="AF68" s="175">
        <v>21976.842366202261</v>
      </c>
      <c r="AG68" s="175">
        <v>22197.139818804426</v>
      </c>
      <c r="AH68" s="175">
        <v>22419.645548956854</v>
      </c>
      <c r="AI68" s="175">
        <v>22644.38169259295</v>
      </c>
      <c r="AJ68" s="175">
        <v>22871.370607538302</v>
      </c>
      <c r="AK68" s="175">
        <v>23100.634875734959</v>
      </c>
      <c r="AL68" s="175">
        <v>23332.197305487989</v>
      </c>
      <c r="AM68" s="175">
        <v>23566.080933734556</v>
      </c>
      <c r="AN68" s="307"/>
      <c r="AO68" s="307"/>
      <c r="AP68" s="307"/>
      <c r="AQ68" s="307"/>
      <c r="AR68" s="307"/>
      <c r="AS68" s="307"/>
      <c r="AT68" s="307"/>
      <c r="AU68" s="307"/>
      <c r="AV68" s="307"/>
    </row>
    <row r="69" spans="1:48" x14ac:dyDescent="0.2">
      <c r="A69" s="2"/>
      <c r="B69" s="228" t="s">
        <v>280</v>
      </c>
      <c r="C69" s="182"/>
      <c r="D69" s="2"/>
      <c r="E69" s="2"/>
      <c r="F69" s="2"/>
      <c r="G69" s="175">
        <v>0</v>
      </c>
      <c r="H69" s="175">
        <v>0</v>
      </c>
      <c r="I69" s="175">
        <v>2427.5685865786513</v>
      </c>
      <c r="J69" s="175">
        <v>2500.0641881584847</v>
      </c>
      <c r="K69" s="175">
        <v>2574.7247593616189</v>
      </c>
      <c r="L69" s="175">
        <v>2651.6149536755438</v>
      </c>
      <c r="M69" s="175">
        <v>2730.8013553646983</v>
      </c>
      <c r="N69" s="175">
        <v>2812.3525371124069</v>
      </c>
      <c r="O69" s="175">
        <v>2923.7171795388731</v>
      </c>
      <c r="P69" s="175">
        <v>3039.4916828981754</v>
      </c>
      <c r="Q69" s="175">
        <v>3159.8506705988143</v>
      </c>
      <c r="R69" s="175">
        <v>3284.9756808557349</v>
      </c>
      <c r="S69" s="175">
        <v>3415.0554405023777</v>
      </c>
      <c r="T69" s="175">
        <v>3466.0369336809013</v>
      </c>
      <c r="U69" s="175">
        <v>3517.7795016624532</v>
      </c>
      <c r="V69" s="175">
        <v>3570.2945061161354</v>
      </c>
      <c r="W69" s="175">
        <v>3623.5934783231878</v>
      </c>
      <c r="X69" s="175">
        <v>3677.6881217090358</v>
      </c>
      <c r="Y69" s="175">
        <v>3732.5903144131357</v>
      </c>
      <c r="Z69" s="175">
        <v>3788.3121118971858</v>
      </c>
      <c r="AA69" s="175">
        <v>3844.8657495922721</v>
      </c>
      <c r="AB69" s="175">
        <v>3902.2636455855336</v>
      </c>
      <c r="AC69" s="175">
        <v>3960.5184033469322</v>
      </c>
      <c r="AD69" s="175">
        <v>4000.2189254102432</v>
      </c>
      <c r="AE69" s="175">
        <v>4040.317408369473</v>
      </c>
      <c r="AF69" s="175">
        <v>4080.817841413339</v>
      </c>
      <c r="AG69" s="175">
        <v>4121.7242537184738</v>
      </c>
      <c r="AH69" s="175">
        <v>4163.0407148502663</v>
      </c>
      <c r="AI69" s="175">
        <v>4204.7713351677239</v>
      </c>
      <c r="AJ69" s="175">
        <v>4246.9202662323878</v>
      </c>
      <c r="AK69" s="175">
        <v>4289.4917012213518</v>
      </c>
      <c r="AL69" s="175">
        <v>4332.4898753444195</v>
      </c>
      <c r="AM69" s="175">
        <v>4375.9190662654455</v>
      </c>
      <c r="AN69" s="307"/>
      <c r="AO69" s="307"/>
      <c r="AP69" s="307"/>
      <c r="AQ69" s="307"/>
      <c r="AR69" s="307"/>
      <c r="AS69" s="307"/>
      <c r="AT69" s="307"/>
      <c r="AU69" s="307"/>
      <c r="AV69" s="307"/>
    </row>
    <row r="70" spans="1:48" x14ac:dyDescent="0.2">
      <c r="A70" s="2"/>
      <c r="B70" s="228" t="s">
        <v>281</v>
      </c>
      <c r="C70" s="182"/>
      <c r="D70" s="2"/>
      <c r="E70" s="2"/>
      <c r="F70" s="2"/>
      <c r="G70" s="175">
        <v>0</v>
      </c>
      <c r="H70" s="175">
        <v>0</v>
      </c>
      <c r="I70" s="175">
        <v>827</v>
      </c>
      <c r="J70" s="175">
        <v>849.35797581995757</v>
      </c>
      <c r="K70" s="175">
        <v>872.32040034942645</v>
      </c>
      <c r="L70" s="175">
        <v>895.90361488179428</v>
      </c>
      <c r="M70" s="175">
        <v>920.12440249792462</v>
      </c>
      <c r="N70" s="175">
        <v>945</v>
      </c>
      <c r="O70" s="175">
        <v>979.83531680466785</v>
      </c>
      <c r="P70" s="175">
        <v>1015.954759849422</v>
      </c>
      <c r="Q70" s="175">
        <v>1053.4056655833531</v>
      </c>
      <c r="R70" s="175">
        <v>1092.2371154081447</v>
      </c>
      <c r="S70" s="175">
        <v>1132.5</v>
      </c>
      <c r="T70" s="175">
        <v>1115.4386112260188</v>
      </c>
      <c r="U70" s="175">
        <v>1098.6342564360525</v>
      </c>
      <c r="V70" s="175">
        <v>1082.0830633504286</v>
      </c>
      <c r="W70" s="175">
        <v>1065.781218026312</v>
      </c>
      <c r="X70" s="175">
        <v>1049.724963978847</v>
      </c>
      <c r="Y70" s="175">
        <v>1033.9106013155388</v>
      </c>
      <c r="Z70" s="175">
        <v>1018.3344858836756</v>
      </c>
      <c r="AA70" s="175">
        <v>1002.9930284305951</v>
      </c>
      <c r="AB70" s="175">
        <v>987.88269377660208</v>
      </c>
      <c r="AC70" s="175">
        <v>973</v>
      </c>
      <c r="AD70" s="175">
        <v>982.70281072971352</v>
      </c>
      <c r="AE70" s="175">
        <v>992.50237843379159</v>
      </c>
      <c r="AF70" s="175">
        <v>1002.3996679782249</v>
      </c>
      <c r="AG70" s="175">
        <v>1012.3956538507022</v>
      </c>
      <c r="AH70" s="175">
        <v>1022.4913202565582</v>
      </c>
      <c r="AI70" s="175">
        <v>1032.6876612156786</v>
      </c>
      <c r="AJ70" s="175">
        <v>1042.9856806603716</v>
      </c>
      <c r="AK70" s="175">
        <v>1053.3863925342143</v>
      </c>
      <c r="AL70" s="175">
        <v>1063.8908208918867</v>
      </c>
      <c r="AM70" s="175">
        <v>1074.5</v>
      </c>
      <c r="AN70" s="307"/>
      <c r="AO70" s="307"/>
      <c r="AP70" s="307"/>
      <c r="AQ70" s="307"/>
      <c r="AR70" s="307"/>
      <c r="AS70" s="307"/>
      <c r="AT70" s="307"/>
      <c r="AU70" s="307"/>
      <c r="AV70" s="307"/>
    </row>
    <row r="71" spans="1:48" x14ac:dyDescent="0.2">
      <c r="A71" s="2"/>
      <c r="B71" s="228" t="s">
        <v>282</v>
      </c>
      <c r="C71" s="182"/>
      <c r="E71" s="2"/>
      <c r="G71" s="175">
        <v>0</v>
      </c>
      <c r="H71" s="175">
        <v>0</v>
      </c>
      <c r="I71" s="175">
        <v>960.69603895946454</v>
      </c>
      <c r="J71" s="175">
        <v>977.18683565508661</v>
      </c>
      <c r="K71" s="175">
        <v>993.96070458649183</v>
      </c>
      <c r="L71" s="175">
        <v>1011.0225048209619</v>
      </c>
      <c r="M71" s="175">
        <v>1028.3771788339402</v>
      </c>
      <c r="N71" s="175">
        <v>1046.0297539407718</v>
      </c>
      <c r="O71" s="175">
        <v>1084.6238088055361</v>
      </c>
      <c r="P71" s="175">
        <v>1124.6418203649289</v>
      </c>
      <c r="Q71" s="175">
        <v>1166.1363265726654</v>
      </c>
      <c r="R71" s="175">
        <v>1209.1618038097963</v>
      </c>
      <c r="S71" s="175">
        <v>1253.774738402398</v>
      </c>
      <c r="T71" s="175">
        <v>1264.3542914214868</v>
      </c>
      <c r="U71" s="175">
        <v>1275.0231164115728</v>
      </c>
      <c r="V71" s="175">
        <v>1285.7819666639143</v>
      </c>
      <c r="W71" s="175">
        <v>1296.6316018261625</v>
      </c>
      <c r="X71" s="175">
        <v>1307.5727879559975</v>
      </c>
      <c r="Y71" s="175">
        <v>1318.6062975752177</v>
      </c>
      <c r="Z71" s="175">
        <v>1329.7329097242846</v>
      </c>
      <c r="AA71" s="175">
        <v>1340.9534100173285</v>
      </c>
      <c r="AB71" s="175">
        <v>1352.2685906976183</v>
      </c>
      <c r="AC71" s="175">
        <v>1363.679250693498</v>
      </c>
      <c r="AD71" s="175">
        <v>1377.345901856703</v>
      </c>
      <c r="AE71" s="175">
        <v>1391.1495187718776</v>
      </c>
      <c r="AF71" s="175">
        <v>1405.0914740954972</v>
      </c>
      <c r="AG71" s="175">
        <v>1419.1731542406567</v>
      </c>
      <c r="AH71" s="175">
        <v>1433.3959595149386</v>
      </c>
      <c r="AI71" s="175">
        <v>1447.761304259662</v>
      </c>
      <c r="AJ71" s="175">
        <v>1462.2706169905268</v>
      </c>
      <c r="AK71" s="175">
        <v>1476.9253405396685</v>
      </c>
      <c r="AL71" s="175">
        <v>1491.7269321991357</v>
      </c>
      <c r="AM71" s="175">
        <v>1506.6768638658054</v>
      </c>
      <c r="AN71" s="307"/>
      <c r="AO71" s="307"/>
      <c r="AP71" s="307"/>
      <c r="AQ71" s="307"/>
      <c r="AR71" s="307"/>
      <c r="AS71" s="307"/>
      <c r="AT71" s="307"/>
      <c r="AU71" s="307"/>
      <c r="AV71" s="307"/>
    </row>
    <row r="72" spans="1:48" x14ac:dyDescent="0.2">
      <c r="A72" s="2"/>
      <c r="B72" s="228" t="s">
        <v>283</v>
      </c>
      <c r="C72" s="182"/>
      <c r="D72" s="2"/>
      <c r="E72" s="2"/>
      <c r="F72" s="2"/>
      <c r="G72" s="175">
        <v>0</v>
      </c>
      <c r="H72" s="175">
        <v>0</v>
      </c>
      <c r="I72" s="175">
        <v>520.28731646278595</v>
      </c>
      <c r="J72" s="175">
        <v>529.21829151748852</v>
      </c>
      <c r="K72" s="175">
        <v>538.30257093480748</v>
      </c>
      <c r="L72" s="175">
        <v>547.54278625580673</v>
      </c>
      <c r="M72" s="175">
        <v>556.941614193183</v>
      </c>
      <c r="N72" s="175">
        <v>566.50177740665777</v>
      </c>
      <c r="O72" s="175">
        <v>587.40328675268836</v>
      </c>
      <c r="P72" s="175">
        <v>609.0759730135419</v>
      </c>
      <c r="Q72" s="175">
        <v>631.54828934176885</v>
      </c>
      <c r="R72" s="175">
        <v>654.84973869039266</v>
      </c>
      <c r="S72" s="175">
        <v>679.01091254498147</v>
      </c>
      <c r="T72" s="175">
        <v>684.74051590177191</v>
      </c>
      <c r="U72" s="175">
        <v>690.51846657378167</v>
      </c>
      <c r="V72" s="175">
        <v>696.34517252343733</v>
      </c>
      <c r="W72" s="175">
        <v>702.22104515561807</v>
      </c>
      <c r="X72" s="175">
        <v>708.14649934670365</v>
      </c>
      <c r="Y72" s="175">
        <v>714.12195347386762</v>
      </c>
      <c r="Z72" s="175">
        <v>720.14782944461729</v>
      </c>
      <c r="AA72" s="175">
        <v>726.22455272658351</v>
      </c>
      <c r="AB72" s="175">
        <v>732.35255237756144</v>
      </c>
      <c r="AC72" s="175">
        <v>738.53226107580474</v>
      </c>
      <c r="AD72" s="175">
        <v>745.93375433733456</v>
      </c>
      <c r="AE72" s="175">
        <v>753.40942459205451</v>
      </c>
      <c r="AF72" s="175">
        <v>760.96001523405062</v>
      </c>
      <c r="AG72" s="175">
        <v>768.58627710762687</v>
      </c>
      <c r="AH72" s="175">
        <v>776.28896858197061</v>
      </c>
      <c r="AI72" s="175">
        <v>784.06885562656601</v>
      </c>
      <c r="AJ72" s="175">
        <v>791.92671188736347</v>
      </c>
      <c r="AK72" s="175">
        <v>799.86331876371253</v>
      </c>
      <c r="AL72" s="175">
        <v>807.87946548606521</v>
      </c>
      <c r="AM72" s="175">
        <v>815.97594919445908</v>
      </c>
      <c r="AN72" s="307"/>
      <c r="AO72" s="307"/>
      <c r="AP72" s="307"/>
      <c r="AQ72" s="307"/>
      <c r="AR72" s="307"/>
      <c r="AS72" s="307"/>
      <c r="AT72" s="307"/>
      <c r="AU72" s="307"/>
      <c r="AV72" s="307"/>
    </row>
    <row r="73" spans="1:48" x14ac:dyDescent="0.2">
      <c r="A73" s="2"/>
      <c r="B73" s="228" t="s">
        <v>284</v>
      </c>
      <c r="C73" s="182"/>
      <c r="D73" s="2"/>
      <c r="E73" s="2"/>
      <c r="F73" s="2"/>
      <c r="G73" s="175">
        <v>0</v>
      </c>
      <c r="H73" s="175">
        <v>0</v>
      </c>
      <c r="I73" s="175">
        <v>83.164705150573496</v>
      </c>
      <c r="J73" s="175">
        <v>84.5922661993053</v>
      </c>
      <c r="K73" s="175">
        <v>86.044332000914736</v>
      </c>
      <c r="L73" s="175">
        <v>87.521323190942496</v>
      </c>
      <c r="M73" s="175">
        <v>89.02366762533498</v>
      </c>
      <c r="N73" s="175">
        <v>90.551800504385952</v>
      </c>
      <c r="O73" s="175">
        <v>93.89277732039281</v>
      </c>
      <c r="P73" s="175">
        <v>97.357021989969894</v>
      </c>
      <c r="Q73" s="175">
        <v>100.94908257332852</v>
      </c>
      <c r="R73" s="175">
        <v>104.67367493478373</v>
      </c>
      <c r="S73" s="175">
        <v>108.535688933836</v>
      </c>
      <c r="T73" s="175">
        <v>109.45153054426913</v>
      </c>
      <c r="U73" s="175">
        <v>110.37510017360223</v>
      </c>
      <c r="V73" s="175">
        <v>111.30646303210249</v>
      </c>
      <c r="W73" s="175">
        <v>112.24568488029179</v>
      </c>
      <c r="X73" s="175">
        <v>113.19283203358995</v>
      </c>
      <c r="Y73" s="175">
        <v>114.14797136699693</v>
      </c>
      <c r="Z73" s="175">
        <v>115.1111703198147</v>
      </c>
      <c r="AA73" s="175">
        <v>116.08249690040894</v>
      </c>
      <c r="AB73" s="175">
        <v>117.06201969101083</v>
      </c>
      <c r="AC73" s="175">
        <v>118.04980785255944</v>
      </c>
      <c r="AD73" s="175">
        <v>119.2328907094584</v>
      </c>
      <c r="AE73" s="175">
        <v>120.42783029930551</v>
      </c>
      <c r="AF73" s="175">
        <v>121.63474544904125</v>
      </c>
      <c r="AG73" s="175">
        <v>122.85375617647726</v>
      </c>
      <c r="AH73" s="175">
        <v>124.0849837022312</v>
      </c>
      <c r="AI73" s="175">
        <v>125.32855046178111</v>
      </c>
      <c r="AJ73" s="175">
        <v>126.5845801176406</v>
      </c>
      <c r="AK73" s="175">
        <v>127.85319757165611</v>
      </c>
      <c r="AL73" s="175">
        <v>129.13452897742732</v>
      </c>
      <c r="AM73" s="175">
        <v>130.42870175285219</v>
      </c>
      <c r="AN73" s="307"/>
      <c r="AO73" s="307"/>
      <c r="AP73" s="307"/>
      <c r="AQ73" s="307"/>
      <c r="AR73" s="307"/>
      <c r="AS73" s="307"/>
      <c r="AT73" s="307"/>
      <c r="AU73" s="307"/>
      <c r="AV73" s="307"/>
    </row>
    <row r="74" spans="1:48" x14ac:dyDescent="0.2">
      <c r="A74" s="2"/>
      <c r="B74" s="228" t="s">
        <v>285</v>
      </c>
      <c r="C74" s="182"/>
      <c r="D74" s="2"/>
      <c r="E74" s="2"/>
      <c r="F74" s="2"/>
      <c r="G74" s="175">
        <v>0</v>
      </c>
      <c r="H74" s="175">
        <v>0</v>
      </c>
      <c r="I74" s="175">
        <v>383.47258267938577</v>
      </c>
      <c r="J74" s="175">
        <v>390.05506885905208</v>
      </c>
      <c r="K74" s="175">
        <v>396.75054649172597</v>
      </c>
      <c r="L74" s="175">
        <v>403.56095512852897</v>
      </c>
      <c r="M74" s="175">
        <v>410.4882676138846</v>
      </c>
      <c r="N74" s="175">
        <v>417.53449065701324</v>
      </c>
      <c r="O74" s="175">
        <v>432.93973986683699</v>
      </c>
      <c r="P74" s="175">
        <v>448.91337733805523</v>
      </c>
      <c r="Q74" s="175">
        <v>465.47637418326025</v>
      </c>
      <c r="R74" s="175">
        <v>482.65047526002326</v>
      </c>
      <c r="S74" s="175">
        <v>500.4582277179818</v>
      </c>
      <c r="T74" s="175">
        <v>504.68117478479553</v>
      </c>
      <c r="U74" s="175">
        <v>508.93975575857974</v>
      </c>
      <c r="V74" s="175">
        <v>513.23427132397615</v>
      </c>
      <c r="W74" s="175">
        <v>517.56502470285204</v>
      </c>
      <c r="X74" s="175">
        <v>521.93232167570943</v>
      </c>
      <c r="Y74" s="175">
        <v>526.33647060327542</v>
      </c>
      <c r="Z74" s="175">
        <v>530.77778244827471</v>
      </c>
      <c r="AA74" s="175">
        <v>535.25657079738528</v>
      </c>
      <c r="AB74" s="175">
        <v>539.77315188338025</v>
      </c>
      <c r="AC74" s="175">
        <v>544.32784460745529</v>
      </c>
      <c r="AD74" s="175">
        <v>549.78304147056383</v>
      </c>
      <c r="AE74" s="175">
        <v>555.29290974743537</v>
      </c>
      <c r="AF74" s="175">
        <v>560.85799734927423</v>
      </c>
      <c r="AG74" s="175">
        <v>566.47885767839352</v>
      </c>
      <c r="AH74" s="175">
        <v>572.15604968324681</v>
      </c>
      <c r="AI74" s="175">
        <v>577.89013791401055</v>
      </c>
      <c r="AJ74" s="175">
        <v>583.68169257872421</v>
      </c>
      <c r="AK74" s="175">
        <v>589.53128959999276</v>
      </c>
      <c r="AL74" s="175">
        <v>595.43951067225748</v>
      </c>
      <c r="AM74" s="175">
        <v>601.40694331964039</v>
      </c>
      <c r="AN74" s="307"/>
      <c r="AO74" s="307"/>
      <c r="AP74" s="307"/>
      <c r="AQ74" s="307"/>
      <c r="AR74" s="307"/>
      <c r="AS74" s="307"/>
      <c r="AT74" s="307"/>
      <c r="AU74" s="307"/>
      <c r="AV74" s="307"/>
    </row>
    <row r="75" spans="1:48" x14ac:dyDescent="0.2">
      <c r="A75" s="2"/>
      <c r="B75" s="228" t="s">
        <v>286</v>
      </c>
      <c r="C75" s="182"/>
      <c r="D75" s="2"/>
      <c r="E75" s="2"/>
      <c r="F75" s="2"/>
      <c r="G75" s="175">
        <v>0</v>
      </c>
      <c r="H75" s="175">
        <v>0</v>
      </c>
      <c r="I75" s="175">
        <v>191.48994595537914</v>
      </c>
      <c r="J75" s="175">
        <v>194.77696041150833</v>
      </c>
      <c r="K75" s="175">
        <v>198.12039800766661</v>
      </c>
      <c r="L75" s="175">
        <v>201.52122727343399</v>
      </c>
      <c r="M75" s="175">
        <v>204.98043336365362</v>
      </c>
      <c r="N75" s="175">
        <v>208.499018343812</v>
      </c>
      <c r="O75" s="175">
        <v>216.19174651229406</v>
      </c>
      <c r="P75" s="175">
        <v>224.16830367500464</v>
      </c>
      <c r="Q75" s="175">
        <v>232.4391619162551</v>
      </c>
      <c r="R75" s="175">
        <v>241.01517969578731</v>
      </c>
      <c r="S75" s="175">
        <v>249.90761610397865</v>
      </c>
      <c r="T75" s="175">
        <v>252.01637678758848</v>
      </c>
      <c r="U75" s="175">
        <v>254.14293153322038</v>
      </c>
      <c r="V75" s="175">
        <v>256.28743049003339</v>
      </c>
      <c r="W75" s="175">
        <v>258.45002507416928</v>
      </c>
      <c r="X75" s="175">
        <v>260.63086797944362</v>
      </c>
      <c r="Y75" s="175">
        <v>262.83011318812697</v>
      </c>
      <c r="Z75" s="175">
        <v>265.04791598181708</v>
      </c>
      <c r="AA75" s="175">
        <v>267.28443295240282</v>
      </c>
      <c r="AB75" s="175">
        <v>269.53982201312061</v>
      </c>
      <c r="AC75" s="175">
        <v>271.81424240970347</v>
      </c>
      <c r="AD75" s="175">
        <v>274.53833638584564</v>
      </c>
      <c r="AE75" s="175">
        <v>277.28973094758283</v>
      </c>
      <c r="AF75" s="175">
        <v>280.06869969853534</v>
      </c>
      <c r="AG75" s="175">
        <v>282.87551898435038</v>
      </c>
      <c r="AH75" s="175">
        <v>285.71046792018234</v>
      </c>
      <c r="AI75" s="175">
        <v>288.57382841844867</v>
      </c>
      <c r="AJ75" s="175">
        <v>291.46588521686357</v>
      </c>
      <c r="AK75" s="175">
        <v>294.38692590675299</v>
      </c>
      <c r="AL75" s="175">
        <v>297.33724096165304</v>
      </c>
      <c r="AM75" s="175">
        <v>300.31712376619538</v>
      </c>
      <c r="AN75" s="307"/>
      <c r="AO75" s="307"/>
      <c r="AP75" s="307"/>
      <c r="AQ75" s="307"/>
      <c r="AR75" s="307"/>
      <c r="AS75" s="307"/>
      <c r="AT75" s="307"/>
      <c r="AU75" s="307"/>
      <c r="AV75" s="307"/>
    </row>
    <row r="76" spans="1:48" x14ac:dyDescent="0.2">
      <c r="A76" s="2"/>
      <c r="B76" s="228" t="s">
        <v>287</v>
      </c>
      <c r="C76" s="182"/>
      <c r="D76" s="2"/>
      <c r="E76" s="2"/>
      <c r="F76" s="2"/>
      <c r="G76" s="175">
        <v>0</v>
      </c>
      <c r="H76" s="175">
        <v>0</v>
      </c>
      <c r="I76" s="175">
        <v>2200.8894107924107</v>
      </c>
      <c r="J76" s="175">
        <v>2238.6687065853189</v>
      </c>
      <c r="K76" s="175">
        <v>2277.0965016547511</v>
      </c>
      <c r="L76" s="175">
        <v>2316.1839277940039</v>
      </c>
      <c r="M76" s="175">
        <v>2355.94230787881</v>
      </c>
      <c r="N76" s="175">
        <v>2396.3831591473586</v>
      </c>
      <c r="O76" s="175">
        <v>2484.7995189810076</v>
      </c>
      <c r="P76" s="175">
        <v>2576.478066940288</v>
      </c>
      <c r="Q76" s="175">
        <v>2671.5391639107534</v>
      </c>
      <c r="R76" s="175">
        <v>2770.1076115833962</v>
      </c>
      <c r="S76" s="175">
        <v>2872.3128162968233</v>
      </c>
      <c r="T76" s="175">
        <v>2896.5498540968842</v>
      </c>
      <c r="U76" s="175">
        <v>2920.9914079224936</v>
      </c>
      <c r="V76" s="175">
        <v>2945.6392035127892</v>
      </c>
      <c r="W76" s="175">
        <v>2970.494981168973</v>
      </c>
      <c r="X76" s="175">
        <v>2995.5604958771883</v>
      </c>
      <c r="Y76" s="175">
        <v>3020.8375174324342</v>
      </c>
      <c r="Z76" s="175">
        <v>3046.3278305635254</v>
      </c>
      <c r="AA76" s="175">
        <v>3072.0332350591043</v>
      </c>
      <c r="AB76" s="175">
        <v>3097.9555458947207</v>
      </c>
      <c r="AC76" s="175">
        <v>3124.0965933609782</v>
      </c>
      <c r="AD76" s="175">
        <v>3155.4059634492219</v>
      </c>
      <c r="AE76" s="175">
        <v>3187.0291127776482</v>
      </c>
      <c r="AF76" s="175">
        <v>3218.9691860090625</v>
      </c>
      <c r="AG76" s="175">
        <v>3251.2293593217523</v>
      </c>
      <c r="AH76" s="175">
        <v>3283.812840725333</v>
      </c>
      <c r="AI76" s="175">
        <v>3316.7228703797573</v>
      </c>
      <c r="AJ76" s="175">
        <v>3349.9627209175228</v>
      </c>
      <c r="AK76" s="175">
        <v>3383.5356977691085</v>
      </c>
      <c r="AL76" s="175">
        <v>3417.4451394916732</v>
      </c>
      <c r="AM76" s="175">
        <v>3451.6944181010467</v>
      </c>
      <c r="AN76" s="307"/>
      <c r="AO76" s="307"/>
      <c r="AP76" s="307"/>
      <c r="AQ76" s="307"/>
      <c r="AR76" s="307"/>
      <c r="AS76" s="307"/>
      <c r="AT76" s="307"/>
      <c r="AU76" s="307"/>
      <c r="AV76" s="307"/>
    </row>
    <row r="77" spans="1:48" x14ac:dyDescent="0.2">
      <c r="A77" s="2"/>
      <c r="B77" s="11"/>
      <c r="C77" s="182"/>
      <c r="D77" s="2"/>
      <c r="E77" s="2"/>
      <c r="F77" s="2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306"/>
      <c r="AN77" s="174"/>
      <c r="AO77" s="174"/>
      <c r="AP77" s="174"/>
      <c r="AQ77" s="174"/>
      <c r="AR77" s="174"/>
      <c r="AS77" s="174"/>
      <c r="AT77" s="174"/>
      <c r="AU77" s="174"/>
      <c r="AV77" s="174"/>
    </row>
    <row r="78" spans="1:48" x14ac:dyDescent="0.2">
      <c r="A78" s="2"/>
      <c r="B78" s="11" t="s">
        <v>321</v>
      </c>
      <c r="C78" s="182"/>
      <c r="D78" s="2"/>
      <c r="E78" s="2"/>
      <c r="F78" s="2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306"/>
      <c r="AN78" s="174"/>
      <c r="AO78" s="174"/>
      <c r="AP78" s="174"/>
      <c r="AQ78" s="174"/>
      <c r="AR78" s="174"/>
      <c r="AS78" s="174"/>
      <c r="AT78" s="174"/>
      <c r="AU78" s="174"/>
      <c r="AV78" s="174"/>
    </row>
    <row r="79" spans="1:48" x14ac:dyDescent="0.2">
      <c r="A79" s="2"/>
      <c r="B79" s="228" t="s">
        <v>279</v>
      </c>
      <c r="C79" s="182"/>
      <c r="D79" s="2"/>
      <c r="E79" s="2"/>
      <c r="F79" s="2"/>
      <c r="G79" s="175"/>
      <c r="H79" s="175"/>
      <c r="I79" s="343">
        <v>13580.310471512197</v>
      </c>
      <c r="J79" s="343">
        <v>14112.396470690841</v>
      </c>
      <c r="K79" s="343">
        <v>14665.329968983429</v>
      </c>
      <c r="L79" s="343">
        <v>15239.927785889022</v>
      </c>
      <c r="M79" s="343">
        <v>15837.038744462136</v>
      </c>
      <c r="N79" s="343">
        <v>16457.544925217568</v>
      </c>
      <c r="O79" s="343">
        <v>16779.836571628646</v>
      </c>
      <c r="P79" s="343">
        <v>17108.43972475706</v>
      </c>
      <c r="Q79" s="343">
        <v>17443.477984198042</v>
      </c>
      <c r="R79" s="343">
        <v>17785.077370024312</v>
      </c>
      <c r="S79" s="343">
        <v>18133.36637018681</v>
      </c>
      <c r="T79" s="343">
        <v>18420.929816315496</v>
      </c>
      <c r="U79" s="343">
        <v>18713.053515287549</v>
      </c>
      <c r="V79" s="343">
        <v>19009.809784729823</v>
      </c>
      <c r="W79" s="343">
        <v>19311.272089100141</v>
      </c>
      <c r="X79" s="343">
        <v>19617.515057874018</v>
      </c>
      <c r="Y79" s="343">
        <v>19928.614504019799</v>
      </c>
      <c r="Z79" s="343">
        <v>20244.647442766796</v>
      </c>
      <c r="AA79" s="343">
        <v>20565.692110671025</v>
      </c>
      <c r="AB79" s="343">
        <v>20891.827984983323</v>
      </c>
      <c r="AC79" s="343">
        <v>21223.135803324614</v>
      </c>
      <c r="AD79" s="343">
        <v>21670.825712060119</v>
      </c>
      <c r="AE79" s="343">
        <v>22127.959383312198</v>
      </c>
      <c r="AF79" s="343">
        <v>22594.736027848681</v>
      </c>
      <c r="AG79" s="343">
        <v>23071.359058674589</v>
      </c>
      <c r="AH79" s="343">
        <v>23558.03617967591</v>
      </c>
      <c r="AI79" s="343">
        <v>24054.979476133292</v>
      </c>
      <c r="AJ79" s="343">
        <v>24562.405507145049</v>
      </c>
      <c r="AK79" s="343">
        <v>25080.535399999793</v>
      </c>
      <c r="AL79" s="343">
        <v>25609.594946539783</v>
      </c>
      <c r="AM79" s="343">
        <v>26149.814701557039</v>
      </c>
      <c r="AN79" s="307"/>
      <c r="AO79" s="307"/>
      <c r="AP79" s="307"/>
      <c r="AQ79" s="307"/>
      <c r="AR79" s="307"/>
      <c r="AS79" s="307"/>
      <c r="AT79" s="307"/>
      <c r="AU79" s="307"/>
      <c r="AV79" s="307"/>
    </row>
    <row r="80" spans="1:48" x14ac:dyDescent="0.2">
      <c r="A80" s="2"/>
      <c r="B80" s="228" t="s">
        <v>280</v>
      </c>
      <c r="C80" s="182"/>
      <c r="D80" s="2"/>
      <c r="E80" s="2"/>
      <c r="F80" s="2"/>
      <c r="G80" s="175"/>
      <c r="H80" s="175"/>
      <c r="I80" s="343">
        <v>2521.6895284878033</v>
      </c>
      <c r="J80" s="343">
        <v>2620.4910761548026</v>
      </c>
      <c r="K80" s="343">
        <v>2723.1637371016545</v>
      </c>
      <c r="L80" s="343">
        <v>2829.8591842361152</v>
      </c>
      <c r="M80" s="343">
        <v>2940.7350331158409</v>
      </c>
      <c r="N80" s="343">
        <v>3055.9550747824342</v>
      </c>
      <c r="O80" s="343">
        <v>3115.8005011133541</v>
      </c>
      <c r="P80" s="343">
        <v>3176.8178933158547</v>
      </c>
      <c r="Q80" s="343">
        <v>3239.0302022499827</v>
      </c>
      <c r="R80" s="343">
        <v>3302.4608282274198</v>
      </c>
      <c r="S80" s="343">
        <v>3367.1336298131919</v>
      </c>
      <c r="T80" s="343">
        <v>3420.5304746349466</v>
      </c>
      <c r="U80" s="343">
        <v>3474.7740999383768</v>
      </c>
      <c r="V80" s="343">
        <v>3529.8779341795371</v>
      </c>
      <c r="W80" s="343">
        <v>3585.8556187662871</v>
      </c>
      <c r="X80" s="343">
        <v>3642.7210114353343</v>
      </c>
      <c r="Y80" s="343">
        <v>3700.4881896828306</v>
      </c>
      <c r="Z80" s="343">
        <v>3759.1714542493733</v>
      </c>
      <c r="AA80" s="343">
        <v>3818.7853326602699</v>
      </c>
      <c r="AB80" s="343">
        <v>3879.3445828219474</v>
      </c>
      <c r="AC80" s="343">
        <v>3940.8641966753871</v>
      </c>
      <c r="AD80" s="343">
        <v>4023.9944724696102</v>
      </c>
      <c r="AE80" s="343">
        <v>4108.878333875703</v>
      </c>
      <c r="AF80" s="343">
        <v>4195.5527717789819</v>
      </c>
      <c r="AG80" s="343">
        <v>4284.055557366326</v>
      </c>
      <c r="AH80" s="343">
        <v>4374.4252585861959</v>
      </c>
      <c r="AI80" s="343">
        <v>4466.7012569558601</v>
      </c>
      <c r="AJ80" s="343">
        <v>4560.9237647231657</v>
      </c>
      <c r="AK80" s="343">
        <v>4657.1338423903244</v>
      </c>
      <c r="AL80" s="343">
        <v>4755.3734166073518</v>
      </c>
      <c r="AM80" s="343">
        <v>4855.6852984429634</v>
      </c>
      <c r="AN80" s="307"/>
      <c r="AO80" s="307"/>
      <c r="AP80" s="307"/>
      <c r="AQ80" s="307"/>
      <c r="AR80" s="307"/>
      <c r="AS80" s="307"/>
      <c r="AT80" s="307"/>
      <c r="AU80" s="307"/>
      <c r="AV80" s="307"/>
    </row>
    <row r="81" spans="1:48" x14ac:dyDescent="0.2">
      <c r="A81" s="2"/>
      <c r="B81" s="228" t="s">
        <v>281</v>
      </c>
      <c r="C81" s="182"/>
      <c r="D81" s="2"/>
      <c r="E81" s="2"/>
      <c r="F81" s="2"/>
      <c r="G81" s="175"/>
      <c r="H81" s="175"/>
      <c r="I81" s="343">
        <v>859</v>
      </c>
      <c r="J81" s="343">
        <v>890.2431071909142</v>
      </c>
      <c r="K81" s="343">
        <v>922.62257264369453</v>
      </c>
      <c r="L81" s="343">
        <v>956.17972739790173</v>
      </c>
      <c r="M81" s="343">
        <v>990.95740576445803</v>
      </c>
      <c r="N81" s="343">
        <v>1027</v>
      </c>
      <c r="O81" s="343">
        <v>1044.4003038491251</v>
      </c>
      <c r="P81" s="343">
        <v>1062.0954183837828</v>
      </c>
      <c r="Q81" s="343">
        <v>1080.090338536306</v>
      </c>
      <c r="R81" s="343">
        <v>1098.3901438674025</v>
      </c>
      <c r="S81" s="343">
        <v>1117</v>
      </c>
      <c r="T81" s="343">
        <v>1101.1218777204522</v>
      </c>
      <c r="U81" s="343">
        <v>1085.4694624839879</v>
      </c>
      <c r="V81" s="343">
        <v>1070.0395458716011</v>
      </c>
      <c r="W81" s="343">
        <v>1054.8289650718687</v>
      </c>
      <c r="X81" s="343">
        <v>1039.8346022326384</v>
      </c>
      <c r="Y81" s="343">
        <v>1025.0533838219358</v>
      </c>
      <c r="Z81" s="343">
        <v>1010.4822799979527</v>
      </c>
      <c r="AA81" s="343">
        <v>996.11830398799395</v>
      </c>
      <c r="AB81" s="343">
        <v>981.95851147625069</v>
      </c>
      <c r="AC81" s="343">
        <v>968</v>
      </c>
      <c r="AD81" s="343">
        <v>988.4021020456928</v>
      </c>
      <c r="AE81" s="343">
        <v>1009.2342100499424</v>
      </c>
      <c r="AF81" s="343">
        <v>1030.5053870555655</v>
      </c>
      <c r="AG81" s="343">
        <v>1052.2248871230695</v>
      </c>
      <c r="AH81" s="343">
        <v>1074.4021593566465</v>
      </c>
      <c r="AI81" s="343">
        <v>1097.0468520150216</v>
      </c>
      <c r="AJ81" s="343">
        <v>1120.1688167089437</v>
      </c>
      <c r="AK81" s="343">
        <v>1143.778112687145</v>
      </c>
      <c r="AL81" s="343">
        <v>1167.8850112126338</v>
      </c>
      <c r="AM81" s="343">
        <v>1192.5</v>
      </c>
      <c r="AN81" s="307"/>
      <c r="AO81" s="307"/>
      <c r="AP81" s="307"/>
      <c r="AQ81" s="307"/>
      <c r="AR81" s="307"/>
      <c r="AS81" s="307"/>
      <c r="AT81" s="307"/>
      <c r="AU81" s="307"/>
      <c r="AV81" s="307"/>
    </row>
    <row r="82" spans="1:48" x14ac:dyDescent="0.2">
      <c r="A82" s="2"/>
      <c r="B82" s="228" t="s">
        <v>282</v>
      </c>
      <c r="C82" s="182"/>
      <c r="E82" s="2"/>
      <c r="G82" s="175"/>
      <c r="H82" s="175"/>
      <c r="I82" s="343">
        <v>997.99495199279863</v>
      </c>
      <c r="J82" s="343">
        <v>1024.3067139188895</v>
      </c>
      <c r="K82" s="343">
        <v>1051.3121755618706</v>
      </c>
      <c r="L82" s="343">
        <v>1079.0296260541293</v>
      </c>
      <c r="M82" s="343">
        <v>1107.4778367141566</v>
      </c>
      <c r="N82" s="343">
        <v>1136.676073745818</v>
      </c>
      <c r="O82" s="343">
        <v>1155.9139046605819</v>
      </c>
      <c r="P82" s="343">
        <v>1175.4773288968322</v>
      </c>
      <c r="Q82" s="343">
        <v>1195.3718570036253</v>
      </c>
      <c r="R82" s="343">
        <v>1215.6030927940651</v>
      </c>
      <c r="S82" s="343">
        <v>1236.1767349237628</v>
      </c>
      <c r="T82" s="343">
        <v>1247.7517388174015</v>
      </c>
      <c r="U82" s="343">
        <v>1259.4351258502409</v>
      </c>
      <c r="V82" s="343">
        <v>1271.2279108733314</v>
      </c>
      <c r="W82" s="343">
        <v>1283.1311182403335</v>
      </c>
      <c r="X82" s="343">
        <v>1295.145781896495</v>
      </c>
      <c r="Y82" s="343">
        <v>1307.2729454684629</v>
      </c>
      <c r="Z82" s="343">
        <v>1319.5136623549356</v>
      </c>
      <c r="AA82" s="343">
        <v>1331.868995818164</v>
      </c>
      <c r="AB82" s="343">
        <v>1344.3400190763089</v>
      </c>
      <c r="AC82" s="343">
        <v>1356.9278153966632</v>
      </c>
      <c r="AD82" s="343">
        <v>1385.5422421810358</v>
      </c>
      <c r="AE82" s="343">
        <v>1414.7600801497822</v>
      </c>
      <c r="AF82" s="343">
        <v>1444.5940538302943</v>
      </c>
      <c r="AG82" s="343">
        <v>1475.057156080419</v>
      </c>
      <c r="AH82" s="343">
        <v>1506.1626537469176</v>
      </c>
      <c r="AI82" s="343">
        <v>1537.9240934432503</v>
      </c>
      <c r="AJ82" s="343">
        <v>1570.3553074491995</v>
      </c>
      <c r="AK82" s="343">
        <v>1603.4704197349038</v>
      </c>
      <c r="AL82" s="343">
        <v>1637.2838521119231</v>
      </c>
      <c r="AM82" s="343">
        <v>1671.8103304703586</v>
      </c>
      <c r="AN82" s="307"/>
      <c r="AO82" s="307"/>
      <c r="AP82" s="307"/>
      <c r="AQ82" s="307"/>
      <c r="AR82" s="307"/>
      <c r="AS82" s="307"/>
      <c r="AT82" s="307"/>
      <c r="AU82" s="307"/>
      <c r="AV82" s="307"/>
    </row>
    <row r="83" spans="1:48" x14ac:dyDescent="0.2">
      <c r="A83" s="2"/>
      <c r="B83" s="228" t="s">
        <v>283</v>
      </c>
      <c r="C83" s="182"/>
      <c r="D83" s="2"/>
      <c r="E83" s="2"/>
      <c r="F83" s="2"/>
      <c r="G83" s="175"/>
      <c r="H83" s="175"/>
      <c r="I83" s="343">
        <v>540.48741158351845</v>
      </c>
      <c r="J83" s="343">
        <v>554.73715910903218</v>
      </c>
      <c r="K83" s="343">
        <v>569.36259587390487</v>
      </c>
      <c r="L83" s="343">
        <v>584.3736267837719</v>
      </c>
      <c r="M83" s="343">
        <v>599.78041788338442</v>
      </c>
      <c r="N83" s="343">
        <v>615.59340323419485</v>
      </c>
      <c r="O83" s="343">
        <v>626.01209865428666</v>
      </c>
      <c r="P83" s="343">
        <v>636.60712672135992</v>
      </c>
      <c r="Q83" s="343">
        <v>647.3814718016082</v>
      </c>
      <c r="R83" s="343">
        <v>658.33816877054187</v>
      </c>
      <c r="S83" s="343">
        <v>669.48030386784058</v>
      </c>
      <c r="T83" s="343">
        <v>675.74901683181861</v>
      </c>
      <c r="U83" s="343">
        <v>682.07642720929448</v>
      </c>
      <c r="V83" s="343">
        <v>688.46308461649255</v>
      </c>
      <c r="W83" s="343">
        <v>694.90954381599681</v>
      </c>
      <c r="X83" s="343">
        <v>701.41636476493898</v>
      </c>
      <c r="Y83" s="343">
        <v>707.98411266363792</v>
      </c>
      <c r="Z83" s="343">
        <v>714.61335800469453</v>
      </c>
      <c r="AA83" s="343">
        <v>721.30467662254625</v>
      </c>
      <c r="AB83" s="343">
        <v>728.05864974348572</v>
      </c>
      <c r="AC83" s="343">
        <v>734.87586403614694</v>
      </c>
      <c r="AD83" s="343">
        <v>750.37267334940998</v>
      </c>
      <c r="AE83" s="343">
        <v>766.19627404424409</v>
      </c>
      <c r="AF83" s="343">
        <v>782.35355738483861</v>
      </c>
      <c r="AG83" s="343">
        <v>798.85155995599052</v>
      </c>
      <c r="AH83" s="343">
        <v>815.69746672757526</v>
      </c>
      <c r="AI83" s="343">
        <v>832.89861418364023</v>
      </c>
      <c r="AJ83" s="343">
        <v>850.46249351748372</v>
      </c>
      <c r="AK83" s="343">
        <v>868.39675389411025</v>
      </c>
      <c r="AL83" s="343">
        <v>886.70920578148321</v>
      </c>
      <c r="AM83" s="343">
        <v>905.40782432838489</v>
      </c>
      <c r="AN83" s="307"/>
      <c r="AO83" s="307"/>
      <c r="AP83" s="307"/>
      <c r="AQ83" s="307"/>
      <c r="AR83" s="307"/>
      <c r="AS83" s="307"/>
      <c r="AT83" s="307"/>
      <c r="AU83" s="307"/>
      <c r="AV83" s="307"/>
    </row>
    <row r="84" spans="1:48" x14ac:dyDescent="0.2">
      <c r="A84" s="2"/>
      <c r="B84" s="228" t="s">
        <v>284</v>
      </c>
      <c r="C84" s="182"/>
      <c r="D84" s="2"/>
      <c r="E84" s="2"/>
      <c r="F84" s="2"/>
      <c r="G84" s="175"/>
      <c r="H84" s="175"/>
      <c r="I84" s="343">
        <v>86.393565246857278</v>
      </c>
      <c r="J84" s="343">
        <v>88.671299133368862</v>
      </c>
      <c r="K84" s="343">
        <v>91.009084617970402</v>
      </c>
      <c r="L84" s="343">
        <v>93.408504938481968</v>
      </c>
      <c r="M84" s="343">
        <v>95.87118507419386</v>
      </c>
      <c r="N84" s="343">
        <v>98.398792845206188</v>
      </c>
      <c r="O84" s="343">
        <v>100.06415678018794</v>
      </c>
      <c r="P84" s="343">
        <v>101.75770639667802</v>
      </c>
      <c r="Q84" s="343">
        <v>103.47991872712883</v>
      </c>
      <c r="R84" s="343">
        <v>105.23127887759433</v>
      </c>
      <c r="S84" s="343">
        <v>107.01228016437273</v>
      </c>
      <c r="T84" s="343">
        <v>108.01429510655343</v>
      </c>
      <c r="U84" s="343">
        <v>109.02569246674085</v>
      </c>
      <c r="V84" s="343">
        <v>110.04656009768442</v>
      </c>
      <c r="W84" s="343">
        <v>111.07698667474729</v>
      </c>
      <c r="X84" s="343">
        <v>112.11706170360888</v>
      </c>
      <c r="Y84" s="343">
        <v>113.16687552803961</v>
      </c>
      <c r="Z84" s="343">
        <v>114.2265193377484</v>
      </c>
      <c r="AA84" s="343">
        <v>115.29608517630366</v>
      </c>
      <c r="AB84" s="343">
        <v>116.37566594912845</v>
      </c>
      <c r="AC84" s="343">
        <v>117.46535543157039</v>
      </c>
      <c r="AD84" s="343">
        <v>119.94242442120884</v>
      </c>
      <c r="AE84" s="343">
        <v>122.4717289892175</v>
      </c>
      <c r="AF84" s="343">
        <v>125.05437066149614</v>
      </c>
      <c r="AG84" s="343">
        <v>127.69147419254365</v>
      </c>
      <c r="AH84" s="343">
        <v>130.38418805529471</v>
      </c>
      <c r="AI84" s="343">
        <v>133.13368494128599</v>
      </c>
      <c r="AJ84" s="343">
        <v>135.94116227136968</v>
      </c>
      <c r="AK84" s="343">
        <v>138.80784271719685</v>
      </c>
      <c r="AL84" s="343">
        <v>141.73497473369753</v>
      </c>
      <c r="AM84" s="343">
        <v>144.72383309901068</v>
      </c>
      <c r="AN84" s="307"/>
      <c r="AO84" s="307"/>
      <c r="AP84" s="307"/>
      <c r="AQ84" s="307"/>
      <c r="AR84" s="307"/>
      <c r="AS84" s="307"/>
      <c r="AT84" s="307"/>
      <c r="AU84" s="307"/>
      <c r="AV84" s="307"/>
    </row>
    <row r="85" spans="1:48" x14ac:dyDescent="0.2">
      <c r="A85" s="2"/>
      <c r="B85" s="228" t="s">
        <v>285</v>
      </c>
      <c r="C85" s="182"/>
      <c r="D85" s="2"/>
      <c r="E85" s="2"/>
      <c r="F85" s="2"/>
      <c r="G85" s="175"/>
      <c r="H85" s="175"/>
      <c r="I85" s="343">
        <v>398.36086152304398</v>
      </c>
      <c r="J85" s="343">
        <v>408.86349595835571</v>
      </c>
      <c r="K85" s="343">
        <v>419.64302840433061</v>
      </c>
      <c r="L85" s="343">
        <v>430.7067591729791</v>
      </c>
      <c r="M85" s="343">
        <v>442.06218104629477</v>
      </c>
      <c r="N85" s="343">
        <v>453.71698434531015</v>
      </c>
      <c r="O85" s="343">
        <v>461.39597999727943</v>
      </c>
      <c r="P85" s="343">
        <v>469.20493986980358</v>
      </c>
      <c r="Q85" s="343">
        <v>477.14606356025058</v>
      </c>
      <c r="R85" s="343">
        <v>485.22158789337726</v>
      </c>
      <c r="S85" s="343">
        <v>493.4337875513894</v>
      </c>
      <c r="T85" s="343">
        <v>498.05407998272392</v>
      </c>
      <c r="U85" s="343">
        <v>502.71763475784115</v>
      </c>
      <c r="V85" s="343">
        <v>507.42485696590319</v>
      </c>
      <c r="W85" s="343">
        <v>512.17615548914512</v>
      </c>
      <c r="X85" s="343">
        <v>516.9719430383916</v>
      </c>
      <c r="Y85" s="343">
        <v>521.81263618890637</v>
      </c>
      <c r="Z85" s="343">
        <v>526.6986554165768</v>
      </c>
      <c r="AA85" s="343">
        <v>531.63042513443759</v>
      </c>
      <c r="AB85" s="343">
        <v>536.60837372953654</v>
      </c>
      <c r="AC85" s="343">
        <v>541.63293360014632</v>
      </c>
      <c r="AD85" s="343">
        <v>553.05470250093026</v>
      </c>
      <c r="AE85" s="343">
        <v>564.71732973349219</v>
      </c>
      <c r="AF85" s="343">
        <v>576.62589443544118</v>
      </c>
      <c r="AG85" s="343">
        <v>588.78558285149222</v>
      </c>
      <c r="AH85" s="343">
        <v>601.20169059210411</v>
      </c>
      <c r="AI85" s="343">
        <v>613.87962493974658</v>
      </c>
      <c r="AJ85" s="343">
        <v>626.82490720380099</v>
      </c>
      <c r="AK85" s="343">
        <v>640.0431751251208</v>
      </c>
      <c r="AL85" s="343">
        <v>653.5401853312984</v>
      </c>
      <c r="AM85" s="343">
        <v>667.32181582628141</v>
      </c>
      <c r="AN85" s="307"/>
      <c r="AO85" s="307"/>
      <c r="AP85" s="307"/>
      <c r="AQ85" s="307"/>
      <c r="AR85" s="307"/>
      <c r="AS85" s="307"/>
      <c r="AT85" s="307"/>
      <c r="AU85" s="307"/>
      <c r="AV85" s="307"/>
    </row>
    <row r="86" spans="1:48" x14ac:dyDescent="0.2">
      <c r="A86" s="2"/>
      <c r="B86" s="228" t="s">
        <v>286</v>
      </c>
      <c r="C86" s="182"/>
      <c r="D86" s="2"/>
      <c r="E86" s="2"/>
      <c r="F86" s="2"/>
      <c r="G86" s="175"/>
      <c r="H86" s="175"/>
      <c r="I86" s="343">
        <v>198.92452104604305</v>
      </c>
      <c r="J86" s="343">
        <v>204.16909130020491</v>
      </c>
      <c r="K86" s="343">
        <v>209.55193267854091</v>
      </c>
      <c r="L86" s="343">
        <v>215.07669064728637</v>
      </c>
      <c r="M86" s="343">
        <v>220.74710678402423</v>
      </c>
      <c r="N86" s="343">
        <v>226.56702130895664</v>
      </c>
      <c r="O86" s="343">
        <v>230.40158609612578</v>
      </c>
      <c r="P86" s="343">
        <v>234.30104950367686</v>
      </c>
      <c r="Q86" s="343">
        <v>238.26650991725762</v>
      </c>
      <c r="R86" s="343">
        <v>242.29908431229509</v>
      </c>
      <c r="S86" s="343">
        <v>246.3999085686209</v>
      </c>
      <c r="T86" s="343">
        <v>248.70708667713774</v>
      </c>
      <c r="U86" s="343">
        <v>251.03586816552328</v>
      </c>
      <c r="V86" s="343">
        <v>253.38645531812654</v>
      </c>
      <c r="W86" s="343">
        <v>255.75905231339635</v>
      </c>
      <c r="X86" s="343">
        <v>258.15386524161687</v>
      </c>
      <c r="Y86" s="343">
        <v>260.57110212280912</v>
      </c>
      <c r="Z86" s="343">
        <v>263.01097292480023</v>
      </c>
      <c r="AA86" s="343">
        <v>265.47368958146177</v>
      </c>
      <c r="AB86" s="343">
        <v>267.95946601111888</v>
      </c>
      <c r="AC86" s="343">
        <v>270.46851813513229</v>
      </c>
      <c r="AD86" s="343">
        <v>276.17206516382453</v>
      </c>
      <c r="AE86" s="343">
        <v>281.99588662938208</v>
      </c>
      <c r="AF86" s="343">
        <v>287.94251883773717</v>
      </c>
      <c r="AG86" s="343">
        <v>294.01455157956855</v>
      </c>
      <c r="AH86" s="343">
        <v>300.21462925816957</v>
      </c>
      <c r="AI86" s="343">
        <v>306.54545204110019</v>
      </c>
      <c r="AJ86" s="343">
        <v>313.00977703612455</v>
      </c>
      <c r="AK86" s="343">
        <v>319.61041949194652</v>
      </c>
      <c r="AL86" s="343">
        <v>326.35025402426572</v>
      </c>
      <c r="AM86" s="343">
        <v>333.23221585898636</v>
      </c>
      <c r="AN86" s="307"/>
      <c r="AO86" s="307"/>
      <c r="AP86" s="307"/>
      <c r="AQ86" s="307"/>
      <c r="AR86" s="307"/>
      <c r="AS86" s="307"/>
      <c r="AT86" s="307"/>
      <c r="AU86" s="307"/>
      <c r="AV86" s="307"/>
    </row>
    <row r="87" spans="1:48" x14ac:dyDescent="0.2">
      <c r="A87" s="2"/>
      <c r="B87" s="228" t="s">
        <v>287</v>
      </c>
      <c r="C87" s="182"/>
      <c r="D87" s="2"/>
      <c r="E87" s="2"/>
      <c r="F87" s="2"/>
      <c r="G87" s="175"/>
      <c r="H87" s="175"/>
      <c r="I87" s="343">
        <v>2286.3386886077378</v>
      </c>
      <c r="J87" s="343">
        <v>2346.6171490718266</v>
      </c>
      <c r="K87" s="343">
        <v>2408.484828497229</v>
      </c>
      <c r="L87" s="343">
        <v>2471.9836260447328</v>
      </c>
      <c r="M87" s="343">
        <v>2537.1565455307559</v>
      </c>
      <c r="N87" s="343">
        <v>2604.0477245205134</v>
      </c>
      <c r="O87" s="343">
        <v>2648.120289233882</v>
      </c>
      <c r="P87" s="343">
        <v>2692.9387661446822</v>
      </c>
      <c r="Q87" s="343">
        <v>2738.515779546733</v>
      </c>
      <c r="R87" s="343">
        <v>2784.8641673954535</v>
      </c>
      <c r="S87" s="343">
        <v>2831.9969849240128</v>
      </c>
      <c r="T87" s="343">
        <v>2858.5145331039585</v>
      </c>
      <c r="U87" s="343">
        <v>2885.2803796984922</v>
      </c>
      <c r="V87" s="343">
        <v>2912.2968496624808</v>
      </c>
      <c r="W87" s="343">
        <v>2939.5662897206244</v>
      </c>
      <c r="X87" s="343">
        <v>2967.0910685712988</v>
      </c>
      <c r="Y87" s="343">
        <v>2994.8735770923086</v>
      </c>
      <c r="Z87" s="343">
        <v>3022.916228548564</v>
      </c>
      <c r="AA87" s="343">
        <v>3051.221458801705</v>
      </c>
      <c r="AB87" s="343">
        <v>3079.7917265216861</v>
      </c>
      <c r="AC87" s="343">
        <v>3108.6295134003403</v>
      </c>
      <c r="AD87" s="343">
        <v>3174.1832227357804</v>
      </c>
      <c r="AE87" s="343">
        <v>3241.1193061332024</v>
      </c>
      <c r="AF87" s="343">
        <v>3309.4669146210772</v>
      </c>
      <c r="AG87" s="343">
        <v>3379.2558139547327</v>
      </c>
      <c r="AH87" s="343">
        <v>3450.5163975795003</v>
      </c>
      <c r="AI87" s="343">
        <v>3523.2796998672266</v>
      </c>
      <c r="AJ87" s="343">
        <v>3597.5774096319119</v>
      </c>
      <c r="AK87" s="343">
        <v>3673.4418839303598</v>
      </c>
      <c r="AL87" s="343">
        <v>3750.9061621538517</v>
      </c>
      <c r="AM87" s="343">
        <v>3830.0039804169769</v>
      </c>
      <c r="AN87" s="307"/>
      <c r="AO87" s="307"/>
      <c r="AP87" s="307"/>
      <c r="AQ87" s="307"/>
      <c r="AR87" s="307"/>
      <c r="AS87" s="307"/>
      <c r="AT87" s="307"/>
      <c r="AU87" s="307"/>
      <c r="AV87" s="307"/>
    </row>
    <row r="88" spans="1:48" x14ac:dyDescent="0.2">
      <c r="A88" s="2"/>
      <c r="B88" s="11"/>
      <c r="C88" s="182"/>
      <c r="D88" s="2"/>
      <c r="E88" s="2"/>
      <c r="F88" s="2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306"/>
      <c r="AN88" s="174"/>
      <c r="AO88" s="174"/>
      <c r="AP88" s="174"/>
      <c r="AQ88" s="174"/>
      <c r="AR88" s="174"/>
      <c r="AS88" s="174"/>
      <c r="AT88" s="174"/>
      <c r="AU88" s="174"/>
      <c r="AV88" s="174"/>
    </row>
    <row r="89" spans="1:48" x14ac:dyDescent="0.2">
      <c r="A89" s="2"/>
      <c r="B89" s="11" t="s">
        <v>322</v>
      </c>
      <c r="C89" s="182"/>
      <c r="D89" s="2"/>
      <c r="E89" s="2"/>
      <c r="F89" s="2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306"/>
      <c r="AN89" s="174"/>
      <c r="AO89" s="174"/>
      <c r="AP89" s="174"/>
      <c r="AQ89" s="174"/>
      <c r="AR89" s="174"/>
      <c r="AS89" s="174"/>
      <c r="AT89" s="174"/>
      <c r="AU89" s="174"/>
      <c r="AV89" s="174"/>
    </row>
    <row r="90" spans="1:48" x14ac:dyDescent="0.2">
      <c r="A90" s="2"/>
      <c r="B90" s="228" t="s">
        <v>279</v>
      </c>
      <c r="C90" s="182"/>
      <c r="D90" s="2"/>
      <c r="E90" s="2"/>
      <c r="F90" s="2"/>
      <c r="G90" s="175"/>
      <c r="H90" s="175"/>
      <c r="I90" s="343">
        <v>12578.781550575623</v>
      </c>
      <c r="J90" s="343">
        <v>12877.643421618035</v>
      </c>
      <c r="K90" s="343">
        <v>13183.606013632812</v>
      </c>
      <c r="L90" s="343">
        <v>13496.83803411734</v>
      </c>
      <c r="M90" s="343">
        <v>13817.512198925306</v>
      </c>
      <c r="N90" s="343">
        <v>14145.80532750207</v>
      </c>
      <c r="O90" s="343">
        <v>14464.973283386907</v>
      </c>
      <c r="P90" s="343">
        <v>14791.342539000199</v>
      </c>
      <c r="Q90" s="343">
        <v>15125.075575307916</v>
      </c>
      <c r="R90" s="343">
        <v>15466.338539289844</v>
      </c>
      <c r="S90" s="343">
        <v>15815.301326654871</v>
      </c>
      <c r="T90" s="343">
        <v>16180.986084504066</v>
      </c>
      <c r="U90" s="343">
        <v>16555.126283028163</v>
      </c>
      <c r="V90" s="343">
        <v>16937.917430723133</v>
      </c>
      <c r="W90" s="343">
        <v>17329.559556673936</v>
      </c>
      <c r="X90" s="343">
        <v>17730.257315080533</v>
      </c>
      <c r="Y90" s="343">
        <v>18140.220092200791</v>
      </c>
      <c r="Z90" s="343">
        <v>18559.662115766117</v>
      </c>
      <c r="AA90" s="343">
        <v>18988.802566927054</v>
      </c>
      <c r="AB90" s="343">
        <v>19427.86569478727</v>
      </c>
      <c r="AC90" s="343">
        <v>19877.080933585858</v>
      </c>
      <c r="AD90" s="343">
        <v>20224.365027885971</v>
      </c>
      <c r="AE90" s="343">
        <v>20577.716725500515</v>
      </c>
      <c r="AF90" s="343">
        <v>20937.242037072032</v>
      </c>
      <c r="AG90" s="343">
        <v>21303.04882541694</v>
      </c>
      <c r="AH90" s="343">
        <v>21675.246837885934</v>
      </c>
      <c r="AI90" s="343">
        <v>22053.947739289801</v>
      </c>
      <c r="AJ90" s="343">
        <v>22439.265145400477</v>
      </c>
      <c r="AK90" s="343">
        <v>22831.31465703743</v>
      </c>
      <c r="AL90" s="343">
        <v>23230.213894749581</v>
      </c>
      <c r="AM90" s="343">
        <v>23636.082534103174</v>
      </c>
      <c r="AN90" s="307"/>
      <c r="AO90" s="307"/>
      <c r="AP90" s="307"/>
      <c r="AQ90" s="307"/>
      <c r="AR90" s="307"/>
      <c r="AS90" s="307"/>
      <c r="AT90" s="307"/>
      <c r="AU90" s="307"/>
      <c r="AV90" s="307"/>
    </row>
    <row r="91" spans="1:48" x14ac:dyDescent="0.2">
      <c r="A91" s="2"/>
      <c r="B91" s="228" t="s">
        <v>280</v>
      </c>
      <c r="C91" s="182"/>
      <c r="D91" s="2"/>
      <c r="E91" s="2"/>
      <c r="F91" s="2"/>
      <c r="G91" s="175"/>
      <c r="H91" s="175"/>
      <c r="I91" s="343">
        <v>2335.7184494243788</v>
      </c>
      <c r="J91" s="343">
        <v>2391.2132668935551</v>
      </c>
      <c r="K91" s="343">
        <v>2448.0265972026227</v>
      </c>
      <c r="L91" s="343">
        <v>2506.1897671707015</v>
      </c>
      <c r="M91" s="343">
        <v>2565.7348479172833</v>
      </c>
      <c r="N91" s="343">
        <v>2626.6946724979307</v>
      </c>
      <c r="O91" s="343">
        <v>2685.9600695619888</v>
      </c>
      <c r="P91" s="343">
        <v>2746.5626556514544</v>
      </c>
      <c r="Q91" s="343">
        <v>2808.5326013984036</v>
      </c>
      <c r="R91" s="343">
        <v>2871.9007581666733</v>
      </c>
      <c r="S91" s="343">
        <v>2936.6986733451304</v>
      </c>
      <c r="T91" s="343">
        <v>3004.6016440905464</v>
      </c>
      <c r="U91" s="343">
        <v>3074.0746817542686</v>
      </c>
      <c r="V91" s="343">
        <v>3145.1540897572063</v>
      </c>
      <c r="W91" s="343">
        <v>3217.877010935681</v>
      </c>
      <c r="X91" s="343">
        <v>3292.2814469505684</v>
      </c>
      <c r="Y91" s="343">
        <v>3368.4062781452217</v>
      </c>
      <c r="Z91" s="343">
        <v>3446.2912838625552</v>
      </c>
      <c r="AA91" s="343">
        <v>3525.9771632319021</v>
      </c>
      <c r="AB91" s="343">
        <v>3607.505556436513</v>
      </c>
      <c r="AC91" s="343">
        <v>3690.9190664141443</v>
      </c>
      <c r="AD91" s="343">
        <v>3755.4052698661226</v>
      </c>
      <c r="AE91" s="343">
        <v>3821.0181494550798</v>
      </c>
      <c r="AF91" s="343">
        <v>3887.777389998073</v>
      </c>
      <c r="AG91" s="343">
        <v>3955.7030202370988</v>
      </c>
      <c r="AH91" s="343">
        <v>4024.8154188480066</v>
      </c>
      <c r="AI91" s="343">
        <v>4095.1353205543987</v>
      </c>
      <c r="AJ91" s="343">
        <v>4166.6838223483483</v>
      </c>
      <c r="AK91" s="343">
        <v>4239.482389819801</v>
      </c>
      <c r="AL91" s="343">
        <v>4313.5528635965684</v>
      </c>
      <c r="AM91" s="343">
        <v>4388.9174658968259</v>
      </c>
      <c r="AN91" s="307"/>
      <c r="AO91" s="307"/>
      <c r="AP91" s="307"/>
      <c r="AQ91" s="307"/>
      <c r="AR91" s="307"/>
      <c r="AS91" s="307"/>
      <c r="AT91" s="307"/>
      <c r="AU91" s="307"/>
      <c r="AV91" s="307"/>
    </row>
    <row r="92" spans="1:48" x14ac:dyDescent="0.2">
      <c r="A92" s="2"/>
      <c r="B92" s="228" t="s">
        <v>281</v>
      </c>
      <c r="C92" s="182"/>
      <c r="D92" s="2"/>
      <c r="E92" s="2"/>
      <c r="F92" s="2"/>
      <c r="G92" s="175"/>
      <c r="H92" s="175"/>
      <c r="I92" s="343">
        <v>795.5</v>
      </c>
      <c r="J92" s="343">
        <v>812.18523493711461</v>
      </c>
      <c r="K92" s="343">
        <v>829.22043475783289</v>
      </c>
      <c r="L92" s="343">
        <v>846.61293980948699</v>
      </c>
      <c r="M92" s="343">
        <v>864.37024439971026</v>
      </c>
      <c r="N92" s="343">
        <v>882.5</v>
      </c>
      <c r="O92" s="343">
        <v>900.08507962630119</v>
      </c>
      <c r="P92" s="343">
        <v>918.0205672134673</v>
      </c>
      <c r="Q92" s="343">
        <v>936.31344514324746</v>
      </c>
      <c r="R92" s="343">
        <v>954.97083493137256</v>
      </c>
      <c r="S92" s="343">
        <v>974</v>
      </c>
      <c r="T92" s="343">
        <v>967.02976553471615</v>
      </c>
      <c r="U92" s="343">
        <v>960.10941214592208</v>
      </c>
      <c r="V92" s="343">
        <v>953.23858286975894</v>
      </c>
      <c r="W92" s="343">
        <v>946.41692329690773</v>
      </c>
      <c r="X92" s="343">
        <v>939.64408155430817</v>
      </c>
      <c r="Y92" s="343">
        <v>932.91970828700858</v>
      </c>
      <c r="Z92" s="343">
        <v>926.2434566401455</v>
      </c>
      <c r="AA92" s="343">
        <v>919.6149822410523</v>
      </c>
      <c r="AB92" s="343">
        <v>913.03394318149583</v>
      </c>
      <c r="AC92" s="343">
        <v>906.5</v>
      </c>
      <c r="AD92" s="343">
        <v>922.34395056674794</v>
      </c>
      <c r="AE92" s="343">
        <v>938.46482421078395</v>
      </c>
      <c r="AF92" s="343">
        <v>954.86746103751034</v>
      </c>
      <c r="AG92" s="343">
        <v>971.55678574845842</v>
      </c>
      <c r="AH92" s="343">
        <v>988.5378091198728</v>
      </c>
      <c r="AI92" s="343">
        <v>1005.8156295071389</v>
      </c>
      <c r="AJ92" s="343">
        <v>1023.3954343755047</v>
      </c>
      <c r="AK92" s="343">
        <v>1041.2825018575577</v>
      </c>
      <c r="AL92" s="343">
        <v>1059.4822023379227</v>
      </c>
      <c r="AM92" s="343">
        <v>1078</v>
      </c>
      <c r="AN92" s="307"/>
      <c r="AO92" s="307"/>
      <c r="AP92" s="307"/>
      <c r="AQ92" s="307"/>
      <c r="AR92" s="307"/>
      <c r="AS92" s="307"/>
      <c r="AT92" s="307"/>
      <c r="AU92" s="307"/>
      <c r="AV92" s="307"/>
    </row>
    <row r="93" spans="1:48" x14ac:dyDescent="0.2">
      <c r="A93" s="2"/>
      <c r="B93" s="228" t="s">
        <v>282</v>
      </c>
      <c r="C93" s="182"/>
      <c r="E93" s="2"/>
      <c r="G93" s="175"/>
      <c r="H93" s="175"/>
      <c r="I93" s="343">
        <v>924.39323933058165</v>
      </c>
      <c r="J93" s="343">
        <v>934.6976016189966</v>
      </c>
      <c r="K93" s="343">
        <v>945.11682831538565</v>
      </c>
      <c r="L93" s="343">
        <v>955.65219983204884</v>
      </c>
      <c r="M93" s="343">
        <v>966.30501085425124</v>
      </c>
      <c r="N93" s="343">
        <v>977.07657049932641</v>
      </c>
      <c r="O93" s="343">
        <v>996.5194038346898</v>
      </c>
      <c r="P93" s="343">
        <v>1016.3491298451212</v>
      </c>
      <c r="Q93" s="343">
        <v>1036.5734473026791</v>
      </c>
      <c r="R93" s="343">
        <v>1057.2002081771823</v>
      </c>
      <c r="S93" s="343">
        <v>1078.2374206846894</v>
      </c>
      <c r="T93" s="343">
        <v>1096.1029380602276</v>
      </c>
      <c r="U93" s="343">
        <v>1114.2644725327175</v>
      </c>
      <c r="V93" s="343">
        <v>1132.7269288647722</v>
      </c>
      <c r="W93" s="343">
        <v>1151.4952930869333</v>
      </c>
      <c r="X93" s="343">
        <v>1170.5746338442145</v>
      </c>
      <c r="Y93" s="343">
        <v>1189.9701037649563</v>
      </c>
      <c r="Z93" s="343">
        <v>1209.6869408523614</v>
      </c>
      <c r="AA93" s="343">
        <v>1229.7304698990868</v>
      </c>
      <c r="AB93" s="343">
        <v>1250.1061039252738</v>
      </c>
      <c r="AC93" s="343">
        <v>1270.8193455452272</v>
      </c>
      <c r="AD93" s="343">
        <v>1293.0188976341874</v>
      </c>
      <c r="AE93" s="343">
        <v>1315.6062468673113</v>
      </c>
      <c r="AF93" s="343">
        <v>1338.5881675535768</v>
      </c>
      <c r="AG93" s="343">
        <v>1361.9715523402808</v>
      </c>
      <c r="AH93" s="343">
        <v>1385.7634142802547</v>
      </c>
      <c r="AI93" s="343">
        <v>1409.9708889351919</v>
      </c>
      <c r="AJ93" s="343">
        <v>1434.6012365157169</v>
      </c>
      <c r="AK93" s="343">
        <v>1459.66184405884</v>
      </c>
      <c r="AL93" s="343">
        <v>1485.1602276434473</v>
      </c>
      <c r="AM93" s="343">
        <v>1511.1040345522547</v>
      </c>
      <c r="AN93" s="307"/>
      <c r="AO93" s="307"/>
      <c r="AP93" s="307"/>
      <c r="AQ93" s="307"/>
      <c r="AR93" s="307"/>
      <c r="AS93" s="307"/>
      <c r="AT93" s="307"/>
      <c r="AU93" s="307"/>
      <c r="AV93" s="307"/>
    </row>
    <row r="94" spans="1:48" x14ac:dyDescent="0.2">
      <c r="A94" s="2"/>
      <c r="B94" s="228" t="s">
        <v>283</v>
      </c>
      <c r="C94" s="182"/>
      <c r="D94" s="2"/>
      <c r="E94" s="2"/>
      <c r="F94" s="2"/>
      <c r="G94" s="175"/>
      <c r="H94" s="175"/>
      <c r="I94" s="343">
        <v>500.62668975774056</v>
      </c>
      <c r="J94" s="343">
        <v>506.20725716458293</v>
      </c>
      <c r="K94" s="343">
        <v>511.85003206698929</v>
      </c>
      <c r="L94" s="343">
        <v>517.55570790206411</v>
      </c>
      <c r="M94" s="343">
        <v>523.32498583676863</v>
      </c>
      <c r="N94" s="343">
        <v>529.15857485408685</v>
      </c>
      <c r="O94" s="343">
        <v>539.68829410997762</v>
      </c>
      <c r="P94" s="343">
        <v>550.42754410556859</v>
      </c>
      <c r="Q94" s="343">
        <v>561.38049429018804</v>
      </c>
      <c r="R94" s="343">
        <v>572.55139708097965</v>
      </c>
      <c r="S94" s="343">
        <v>583.94458951387787</v>
      </c>
      <c r="T94" s="343">
        <v>593.62007657282925</v>
      </c>
      <c r="U94" s="343">
        <v>603.45587858547481</v>
      </c>
      <c r="V94" s="343">
        <v>613.45465184024965</v>
      </c>
      <c r="W94" s="343">
        <v>623.61909663812844</v>
      </c>
      <c r="X94" s="343">
        <v>633.95195802187743</v>
      </c>
      <c r="Y94" s="343">
        <v>644.45602651738966</v>
      </c>
      <c r="Z94" s="343">
        <v>655.13413888730315</v>
      </c>
      <c r="AA94" s="343">
        <v>665.98917889710651</v>
      </c>
      <c r="AB94" s="343">
        <v>677.02407809393765</v>
      </c>
      <c r="AC94" s="343">
        <v>688.24181654674055</v>
      </c>
      <c r="AD94" s="343">
        <v>700.26450105322715</v>
      </c>
      <c r="AE94" s="343">
        <v>712.49720613571958</v>
      </c>
      <c r="AF94" s="343">
        <v>724.94360057903236</v>
      </c>
      <c r="AG94" s="343">
        <v>737.60741725685284</v>
      </c>
      <c r="AH94" s="343">
        <v>750.49245425129016</v>
      </c>
      <c r="AI94" s="343">
        <v>763.6025759919811</v>
      </c>
      <c r="AJ94" s="343">
        <v>776.94171441509457</v>
      </c>
      <c r="AK94" s="343">
        <v>790.51387014258239</v>
      </c>
      <c r="AL94" s="343">
        <v>804.32311368203023</v>
      </c>
      <c r="AM94" s="343">
        <v>818.37358659751339</v>
      </c>
      <c r="AN94" s="307"/>
      <c r="AO94" s="307"/>
      <c r="AP94" s="307"/>
      <c r="AQ94" s="307"/>
      <c r="AR94" s="307"/>
      <c r="AS94" s="307"/>
      <c r="AT94" s="307"/>
      <c r="AU94" s="307"/>
      <c r="AV94" s="307"/>
    </row>
    <row r="95" spans="1:48" x14ac:dyDescent="0.2">
      <c r="A95" s="2"/>
      <c r="B95" s="228" t="s">
        <v>284</v>
      </c>
      <c r="C95" s="182"/>
      <c r="D95" s="2"/>
      <c r="E95" s="2"/>
      <c r="F95" s="2"/>
      <c r="G95" s="175"/>
      <c r="H95" s="175"/>
      <c r="I95" s="343">
        <v>80.022075739353667</v>
      </c>
      <c r="J95" s="343">
        <v>80.914094876237911</v>
      </c>
      <c r="K95" s="343">
        <v>81.816057496007545</v>
      </c>
      <c r="L95" s="343">
        <v>82.72807444028895</v>
      </c>
      <c r="M95" s="343">
        <v>83.650257786278203</v>
      </c>
      <c r="N95" s="343">
        <v>84.582720860514144</v>
      </c>
      <c r="O95" s="343">
        <v>86.26583126802511</v>
      </c>
      <c r="P95" s="343">
        <v>87.982433866553961</v>
      </c>
      <c r="Q95" s="343">
        <v>89.733195116752441</v>
      </c>
      <c r="R95" s="343">
        <v>91.518794741163731</v>
      </c>
      <c r="S95" s="343">
        <v>93.339925988120612</v>
      </c>
      <c r="T95" s="343">
        <v>94.886492669615777</v>
      </c>
      <c r="U95" s="343">
        <v>96.458684703552464</v>
      </c>
      <c r="V95" s="343">
        <v>98.056926681185359</v>
      </c>
      <c r="W95" s="343">
        <v>99.681650228901006</v>
      </c>
      <c r="X95" s="343">
        <v>101.33329412478426</v>
      </c>
      <c r="Y95" s="343">
        <v>103.01230441711604</v>
      </c>
      <c r="Z95" s="343">
        <v>104.71913454483465</v>
      </c>
      <c r="AA95" s="343">
        <v>106.45424545999289</v>
      </c>
      <c r="AB95" s="343">
        <v>108.21810575224433</v>
      </c>
      <c r="AC95" s="343">
        <v>110.01119176715262</v>
      </c>
      <c r="AD95" s="343">
        <v>111.93294342332975</v>
      </c>
      <c r="AE95" s="343">
        <v>113.88826556782442</v>
      </c>
      <c r="AF95" s="343">
        <v>115.87774463316671</v>
      </c>
      <c r="AG95" s="343">
        <v>117.90197729609609</v>
      </c>
      <c r="AH95" s="343">
        <v>119.96157065651438</v>
      </c>
      <c r="AI95" s="343">
        <v>122.05714241956476</v>
      </c>
      <c r="AJ95" s="343">
        <v>124.18932108089149</v>
      </c>
      <c r="AK95" s="343">
        <v>126.35874611513583</v>
      </c>
      <c r="AL95" s="343">
        <v>128.56606816772478</v>
      </c>
      <c r="AM95" s="343">
        <v>130.81194924202532</v>
      </c>
      <c r="AN95" s="307"/>
      <c r="AO95" s="307"/>
      <c r="AP95" s="307"/>
      <c r="AQ95" s="307"/>
      <c r="AR95" s="307"/>
      <c r="AS95" s="307"/>
      <c r="AT95" s="307"/>
      <c r="AU95" s="307"/>
      <c r="AV95" s="307"/>
    </row>
    <row r="96" spans="1:48" x14ac:dyDescent="0.2">
      <c r="A96" s="2"/>
      <c r="B96" s="228" t="s">
        <v>285</v>
      </c>
      <c r="C96" s="182"/>
      <c r="D96" s="2"/>
      <c r="E96" s="2"/>
      <c r="F96" s="2"/>
      <c r="G96" s="175"/>
      <c r="H96" s="175"/>
      <c r="I96" s="343">
        <v>368.98191365647813</v>
      </c>
      <c r="J96" s="343">
        <v>373.09501526131294</v>
      </c>
      <c r="K96" s="343">
        <v>377.25396628094444</v>
      </c>
      <c r="L96" s="343">
        <v>381.45927780628136</v>
      </c>
      <c r="M96" s="343">
        <v>385.71146662544629</v>
      </c>
      <c r="N96" s="343">
        <v>390.01105528728317</v>
      </c>
      <c r="O96" s="343">
        <v>397.77187995123421</v>
      </c>
      <c r="P96" s="343">
        <v>405.68713715920688</v>
      </c>
      <c r="Q96" s="343">
        <v>413.75989996228611</v>
      </c>
      <c r="R96" s="343">
        <v>421.99330256215831</v>
      </c>
      <c r="S96" s="343">
        <v>430.3905415279466</v>
      </c>
      <c r="T96" s="343">
        <v>437.52176286234629</v>
      </c>
      <c r="U96" s="343">
        <v>444.77114273605696</v>
      </c>
      <c r="V96" s="343">
        <v>452.1406389400035</v>
      </c>
      <c r="W96" s="343">
        <v>459.63224170411468</v>
      </c>
      <c r="X96" s="343">
        <v>467.2479742348109</v>
      </c>
      <c r="Y96" s="343">
        <v>474.98989326139798</v>
      </c>
      <c r="Z96" s="343">
        <v>482.86008959151405</v>
      </c>
      <c r="AA96" s="343">
        <v>490.8606886757799</v>
      </c>
      <c r="AB96" s="343">
        <v>498.99385118180481</v>
      </c>
      <c r="AC96" s="343">
        <v>507.26177353971286</v>
      </c>
      <c r="AD96" s="343">
        <v>516.12297336635049</v>
      </c>
      <c r="AE96" s="343">
        <v>525.13896676597835</v>
      </c>
      <c r="AF96" s="343">
        <v>534.31245777988977</v>
      </c>
      <c r="AG96" s="343">
        <v>543.64619768544333</v>
      </c>
      <c r="AH96" s="343">
        <v>553.14298582121501</v>
      </c>
      <c r="AI96" s="343">
        <v>562.80567042656503</v>
      </c>
      <c r="AJ96" s="343">
        <v>572.63714949587063</v>
      </c>
      <c r="AK96" s="343">
        <v>582.64037164768092</v>
      </c>
      <c r="AL96" s="343">
        <v>592.8183370090552</v>
      </c>
      <c r="AM96" s="343">
        <v>603.17409807853153</v>
      </c>
      <c r="AN96" s="307"/>
      <c r="AO96" s="307"/>
      <c r="AP96" s="307"/>
      <c r="AQ96" s="307"/>
      <c r="AR96" s="307"/>
      <c r="AS96" s="307"/>
      <c r="AT96" s="307"/>
      <c r="AU96" s="307"/>
      <c r="AV96" s="307"/>
    </row>
    <row r="97" spans="1:48" x14ac:dyDescent="0.2">
      <c r="A97" s="2"/>
      <c r="B97" s="228" t="s">
        <v>286</v>
      </c>
      <c r="C97" s="182"/>
      <c r="D97" s="2"/>
      <c r="E97" s="2"/>
      <c r="F97" s="2"/>
      <c r="G97" s="175"/>
      <c r="H97" s="175"/>
      <c r="I97" s="343">
        <v>184.25392034784866</v>
      </c>
      <c r="J97" s="343">
        <v>186.30782886593769</v>
      </c>
      <c r="K97" s="343">
        <v>188.38463263745044</v>
      </c>
      <c r="L97" s="343">
        <v>190.48458687951305</v>
      </c>
      <c r="M97" s="343">
        <v>192.60794965419862</v>
      </c>
      <c r="N97" s="343">
        <v>194.75498190024044</v>
      </c>
      <c r="O97" s="343">
        <v>198.63040862588898</v>
      </c>
      <c r="P97" s="343">
        <v>202.58295241503612</v>
      </c>
      <c r="Q97" s="343">
        <v>206.61414781907547</v>
      </c>
      <c r="R97" s="343">
        <v>210.72555992541785</v>
      </c>
      <c r="S97" s="343">
        <v>214.91878496512712</v>
      </c>
      <c r="T97" s="343">
        <v>218.47981448744309</v>
      </c>
      <c r="U97" s="343">
        <v>222.09984737356862</v>
      </c>
      <c r="V97" s="343">
        <v>225.77986126126802</v>
      </c>
      <c r="W97" s="343">
        <v>229.52084998696847</v>
      </c>
      <c r="X97" s="343">
        <v>233.32382385415869</v>
      </c>
      <c r="Y97" s="343">
        <v>237.18980990623473</v>
      </c>
      <c r="Z97" s="343">
        <v>241.11985220386669</v>
      </c>
      <c r="AA97" s="343">
        <v>245.11501210696105</v>
      </c>
      <c r="AB97" s="343">
        <v>249.17636856129499</v>
      </c>
      <c r="AC97" s="343">
        <v>253.30501837092893</v>
      </c>
      <c r="AD97" s="343">
        <v>257.72992578946355</v>
      </c>
      <c r="AE97" s="343">
        <v>262.23213055405364</v>
      </c>
      <c r="AF97" s="343">
        <v>266.81298294825137</v>
      </c>
      <c r="AG97" s="343">
        <v>271.4738568432968</v>
      </c>
      <c r="AH97" s="343">
        <v>276.21615011016394</v>
      </c>
      <c r="AI97" s="343">
        <v>281.04128503880463</v>
      </c>
      <c r="AJ97" s="343">
        <v>285.95070876471624</v>
      </c>
      <c r="AK97" s="343">
        <v>290.9458937029608</v>
      </c>
      <c r="AL97" s="343">
        <v>296.02833798976604</v>
      </c>
      <c r="AM97" s="343">
        <v>301.19956591345522</v>
      </c>
      <c r="AN97" s="307"/>
      <c r="AO97" s="307"/>
      <c r="AP97" s="307"/>
      <c r="AQ97" s="307"/>
      <c r="AR97" s="307"/>
      <c r="AS97" s="307"/>
      <c r="AT97" s="307"/>
      <c r="AU97" s="307"/>
      <c r="AV97" s="307"/>
    </row>
    <row r="98" spans="1:48" x14ac:dyDescent="0.2">
      <c r="A98" s="2"/>
      <c r="B98" s="228" t="s">
        <v>287</v>
      </c>
      <c r="C98" s="182"/>
      <c r="D98" s="2"/>
      <c r="E98" s="2"/>
      <c r="F98" s="2"/>
      <c r="G98" s="175"/>
      <c r="H98" s="175"/>
      <c r="I98" s="343">
        <v>2117.722161167997</v>
      </c>
      <c r="J98" s="343">
        <v>2141.3287556847235</v>
      </c>
      <c r="K98" s="343">
        <v>2165.1984967628337</v>
      </c>
      <c r="L98" s="343">
        <v>2189.3343177399893</v>
      </c>
      <c r="M98" s="343">
        <v>2213.739184652246</v>
      </c>
      <c r="N98" s="343">
        <v>2238.4160965985484</v>
      </c>
      <c r="O98" s="343">
        <v>2282.9583079414315</v>
      </c>
      <c r="P98" s="343">
        <v>2328.3868641396471</v>
      </c>
      <c r="Q98" s="343">
        <v>2374.7194025573694</v>
      </c>
      <c r="R98" s="343">
        <v>2421.973911524442</v>
      </c>
      <c r="S98" s="343">
        <v>2470.1687373202376</v>
      </c>
      <c r="T98" s="343">
        <v>2511.0974248525295</v>
      </c>
      <c r="U98" s="343">
        <v>2552.7042674589288</v>
      </c>
      <c r="V98" s="343">
        <v>2595.0005016176196</v>
      </c>
      <c r="W98" s="343">
        <v>2637.9975499860925</v>
      </c>
      <c r="X98" s="343">
        <v>2681.7070244859856</v>
      </c>
      <c r="Y98" s="343">
        <v>2726.1407294390369</v>
      </c>
      <c r="Z98" s="343">
        <v>2771.310664754998</v>
      </c>
      <c r="AA98" s="343">
        <v>2817.229029172368</v>
      </c>
      <c r="AB98" s="343">
        <v>2863.908223552824</v>
      </c>
      <c r="AC98" s="343">
        <v>2911.3608542302368</v>
      </c>
      <c r="AD98" s="343">
        <v>2962.2185210865246</v>
      </c>
      <c r="AE98" s="343">
        <v>3013.9646048748141</v>
      </c>
      <c r="AF98" s="343">
        <v>3066.6146250771003</v>
      </c>
      <c r="AG98" s="343">
        <v>3120.1843722804329</v>
      </c>
      <c r="AH98" s="343">
        <v>3174.6899129127673</v>
      </c>
      <c r="AI98" s="343">
        <v>3230.1475940615455</v>
      </c>
      <c r="AJ98" s="343">
        <v>3286.5740483764494</v>
      </c>
      <c r="AK98" s="343">
        <v>3343.9861990577997</v>
      </c>
      <c r="AL98" s="343">
        <v>3402.4012649320957</v>
      </c>
      <c r="AM98" s="343">
        <v>3461.8367656162191</v>
      </c>
      <c r="AN98" s="307"/>
      <c r="AO98" s="307"/>
      <c r="AP98" s="307"/>
      <c r="AQ98" s="307"/>
      <c r="AR98" s="307"/>
      <c r="AS98" s="307"/>
      <c r="AT98" s="307"/>
      <c r="AU98" s="307"/>
      <c r="AV98" s="307"/>
    </row>
    <row r="99" spans="1:48" x14ac:dyDescent="0.2">
      <c r="A99" s="2"/>
      <c r="B99" s="11"/>
      <c r="C99" s="182"/>
      <c r="D99" s="2"/>
      <c r="E99" s="2"/>
      <c r="F99" s="2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306"/>
      <c r="AN99" s="174"/>
      <c r="AO99" s="174"/>
      <c r="AP99" s="174"/>
      <c r="AQ99" s="174"/>
      <c r="AR99" s="174"/>
      <c r="AS99" s="174"/>
      <c r="AT99" s="174"/>
      <c r="AU99" s="174"/>
      <c r="AV99" s="174"/>
    </row>
    <row r="100" spans="1:48" x14ac:dyDescent="0.2">
      <c r="A100" s="2"/>
      <c r="B100" s="279" t="s">
        <v>323</v>
      </c>
      <c r="C100" s="182"/>
      <c r="D100" s="2"/>
      <c r="E100" s="2"/>
      <c r="F100" s="2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306"/>
      <c r="AN100" s="174"/>
      <c r="AO100" s="174"/>
      <c r="AP100" s="174"/>
      <c r="AQ100" s="174"/>
      <c r="AR100" s="174"/>
      <c r="AS100" s="174"/>
      <c r="AT100" s="174"/>
      <c r="AU100" s="174"/>
      <c r="AV100" s="174"/>
    </row>
    <row r="101" spans="1:48" x14ac:dyDescent="0.2">
      <c r="A101" s="2"/>
      <c r="B101" s="228" t="s">
        <v>279</v>
      </c>
      <c r="C101" s="182"/>
      <c r="D101" s="2"/>
      <c r="E101" s="2"/>
      <c r="F101" s="2"/>
      <c r="G101" s="175"/>
      <c r="H101" s="175"/>
      <c r="I101" s="307">
        <f t="shared" ref="I101:AM101" si="11">+CHOOSE($D$48,I68,I79,I90)</f>
        <v>13073.431413421349</v>
      </c>
      <c r="J101" s="307">
        <f t="shared" si="11"/>
        <v>13463.849332102871</v>
      </c>
      <c r="K101" s="307">
        <f t="shared" si="11"/>
        <v>13865.926481357257</v>
      </c>
      <c r="L101" s="307">
        <f t="shared" si="11"/>
        <v>14280.01104617051</v>
      </c>
      <c r="M101" s="307">
        <f t="shared" si="11"/>
        <v>14706.461609537637</v>
      </c>
      <c r="N101" s="307">
        <f t="shared" si="11"/>
        <v>15145.647462887595</v>
      </c>
      <c r="O101" s="307">
        <f t="shared" si="11"/>
        <v>15745.390770941576</v>
      </c>
      <c r="P101" s="307">
        <f t="shared" si="11"/>
        <v>16368.882950507119</v>
      </c>
      <c r="Q101" s="307">
        <f t="shared" si="11"/>
        <v>17017.064418743528</v>
      </c>
      <c r="R101" s="307">
        <f t="shared" si="11"/>
        <v>17690.912831818841</v>
      </c>
      <c r="S101" s="307">
        <f t="shared" si="11"/>
        <v>18391.444559497624</v>
      </c>
      <c r="T101" s="307">
        <f t="shared" si="11"/>
        <v>18666.00036735745</v>
      </c>
      <c r="U101" s="307">
        <f t="shared" si="11"/>
        <v>18944.65486857362</v>
      </c>
      <c r="V101" s="307">
        <f t="shared" si="11"/>
        <v>19227.469250295515</v>
      </c>
      <c r="W101" s="307">
        <f t="shared" si="11"/>
        <v>19514.505613101974</v>
      </c>
      <c r="X101" s="307">
        <f t="shared" si="11"/>
        <v>19805.826984637384</v>
      </c>
      <c r="Y101" s="307">
        <f t="shared" si="11"/>
        <v>20101.497333451334</v>
      </c>
      <c r="Z101" s="307">
        <f t="shared" si="11"/>
        <v>20401.581583044866</v>
      </c>
      <c r="AA101" s="307">
        <f t="shared" si="11"/>
        <v>20706.145626126432</v>
      </c>
      <c r="AB101" s="307">
        <f t="shared" si="11"/>
        <v>21015.256339080654</v>
      </c>
      <c r="AC101" s="307">
        <f t="shared" si="11"/>
        <v>21328.98159665307</v>
      </c>
      <c r="AD101" s="307">
        <f t="shared" si="11"/>
        <v>21542.784846184819</v>
      </c>
      <c r="AE101" s="307">
        <f t="shared" si="11"/>
        <v>21758.731274906968</v>
      </c>
      <c r="AF101" s="307">
        <f t="shared" si="11"/>
        <v>21976.842366202261</v>
      </c>
      <c r="AG101" s="307">
        <f t="shared" si="11"/>
        <v>22197.139818804426</v>
      </c>
      <c r="AH101" s="307">
        <f t="shared" si="11"/>
        <v>22419.645548956854</v>
      </c>
      <c r="AI101" s="307">
        <f t="shared" si="11"/>
        <v>22644.38169259295</v>
      </c>
      <c r="AJ101" s="307">
        <f t="shared" si="11"/>
        <v>22871.370607538302</v>
      </c>
      <c r="AK101" s="307">
        <f t="shared" si="11"/>
        <v>23100.634875734959</v>
      </c>
      <c r="AL101" s="307">
        <f t="shared" si="11"/>
        <v>23332.197305487989</v>
      </c>
      <c r="AM101" s="307">
        <f t="shared" si="11"/>
        <v>23566.080933734556</v>
      </c>
      <c r="AN101" s="308">
        <f>+AM101*(1+$AM$111)</f>
        <v>23802.262513355057</v>
      </c>
      <c r="AO101" s="308">
        <f t="shared" ref="AO101:AV101" si="12">+AN101*(1+$AM$111)</f>
        <v>24040.811127982732</v>
      </c>
      <c r="AP101" s="308">
        <f t="shared" si="12"/>
        <v>24281.750500275099</v>
      </c>
      <c r="AQ101" s="308">
        <f t="shared" si="12"/>
        <v>24525.10459064048</v>
      </c>
      <c r="AR101" s="308">
        <f t="shared" si="12"/>
        <v>24770.897599620763</v>
      </c>
      <c r="AS101" s="308">
        <f t="shared" si="12"/>
        <v>25019.153970298048</v>
      </c>
      <c r="AT101" s="308">
        <f t="shared" si="12"/>
        <v>25269.898390725408</v>
      </c>
      <c r="AU101" s="308">
        <f t="shared" si="12"/>
        <v>25523.155796382009</v>
      </c>
      <c r="AV101" s="308">
        <f t="shared" si="12"/>
        <v>25778.951372652838</v>
      </c>
    </row>
    <row r="102" spans="1:48" x14ac:dyDescent="0.2">
      <c r="A102" s="2"/>
      <c r="B102" s="228" t="s">
        <v>280</v>
      </c>
      <c r="C102" s="182"/>
      <c r="D102" s="2"/>
      <c r="E102" s="2"/>
      <c r="F102" s="2"/>
      <c r="G102" s="175"/>
      <c r="H102" s="175"/>
      <c r="I102" s="307">
        <f t="shared" ref="I102:AM102" si="13">+CHOOSE($D$48,I69,I80,I91)</f>
        <v>2427.5685865786513</v>
      </c>
      <c r="J102" s="307">
        <f t="shared" si="13"/>
        <v>2500.0641881584847</v>
      </c>
      <c r="K102" s="307">
        <f t="shared" si="13"/>
        <v>2574.7247593616189</v>
      </c>
      <c r="L102" s="307">
        <f t="shared" si="13"/>
        <v>2651.6149536755438</v>
      </c>
      <c r="M102" s="307">
        <f t="shared" si="13"/>
        <v>2730.8013553646983</v>
      </c>
      <c r="N102" s="307">
        <f t="shared" si="13"/>
        <v>2812.3525371124069</v>
      </c>
      <c r="O102" s="307">
        <f t="shared" si="13"/>
        <v>2923.7171795388731</v>
      </c>
      <c r="P102" s="307">
        <f t="shared" si="13"/>
        <v>3039.4916828981754</v>
      </c>
      <c r="Q102" s="307">
        <f t="shared" si="13"/>
        <v>3159.8506705988143</v>
      </c>
      <c r="R102" s="307">
        <f t="shared" si="13"/>
        <v>3284.9756808557349</v>
      </c>
      <c r="S102" s="307">
        <f t="shared" si="13"/>
        <v>3415.0554405023777</v>
      </c>
      <c r="T102" s="307">
        <f t="shared" si="13"/>
        <v>3466.0369336809013</v>
      </c>
      <c r="U102" s="307">
        <f t="shared" si="13"/>
        <v>3517.7795016624532</v>
      </c>
      <c r="V102" s="307">
        <f t="shared" si="13"/>
        <v>3570.2945061161354</v>
      </c>
      <c r="W102" s="307">
        <f t="shared" si="13"/>
        <v>3623.5934783231878</v>
      </c>
      <c r="X102" s="307">
        <f t="shared" si="13"/>
        <v>3677.6881217090358</v>
      </c>
      <c r="Y102" s="307">
        <f t="shared" si="13"/>
        <v>3732.5903144131357</v>
      </c>
      <c r="Z102" s="307">
        <f t="shared" si="13"/>
        <v>3788.3121118971858</v>
      </c>
      <c r="AA102" s="307">
        <f t="shared" si="13"/>
        <v>3844.8657495922721</v>
      </c>
      <c r="AB102" s="307">
        <f t="shared" si="13"/>
        <v>3902.2636455855336</v>
      </c>
      <c r="AC102" s="307">
        <f t="shared" si="13"/>
        <v>3960.5184033469322</v>
      </c>
      <c r="AD102" s="307">
        <f t="shared" si="13"/>
        <v>4000.2189254102432</v>
      </c>
      <c r="AE102" s="307">
        <f t="shared" si="13"/>
        <v>4040.317408369473</v>
      </c>
      <c r="AF102" s="307">
        <f t="shared" si="13"/>
        <v>4080.817841413339</v>
      </c>
      <c r="AG102" s="307">
        <f t="shared" si="13"/>
        <v>4121.7242537184738</v>
      </c>
      <c r="AH102" s="307">
        <f t="shared" si="13"/>
        <v>4163.0407148502663</v>
      </c>
      <c r="AI102" s="307">
        <f t="shared" si="13"/>
        <v>4204.7713351677239</v>
      </c>
      <c r="AJ102" s="307">
        <f t="shared" si="13"/>
        <v>4246.9202662323878</v>
      </c>
      <c r="AK102" s="307">
        <f t="shared" si="13"/>
        <v>4289.4917012213518</v>
      </c>
      <c r="AL102" s="307">
        <f t="shared" si="13"/>
        <v>4332.4898753444195</v>
      </c>
      <c r="AM102" s="307">
        <f t="shared" si="13"/>
        <v>4375.9190662654455</v>
      </c>
      <c r="AN102" s="308">
        <f t="shared" ref="AN102:AV109" si="14">+AM102*(1+$AM$111)</f>
        <v>4419.7749572923913</v>
      </c>
      <c r="AO102" s="308">
        <f t="shared" si="14"/>
        <v>4464.0703763701631</v>
      </c>
      <c r="AP102" s="308">
        <f t="shared" si="14"/>
        <v>4508.8097284920905</v>
      </c>
      <c r="AQ102" s="308">
        <f t="shared" si="14"/>
        <v>4553.9974627987804</v>
      </c>
      <c r="AR102" s="308">
        <f t="shared" si="14"/>
        <v>4599.6380730205638</v>
      </c>
      <c r="AS102" s="308">
        <f t="shared" si="14"/>
        <v>4645.7360979243786</v>
      </c>
      <c r="AT102" s="308">
        <f t="shared" si="14"/>
        <v>4692.29612176513</v>
      </c>
      <c r="AU102" s="308">
        <f t="shared" si="14"/>
        <v>4739.3227747415785</v>
      </c>
      <c r="AV102" s="308">
        <f t="shared" si="14"/>
        <v>4786.8207334567915</v>
      </c>
    </row>
    <row r="103" spans="1:48" x14ac:dyDescent="0.2">
      <c r="A103" s="2"/>
      <c r="B103" s="228" t="s">
        <v>281</v>
      </c>
      <c r="C103" s="182"/>
      <c r="D103" s="2"/>
      <c r="E103" s="2"/>
      <c r="F103" s="2"/>
      <c r="G103" s="175"/>
      <c r="H103" s="175"/>
      <c r="I103" s="307">
        <f t="shared" ref="I103:AM103" si="15">+CHOOSE($D$48,I70,I81,I92)</f>
        <v>827</v>
      </c>
      <c r="J103" s="307">
        <f t="shared" si="15"/>
        <v>849.35797581995757</v>
      </c>
      <c r="K103" s="307">
        <f t="shared" si="15"/>
        <v>872.32040034942645</v>
      </c>
      <c r="L103" s="307">
        <f t="shared" si="15"/>
        <v>895.90361488179428</v>
      </c>
      <c r="M103" s="307">
        <f t="shared" si="15"/>
        <v>920.12440249792462</v>
      </c>
      <c r="N103" s="307">
        <f t="shared" si="15"/>
        <v>945</v>
      </c>
      <c r="O103" s="307">
        <f t="shared" si="15"/>
        <v>979.83531680466785</v>
      </c>
      <c r="P103" s="307">
        <f t="shared" si="15"/>
        <v>1015.954759849422</v>
      </c>
      <c r="Q103" s="307">
        <f t="shared" si="15"/>
        <v>1053.4056655833531</v>
      </c>
      <c r="R103" s="307">
        <f t="shared" si="15"/>
        <v>1092.2371154081447</v>
      </c>
      <c r="S103" s="307">
        <f t="shared" si="15"/>
        <v>1132.5</v>
      </c>
      <c r="T103" s="307">
        <f t="shared" si="15"/>
        <v>1115.4386112260188</v>
      </c>
      <c r="U103" s="307">
        <f t="shared" si="15"/>
        <v>1098.6342564360525</v>
      </c>
      <c r="V103" s="307">
        <f t="shared" si="15"/>
        <v>1082.0830633504286</v>
      </c>
      <c r="W103" s="307">
        <f t="shared" si="15"/>
        <v>1065.781218026312</v>
      </c>
      <c r="X103" s="307">
        <f t="shared" si="15"/>
        <v>1049.724963978847</v>
      </c>
      <c r="Y103" s="307">
        <f t="shared" si="15"/>
        <v>1033.9106013155388</v>
      </c>
      <c r="Z103" s="307">
        <f t="shared" si="15"/>
        <v>1018.3344858836756</v>
      </c>
      <c r="AA103" s="307">
        <f t="shared" si="15"/>
        <v>1002.9930284305951</v>
      </c>
      <c r="AB103" s="307">
        <f t="shared" si="15"/>
        <v>987.88269377660208</v>
      </c>
      <c r="AC103" s="307">
        <f t="shared" si="15"/>
        <v>973</v>
      </c>
      <c r="AD103" s="307">
        <f t="shared" si="15"/>
        <v>982.70281072971352</v>
      </c>
      <c r="AE103" s="307">
        <f t="shared" si="15"/>
        <v>992.50237843379159</v>
      </c>
      <c r="AF103" s="307">
        <f t="shared" si="15"/>
        <v>1002.3996679782249</v>
      </c>
      <c r="AG103" s="307">
        <f t="shared" si="15"/>
        <v>1012.3956538507022</v>
      </c>
      <c r="AH103" s="307">
        <f t="shared" si="15"/>
        <v>1022.4913202565582</v>
      </c>
      <c r="AI103" s="307">
        <f t="shared" si="15"/>
        <v>1032.6876612156786</v>
      </c>
      <c r="AJ103" s="307">
        <f t="shared" si="15"/>
        <v>1042.9856806603716</v>
      </c>
      <c r="AK103" s="307">
        <f t="shared" si="15"/>
        <v>1053.3863925342143</v>
      </c>
      <c r="AL103" s="307">
        <f t="shared" si="15"/>
        <v>1063.8908208918867</v>
      </c>
      <c r="AM103" s="307">
        <f t="shared" si="15"/>
        <v>1074.5</v>
      </c>
      <c r="AN103" s="308">
        <f t="shared" si="14"/>
        <v>1085.2687446213829</v>
      </c>
      <c r="AO103" s="308">
        <f t="shared" si="14"/>
        <v>1096.1454146599092</v>
      </c>
      <c r="AP103" s="308">
        <f t="shared" si="14"/>
        <v>1107.1310917547185</v>
      </c>
      <c r="AQ103" s="308">
        <f t="shared" si="14"/>
        <v>1118.2268683852437</v>
      </c>
      <c r="AR103" s="308">
        <f t="shared" si="14"/>
        <v>1129.4338479798548</v>
      </c>
      <c r="AS103" s="308">
        <f t="shared" si="14"/>
        <v>1140.7531450255885</v>
      </c>
      <c r="AT103" s="308">
        <f t="shared" si="14"/>
        <v>1152.1858851789809</v>
      </c>
      <c r="AU103" s="308">
        <f t="shared" si="14"/>
        <v>1163.7332053780081</v>
      </c>
      <c r="AV103" s="308">
        <f t="shared" si="14"/>
        <v>1175.3962539551501</v>
      </c>
    </row>
    <row r="104" spans="1:48" x14ac:dyDescent="0.2">
      <c r="A104" s="2"/>
      <c r="B104" s="228" t="s">
        <v>282</v>
      </c>
      <c r="C104" s="182"/>
      <c r="E104" s="2"/>
      <c r="G104" s="175"/>
      <c r="H104" s="175"/>
      <c r="I104" s="307">
        <f t="shared" ref="I104:AM104" si="16">+CHOOSE($D$48,I71,I82,I93)</f>
        <v>960.69603895946454</v>
      </c>
      <c r="J104" s="307">
        <f t="shared" si="16"/>
        <v>977.18683565508661</v>
      </c>
      <c r="K104" s="307">
        <f t="shared" si="16"/>
        <v>993.96070458649183</v>
      </c>
      <c r="L104" s="307">
        <f t="shared" si="16"/>
        <v>1011.0225048209619</v>
      </c>
      <c r="M104" s="307">
        <f t="shared" si="16"/>
        <v>1028.3771788339402</v>
      </c>
      <c r="N104" s="307">
        <f t="shared" si="16"/>
        <v>1046.0297539407718</v>
      </c>
      <c r="O104" s="307">
        <f t="shared" si="16"/>
        <v>1084.6238088055361</v>
      </c>
      <c r="P104" s="307">
        <f t="shared" si="16"/>
        <v>1124.6418203649289</v>
      </c>
      <c r="Q104" s="307">
        <f t="shared" si="16"/>
        <v>1166.1363265726654</v>
      </c>
      <c r="R104" s="307">
        <f t="shared" si="16"/>
        <v>1209.1618038097963</v>
      </c>
      <c r="S104" s="307">
        <f t="shared" si="16"/>
        <v>1253.774738402398</v>
      </c>
      <c r="T104" s="307">
        <f t="shared" si="16"/>
        <v>1264.3542914214868</v>
      </c>
      <c r="U104" s="307">
        <f t="shared" si="16"/>
        <v>1275.0231164115728</v>
      </c>
      <c r="V104" s="307">
        <f t="shared" si="16"/>
        <v>1285.7819666639143</v>
      </c>
      <c r="W104" s="307">
        <f t="shared" si="16"/>
        <v>1296.6316018261625</v>
      </c>
      <c r="X104" s="307">
        <f t="shared" si="16"/>
        <v>1307.5727879559975</v>
      </c>
      <c r="Y104" s="307">
        <f t="shared" si="16"/>
        <v>1318.6062975752177</v>
      </c>
      <c r="Z104" s="307">
        <f t="shared" si="16"/>
        <v>1329.7329097242846</v>
      </c>
      <c r="AA104" s="307">
        <f t="shared" si="16"/>
        <v>1340.9534100173285</v>
      </c>
      <c r="AB104" s="307">
        <f t="shared" si="16"/>
        <v>1352.2685906976183</v>
      </c>
      <c r="AC104" s="307">
        <f t="shared" si="16"/>
        <v>1363.679250693498</v>
      </c>
      <c r="AD104" s="307">
        <f t="shared" si="16"/>
        <v>1377.345901856703</v>
      </c>
      <c r="AE104" s="307">
        <f t="shared" si="16"/>
        <v>1391.1495187718776</v>
      </c>
      <c r="AF104" s="307">
        <f t="shared" si="16"/>
        <v>1405.0914740954972</v>
      </c>
      <c r="AG104" s="307">
        <f t="shared" si="16"/>
        <v>1419.1731542406567</v>
      </c>
      <c r="AH104" s="307">
        <f t="shared" si="16"/>
        <v>1433.3959595149386</v>
      </c>
      <c r="AI104" s="307">
        <f t="shared" si="16"/>
        <v>1447.761304259662</v>
      </c>
      <c r="AJ104" s="307">
        <f t="shared" si="16"/>
        <v>1462.2706169905268</v>
      </c>
      <c r="AK104" s="307">
        <f t="shared" si="16"/>
        <v>1476.9253405396685</v>
      </c>
      <c r="AL104" s="307">
        <f t="shared" si="16"/>
        <v>1491.7269321991357</v>
      </c>
      <c r="AM104" s="307">
        <f t="shared" si="16"/>
        <v>1506.6768638658054</v>
      </c>
      <c r="AN104" s="308">
        <f t="shared" si="14"/>
        <v>1521.776927499046</v>
      </c>
      <c r="AO104" s="308">
        <f t="shared" si="14"/>
        <v>1537.0283254543276</v>
      </c>
      <c r="AP104" s="308">
        <f t="shared" si="14"/>
        <v>1552.4325744191015</v>
      </c>
      <c r="AQ104" s="308">
        <f t="shared" si="14"/>
        <v>1567.9912062812098</v>
      </c>
      <c r="AR104" s="308">
        <f t="shared" si="14"/>
        <v>1583.7057682812251</v>
      </c>
      <c r="AS104" s="308">
        <f t="shared" si="14"/>
        <v>1599.5778231663173</v>
      </c>
      <c r="AT104" s="308">
        <f t="shared" si="14"/>
        <v>1615.6089493456618</v>
      </c>
      <c r="AU104" s="308">
        <f t="shared" si="14"/>
        <v>1631.8007410474061</v>
      </c>
      <c r="AV104" s="308">
        <f t="shared" si="14"/>
        <v>1648.1548084772087</v>
      </c>
    </row>
    <row r="105" spans="1:48" x14ac:dyDescent="0.2">
      <c r="A105" s="2"/>
      <c r="B105" s="228" t="s">
        <v>283</v>
      </c>
      <c r="C105" s="182"/>
      <c r="D105" s="2"/>
      <c r="E105" s="2"/>
      <c r="F105" s="2"/>
      <c r="G105" s="175"/>
      <c r="H105" s="175"/>
      <c r="I105" s="307">
        <f t="shared" ref="I105:AM105" si="17">+CHOOSE($D$48,I72,I83,I94)</f>
        <v>520.28731646278595</v>
      </c>
      <c r="J105" s="307">
        <f t="shared" si="17"/>
        <v>529.21829151748852</v>
      </c>
      <c r="K105" s="307">
        <f t="shared" si="17"/>
        <v>538.30257093480748</v>
      </c>
      <c r="L105" s="307">
        <f t="shared" si="17"/>
        <v>547.54278625580673</v>
      </c>
      <c r="M105" s="307">
        <f t="shared" si="17"/>
        <v>556.941614193183</v>
      </c>
      <c r="N105" s="307">
        <f t="shared" si="17"/>
        <v>566.50177740665777</v>
      </c>
      <c r="O105" s="307">
        <f t="shared" si="17"/>
        <v>587.40328675268836</v>
      </c>
      <c r="P105" s="307">
        <f t="shared" si="17"/>
        <v>609.0759730135419</v>
      </c>
      <c r="Q105" s="307">
        <f t="shared" si="17"/>
        <v>631.54828934176885</v>
      </c>
      <c r="R105" s="307">
        <f t="shared" si="17"/>
        <v>654.84973869039266</v>
      </c>
      <c r="S105" s="307">
        <f t="shared" si="17"/>
        <v>679.01091254498147</v>
      </c>
      <c r="T105" s="307">
        <f t="shared" si="17"/>
        <v>684.74051590177191</v>
      </c>
      <c r="U105" s="307">
        <f t="shared" si="17"/>
        <v>690.51846657378167</v>
      </c>
      <c r="V105" s="307">
        <f t="shared" si="17"/>
        <v>696.34517252343733</v>
      </c>
      <c r="W105" s="307">
        <f t="shared" si="17"/>
        <v>702.22104515561807</v>
      </c>
      <c r="X105" s="307">
        <f t="shared" si="17"/>
        <v>708.14649934670365</v>
      </c>
      <c r="Y105" s="307">
        <f t="shared" si="17"/>
        <v>714.12195347386762</v>
      </c>
      <c r="Z105" s="307">
        <f t="shared" si="17"/>
        <v>720.14782944461729</v>
      </c>
      <c r="AA105" s="307">
        <f t="shared" si="17"/>
        <v>726.22455272658351</v>
      </c>
      <c r="AB105" s="307">
        <f t="shared" si="17"/>
        <v>732.35255237756144</v>
      </c>
      <c r="AC105" s="307">
        <f t="shared" si="17"/>
        <v>738.53226107580474</v>
      </c>
      <c r="AD105" s="307">
        <f t="shared" si="17"/>
        <v>745.93375433733456</v>
      </c>
      <c r="AE105" s="307">
        <f t="shared" si="17"/>
        <v>753.40942459205451</v>
      </c>
      <c r="AF105" s="307">
        <f t="shared" si="17"/>
        <v>760.96001523405062</v>
      </c>
      <c r="AG105" s="307">
        <f t="shared" si="17"/>
        <v>768.58627710762687</v>
      </c>
      <c r="AH105" s="307">
        <f t="shared" si="17"/>
        <v>776.28896858197061</v>
      </c>
      <c r="AI105" s="307">
        <f t="shared" si="17"/>
        <v>784.06885562656601</v>
      </c>
      <c r="AJ105" s="307">
        <f t="shared" si="17"/>
        <v>791.92671188736347</v>
      </c>
      <c r="AK105" s="307">
        <f t="shared" si="17"/>
        <v>799.86331876371253</v>
      </c>
      <c r="AL105" s="307">
        <f t="shared" si="17"/>
        <v>807.87946548606521</v>
      </c>
      <c r="AM105" s="307">
        <f t="shared" si="17"/>
        <v>815.97594919445908</v>
      </c>
      <c r="AN105" s="308">
        <f t="shared" si="14"/>
        <v>824.15374036622802</v>
      </c>
      <c r="AO105" s="308">
        <f t="shared" si="14"/>
        <v>832.41349016498225</v>
      </c>
      <c r="AP105" s="308">
        <f t="shared" si="14"/>
        <v>840.75601998813795</v>
      </c>
      <c r="AQ105" s="308">
        <f t="shared" si="14"/>
        <v>849.18215946523674</v>
      </c>
      <c r="AR105" s="308">
        <f t="shared" si="14"/>
        <v>857.69274654044909</v>
      </c>
      <c r="AS105" s="308">
        <f t="shared" si="14"/>
        <v>866.28862755590433</v>
      </c>
      <c r="AT105" s="308">
        <f t="shared" si="14"/>
        <v>874.97065733585578</v>
      </c>
      <c r="AU105" s="308">
        <f t="shared" si="14"/>
        <v>883.73969927168957</v>
      </c>
      <c r="AV105" s="308">
        <f t="shared" si="14"/>
        <v>892.59662540778504</v>
      </c>
    </row>
    <row r="106" spans="1:48" x14ac:dyDescent="0.2">
      <c r="A106" s="2"/>
      <c r="B106" s="228" t="s">
        <v>284</v>
      </c>
      <c r="C106" s="182"/>
      <c r="D106" s="2"/>
      <c r="E106" s="2"/>
      <c r="F106" s="2"/>
      <c r="G106" s="175"/>
      <c r="H106" s="175"/>
      <c r="I106" s="307">
        <f t="shared" ref="I106:AM106" si="18">+CHOOSE($D$48,I73,I84,I95)</f>
        <v>83.164705150573496</v>
      </c>
      <c r="J106" s="307">
        <f t="shared" si="18"/>
        <v>84.5922661993053</v>
      </c>
      <c r="K106" s="307">
        <f t="shared" si="18"/>
        <v>86.044332000914736</v>
      </c>
      <c r="L106" s="307">
        <f t="shared" si="18"/>
        <v>87.521323190942496</v>
      </c>
      <c r="M106" s="307">
        <f t="shared" si="18"/>
        <v>89.02366762533498</v>
      </c>
      <c r="N106" s="307">
        <f t="shared" si="18"/>
        <v>90.551800504385952</v>
      </c>
      <c r="O106" s="307">
        <f t="shared" si="18"/>
        <v>93.89277732039281</v>
      </c>
      <c r="P106" s="307">
        <f t="shared" si="18"/>
        <v>97.357021989969894</v>
      </c>
      <c r="Q106" s="307">
        <f t="shared" si="18"/>
        <v>100.94908257332852</v>
      </c>
      <c r="R106" s="307">
        <f t="shared" si="18"/>
        <v>104.67367493478373</v>
      </c>
      <c r="S106" s="307">
        <f t="shared" si="18"/>
        <v>108.535688933836</v>
      </c>
      <c r="T106" s="307">
        <f t="shared" si="18"/>
        <v>109.45153054426913</v>
      </c>
      <c r="U106" s="307">
        <f t="shared" si="18"/>
        <v>110.37510017360223</v>
      </c>
      <c r="V106" s="307">
        <f t="shared" si="18"/>
        <v>111.30646303210249</v>
      </c>
      <c r="W106" s="307">
        <f t="shared" si="18"/>
        <v>112.24568488029179</v>
      </c>
      <c r="X106" s="307">
        <f t="shared" si="18"/>
        <v>113.19283203358995</v>
      </c>
      <c r="Y106" s="307">
        <f t="shared" si="18"/>
        <v>114.14797136699693</v>
      </c>
      <c r="Z106" s="307">
        <f t="shared" si="18"/>
        <v>115.1111703198147</v>
      </c>
      <c r="AA106" s="307">
        <f t="shared" si="18"/>
        <v>116.08249690040894</v>
      </c>
      <c r="AB106" s="307">
        <f t="shared" si="18"/>
        <v>117.06201969101083</v>
      </c>
      <c r="AC106" s="307">
        <f t="shared" si="18"/>
        <v>118.04980785255944</v>
      </c>
      <c r="AD106" s="307">
        <f t="shared" si="18"/>
        <v>119.2328907094584</v>
      </c>
      <c r="AE106" s="307">
        <f t="shared" si="18"/>
        <v>120.42783029930551</v>
      </c>
      <c r="AF106" s="307">
        <f t="shared" si="18"/>
        <v>121.63474544904125</v>
      </c>
      <c r="AG106" s="307">
        <f t="shared" si="18"/>
        <v>122.85375617647726</v>
      </c>
      <c r="AH106" s="307">
        <f t="shared" si="18"/>
        <v>124.0849837022312</v>
      </c>
      <c r="AI106" s="307">
        <f t="shared" si="18"/>
        <v>125.32855046178111</v>
      </c>
      <c r="AJ106" s="307">
        <f t="shared" si="18"/>
        <v>126.5845801176406</v>
      </c>
      <c r="AK106" s="307">
        <f t="shared" si="18"/>
        <v>127.85319757165611</v>
      </c>
      <c r="AL106" s="307">
        <f t="shared" si="18"/>
        <v>129.13452897742732</v>
      </c>
      <c r="AM106" s="307">
        <f t="shared" si="18"/>
        <v>130.42870175285219</v>
      </c>
      <c r="AN106" s="308">
        <f t="shared" si="14"/>
        <v>131.73587102272188</v>
      </c>
      <c r="AO106" s="308">
        <f t="shared" si="14"/>
        <v>133.05614087150656</v>
      </c>
      <c r="AP106" s="308">
        <f t="shared" si="14"/>
        <v>134.38964259449585</v>
      </c>
      <c r="AQ106" s="308">
        <f t="shared" si="14"/>
        <v>135.73650880283373</v>
      </c>
      <c r="AR106" s="308">
        <f t="shared" si="14"/>
        <v>137.09687343670606</v>
      </c>
      <c r="AS106" s="308">
        <f t="shared" si="14"/>
        <v>138.47087177866041</v>
      </c>
      <c r="AT106" s="308">
        <f t="shared" si="14"/>
        <v>139.85864046705936</v>
      </c>
      <c r="AU106" s="308">
        <f t="shared" si="14"/>
        <v>141.26031750966857</v>
      </c>
      <c r="AV106" s="308">
        <f t="shared" si="14"/>
        <v>142.67604229738109</v>
      </c>
    </row>
    <row r="107" spans="1:48" x14ac:dyDescent="0.2">
      <c r="A107" s="2"/>
      <c r="B107" s="228" t="s">
        <v>285</v>
      </c>
      <c r="C107" s="182"/>
      <c r="D107" s="2"/>
      <c r="E107" s="2"/>
      <c r="F107" s="2"/>
      <c r="G107" s="175"/>
      <c r="H107" s="175"/>
      <c r="I107" s="307">
        <f t="shared" ref="I107:AM107" si="19">+CHOOSE($D$48,I74,I85,I96)</f>
        <v>383.47258267938577</v>
      </c>
      <c r="J107" s="307">
        <f t="shared" si="19"/>
        <v>390.05506885905208</v>
      </c>
      <c r="K107" s="307">
        <f t="shared" si="19"/>
        <v>396.75054649172597</v>
      </c>
      <c r="L107" s="307">
        <f t="shared" si="19"/>
        <v>403.56095512852897</v>
      </c>
      <c r="M107" s="307">
        <f t="shared" si="19"/>
        <v>410.4882676138846</v>
      </c>
      <c r="N107" s="307">
        <f t="shared" si="19"/>
        <v>417.53449065701324</v>
      </c>
      <c r="O107" s="307">
        <f t="shared" si="19"/>
        <v>432.93973986683699</v>
      </c>
      <c r="P107" s="307">
        <f t="shared" si="19"/>
        <v>448.91337733805523</v>
      </c>
      <c r="Q107" s="307">
        <f t="shared" si="19"/>
        <v>465.47637418326025</v>
      </c>
      <c r="R107" s="307">
        <f t="shared" si="19"/>
        <v>482.65047526002326</v>
      </c>
      <c r="S107" s="307">
        <f t="shared" si="19"/>
        <v>500.4582277179818</v>
      </c>
      <c r="T107" s="307">
        <f t="shared" si="19"/>
        <v>504.68117478479553</v>
      </c>
      <c r="U107" s="307">
        <f t="shared" si="19"/>
        <v>508.93975575857974</v>
      </c>
      <c r="V107" s="307">
        <f t="shared" si="19"/>
        <v>513.23427132397615</v>
      </c>
      <c r="W107" s="307">
        <f t="shared" si="19"/>
        <v>517.56502470285204</v>
      </c>
      <c r="X107" s="307">
        <f t="shared" si="19"/>
        <v>521.93232167570943</v>
      </c>
      <c r="Y107" s="307">
        <f t="shared" si="19"/>
        <v>526.33647060327542</v>
      </c>
      <c r="Z107" s="307">
        <f t="shared" si="19"/>
        <v>530.77778244827471</v>
      </c>
      <c r="AA107" s="307">
        <f t="shared" si="19"/>
        <v>535.25657079738528</v>
      </c>
      <c r="AB107" s="307">
        <f t="shared" si="19"/>
        <v>539.77315188338025</v>
      </c>
      <c r="AC107" s="307">
        <f t="shared" si="19"/>
        <v>544.32784460745529</v>
      </c>
      <c r="AD107" s="307">
        <f t="shared" si="19"/>
        <v>549.78304147056383</v>
      </c>
      <c r="AE107" s="307">
        <f t="shared" si="19"/>
        <v>555.29290974743537</v>
      </c>
      <c r="AF107" s="307">
        <f t="shared" si="19"/>
        <v>560.85799734927423</v>
      </c>
      <c r="AG107" s="307">
        <f t="shared" si="19"/>
        <v>566.47885767839352</v>
      </c>
      <c r="AH107" s="307">
        <f t="shared" si="19"/>
        <v>572.15604968324681</v>
      </c>
      <c r="AI107" s="307">
        <f t="shared" si="19"/>
        <v>577.89013791401055</v>
      </c>
      <c r="AJ107" s="307">
        <f t="shared" si="19"/>
        <v>583.68169257872421</v>
      </c>
      <c r="AK107" s="307">
        <f t="shared" si="19"/>
        <v>589.53128959999276</v>
      </c>
      <c r="AL107" s="307">
        <f t="shared" si="19"/>
        <v>595.43951067225748</v>
      </c>
      <c r="AM107" s="307">
        <f t="shared" si="19"/>
        <v>601.40694331964039</v>
      </c>
      <c r="AN107" s="308">
        <f t="shared" si="14"/>
        <v>607.43430282279144</v>
      </c>
      <c r="AO107" s="308">
        <f t="shared" si="14"/>
        <v>613.52206911536143</v>
      </c>
      <c r="AP107" s="308">
        <f t="shared" si="14"/>
        <v>619.67084760013188</v>
      </c>
      <c r="AQ107" s="308">
        <f t="shared" si="14"/>
        <v>625.88124974729033</v>
      </c>
      <c r="AR107" s="308">
        <f t="shared" si="14"/>
        <v>632.15389315523873</v>
      </c>
      <c r="AS107" s="308">
        <f t="shared" si="14"/>
        <v>638.48940161201097</v>
      </c>
      <c r="AT107" s="308">
        <f t="shared" si="14"/>
        <v>644.8884051573059</v>
      </c>
      <c r="AU107" s="308">
        <f t="shared" si="14"/>
        <v>651.35154014514205</v>
      </c>
      <c r="AV107" s="308">
        <f t="shared" si="14"/>
        <v>657.8794493071407</v>
      </c>
    </row>
    <row r="108" spans="1:48" x14ac:dyDescent="0.2">
      <c r="A108" s="2"/>
      <c r="B108" s="228" t="s">
        <v>286</v>
      </c>
      <c r="C108" s="182"/>
      <c r="D108" s="2"/>
      <c r="E108" s="2"/>
      <c r="F108" s="2"/>
      <c r="G108" s="175"/>
      <c r="H108" s="175"/>
      <c r="I108" s="307">
        <f t="shared" ref="I108:AM108" si="20">+CHOOSE($D$48,I75,I86,I97)</f>
        <v>191.48994595537914</v>
      </c>
      <c r="J108" s="307">
        <f t="shared" si="20"/>
        <v>194.77696041150833</v>
      </c>
      <c r="K108" s="307">
        <f t="shared" si="20"/>
        <v>198.12039800766661</v>
      </c>
      <c r="L108" s="307">
        <f t="shared" si="20"/>
        <v>201.52122727343399</v>
      </c>
      <c r="M108" s="307">
        <f t="shared" si="20"/>
        <v>204.98043336365362</v>
      </c>
      <c r="N108" s="307">
        <f t="shared" si="20"/>
        <v>208.499018343812</v>
      </c>
      <c r="O108" s="307">
        <f t="shared" si="20"/>
        <v>216.19174651229406</v>
      </c>
      <c r="P108" s="307">
        <f t="shared" si="20"/>
        <v>224.16830367500464</v>
      </c>
      <c r="Q108" s="307">
        <f t="shared" si="20"/>
        <v>232.4391619162551</v>
      </c>
      <c r="R108" s="307">
        <f t="shared" si="20"/>
        <v>241.01517969578731</v>
      </c>
      <c r="S108" s="307">
        <f t="shared" si="20"/>
        <v>249.90761610397865</v>
      </c>
      <c r="T108" s="307">
        <f t="shared" si="20"/>
        <v>252.01637678758848</v>
      </c>
      <c r="U108" s="307">
        <f t="shared" si="20"/>
        <v>254.14293153322038</v>
      </c>
      <c r="V108" s="307">
        <f t="shared" si="20"/>
        <v>256.28743049003339</v>
      </c>
      <c r="W108" s="307">
        <f t="shared" si="20"/>
        <v>258.45002507416928</v>
      </c>
      <c r="X108" s="307">
        <f t="shared" si="20"/>
        <v>260.63086797944362</v>
      </c>
      <c r="Y108" s="307">
        <f t="shared" si="20"/>
        <v>262.83011318812697</v>
      </c>
      <c r="Z108" s="307">
        <f t="shared" si="20"/>
        <v>265.04791598181708</v>
      </c>
      <c r="AA108" s="307">
        <f t="shared" si="20"/>
        <v>267.28443295240282</v>
      </c>
      <c r="AB108" s="307">
        <f t="shared" si="20"/>
        <v>269.53982201312061</v>
      </c>
      <c r="AC108" s="307">
        <f t="shared" si="20"/>
        <v>271.81424240970347</v>
      </c>
      <c r="AD108" s="307">
        <f t="shared" si="20"/>
        <v>274.53833638584564</v>
      </c>
      <c r="AE108" s="307">
        <f t="shared" si="20"/>
        <v>277.28973094758283</v>
      </c>
      <c r="AF108" s="307">
        <f t="shared" si="20"/>
        <v>280.06869969853534</v>
      </c>
      <c r="AG108" s="307">
        <f t="shared" si="20"/>
        <v>282.87551898435038</v>
      </c>
      <c r="AH108" s="307">
        <f t="shared" si="20"/>
        <v>285.71046792018234</v>
      </c>
      <c r="AI108" s="307">
        <f t="shared" si="20"/>
        <v>288.57382841844867</v>
      </c>
      <c r="AJ108" s="307">
        <f t="shared" si="20"/>
        <v>291.46588521686357</v>
      </c>
      <c r="AK108" s="307">
        <f t="shared" si="20"/>
        <v>294.38692590675299</v>
      </c>
      <c r="AL108" s="307">
        <f t="shared" si="20"/>
        <v>297.33724096165304</v>
      </c>
      <c r="AM108" s="307">
        <f t="shared" si="20"/>
        <v>300.31712376619538</v>
      </c>
      <c r="AN108" s="308">
        <f t="shared" si="14"/>
        <v>303.32693150120366</v>
      </c>
      <c r="AO108" s="308">
        <f t="shared" si="14"/>
        <v>306.36690382519083</v>
      </c>
      <c r="AP108" s="308">
        <f t="shared" si="14"/>
        <v>309.43734305063271</v>
      </c>
      <c r="AQ108" s="308">
        <f t="shared" si="14"/>
        <v>312.53855451981048</v>
      </c>
      <c r="AR108" s="308">
        <f t="shared" si="14"/>
        <v>315.67084663517579</v>
      </c>
      <c r="AS108" s="308">
        <f t="shared" si="14"/>
        <v>318.83453089001989</v>
      </c>
      <c r="AT108" s="308">
        <f t="shared" si="14"/>
        <v>322.02992189945036</v>
      </c>
      <c r="AU108" s="308">
        <f t="shared" si="14"/>
        <v>325.25733743167842</v>
      </c>
      <c r="AV108" s="308">
        <f t="shared" si="14"/>
        <v>328.51709843961953</v>
      </c>
    </row>
    <row r="109" spans="1:48" x14ac:dyDescent="0.2">
      <c r="A109" s="2"/>
      <c r="B109" s="228" t="s">
        <v>287</v>
      </c>
      <c r="C109" s="182"/>
      <c r="D109" s="2"/>
      <c r="E109" s="2"/>
      <c r="F109" s="2"/>
      <c r="G109" s="175"/>
      <c r="H109" s="175"/>
      <c r="I109" s="307">
        <f t="shared" ref="I109:AM109" si="21">+CHOOSE($D$48,I76,I87,I98)</f>
        <v>2200.8894107924107</v>
      </c>
      <c r="J109" s="307">
        <f t="shared" si="21"/>
        <v>2238.6687065853189</v>
      </c>
      <c r="K109" s="307">
        <f t="shared" si="21"/>
        <v>2277.0965016547511</v>
      </c>
      <c r="L109" s="307">
        <f t="shared" si="21"/>
        <v>2316.1839277940039</v>
      </c>
      <c r="M109" s="307">
        <f t="shared" si="21"/>
        <v>2355.94230787881</v>
      </c>
      <c r="N109" s="307">
        <f t="shared" si="21"/>
        <v>2396.3831591473586</v>
      </c>
      <c r="O109" s="307">
        <f t="shared" si="21"/>
        <v>2484.7995189810076</v>
      </c>
      <c r="P109" s="307">
        <f t="shared" si="21"/>
        <v>2576.478066940288</v>
      </c>
      <c r="Q109" s="307">
        <f t="shared" si="21"/>
        <v>2671.5391639107534</v>
      </c>
      <c r="R109" s="307">
        <f t="shared" si="21"/>
        <v>2770.1076115833962</v>
      </c>
      <c r="S109" s="307">
        <f t="shared" si="21"/>
        <v>2872.3128162968233</v>
      </c>
      <c r="T109" s="307">
        <f t="shared" si="21"/>
        <v>2896.5498540968842</v>
      </c>
      <c r="U109" s="307">
        <f t="shared" si="21"/>
        <v>2920.9914079224936</v>
      </c>
      <c r="V109" s="307">
        <f t="shared" si="21"/>
        <v>2945.6392035127892</v>
      </c>
      <c r="W109" s="307">
        <f t="shared" si="21"/>
        <v>2970.494981168973</v>
      </c>
      <c r="X109" s="307">
        <f t="shared" si="21"/>
        <v>2995.5604958771883</v>
      </c>
      <c r="Y109" s="307">
        <f t="shared" si="21"/>
        <v>3020.8375174324342</v>
      </c>
      <c r="Z109" s="307">
        <f t="shared" si="21"/>
        <v>3046.3278305635254</v>
      </c>
      <c r="AA109" s="307">
        <f t="shared" si="21"/>
        <v>3072.0332350591043</v>
      </c>
      <c r="AB109" s="307">
        <f t="shared" si="21"/>
        <v>3097.9555458947207</v>
      </c>
      <c r="AC109" s="307">
        <f t="shared" si="21"/>
        <v>3124.0965933609782</v>
      </c>
      <c r="AD109" s="307">
        <f t="shared" si="21"/>
        <v>3155.4059634492219</v>
      </c>
      <c r="AE109" s="307">
        <f t="shared" si="21"/>
        <v>3187.0291127776482</v>
      </c>
      <c r="AF109" s="307">
        <f t="shared" si="21"/>
        <v>3218.9691860090625</v>
      </c>
      <c r="AG109" s="307">
        <f t="shared" si="21"/>
        <v>3251.2293593217523</v>
      </c>
      <c r="AH109" s="307">
        <f t="shared" si="21"/>
        <v>3283.812840725333</v>
      </c>
      <c r="AI109" s="307">
        <f t="shared" si="21"/>
        <v>3316.7228703797573</v>
      </c>
      <c r="AJ109" s="307">
        <f t="shared" si="21"/>
        <v>3349.9627209175228</v>
      </c>
      <c r="AK109" s="307">
        <f t="shared" si="21"/>
        <v>3383.5356977691085</v>
      </c>
      <c r="AL109" s="307">
        <f t="shared" si="21"/>
        <v>3417.4451394916732</v>
      </c>
      <c r="AM109" s="307">
        <f t="shared" si="21"/>
        <v>3451.6944181010467</v>
      </c>
      <c r="AN109" s="308">
        <f t="shared" si="14"/>
        <v>3486.2876388544978</v>
      </c>
      <c r="AO109" s="308">
        <f t="shared" si="14"/>
        <v>3521.2275562667905</v>
      </c>
      <c r="AP109" s="308">
        <f t="shared" si="14"/>
        <v>3556.5176449659189</v>
      </c>
      <c r="AQ109" s="308">
        <f t="shared" si="14"/>
        <v>3592.1614144029409</v>
      </c>
      <c r="AR109" s="308">
        <f t="shared" si="14"/>
        <v>3628.1624092009783</v>
      </c>
      <c r="AS109" s="308">
        <f t="shared" si="14"/>
        <v>3664.5242095077133</v>
      </c>
      <c r="AT109" s="308">
        <f t="shared" si="14"/>
        <v>3701.250431351421</v>
      </c>
      <c r="AU109" s="308">
        <f t="shared" si="14"/>
        <v>3738.3447270005668</v>
      </c>
      <c r="AV109" s="308">
        <f t="shared" si="14"/>
        <v>3775.8107853270094</v>
      </c>
    </row>
    <row r="110" spans="1:48" ht="13.5" thickBot="1" x14ac:dyDescent="0.25">
      <c r="A110" s="2"/>
      <c r="B110" s="280" t="s">
        <v>288</v>
      </c>
      <c r="C110" s="281"/>
      <c r="D110" s="282"/>
      <c r="E110" s="282"/>
      <c r="F110" s="282"/>
      <c r="G110" s="283">
        <f t="shared" ref="G110:AV110" si="22">+SUM(G101:G109)</f>
        <v>0</v>
      </c>
      <c r="H110" s="283">
        <f t="shared" si="22"/>
        <v>0</v>
      </c>
      <c r="I110" s="283">
        <f t="shared" si="22"/>
        <v>20668</v>
      </c>
      <c r="J110" s="283">
        <f t="shared" si="22"/>
        <v>21227.769625309076</v>
      </c>
      <c r="K110" s="283">
        <f t="shared" si="22"/>
        <v>21803.246694744659</v>
      </c>
      <c r="L110" s="283">
        <f t="shared" si="22"/>
        <v>22394.882339191528</v>
      </c>
      <c r="M110" s="283">
        <f t="shared" si="22"/>
        <v>23003.140836909064</v>
      </c>
      <c r="N110" s="283">
        <f t="shared" si="22"/>
        <v>23628.5</v>
      </c>
      <c r="O110" s="283">
        <f t="shared" si="22"/>
        <v>24548.794145523872</v>
      </c>
      <c r="P110" s="283">
        <f t="shared" si="22"/>
        <v>25504.96395657651</v>
      </c>
      <c r="Q110" s="283">
        <f t="shared" si="22"/>
        <v>26498.40915342373</v>
      </c>
      <c r="R110" s="283">
        <f t="shared" si="22"/>
        <v>27530.584112056898</v>
      </c>
      <c r="S110" s="283">
        <f t="shared" si="22"/>
        <v>28603</v>
      </c>
      <c r="T110" s="283">
        <f t="shared" si="22"/>
        <v>28959.26965580117</v>
      </c>
      <c r="U110" s="283">
        <f t="shared" si="22"/>
        <v>29321.059405045376</v>
      </c>
      <c r="V110" s="283">
        <f t="shared" si="22"/>
        <v>29688.441327308337</v>
      </c>
      <c r="W110" s="283">
        <f t="shared" si="22"/>
        <v>30061.48867225954</v>
      </c>
      <c r="X110" s="283">
        <f t="shared" si="22"/>
        <v>30440.2758751939</v>
      </c>
      <c r="Y110" s="283">
        <f t="shared" si="22"/>
        <v>30824.878572819933</v>
      </c>
      <c r="Z110" s="283">
        <f t="shared" si="22"/>
        <v>31215.373619308062</v>
      </c>
      <c r="AA110" s="283">
        <f t="shared" si="22"/>
        <v>31611.839102602513</v>
      </c>
      <c r="AB110" s="283">
        <f t="shared" si="22"/>
        <v>32014.354361000198</v>
      </c>
      <c r="AC110" s="283">
        <f t="shared" si="22"/>
        <v>32422.999999999996</v>
      </c>
      <c r="AD110" s="283">
        <f t="shared" si="22"/>
        <v>32747.946470533901</v>
      </c>
      <c r="AE110" s="283">
        <f t="shared" si="22"/>
        <v>33076.149588846136</v>
      </c>
      <c r="AF110" s="283">
        <f t="shared" si="22"/>
        <v>33407.641993429286</v>
      </c>
      <c r="AG110" s="283">
        <f t="shared" si="22"/>
        <v>33742.456649882857</v>
      </c>
      <c r="AH110" s="283">
        <f t="shared" si="22"/>
        <v>34080.626854191585</v>
      </c>
      <c r="AI110" s="283">
        <f t="shared" si="22"/>
        <v>34422.186236036578</v>
      </c>
      <c r="AJ110" s="283">
        <f t="shared" si="22"/>
        <v>34767.168762139707</v>
      </c>
      <c r="AK110" s="283">
        <f t="shared" si="22"/>
        <v>35115.608739641422</v>
      </c>
      <c r="AL110" s="283">
        <f t="shared" si="22"/>
        <v>35467.540819512513</v>
      </c>
      <c r="AM110" s="283">
        <f t="shared" si="22"/>
        <v>35823</v>
      </c>
      <c r="AN110" s="283">
        <f t="shared" si="22"/>
        <v>36182.021627335322</v>
      </c>
      <c r="AO110" s="283">
        <f t="shared" si="22"/>
        <v>36544.641404710972</v>
      </c>
      <c r="AP110" s="283">
        <f t="shared" si="22"/>
        <v>36910.895393140323</v>
      </c>
      <c r="AQ110" s="283">
        <f t="shared" si="22"/>
        <v>37280.820015043821</v>
      </c>
      <c r="AR110" s="283">
        <f t="shared" si="22"/>
        <v>37654.452057870963</v>
      </c>
      <c r="AS110" s="283">
        <f t="shared" si="22"/>
        <v>38031.82867775864</v>
      </c>
      <c r="AT110" s="283">
        <f t="shared" si="22"/>
        <v>38412.987403226267</v>
      </c>
      <c r="AU110" s="283">
        <f t="shared" si="22"/>
        <v>38797.966138907745</v>
      </c>
      <c r="AV110" s="283">
        <f t="shared" si="22"/>
        <v>39186.803169320927</v>
      </c>
    </row>
    <row r="111" spans="1:48" ht="13.5" thickTop="1" x14ac:dyDescent="0.2">
      <c r="A111" s="2"/>
      <c r="B111" s="11"/>
      <c r="C111" s="182"/>
      <c r="D111" s="2"/>
      <c r="E111" s="2"/>
      <c r="F111" s="2"/>
      <c r="G111" s="304">
        <f>+IFERROR((G110-F110)/F110,0)</f>
        <v>0</v>
      </c>
      <c r="H111" s="304">
        <f t="shared" ref="H111:AV111" si="23">+IFERROR((H110-G110)/G110,0)</f>
        <v>0</v>
      </c>
      <c r="I111" s="304">
        <f t="shared" si="23"/>
        <v>0</v>
      </c>
      <c r="J111" s="304">
        <f t="shared" si="23"/>
        <v>2.7083879684007946E-2</v>
      </c>
      <c r="K111" s="304">
        <f t="shared" si="23"/>
        <v>2.7109634200545647E-2</v>
      </c>
      <c r="L111" s="304">
        <f t="shared" si="23"/>
        <v>2.7135208472849781E-2</v>
      </c>
      <c r="M111" s="304">
        <f t="shared" si="23"/>
        <v>2.7160602520919262E-2</v>
      </c>
      <c r="N111" s="304">
        <f t="shared" si="23"/>
        <v>2.7185816385888177E-2</v>
      </c>
      <c r="O111" s="304">
        <f t="shared" si="23"/>
        <v>3.8948479400887588E-2</v>
      </c>
      <c r="P111" s="304">
        <f t="shared" si="23"/>
        <v>3.894976695737138E-2</v>
      </c>
      <c r="Q111" s="304">
        <f t="shared" si="23"/>
        <v>3.8951052765203317E-2</v>
      </c>
      <c r="R111" s="304">
        <f t="shared" si="23"/>
        <v>3.8952336823578924E-2</v>
      </c>
      <c r="S111" s="304">
        <f t="shared" si="23"/>
        <v>3.8953619130566927E-2</v>
      </c>
      <c r="T111" s="304">
        <f t="shared" si="23"/>
        <v>1.2455674432792725E-2</v>
      </c>
      <c r="U111" s="304">
        <f t="shared" si="23"/>
        <v>1.2493055023289644E-2</v>
      </c>
      <c r="V111" s="304">
        <f t="shared" si="23"/>
        <v>1.2529626477266513E-2</v>
      </c>
      <c r="W111" s="304">
        <f t="shared" si="23"/>
        <v>1.2565406881366401E-2</v>
      </c>
      <c r="X111" s="304">
        <f t="shared" si="23"/>
        <v>1.2600414006905156E-2</v>
      </c>
      <c r="Y111" s="304">
        <f t="shared" si="23"/>
        <v>1.2634665309963551E-2</v>
      </c>
      <c r="Z111" s="304">
        <f t="shared" si="23"/>
        <v>1.2668177931849224E-2</v>
      </c>
      <c r="AA111" s="304">
        <f t="shared" si="23"/>
        <v>1.2700968699897912E-2</v>
      </c>
      <c r="AB111" s="304">
        <f t="shared" si="23"/>
        <v>1.2733054128589031E-2</v>
      </c>
      <c r="AC111" s="304">
        <f t="shared" si="23"/>
        <v>1.2764450420952715E-2</v>
      </c>
      <c r="AD111" s="304">
        <f t="shared" si="23"/>
        <v>1.0022097601514514E-2</v>
      </c>
      <c r="AE111" s="304">
        <f t="shared" si="23"/>
        <v>1.0022097678935275E-2</v>
      </c>
      <c r="AF111" s="304">
        <f t="shared" si="23"/>
        <v>1.0022097756352374E-2</v>
      </c>
      <c r="AG111" s="304">
        <f t="shared" si="23"/>
        <v>1.0022097833765797E-2</v>
      </c>
      <c r="AH111" s="304">
        <f t="shared" si="23"/>
        <v>1.0022097911175712E-2</v>
      </c>
      <c r="AI111" s="304">
        <f t="shared" si="23"/>
        <v>1.0022097988581568E-2</v>
      </c>
      <c r="AJ111" s="304">
        <f t="shared" si="23"/>
        <v>1.0022098065984173E-2</v>
      </c>
      <c r="AK111" s="304">
        <f t="shared" si="23"/>
        <v>1.0022098143382761E-2</v>
      </c>
      <c r="AL111" s="304">
        <f t="shared" si="23"/>
        <v>1.0022098220777825E-2</v>
      </c>
      <c r="AM111" s="304">
        <f t="shared" si="23"/>
        <v>1.0022098298169317E-2</v>
      </c>
      <c r="AN111" s="304">
        <f t="shared" si="23"/>
        <v>1.002209829816938E-2</v>
      </c>
      <c r="AO111" s="304">
        <f t="shared" si="23"/>
        <v>1.0022098298169526E-2</v>
      </c>
      <c r="AP111" s="304">
        <f t="shared" si="23"/>
        <v>1.0022098298169023E-2</v>
      </c>
      <c r="AQ111" s="304">
        <f t="shared" si="23"/>
        <v>1.0022098298169324E-2</v>
      </c>
      <c r="AR111" s="304">
        <f t="shared" si="23"/>
        <v>1.0022098298169736E-2</v>
      </c>
      <c r="AS111" s="304">
        <f t="shared" si="23"/>
        <v>1.0022098298169045E-2</v>
      </c>
      <c r="AT111" s="304">
        <f t="shared" si="23"/>
        <v>1.0022098298169187E-2</v>
      </c>
      <c r="AU111" s="304">
        <f t="shared" si="23"/>
        <v>1.002209829816943E-2</v>
      </c>
      <c r="AV111" s="304">
        <f t="shared" si="23"/>
        <v>1.0022098298169423E-2</v>
      </c>
    </row>
    <row r="112" spans="1:48" x14ac:dyDescent="0.2">
      <c r="A112" s="2"/>
      <c r="B112" s="11"/>
      <c r="C112" s="182"/>
      <c r="D112" s="2"/>
      <c r="E112" s="2"/>
      <c r="F112" s="2"/>
      <c r="G112" s="304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  <c r="AB112" s="304"/>
      <c r="AC112" s="304"/>
      <c r="AD112" s="304"/>
      <c r="AE112" s="304"/>
      <c r="AF112" s="304"/>
      <c r="AG112" s="304"/>
      <c r="AH112" s="304"/>
      <c r="AI112" s="304"/>
      <c r="AJ112" s="304"/>
      <c r="AK112" s="304"/>
      <c r="AL112" s="304"/>
      <c r="AM112" s="304"/>
      <c r="AN112" s="304"/>
      <c r="AO112" s="304"/>
      <c r="AP112" s="304"/>
      <c r="AQ112" s="304"/>
      <c r="AR112" s="304"/>
      <c r="AS112" s="304"/>
      <c r="AT112" s="304"/>
      <c r="AU112" s="304"/>
      <c r="AV112" s="304"/>
    </row>
    <row r="113" spans="1:57" ht="14.25" customHeight="1" x14ac:dyDescent="0.2">
      <c r="A113" s="2"/>
      <c r="B113" s="27" t="s">
        <v>28</v>
      </c>
      <c r="C113" s="183"/>
      <c r="D113" s="28"/>
      <c r="E113" s="28"/>
      <c r="F113" s="28"/>
      <c r="G113" s="29"/>
      <c r="H113" s="29"/>
      <c r="I113" s="29"/>
      <c r="J113" s="29"/>
      <c r="K113" s="30"/>
      <c r="L113" s="30"/>
      <c r="M113" s="30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31"/>
      <c r="AX113" s="31"/>
      <c r="AY113" s="31"/>
      <c r="AZ113" s="31"/>
      <c r="BA113" s="31"/>
      <c r="BB113" s="31"/>
      <c r="BC113" s="31"/>
      <c r="BD113" s="31"/>
      <c r="BE113" s="31"/>
    </row>
    <row r="114" spans="1:57" x14ac:dyDescent="0.2">
      <c r="A114" s="2"/>
      <c r="B114" s="2"/>
      <c r="C114" s="182"/>
      <c r="D114" s="173"/>
      <c r="E114" s="173"/>
      <c r="F114" s="173"/>
      <c r="G114" s="173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</row>
    <row r="115" spans="1:57" x14ac:dyDescent="0.2">
      <c r="A115" s="2"/>
      <c r="B115" s="22" t="s">
        <v>245</v>
      </c>
      <c r="C115" s="325" t="str">
        <f>+Control!F11</f>
        <v>NO</v>
      </c>
      <c r="D115" s="173"/>
      <c r="E115" s="173"/>
      <c r="F115" s="173"/>
      <c r="G115" s="173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</row>
    <row r="116" spans="1:57" x14ac:dyDescent="0.2">
      <c r="A116" s="2"/>
      <c r="B116" s="22" t="s">
        <v>246</v>
      </c>
      <c r="C116" s="325" t="str">
        <f>+Control!F12</f>
        <v>SI</v>
      </c>
      <c r="D116" s="173"/>
      <c r="E116" s="173"/>
      <c r="F116" s="173"/>
      <c r="G116" s="173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</row>
    <row r="117" spans="1:57" x14ac:dyDescent="0.2">
      <c r="A117" s="2"/>
      <c r="B117" s="22" t="s">
        <v>247</v>
      </c>
      <c r="C117" s="325" t="str">
        <f>+Control!F13</f>
        <v>SI</v>
      </c>
      <c r="D117" s="173"/>
      <c r="E117" s="173"/>
      <c r="F117" s="173"/>
      <c r="G117" s="173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</row>
    <row r="118" spans="1:57" x14ac:dyDescent="0.2">
      <c r="A118" s="2"/>
      <c r="B118" s="22" t="s">
        <v>248</v>
      </c>
      <c r="C118" s="325" t="str">
        <f>+Control!F14</f>
        <v>NO</v>
      </c>
      <c r="D118" s="173"/>
      <c r="E118" s="173"/>
      <c r="F118" s="173"/>
      <c r="G118" s="173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</row>
    <row r="119" spans="1:57" x14ac:dyDescent="0.2">
      <c r="A119" s="2"/>
      <c r="B119" s="22" t="s">
        <v>249</v>
      </c>
      <c r="C119" s="325" t="str">
        <f>+Control!F15</f>
        <v>NO</v>
      </c>
      <c r="D119" s="173"/>
      <c r="E119" s="173"/>
      <c r="F119" s="173"/>
      <c r="G119" s="173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</row>
    <row r="120" spans="1:57" x14ac:dyDescent="0.2">
      <c r="A120" s="2"/>
      <c r="B120" s="2"/>
      <c r="C120" s="182"/>
      <c r="D120" s="173"/>
      <c r="E120" s="173"/>
      <c r="F120" s="173"/>
      <c r="G120" s="173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</row>
    <row r="121" spans="1:57" x14ac:dyDescent="0.2">
      <c r="A121" s="2"/>
      <c r="B121" s="5" t="s">
        <v>363</v>
      </c>
      <c r="C121" s="182"/>
      <c r="D121" s="173"/>
      <c r="E121" s="173"/>
      <c r="F121" s="173"/>
      <c r="G121" s="173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</row>
    <row r="122" spans="1:57" x14ac:dyDescent="0.2">
      <c r="A122" s="2"/>
      <c r="B122" s="2"/>
      <c r="C122" s="181" t="s">
        <v>369</v>
      </c>
      <c r="D122" s="181" t="s">
        <v>370</v>
      </c>
      <c r="E122" s="173"/>
      <c r="F122" s="173"/>
      <c r="G122" s="173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</row>
    <row r="123" spans="1:57" x14ac:dyDescent="0.2">
      <c r="A123" s="2"/>
      <c r="B123" s="228" t="s">
        <v>260</v>
      </c>
      <c r="C123" s="362">
        <v>13073636.021</v>
      </c>
      <c r="D123" s="316">
        <f>+C123/$D$19</f>
        <v>1909.1174096086447</v>
      </c>
      <c r="E123" s="173"/>
      <c r="F123" s="173"/>
      <c r="G123" s="173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</row>
    <row r="124" spans="1:57" x14ac:dyDescent="0.2">
      <c r="A124" s="2"/>
      <c r="B124" s="228" t="s">
        <v>261</v>
      </c>
      <c r="C124" s="362">
        <v>42412.4</v>
      </c>
      <c r="D124" s="316">
        <f t="shared" ref="D124:D129" si="24">+C124/$D$19</f>
        <v>6.1933995327102807</v>
      </c>
      <c r="E124" s="173"/>
      <c r="F124" s="173"/>
      <c r="G124" s="173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</row>
    <row r="125" spans="1:57" x14ac:dyDescent="0.2">
      <c r="A125" s="2"/>
      <c r="B125" s="228" t="s">
        <v>362</v>
      </c>
      <c r="C125" s="362">
        <v>886000</v>
      </c>
      <c r="D125" s="316">
        <f t="shared" si="24"/>
        <v>129.38084112149534</v>
      </c>
      <c r="E125" s="173"/>
      <c r="F125" s="173"/>
      <c r="G125" s="173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</row>
    <row r="126" spans="1:57" x14ac:dyDescent="0.2">
      <c r="A126" s="2"/>
      <c r="B126" s="228" t="s">
        <v>262</v>
      </c>
      <c r="C126" s="362">
        <v>3063669.0410000002</v>
      </c>
      <c r="D126" s="316">
        <f t="shared" si="24"/>
        <v>447.38157724883183</v>
      </c>
      <c r="E126" s="173"/>
      <c r="F126" s="173"/>
      <c r="G126" s="173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</row>
    <row r="127" spans="1:57" x14ac:dyDescent="0.2">
      <c r="A127" s="2"/>
      <c r="B127" s="228" t="s">
        <v>263</v>
      </c>
      <c r="C127" s="362">
        <v>3847619.702</v>
      </c>
      <c r="D127" s="316">
        <f t="shared" si="24"/>
        <v>561.86035367990655</v>
      </c>
      <c r="E127" s="173"/>
      <c r="F127" s="173"/>
      <c r="G127" s="173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</row>
    <row r="128" spans="1:57" x14ac:dyDescent="0.2">
      <c r="A128" s="2"/>
      <c r="B128" s="228" t="s">
        <v>264</v>
      </c>
      <c r="C128" s="362">
        <v>1249297.8970000001</v>
      </c>
      <c r="D128" s="316">
        <f t="shared" si="24"/>
        <v>182.43252000584113</v>
      </c>
      <c r="E128" s="173"/>
      <c r="F128" s="173"/>
      <c r="G128" s="173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</row>
    <row r="129" spans="1:48" x14ac:dyDescent="0.2">
      <c r="A129" s="2"/>
      <c r="B129" s="228" t="s">
        <v>172</v>
      </c>
      <c r="C129" s="362">
        <v>43827.199999999997</v>
      </c>
      <c r="D129" s="316">
        <f t="shared" si="24"/>
        <v>6.3999999999999995</v>
      </c>
      <c r="E129" s="173"/>
      <c r="F129" s="173"/>
      <c r="G129" s="173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</row>
    <row r="130" spans="1:48" x14ac:dyDescent="0.2">
      <c r="A130" s="2"/>
      <c r="B130" s="2"/>
      <c r="C130" s="182"/>
      <c r="D130" s="173"/>
      <c r="E130" s="173"/>
      <c r="F130" s="173"/>
      <c r="G130" s="173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</row>
    <row r="131" spans="1:48" x14ac:dyDescent="0.2">
      <c r="A131" s="2"/>
      <c r="B131" s="2" t="s">
        <v>364</v>
      </c>
      <c r="C131" s="181" t="s">
        <v>258</v>
      </c>
      <c r="D131" s="359">
        <f>+TS!D183</f>
        <v>155.03</v>
      </c>
      <c r="E131" s="173"/>
      <c r="F131" s="173"/>
      <c r="G131" s="173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</row>
    <row r="132" spans="1:48" x14ac:dyDescent="0.2">
      <c r="A132" s="2"/>
      <c r="B132" s="2"/>
      <c r="C132" s="182"/>
      <c r="D132" s="173"/>
      <c r="E132" s="173"/>
      <c r="F132" s="173"/>
      <c r="G132" s="173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</row>
    <row r="133" spans="1:48" x14ac:dyDescent="0.2">
      <c r="A133" s="2"/>
      <c r="B133" s="5" t="s">
        <v>376</v>
      </c>
      <c r="C133" s="181"/>
      <c r="D133" s="159"/>
      <c r="E133" s="173"/>
      <c r="F133" s="173"/>
      <c r="G133" s="2"/>
      <c r="H133" s="2"/>
      <c r="I133" s="2"/>
      <c r="J133" s="2"/>
      <c r="K133" s="2"/>
      <c r="L133" s="1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</row>
    <row r="134" spans="1:48" x14ac:dyDescent="0.2">
      <c r="A134" s="2"/>
      <c r="B134" s="228" t="s">
        <v>260</v>
      </c>
      <c r="C134" s="181" t="s">
        <v>370</v>
      </c>
      <c r="D134" s="173">
        <f>+D123/$D$131</f>
        <v>12.314503061398728</v>
      </c>
      <c r="E134" s="173"/>
      <c r="F134" s="173"/>
      <c r="G134" s="2"/>
      <c r="H134" s="2"/>
      <c r="I134" s="2"/>
      <c r="J134" s="2"/>
      <c r="K134" s="2"/>
      <c r="L134" s="1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</row>
    <row r="135" spans="1:48" x14ac:dyDescent="0.2">
      <c r="A135" s="2"/>
      <c r="B135" s="228" t="s">
        <v>261</v>
      </c>
      <c r="C135" s="181" t="s">
        <v>370</v>
      </c>
      <c r="D135" s="173">
        <f t="shared" ref="D135:D140" si="25">+D124/$D$131</f>
        <v>3.9949684143135399E-2</v>
      </c>
      <c r="E135" s="173"/>
      <c r="F135" s="173"/>
      <c r="G135" s="2"/>
      <c r="H135" s="2"/>
      <c r="I135" s="2"/>
      <c r="J135" s="2"/>
      <c r="K135" s="2"/>
      <c r="L135" s="1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</row>
    <row r="136" spans="1:48" x14ac:dyDescent="0.2">
      <c r="A136" s="2"/>
      <c r="B136" s="228" t="s">
        <v>362</v>
      </c>
      <c r="C136" s="181" t="s">
        <v>370</v>
      </c>
      <c r="D136" s="173">
        <f t="shared" si="25"/>
        <v>0.8345535775107743</v>
      </c>
      <c r="E136" s="173"/>
      <c r="F136" s="173"/>
      <c r="G136" s="2"/>
      <c r="H136" s="2"/>
      <c r="I136" s="2"/>
      <c r="J136" s="2"/>
      <c r="K136" s="2"/>
      <c r="L136" s="1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</row>
    <row r="137" spans="1:48" x14ac:dyDescent="0.2">
      <c r="A137" s="2"/>
      <c r="B137" s="228" t="s">
        <v>262</v>
      </c>
      <c r="C137" s="181" t="s">
        <v>370</v>
      </c>
      <c r="D137" s="173">
        <f t="shared" si="25"/>
        <v>2.8857742194983671</v>
      </c>
      <c r="E137" s="173"/>
      <c r="F137" s="173"/>
      <c r="G137" s="2"/>
      <c r="H137" s="2"/>
      <c r="I137" s="2"/>
      <c r="J137" s="2"/>
      <c r="K137" s="2"/>
      <c r="L137" s="1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</row>
    <row r="138" spans="1:48" x14ac:dyDescent="0.2">
      <c r="A138" s="2"/>
      <c r="B138" s="228" t="s">
        <v>263</v>
      </c>
      <c r="C138" s="181" t="s">
        <v>370</v>
      </c>
      <c r="D138" s="173">
        <f t="shared" si="25"/>
        <v>3.6242040487641525</v>
      </c>
      <c r="E138" s="173"/>
      <c r="F138" s="173"/>
      <c r="G138" s="2"/>
      <c r="H138" s="2"/>
      <c r="I138" s="2"/>
      <c r="J138" s="2"/>
      <c r="K138" s="2"/>
      <c r="L138" s="1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</row>
    <row r="139" spans="1:48" x14ac:dyDescent="0.2">
      <c r="A139" s="2"/>
      <c r="B139" s="228" t="s">
        <v>264</v>
      </c>
      <c r="C139" s="181" t="s">
        <v>370</v>
      </c>
      <c r="D139" s="173">
        <f t="shared" si="25"/>
        <v>1.1767562407652785</v>
      </c>
      <c r="E139" s="173"/>
      <c r="F139" s="173"/>
      <c r="G139" s="2"/>
      <c r="H139" s="2"/>
      <c r="I139" s="2"/>
      <c r="J139" s="2"/>
      <c r="K139" s="2"/>
      <c r="L139" s="1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</row>
    <row r="140" spans="1:48" x14ac:dyDescent="0.2">
      <c r="A140" s="2"/>
      <c r="B140" s="228" t="s">
        <v>172</v>
      </c>
      <c r="C140" s="181" t="s">
        <v>370</v>
      </c>
      <c r="D140" s="173">
        <f t="shared" si="25"/>
        <v>4.1282332451783525E-2</v>
      </c>
      <c r="E140" s="173"/>
      <c r="F140" s="173"/>
      <c r="G140" s="2"/>
      <c r="H140" s="2"/>
      <c r="I140" s="2"/>
      <c r="J140" s="2"/>
      <c r="K140" s="2"/>
      <c r="L140" s="1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</row>
    <row r="141" spans="1:48" x14ac:dyDescent="0.2">
      <c r="A141" s="2"/>
      <c r="B141" s="2"/>
      <c r="C141" s="181"/>
      <c r="D141" s="159"/>
      <c r="E141" s="173"/>
      <c r="F141" s="173"/>
      <c r="G141" s="2"/>
      <c r="H141" s="2"/>
      <c r="I141" s="2"/>
      <c r="J141" s="2"/>
      <c r="K141" s="2"/>
      <c r="L141" s="1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</row>
    <row r="142" spans="1:48" x14ac:dyDescent="0.2">
      <c r="A142" s="2"/>
      <c r="B142" s="5" t="s">
        <v>268</v>
      </c>
      <c r="C142" s="181"/>
      <c r="D142" s="159"/>
      <c r="E142" s="173"/>
      <c r="F142" s="173"/>
      <c r="G142" s="2"/>
      <c r="H142" s="2"/>
      <c r="I142" s="2"/>
      <c r="J142" s="2"/>
      <c r="K142" s="2"/>
      <c r="L142" s="1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</row>
    <row r="143" spans="1:48" x14ac:dyDescent="0.2">
      <c r="A143" s="2"/>
      <c r="B143" s="228" t="s">
        <v>293</v>
      </c>
      <c r="C143" s="181" t="s">
        <v>371</v>
      </c>
      <c r="D143" s="158">
        <v>500</v>
      </c>
      <c r="E143" s="173"/>
      <c r="F143" s="173"/>
      <c r="G143" s="2"/>
      <c r="H143" s="2"/>
      <c r="I143" s="2"/>
      <c r="J143" s="2"/>
      <c r="K143" s="2"/>
      <c r="L143" s="1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</row>
    <row r="144" spans="1:48" x14ac:dyDescent="0.2">
      <c r="A144" s="2"/>
      <c r="B144" s="228" t="s">
        <v>294</v>
      </c>
      <c r="C144" s="181" t="s">
        <v>371</v>
      </c>
      <c r="D144" s="158">
        <v>30</v>
      </c>
      <c r="E144" s="173"/>
      <c r="F144" s="173"/>
      <c r="G144" s="2"/>
      <c r="H144" s="2"/>
      <c r="I144" s="2"/>
      <c r="J144" s="2"/>
      <c r="K144" s="2"/>
      <c r="L144" s="1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</row>
    <row r="145" spans="1:48" x14ac:dyDescent="0.2">
      <c r="A145" s="2"/>
      <c r="B145" s="228" t="s">
        <v>256</v>
      </c>
      <c r="C145" s="181" t="s">
        <v>371</v>
      </c>
      <c r="D145" s="158">
        <v>500</v>
      </c>
      <c r="E145" s="173"/>
      <c r="F145" s="173"/>
      <c r="G145" s="2"/>
      <c r="H145" s="2"/>
      <c r="I145" s="2"/>
      <c r="J145" s="2"/>
      <c r="K145" s="2"/>
      <c r="L145" s="1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</row>
    <row r="146" spans="1:48" x14ac:dyDescent="0.2">
      <c r="A146" s="2"/>
      <c r="B146" s="228" t="s">
        <v>292</v>
      </c>
      <c r="C146" s="181" t="s">
        <v>371</v>
      </c>
      <c r="D146" s="158">
        <v>250</v>
      </c>
      <c r="E146" s="173"/>
      <c r="F146" s="173"/>
      <c r="G146" s="2"/>
      <c r="H146" s="2"/>
      <c r="I146" s="2"/>
      <c r="J146" s="2"/>
      <c r="K146" s="2"/>
      <c r="L146" s="1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</row>
    <row r="147" spans="1:48" x14ac:dyDescent="0.2">
      <c r="A147" s="2"/>
      <c r="B147" s="2"/>
      <c r="C147" s="181"/>
      <c r="D147" s="159"/>
      <c r="E147" s="173"/>
      <c r="F147" s="173"/>
      <c r="G147" s="2"/>
      <c r="H147" s="2"/>
      <c r="I147" s="2"/>
      <c r="J147" s="2"/>
      <c r="K147" s="2"/>
      <c r="L147" s="1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</row>
    <row r="148" spans="1:48" x14ac:dyDescent="0.2">
      <c r="A148" s="2"/>
      <c r="B148" s="27" t="s">
        <v>173</v>
      </c>
      <c r="C148" s="183"/>
      <c r="D148" s="28"/>
      <c r="E148" s="28"/>
      <c r="F148" s="28"/>
      <c r="G148" s="29"/>
      <c r="H148" s="29"/>
      <c r="I148" s="29"/>
      <c r="J148" s="29"/>
      <c r="K148" s="30"/>
      <c r="L148" s="30"/>
      <c r="M148" s="30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</row>
    <row r="149" spans="1:48" x14ac:dyDescent="0.2">
      <c r="A149" s="2"/>
      <c r="B149" s="2"/>
      <c r="C149" s="181"/>
      <c r="D149" s="159"/>
      <c r="E149" s="173"/>
      <c r="F149" s="173"/>
      <c r="G149" s="2"/>
      <c r="H149" s="2"/>
      <c r="I149" s="2"/>
      <c r="J149" s="2"/>
      <c r="K149" s="2"/>
      <c r="L149" s="1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</row>
    <row r="150" spans="1:48" x14ac:dyDescent="0.2">
      <c r="A150" s="2"/>
      <c r="B150" s="2" t="s">
        <v>265</v>
      </c>
      <c r="C150" s="181" t="s">
        <v>369</v>
      </c>
      <c r="D150" s="159"/>
      <c r="E150" s="173"/>
      <c r="F150" s="173"/>
      <c r="G150" s="175">
        <v>0</v>
      </c>
      <c r="H150" s="175">
        <v>0</v>
      </c>
      <c r="I150" s="175">
        <v>0</v>
      </c>
      <c r="J150" s="175">
        <v>0</v>
      </c>
      <c r="K150" s="175">
        <v>0</v>
      </c>
      <c r="L150" s="175">
        <v>0</v>
      </c>
      <c r="M150" s="175">
        <v>0</v>
      </c>
      <c r="N150" s="175">
        <v>0</v>
      </c>
      <c r="O150" s="175">
        <v>0</v>
      </c>
      <c r="P150" s="175">
        <v>0</v>
      </c>
      <c r="Q150" s="175">
        <v>0</v>
      </c>
      <c r="R150" s="175">
        <v>0</v>
      </c>
      <c r="S150" s="175">
        <v>0</v>
      </c>
      <c r="T150" s="175">
        <v>0</v>
      </c>
      <c r="U150" s="175">
        <v>0</v>
      </c>
      <c r="V150" s="175">
        <v>0</v>
      </c>
      <c r="W150" s="175">
        <v>0</v>
      </c>
      <c r="X150" s="175">
        <v>2019386.1938334515</v>
      </c>
      <c r="Y150" s="175">
        <v>0</v>
      </c>
      <c r="Z150" s="175">
        <v>0</v>
      </c>
      <c r="AA150" s="175">
        <v>0</v>
      </c>
      <c r="AB150" s="175">
        <v>0</v>
      </c>
      <c r="AC150" s="175">
        <v>0</v>
      </c>
      <c r="AD150" s="175">
        <v>0</v>
      </c>
      <c r="AE150" s="175">
        <v>0</v>
      </c>
      <c r="AF150" s="175">
        <v>0</v>
      </c>
      <c r="AG150" s="175">
        <v>0</v>
      </c>
      <c r="AH150" s="175">
        <v>2566367.2870412176</v>
      </c>
      <c r="AI150" s="175">
        <v>0</v>
      </c>
      <c r="AJ150" s="175">
        <v>0</v>
      </c>
      <c r="AK150" s="175">
        <v>0</v>
      </c>
      <c r="AL150" s="175">
        <v>0</v>
      </c>
      <c r="AM150" s="175">
        <v>0</v>
      </c>
      <c r="AN150" s="175">
        <v>0</v>
      </c>
      <c r="AO150" s="175">
        <v>0</v>
      </c>
      <c r="AP150" s="175">
        <v>0</v>
      </c>
      <c r="AQ150" s="175">
        <v>0</v>
      </c>
      <c r="AR150" s="175">
        <v>0</v>
      </c>
      <c r="AS150" s="175">
        <v>0</v>
      </c>
      <c r="AT150" s="175">
        <v>0</v>
      </c>
      <c r="AU150" s="175">
        <v>0</v>
      </c>
      <c r="AV150" s="175">
        <v>0</v>
      </c>
    </row>
    <row r="151" spans="1:48" x14ac:dyDescent="0.2">
      <c r="A151" s="2"/>
      <c r="B151" s="2" t="s">
        <v>266</v>
      </c>
      <c r="C151" s="181" t="s">
        <v>369</v>
      </c>
      <c r="D151" s="159"/>
      <c r="E151" s="173"/>
      <c r="F151" s="173"/>
      <c r="G151" s="175">
        <v>0</v>
      </c>
      <c r="H151" s="175">
        <v>0</v>
      </c>
      <c r="I151" s="175">
        <v>0</v>
      </c>
      <c r="J151" s="175">
        <v>0</v>
      </c>
      <c r="K151" s="175">
        <v>0</v>
      </c>
      <c r="L151" s="175">
        <v>0</v>
      </c>
      <c r="M151" s="175">
        <v>0</v>
      </c>
      <c r="N151" s="175">
        <v>15728.021466812876</v>
      </c>
      <c r="O151" s="175">
        <v>0</v>
      </c>
      <c r="P151" s="175">
        <v>0</v>
      </c>
      <c r="Q151" s="175">
        <v>0</v>
      </c>
      <c r="R151" s="175">
        <v>0</v>
      </c>
      <c r="S151" s="175">
        <v>15728.021466812876</v>
      </c>
      <c r="T151" s="175">
        <v>0</v>
      </c>
      <c r="U151" s="175">
        <v>0</v>
      </c>
      <c r="V151" s="175">
        <v>0</v>
      </c>
      <c r="W151" s="175">
        <v>0</v>
      </c>
      <c r="X151" s="175">
        <v>15728.021466812876</v>
      </c>
      <c r="Y151" s="175">
        <v>0</v>
      </c>
      <c r="Z151" s="175">
        <v>0</v>
      </c>
      <c r="AA151" s="175">
        <v>0</v>
      </c>
      <c r="AB151" s="175">
        <v>0</v>
      </c>
      <c r="AC151" s="175">
        <v>0</v>
      </c>
      <c r="AD151" s="175">
        <v>15728.021466812876</v>
      </c>
      <c r="AE151" s="175">
        <v>0</v>
      </c>
      <c r="AF151" s="175">
        <v>0</v>
      </c>
      <c r="AG151" s="175">
        <v>0</v>
      </c>
      <c r="AH151" s="175">
        <v>0</v>
      </c>
      <c r="AI151" s="175">
        <v>0</v>
      </c>
      <c r="AJ151" s="175">
        <v>15728.021466812876</v>
      </c>
      <c r="AK151" s="175">
        <v>0</v>
      </c>
      <c r="AL151" s="175">
        <v>0</v>
      </c>
      <c r="AM151" s="175">
        <v>0</v>
      </c>
      <c r="AN151" s="175">
        <v>0</v>
      </c>
      <c r="AO151" s="175">
        <v>0</v>
      </c>
      <c r="AP151" s="175">
        <v>0</v>
      </c>
      <c r="AQ151" s="175">
        <v>0</v>
      </c>
      <c r="AR151" s="175">
        <v>0</v>
      </c>
      <c r="AS151" s="175">
        <v>0</v>
      </c>
      <c r="AT151" s="175">
        <v>0</v>
      </c>
      <c r="AU151" s="175">
        <v>0</v>
      </c>
      <c r="AV151" s="175">
        <v>0</v>
      </c>
    </row>
    <row r="152" spans="1:48" x14ac:dyDescent="0.2">
      <c r="A152" s="2"/>
      <c r="B152" s="2" t="s">
        <v>267</v>
      </c>
      <c r="C152" s="181" t="s">
        <v>369</v>
      </c>
      <c r="D152" s="159"/>
      <c r="E152" s="173"/>
      <c r="F152" s="173"/>
      <c r="G152" s="175">
        <v>0</v>
      </c>
      <c r="H152" s="175">
        <v>0</v>
      </c>
      <c r="I152" s="175">
        <v>0</v>
      </c>
      <c r="J152" s="175">
        <v>0</v>
      </c>
      <c r="K152" s="175">
        <v>0</v>
      </c>
      <c r="L152" s="175">
        <v>0</v>
      </c>
      <c r="M152" s="175">
        <v>0</v>
      </c>
      <c r="N152" s="175">
        <v>0</v>
      </c>
      <c r="O152" s="175">
        <v>0</v>
      </c>
      <c r="P152" s="175">
        <v>0</v>
      </c>
      <c r="Q152" s="175">
        <v>0</v>
      </c>
      <c r="R152" s="175">
        <v>0</v>
      </c>
      <c r="S152" s="175">
        <v>8692.3793330323169</v>
      </c>
      <c r="T152" s="175">
        <v>0</v>
      </c>
      <c r="U152" s="175">
        <v>0</v>
      </c>
      <c r="V152" s="175">
        <v>0</v>
      </c>
      <c r="W152" s="175">
        <v>0</v>
      </c>
      <c r="X152" s="175">
        <v>0</v>
      </c>
      <c r="Y152" s="175">
        <v>0</v>
      </c>
      <c r="Z152" s="175">
        <v>0</v>
      </c>
      <c r="AA152" s="175">
        <v>0</v>
      </c>
      <c r="AB152" s="175">
        <v>0</v>
      </c>
      <c r="AC152" s="175">
        <v>8692.3793330323169</v>
      </c>
      <c r="AD152" s="175">
        <v>0</v>
      </c>
      <c r="AE152" s="175">
        <v>0</v>
      </c>
      <c r="AF152" s="175">
        <v>0</v>
      </c>
      <c r="AG152" s="175">
        <v>0</v>
      </c>
      <c r="AH152" s="175">
        <v>0</v>
      </c>
      <c r="AI152" s="175">
        <v>0</v>
      </c>
      <c r="AJ152" s="175">
        <v>3286.0593820550862</v>
      </c>
      <c r="AK152" s="175">
        <v>0</v>
      </c>
      <c r="AL152" s="175">
        <v>0</v>
      </c>
      <c r="AM152" s="175">
        <v>0</v>
      </c>
      <c r="AN152" s="175">
        <v>0</v>
      </c>
      <c r="AO152" s="175">
        <v>0</v>
      </c>
      <c r="AP152" s="175">
        <v>0</v>
      </c>
      <c r="AQ152" s="175">
        <v>0</v>
      </c>
      <c r="AR152" s="175">
        <v>0</v>
      </c>
      <c r="AS152" s="175">
        <v>0</v>
      </c>
      <c r="AT152" s="175">
        <v>0</v>
      </c>
      <c r="AU152" s="175">
        <v>0</v>
      </c>
      <c r="AV152" s="175">
        <v>0</v>
      </c>
    </row>
    <row r="153" spans="1:48" x14ac:dyDescent="0.2">
      <c r="A153" s="2"/>
      <c r="B153" s="2"/>
      <c r="C153" s="18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</row>
    <row r="154" spans="1:48" x14ac:dyDescent="0.2">
      <c r="A154" s="2"/>
      <c r="B154" s="2" t="s">
        <v>265</v>
      </c>
      <c r="C154" s="181" t="s">
        <v>370</v>
      </c>
      <c r="D154" s="159"/>
      <c r="E154" s="173"/>
      <c r="F154" s="173"/>
      <c r="G154" s="307">
        <f>+G150/$D$19</f>
        <v>0</v>
      </c>
      <c r="H154" s="307">
        <f t="shared" ref="H154:AV154" si="26">+H150/$D$19</f>
        <v>0</v>
      </c>
      <c r="I154" s="307">
        <f t="shared" si="26"/>
        <v>0</v>
      </c>
      <c r="J154" s="307">
        <f t="shared" si="26"/>
        <v>0</v>
      </c>
      <c r="K154" s="307">
        <f t="shared" si="26"/>
        <v>0</v>
      </c>
      <c r="L154" s="307">
        <f t="shared" si="26"/>
        <v>0</v>
      </c>
      <c r="M154" s="307">
        <f t="shared" si="26"/>
        <v>0</v>
      </c>
      <c r="N154" s="307">
        <f t="shared" si="26"/>
        <v>0</v>
      </c>
      <c r="O154" s="307">
        <f t="shared" si="26"/>
        <v>0</v>
      </c>
      <c r="P154" s="307">
        <f t="shared" si="26"/>
        <v>0</v>
      </c>
      <c r="Q154" s="307">
        <f t="shared" si="26"/>
        <v>0</v>
      </c>
      <c r="R154" s="307">
        <f t="shared" si="26"/>
        <v>0</v>
      </c>
      <c r="S154" s="307">
        <f t="shared" si="26"/>
        <v>0</v>
      </c>
      <c r="T154" s="307">
        <f t="shared" si="26"/>
        <v>0</v>
      </c>
      <c r="U154" s="307">
        <f t="shared" si="26"/>
        <v>0</v>
      </c>
      <c r="V154" s="307">
        <f t="shared" si="26"/>
        <v>0</v>
      </c>
      <c r="W154" s="307">
        <f t="shared" si="26"/>
        <v>0</v>
      </c>
      <c r="X154" s="307">
        <f t="shared" si="26"/>
        <v>294.88700260418392</v>
      </c>
      <c r="Y154" s="307">
        <f t="shared" si="26"/>
        <v>0</v>
      </c>
      <c r="Z154" s="307">
        <f t="shared" si="26"/>
        <v>0</v>
      </c>
      <c r="AA154" s="307">
        <f t="shared" si="26"/>
        <v>0</v>
      </c>
      <c r="AB154" s="307">
        <f t="shared" si="26"/>
        <v>0</v>
      </c>
      <c r="AC154" s="307">
        <f t="shared" si="26"/>
        <v>0</v>
      </c>
      <c r="AD154" s="307">
        <f t="shared" si="26"/>
        <v>0</v>
      </c>
      <c r="AE154" s="307">
        <f t="shared" si="26"/>
        <v>0</v>
      </c>
      <c r="AF154" s="307">
        <f t="shared" si="26"/>
        <v>0</v>
      </c>
      <c r="AG154" s="307">
        <f t="shared" si="26"/>
        <v>0</v>
      </c>
      <c r="AH154" s="307">
        <f t="shared" si="26"/>
        <v>374.76157813101889</v>
      </c>
      <c r="AI154" s="307">
        <f t="shared" si="26"/>
        <v>0</v>
      </c>
      <c r="AJ154" s="307">
        <f t="shared" si="26"/>
        <v>0</v>
      </c>
      <c r="AK154" s="307">
        <f t="shared" si="26"/>
        <v>0</v>
      </c>
      <c r="AL154" s="307">
        <f t="shared" si="26"/>
        <v>0</v>
      </c>
      <c r="AM154" s="307">
        <f t="shared" si="26"/>
        <v>0</v>
      </c>
      <c r="AN154" s="307">
        <f t="shared" si="26"/>
        <v>0</v>
      </c>
      <c r="AO154" s="307">
        <f t="shared" si="26"/>
        <v>0</v>
      </c>
      <c r="AP154" s="307">
        <f t="shared" si="26"/>
        <v>0</v>
      </c>
      <c r="AQ154" s="307">
        <f t="shared" si="26"/>
        <v>0</v>
      </c>
      <c r="AR154" s="307">
        <f t="shared" si="26"/>
        <v>0</v>
      </c>
      <c r="AS154" s="307">
        <f t="shared" si="26"/>
        <v>0</v>
      </c>
      <c r="AT154" s="307">
        <f t="shared" si="26"/>
        <v>0</v>
      </c>
      <c r="AU154" s="307">
        <f t="shared" si="26"/>
        <v>0</v>
      </c>
      <c r="AV154" s="307">
        <f t="shared" si="26"/>
        <v>0</v>
      </c>
    </row>
    <row r="155" spans="1:48" x14ac:dyDescent="0.2">
      <c r="A155" s="2"/>
      <c r="B155" s="2" t="s">
        <v>266</v>
      </c>
      <c r="C155" s="181" t="s">
        <v>370</v>
      </c>
      <c r="D155" s="159"/>
      <c r="E155" s="173"/>
      <c r="F155" s="173"/>
      <c r="G155" s="307">
        <f t="shared" ref="G155:AV155" si="27">+G151/$D$19</f>
        <v>0</v>
      </c>
      <c r="H155" s="307">
        <f t="shared" si="27"/>
        <v>0</v>
      </c>
      <c r="I155" s="307">
        <f t="shared" si="27"/>
        <v>0</v>
      </c>
      <c r="J155" s="307">
        <f t="shared" si="27"/>
        <v>0</v>
      </c>
      <c r="K155" s="307">
        <f t="shared" si="27"/>
        <v>0</v>
      </c>
      <c r="L155" s="307">
        <f t="shared" si="27"/>
        <v>0</v>
      </c>
      <c r="M155" s="307">
        <f t="shared" si="27"/>
        <v>0</v>
      </c>
      <c r="N155" s="307">
        <f t="shared" si="27"/>
        <v>2.2967321067191699</v>
      </c>
      <c r="O155" s="307">
        <f t="shared" si="27"/>
        <v>0</v>
      </c>
      <c r="P155" s="307">
        <f t="shared" si="27"/>
        <v>0</v>
      </c>
      <c r="Q155" s="307">
        <f t="shared" si="27"/>
        <v>0</v>
      </c>
      <c r="R155" s="307">
        <f t="shared" si="27"/>
        <v>0</v>
      </c>
      <c r="S155" s="307">
        <f t="shared" si="27"/>
        <v>2.2967321067191699</v>
      </c>
      <c r="T155" s="307">
        <f t="shared" si="27"/>
        <v>0</v>
      </c>
      <c r="U155" s="307">
        <f t="shared" si="27"/>
        <v>0</v>
      </c>
      <c r="V155" s="307">
        <f t="shared" si="27"/>
        <v>0</v>
      </c>
      <c r="W155" s="307">
        <f t="shared" si="27"/>
        <v>0</v>
      </c>
      <c r="X155" s="307">
        <f t="shared" si="27"/>
        <v>2.2967321067191699</v>
      </c>
      <c r="Y155" s="307">
        <f t="shared" si="27"/>
        <v>0</v>
      </c>
      <c r="Z155" s="307">
        <f t="shared" si="27"/>
        <v>0</v>
      </c>
      <c r="AA155" s="307">
        <f t="shared" si="27"/>
        <v>0</v>
      </c>
      <c r="AB155" s="307">
        <f t="shared" si="27"/>
        <v>0</v>
      </c>
      <c r="AC155" s="307">
        <f t="shared" si="27"/>
        <v>0</v>
      </c>
      <c r="AD155" s="307">
        <f t="shared" si="27"/>
        <v>2.2967321067191699</v>
      </c>
      <c r="AE155" s="307">
        <f t="shared" si="27"/>
        <v>0</v>
      </c>
      <c r="AF155" s="307">
        <f t="shared" si="27"/>
        <v>0</v>
      </c>
      <c r="AG155" s="307">
        <f t="shared" si="27"/>
        <v>0</v>
      </c>
      <c r="AH155" s="307">
        <f t="shared" si="27"/>
        <v>0</v>
      </c>
      <c r="AI155" s="307">
        <f t="shared" si="27"/>
        <v>0</v>
      </c>
      <c r="AJ155" s="307">
        <f t="shared" si="27"/>
        <v>2.2967321067191699</v>
      </c>
      <c r="AK155" s="307">
        <f t="shared" si="27"/>
        <v>0</v>
      </c>
      <c r="AL155" s="307">
        <f t="shared" si="27"/>
        <v>0</v>
      </c>
      <c r="AM155" s="307">
        <f t="shared" si="27"/>
        <v>0</v>
      </c>
      <c r="AN155" s="307">
        <f t="shared" si="27"/>
        <v>0</v>
      </c>
      <c r="AO155" s="307">
        <f t="shared" si="27"/>
        <v>0</v>
      </c>
      <c r="AP155" s="307">
        <f t="shared" si="27"/>
        <v>0</v>
      </c>
      <c r="AQ155" s="307">
        <f t="shared" si="27"/>
        <v>0</v>
      </c>
      <c r="AR155" s="307">
        <f t="shared" si="27"/>
        <v>0</v>
      </c>
      <c r="AS155" s="307">
        <f t="shared" si="27"/>
        <v>0</v>
      </c>
      <c r="AT155" s="307">
        <f t="shared" si="27"/>
        <v>0</v>
      </c>
      <c r="AU155" s="307">
        <f t="shared" si="27"/>
        <v>0</v>
      </c>
      <c r="AV155" s="307">
        <f t="shared" si="27"/>
        <v>0</v>
      </c>
    </row>
    <row r="156" spans="1:48" x14ac:dyDescent="0.2">
      <c r="A156" s="2"/>
      <c r="B156" s="2" t="s">
        <v>267</v>
      </c>
      <c r="C156" s="181" t="s">
        <v>370</v>
      </c>
      <c r="D156" s="159"/>
      <c r="E156" s="173"/>
      <c r="F156" s="173"/>
      <c r="G156" s="307">
        <f t="shared" ref="G156:AV156" si="28">+G152/$D$19</f>
        <v>0</v>
      </c>
      <c r="H156" s="307">
        <f t="shared" si="28"/>
        <v>0</v>
      </c>
      <c r="I156" s="307">
        <f t="shared" si="28"/>
        <v>0</v>
      </c>
      <c r="J156" s="307">
        <f t="shared" si="28"/>
        <v>0</v>
      </c>
      <c r="K156" s="307">
        <f t="shared" si="28"/>
        <v>0</v>
      </c>
      <c r="L156" s="307">
        <f t="shared" si="28"/>
        <v>0</v>
      </c>
      <c r="M156" s="307">
        <f t="shared" si="28"/>
        <v>0</v>
      </c>
      <c r="N156" s="307">
        <f t="shared" si="28"/>
        <v>0</v>
      </c>
      <c r="O156" s="307">
        <f t="shared" si="28"/>
        <v>0</v>
      </c>
      <c r="P156" s="307">
        <f t="shared" si="28"/>
        <v>0</v>
      </c>
      <c r="Q156" s="307">
        <f t="shared" si="28"/>
        <v>0</v>
      </c>
      <c r="R156" s="307">
        <f t="shared" si="28"/>
        <v>0</v>
      </c>
      <c r="S156" s="307">
        <f t="shared" si="28"/>
        <v>1.2693310941928033</v>
      </c>
      <c r="T156" s="307">
        <f t="shared" si="28"/>
        <v>0</v>
      </c>
      <c r="U156" s="307">
        <f t="shared" si="28"/>
        <v>0</v>
      </c>
      <c r="V156" s="307">
        <f t="shared" si="28"/>
        <v>0</v>
      </c>
      <c r="W156" s="307">
        <f t="shared" si="28"/>
        <v>0</v>
      </c>
      <c r="X156" s="307">
        <f t="shared" si="28"/>
        <v>0</v>
      </c>
      <c r="Y156" s="307">
        <f t="shared" si="28"/>
        <v>0</v>
      </c>
      <c r="Z156" s="307">
        <f t="shared" si="28"/>
        <v>0</v>
      </c>
      <c r="AA156" s="307">
        <f t="shared" si="28"/>
        <v>0</v>
      </c>
      <c r="AB156" s="307">
        <f t="shared" si="28"/>
        <v>0</v>
      </c>
      <c r="AC156" s="307">
        <f t="shared" si="28"/>
        <v>1.2693310941928033</v>
      </c>
      <c r="AD156" s="307">
        <f t="shared" si="28"/>
        <v>0</v>
      </c>
      <c r="AE156" s="307">
        <f t="shared" si="28"/>
        <v>0</v>
      </c>
      <c r="AF156" s="307">
        <f t="shared" si="28"/>
        <v>0</v>
      </c>
      <c r="AG156" s="307">
        <f t="shared" si="28"/>
        <v>0</v>
      </c>
      <c r="AH156" s="307">
        <f t="shared" si="28"/>
        <v>0</v>
      </c>
      <c r="AI156" s="307">
        <f t="shared" si="28"/>
        <v>0</v>
      </c>
      <c r="AJ156" s="307">
        <f t="shared" si="28"/>
        <v>0.47985680228608152</v>
      </c>
      <c r="AK156" s="307">
        <f t="shared" si="28"/>
        <v>0</v>
      </c>
      <c r="AL156" s="307">
        <f t="shared" si="28"/>
        <v>0</v>
      </c>
      <c r="AM156" s="307">
        <f t="shared" si="28"/>
        <v>0</v>
      </c>
      <c r="AN156" s="307">
        <f t="shared" si="28"/>
        <v>0</v>
      </c>
      <c r="AO156" s="307">
        <f t="shared" si="28"/>
        <v>0</v>
      </c>
      <c r="AP156" s="307">
        <f t="shared" si="28"/>
        <v>0</v>
      </c>
      <c r="AQ156" s="307">
        <f t="shared" si="28"/>
        <v>0</v>
      </c>
      <c r="AR156" s="307">
        <f t="shared" si="28"/>
        <v>0</v>
      </c>
      <c r="AS156" s="307">
        <f t="shared" si="28"/>
        <v>0</v>
      </c>
      <c r="AT156" s="307">
        <f t="shared" si="28"/>
        <v>0</v>
      </c>
      <c r="AU156" s="307">
        <f t="shared" si="28"/>
        <v>0</v>
      </c>
      <c r="AV156" s="307">
        <f t="shared" si="28"/>
        <v>0</v>
      </c>
    </row>
    <row r="157" spans="1:48" x14ac:dyDescent="0.2">
      <c r="A157" s="2"/>
      <c r="B157" s="2"/>
      <c r="C157" s="18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</row>
    <row r="158" spans="1:48" x14ac:dyDescent="0.2">
      <c r="A158" s="2"/>
      <c r="B158" s="2" t="s">
        <v>573</v>
      </c>
      <c r="C158" s="18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</row>
    <row r="159" spans="1:48" x14ac:dyDescent="0.2">
      <c r="A159" s="2"/>
      <c r="B159" s="228" t="s">
        <v>274</v>
      </c>
      <c r="C159" s="181" t="s">
        <v>125</v>
      </c>
      <c r="D159" s="277">
        <v>10</v>
      </c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</row>
    <row r="160" spans="1:48" x14ac:dyDescent="0.2">
      <c r="A160" s="2"/>
      <c r="B160" s="2" t="s">
        <v>574</v>
      </c>
      <c r="C160" s="18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</row>
    <row r="161" spans="1:57" x14ac:dyDescent="0.2">
      <c r="A161" s="2"/>
      <c r="B161" s="228" t="s">
        <v>274</v>
      </c>
      <c r="C161" s="181" t="s">
        <v>125</v>
      </c>
      <c r="D161" s="277">
        <v>5</v>
      </c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</row>
    <row r="162" spans="1:57" x14ac:dyDescent="0.2">
      <c r="A162" s="2"/>
      <c r="B162" s="2"/>
      <c r="C162" s="18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</row>
    <row r="163" spans="1:57" ht="14.25" customHeight="1" x14ac:dyDescent="0.2">
      <c r="A163" s="2"/>
      <c r="B163" s="27" t="s">
        <v>137</v>
      </c>
      <c r="C163" s="183"/>
      <c r="D163" s="28"/>
      <c r="E163" s="28"/>
      <c r="F163" s="28"/>
      <c r="G163" s="29"/>
      <c r="H163" s="29"/>
      <c r="I163" s="29"/>
      <c r="J163" s="29"/>
      <c r="K163" s="30"/>
      <c r="L163" s="30"/>
      <c r="M163" s="30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31"/>
      <c r="AX163" s="31"/>
      <c r="AY163" s="31"/>
      <c r="AZ163" s="31"/>
      <c r="BA163" s="31"/>
      <c r="BB163" s="31"/>
      <c r="BC163" s="31"/>
      <c r="BD163" s="31"/>
      <c r="BE163" s="31"/>
    </row>
    <row r="164" spans="1:57" x14ac:dyDescent="0.2">
      <c r="A164" s="2"/>
      <c r="B164" s="2"/>
      <c r="C164" s="18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</row>
    <row r="165" spans="1:57" x14ac:dyDescent="0.2">
      <c r="A165" s="2"/>
      <c r="B165" s="5" t="s">
        <v>66</v>
      </c>
      <c r="C165" s="18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</row>
    <row r="166" spans="1:57" x14ac:dyDescent="0.2">
      <c r="A166" s="2"/>
      <c r="B166" s="2" t="s">
        <v>594</v>
      </c>
      <c r="C166" s="182"/>
      <c r="D166" s="346">
        <v>0.1</v>
      </c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</row>
    <row r="167" spans="1:57" x14ac:dyDescent="0.2">
      <c r="A167" s="2"/>
      <c r="B167" s="2" t="s">
        <v>91</v>
      </c>
      <c r="D167" s="427" t="s">
        <v>250</v>
      </c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</row>
    <row r="168" spans="1:57" x14ac:dyDescent="0.2">
      <c r="A168" s="2"/>
      <c r="B168" s="2" t="s">
        <v>596</v>
      </c>
      <c r="C168" s="182"/>
      <c r="D168" s="427" t="s">
        <v>250</v>
      </c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</row>
    <row r="169" spans="1:57" x14ac:dyDescent="0.2">
      <c r="A169" s="2"/>
      <c r="B169" s="2"/>
      <c r="C169" s="18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</row>
    <row r="170" spans="1:57" x14ac:dyDescent="0.2">
      <c r="A170" s="2"/>
      <c r="B170" s="5" t="s">
        <v>593</v>
      </c>
      <c r="C170" s="18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</row>
    <row r="171" spans="1:57" x14ac:dyDescent="0.2">
      <c r="A171" s="2"/>
      <c r="B171" s="2"/>
      <c r="C171" s="18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</row>
    <row r="172" spans="1:57" x14ac:dyDescent="0.2">
      <c r="A172" s="2"/>
      <c r="B172" s="44" t="s">
        <v>14</v>
      </c>
      <c r="C172" s="181" t="s">
        <v>125</v>
      </c>
      <c r="D172" s="93">
        <f>+Control!B21</f>
        <v>15</v>
      </c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</row>
    <row r="173" spans="1:57" x14ac:dyDescent="0.2">
      <c r="A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</row>
    <row r="174" spans="1:57" x14ac:dyDescent="0.2">
      <c r="A174" s="2"/>
      <c r="B174" s="44" t="s">
        <v>16</v>
      </c>
      <c r="C174" s="181" t="s">
        <v>141</v>
      </c>
      <c r="D174" s="15">
        <f>+Control!D21</f>
        <v>1</v>
      </c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</row>
    <row r="175" spans="1:57" x14ac:dyDescent="0.2">
      <c r="A175" s="2"/>
      <c r="B175" s="11" t="s">
        <v>21</v>
      </c>
      <c r="C175" s="181" t="s">
        <v>169</v>
      </c>
      <c r="D175" s="79">
        <v>360</v>
      </c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</row>
    <row r="176" spans="1:57" x14ac:dyDescent="0.2">
      <c r="A176" s="2"/>
      <c r="B176" s="44" t="s">
        <v>22</v>
      </c>
      <c r="C176" s="181" t="s">
        <v>2</v>
      </c>
      <c r="D176" s="91">
        <f>+Control!H21</f>
        <v>0.85</v>
      </c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</row>
    <row r="177" spans="1:57" x14ac:dyDescent="0.2">
      <c r="A177" s="2"/>
      <c r="B177" s="44" t="s">
        <v>143</v>
      </c>
      <c r="C177" s="181" t="s">
        <v>2</v>
      </c>
      <c r="D177" s="92">
        <f>+Control!F21</f>
        <v>7.0000000000000007E-2</v>
      </c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</row>
    <row r="178" spans="1:57" x14ac:dyDescent="0.2">
      <c r="A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</row>
    <row r="179" spans="1:57" x14ac:dyDescent="0.2">
      <c r="A179" s="2"/>
      <c r="B179" s="5" t="s">
        <v>563</v>
      </c>
      <c r="C179" s="18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</row>
    <row r="180" spans="1:57" x14ac:dyDescent="0.2">
      <c r="A180" s="2"/>
      <c r="B180" s="350" t="s">
        <v>564</v>
      </c>
      <c r="C180" s="182"/>
      <c r="D180" s="346">
        <v>1.2500000000000001E-2</v>
      </c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</row>
    <row r="181" spans="1:57" x14ac:dyDescent="0.2">
      <c r="A181" s="2"/>
      <c r="B181" s="350" t="s">
        <v>565</v>
      </c>
      <c r="C181" s="182"/>
      <c r="D181" s="346">
        <v>2.5000000000000001E-3</v>
      </c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</row>
    <row r="182" spans="1:57" x14ac:dyDescent="0.2">
      <c r="A182" s="2"/>
      <c r="B182" s="350" t="s">
        <v>566</v>
      </c>
      <c r="C182" s="182"/>
      <c r="D182" s="158">
        <v>500</v>
      </c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</row>
    <row r="183" spans="1:57" x14ac:dyDescent="0.2">
      <c r="A183" s="2"/>
      <c r="B183" s="2"/>
      <c r="C183" s="18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</row>
    <row r="184" spans="1:57" ht="14.25" customHeight="1" x14ac:dyDescent="0.2">
      <c r="A184" s="2"/>
      <c r="B184" s="27" t="s">
        <v>29</v>
      </c>
      <c r="C184" s="183"/>
      <c r="D184" s="28"/>
      <c r="E184" s="28"/>
      <c r="F184" s="28"/>
      <c r="G184" s="29"/>
      <c r="H184" s="29"/>
      <c r="I184" s="29"/>
      <c r="J184" s="29"/>
      <c r="K184" s="30"/>
      <c r="L184" s="30"/>
      <c r="M184" s="30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31"/>
      <c r="AX184" s="31"/>
      <c r="AY184" s="31"/>
      <c r="AZ184" s="31"/>
      <c r="BA184" s="31"/>
      <c r="BB184" s="31"/>
      <c r="BC184" s="31"/>
      <c r="BD184" s="31"/>
      <c r="BE184" s="31"/>
    </row>
    <row r="185" spans="1:57" x14ac:dyDescent="0.2">
      <c r="A185" s="2"/>
      <c r="B185" s="2"/>
      <c r="C185" s="18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</row>
    <row r="186" spans="1:57" x14ac:dyDescent="0.2">
      <c r="A186" s="2"/>
      <c r="B186" s="2" t="s">
        <v>196</v>
      </c>
      <c r="C186" s="181" t="s">
        <v>2</v>
      </c>
      <c r="D186" s="176">
        <v>0.1</v>
      </c>
      <c r="E186" s="2"/>
      <c r="F186" s="2"/>
      <c r="G186" s="75">
        <f>+$D186</f>
        <v>0.1</v>
      </c>
      <c r="H186" s="75">
        <f>+$D186</f>
        <v>0.1</v>
      </c>
      <c r="I186" s="75">
        <f t="shared" ref="I186:AP187" si="29">+$D186</f>
        <v>0.1</v>
      </c>
      <c r="J186" s="75">
        <f t="shared" si="29"/>
        <v>0.1</v>
      </c>
      <c r="K186" s="75">
        <f t="shared" si="29"/>
        <v>0.1</v>
      </c>
      <c r="L186" s="75">
        <f t="shared" si="29"/>
        <v>0.1</v>
      </c>
      <c r="M186" s="75">
        <f t="shared" si="29"/>
        <v>0.1</v>
      </c>
      <c r="N186" s="75">
        <f t="shared" si="29"/>
        <v>0.1</v>
      </c>
      <c r="O186" s="75">
        <f t="shared" si="29"/>
        <v>0.1</v>
      </c>
      <c r="P186" s="75">
        <f t="shared" si="29"/>
        <v>0.1</v>
      </c>
      <c r="Q186" s="75">
        <f t="shared" si="29"/>
        <v>0.1</v>
      </c>
      <c r="R186" s="75">
        <f t="shared" si="29"/>
        <v>0.1</v>
      </c>
      <c r="S186" s="75">
        <f t="shared" si="29"/>
        <v>0.1</v>
      </c>
      <c r="T186" s="75">
        <f t="shared" si="29"/>
        <v>0.1</v>
      </c>
      <c r="U186" s="75">
        <f t="shared" si="29"/>
        <v>0.1</v>
      </c>
      <c r="V186" s="75">
        <f t="shared" si="29"/>
        <v>0.1</v>
      </c>
      <c r="W186" s="75">
        <f t="shared" si="29"/>
        <v>0.1</v>
      </c>
      <c r="X186" s="75">
        <f t="shared" si="29"/>
        <v>0.1</v>
      </c>
      <c r="Y186" s="75">
        <f t="shared" si="29"/>
        <v>0.1</v>
      </c>
      <c r="Z186" s="75">
        <f t="shared" si="29"/>
        <v>0.1</v>
      </c>
      <c r="AA186" s="75">
        <f t="shared" si="29"/>
        <v>0.1</v>
      </c>
      <c r="AB186" s="75">
        <f t="shared" si="29"/>
        <v>0.1</v>
      </c>
      <c r="AC186" s="75">
        <f t="shared" si="29"/>
        <v>0.1</v>
      </c>
      <c r="AD186" s="75">
        <f t="shared" si="29"/>
        <v>0.1</v>
      </c>
      <c r="AE186" s="75">
        <f t="shared" si="29"/>
        <v>0.1</v>
      </c>
      <c r="AF186" s="75">
        <f t="shared" si="29"/>
        <v>0.1</v>
      </c>
      <c r="AG186" s="75">
        <f t="shared" si="29"/>
        <v>0.1</v>
      </c>
      <c r="AH186" s="75">
        <f t="shared" si="29"/>
        <v>0.1</v>
      </c>
      <c r="AI186" s="75">
        <f t="shared" si="29"/>
        <v>0.1</v>
      </c>
      <c r="AJ186" s="75">
        <f t="shared" si="29"/>
        <v>0.1</v>
      </c>
      <c r="AK186" s="75">
        <f t="shared" si="29"/>
        <v>0.1</v>
      </c>
      <c r="AL186" s="75">
        <f t="shared" si="29"/>
        <v>0.1</v>
      </c>
      <c r="AM186" s="75">
        <f t="shared" si="29"/>
        <v>0.1</v>
      </c>
      <c r="AN186" s="75">
        <f t="shared" si="29"/>
        <v>0.1</v>
      </c>
      <c r="AO186" s="75">
        <f t="shared" si="29"/>
        <v>0.1</v>
      </c>
      <c r="AP186" s="75">
        <f t="shared" si="29"/>
        <v>0.1</v>
      </c>
      <c r="AQ186" s="75">
        <f t="shared" ref="AP186:AV187" si="30">+$D186</f>
        <v>0.1</v>
      </c>
      <c r="AR186" s="75">
        <f t="shared" si="30"/>
        <v>0.1</v>
      </c>
      <c r="AS186" s="75">
        <f t="shared" si="30"/>
        <v>0.1</v>
      </c>
      <c r="AT186" s="75">
        <f t="shared" si="30"/>
        <v>0.1</v>
      </c>
      <c r="AU186" s="75">
        <f t="shared" si="30"/>
        <v>0.1</v>
      </c>
      <c r="AV186" s="75">
        <f t="shared" si="30"/>
        <v>0.1</v>
      </c>
    </row>
    <row r="187" spans="1:57" x14ac:dyDescent="0.2">
      <c r="A187" s="2"/>
      <c r="B187" s="2" t="s">
        <v>197</v>
      </c>
      <c r="C187" s="181" t="s">
        <v>2</v>
      </c>
      <c r="D187" s="176">
        <v>0.1</v>
      </c>
      <c r="E187" s="2"/>
      <c r="F187" s="2"/>
      <c r="G187" s="75">
        <f>+$D187</f>
        <v>0.1</v>
      </c>
      <c r="H187" s="75">
        <f>+$D187</f>
        <v>0.1</v>
      </c>
      <c r="I187" s="75">
        <f t="shared" si="29"/>
        <v>0.1</v>
      </c>
      <c r="J187" s="75">
        <f t="shared" si="29"/>
        <v>0.1</v>
      </c>
      <c r="K187" s="75">
        <f t="shared" si="29"/>
        <v>0.1</v>
      </c>
      <c r="L187" s="75">
        <f t="shared" si="29"/>
        <v>0.1</v>
      </c>
      <c r="M187" s="75">
        <f t="shared" si="29"/>
        <v>0.1</v>
      </c>
      <c r="N187" s="75">
        <f t="shared" si="29"/>
        <v>0.1</v>
      </c>
      <c r="O187" s="75">
        <f t="shared" si="29"/>
        <v>0.1</v>
      </c>
      <c r="P187" s="75">
        <f t="shared" si="29"/>
        <v>0.1</v>
      </c>
      <c r="Q187" s="75">
        <f t="shared" si="29"/>
        <v>0.1</v>
      </c>
      <c r="R187" s="75">
        <f t="shared" si="29"/>
        <v>0.1</v>
      </c>
      <c r="S187" s="75">
        <f t="shared" si="29"/>
        <v>0.1</v>
      </c>
      <c r="T187" s="75">
        <f t="shared" si="29"/>
        <v>0.1</v>
      </c>
      <c r="U187" s="75">
        <f t="shared" si="29"/>
        <v>0.1</v>
      </c>
      <c r="V187" s="75">
        <f t="shared" si="29"/>
        <v>0.1</v>
      </c>
      <c r="W187" s="75">
        <f t="shared" si="29"/>
        <v>0.1</v>
      </c>
      <c r="X187" s="75">
        <f t="shared" si="29"/>
        <v>0.1</v>
      </c>
      <c r="Y187" s="75">
        <f t="shared" si="29"/>
        <v>0.1</v>
      </c>
      <c r="Z187" s="75">
        <f t="shared" si="29"/>
        <v>0.1</v>
      </c>
      <c r="AA187" s="75">
        <f t="shared" si="29"/>
        <v>0.1</v>
      </c>
      <c r="AB187" s="75">
        <f t="shared" si="29"/>
        <v>0.1</v>
      </c>
      <c r="AC187" s="75">
        <f t="shared" si="29"/>
        <v>0.1</v>
      </c>
      <c r="AD187" s="75">
        <f t="shared" si="29"/>
        <v>0.1</v>
      </c>
      <c r="AE187" s="75">
        <f t="shared" si="29"/>
        <v>0.1</v>
      </c>
      <c r="AF187" s="75">
        <f t="shared" si="29"/>
        <v>0.1</v>
      </c>
      <c r="AG187" s="75">
        <f t="shared" si="29"/>
        <v>0.1</v>
      </c>
      <c r="AH187" s="75">
        <f t="shared" si="29"/>
        <v>0.1</v>
      </c>
      <c r="AI187" s="75">
        <f t="shared" si="29"/>
        <v>0.1</v>
      </c>
      <c r="AJ187" s="75">
        <f t="shared" si="29"/>
        <v>0.1</v>
      </c>
      <c r="AK187" s="75">
        <f t="shared" si="29"/>
        <v>0.1</v>
      </c>
      <c r="AL187" s="75">
        <f t="shared" si="29"/>
        <v>0.1</v>
      </c>
      <c r="AM187" s="75">
        <f t="shared" si="29"/>
        <v>0.1</v>
      </c>
      <c r="AN187" s="75">
        <f t="shared" si="29"/>
        <v>0.1</v>
      </c>
      <c r="AO187" s="75">
        <f t="shared" si="29"/>
        <v>0.1</v>
      </c>
      <c r="AP187" s="75">
        <f t="shared" si="30"/>
        <v>0.1</v>
      </c>
      <c r="AQ187" s="75">
        <f t="shared" si="30"/>
        <v>0.1</v>
      </c>
      <c r="AR187" s="75">
        <f t="shared" si="30"/>
        <v>0.1</v>
      </c>
      <c r="AS187" s="75">
        <f t="shared" si="30"/>
        <v>0.1</v>
      </c>
      <c r="AT187" s="75">
        <f t="shared" si="30"/>
        <v>0.1</v>
      </c>
      <c r="AU187" s="75">
        <f t="shared" si="30"/>
        <v>0.1</v>
      </c>
      <c r="AV187" s="75">
        <f t="shared" si="30"/>
        <v>0.1</v>
      </c>
    </row>
    <row r="188" spans="1:57" x14ac:dyDescent="0.2">
      <c r="A188" s="2"/>
      <c r="B188" s="2" t="s">
        <v>198</v>
      </c>
      <c r="C188" s="181"/>
      <c r="D188" s="79">
        <v>60</v>
      </c>
      <c r="E188" s="2"/>
      <c r="F188" s="2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</row>
    <row r="189" spans="1:57" x14ac:dyDescent="0.2">
      <c r="A189" s="2"/>
      <c r="B189" s="2" t="s">
        <v>595</v>
      </c>
      <c r="C189" s="182"/>
      <c r="D189" s="427" t="s">
        <v>338</v>
      </c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</row>
    <row r="190" spans="1:57" x14ac:dyDescent="0.2">
      <c r="A190" s="2"/>
      <c r="B190" s="2"/>
      <c r="C190" s="18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</row>
    <row r="191" spans="1:57" x14ac:dyDescent="0.2">
      <c r="A191" s="2"/>
      <c r="B191" s="2"/>
      <c r="C191" s="18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</row>
    <row r="192" spans="1:57" ht="14.25" customHeight="1" x14ac:dyDescent="0.2">
      <c r="A192" s="2"/>
      <c r="B192" s="27" t="s">
        <v>31</v>
      </c>
      <c r="C192" s="183"/>
      <c r="D192" s="28"/>
      <c r="E192" s="28"/>
      <c r="F192" s="28"/>
      <c r="G192" s="29"/>
      <c r="H192" s="29"/>
      <c r="I192" s="29"/>
      <c r="J192" s="29"/>
      <c r="K192" s="30"/>
      <c r="L192" s="30"/>
      <c r="M192" s="30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31"/>
      <c r="AX192" s="31"/>
      <c r="AY192" s="31"/>
      <c r="AZ192" s="31"/>
      <c r="BA192" s="31"/>
      <c r="BB192" s="31"/>
      <c r="BC192" s="31"/>
      <c r="BD192" s="31"/>
      <c r="BE192" s="31"/>
    </row>
    <row r="193" spans="1:48" x14ac:dyDescent="0.2">
      <c r="A193" s="2"/>
      <c r="B193" s="2"/>
      <c r="C193" s="18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</row>
    <row r="194" spans="1:48" x14ac:dyDescent="0.2">
      <c r="A194" s="2"/>
      <c r="B194" s="2" t="s">
        <v>32</v>
      </c>
      <c r="C194" s="181" t="s">
        <v>2</v>
      </c>
      <c r="D194" s="346">
        <v>0.2</v>
      </c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</row>
    <row r="195" spans="1:48" x14ac:dyDescent="0.2">
      <c r="A195" s="2"/>
      <c r="B195" s="2" t="s">
        <v>33</v>
      </c>
      <c r="C195" s="181" t="s">
        <v>2</v>
      </c>
      <c r="D195" s="346">
        <v>0.1</v>
      </c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</row>
    <row r="196" spans="1:48" x14ac:dyDescent="0.2">
      <c r="A196" s="2"/>
      <c r="B196" s="2"/>
      <c r="C196" s="182"/>
      <c r="D196" s="177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</row>
    <row r="197" spans="1:48" x14ac:dyDescent="0.2">
      <c r="A197" s="2"/>
      <c r="B197" s="27" t="s">
        <v>132</v>
      </c>
      <c r="C197" s="183"/>
      <c r="D197" s="28"/>
      <c r="E197" s="28"/>
      <c r="F197" s="28"/>
      <c r="G197" s="29"/>
      <c r="H197" s="29"/>
      <c r="I197" s="29"/>
      <c r="J197" s="29"/>
      <c r="K197" s="30"/>
      <c r="L197" s="30"/>
      <c r="M197" s="30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x14ac:dyDescent="0.2">
      <c r="A198" s="2"/>
      <c r="B198" s="2"/>
      <c r="C198" s="18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</row>
    <row r="199" spans="1:48" x14ac:dyDescent="0.2">
      <c r="A199" s="2"/>
      <c r="B199" s="2" t="s">
        <v>575</v>
      </c>
      <c r="C199" s="181" t="s">
        <v>2</v>
      </c>
      <c r="D199" s="346">
        <v>0.1</v>
      </c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</row>
    <row r="200" spans="1:48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</row>
    <row r="201" spans="1:48" x14ac:dyDescent="0.2">
      <c r="B201" s="27" t="s">
        <v>694</v>
      </c>
      <c r="C201" s="183"/>
      <c r="D201" s="28"/>
      <c r="E201" s="28"/>
      <c r="F201" s="28"/>
      <c r="G201" s="29"/>
      <c r="H201" s="29"/>
      <c r="I201" s="29"/>
      <c r="J201" s="29"/>
      <c r="K201" s="30"/>
      <c r="L201" s="30"/>
      <c r="M201" s="30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x14ac:dyDescent="0.2">
      <c r="C202" s="181"/>
      <c r="D202" s="177"/>
    </row>
    <row r="203" spans="1:48" x14ac:dyDescent="0.2">
      <c r="B203" s="2" t="s">
        <v>695</v>
      </c>
      <c r="C203" s="181" t="s">
        <v>2</v>
      </c>
      <c r="D203" s="346">
        <v>6.2100000000000002E-2</v>
      </c>
    </row>
    <row r="205" spans="1:48" ht="13.15" customHeight="1" x14ac:dyDescent="0.2">
      <c r="B205" s="84"/>
    </row>
    <row r="206" spans="1:48" ht="13.15" customHeight="1" x14ac:dyDescent="0.2">
      <c r="B206" s="406"/>
    </row>
    <row r="207" spans="1:48" ht="13.15" customHeight="1" x14ac:dyDescent="0.2">
      <c r="B207" s="275"/>
    </row>
  </sheetData>
  <conditionalFormatting sqref="D38 D149:D152 D19:D23 D142:D145">
    <cfRule type="containsText" dxfId="77" priority="71" operator="containsText" text="Privado">
      <formula>NOT(ISERROR(SEARCH("Privado",D19)))</formula>
    </cfRule>
  </conditionalFormatting>
  <conditionalFormatting sqref="D38 D149:D152 D19:D23 D142:D145">
    <cfRule type="expression" dxfId="76" priority="70">
      <formula>#REF!="No"</formula>
    </cfRule>
  </conditionalFormatting>
  <conditionalFormatting sqref="C3">
    <cfRule type="containsText" dxfId="75" priority="65" operator="containsText" text="Error">
      <formula>NOT(ISERROR(SEARCH("Error",C3)))</formula>
    </cfRule>
  </conditionalFormatting>
  <conditionalFormatting sqref="D147 D141">
    <cfRule type="containsText" dxfId="74" priority="64" operator="containsText" text="Privado">
      <formula>NOT(ISERROR(SEARCH("Privado",D141)))</formula>
    </cfRule>
  </conditionalFormatting>
  <conditionalFormatting sqref="D147 D141">
    <cfRule type="expression" dxfId="73" priority="63">
      <formula>#REF!="No"</formula>
    </cfRule>
  </conditionalFormatting>
  <conditionalFormatting sqref="K110">
    <cfRule type="containsText" dxfId="72" priority="50" operator="containsText" text="Privado">
      <formula>NOT(ISERROR(SEARCH("Privado",K110)))</formula>
    </cfRule>
  </conditionalFormatting>
  <conditionalFormatting sqref="K110">
    <cfRule type="expression" dxfId="71" priority="49">
      <formula>#REF!="No"</formula>
    </cfRule>
  </conditionalFormatting>
  <conditionalFormatting sqref="L110:AV110">
    <cfRule type="containsText" dxfId="70" priority="48" operator="containsText" text="Privado">
      <formula>NOT(ISERROR(SEARCH("Privado",L110)))</formula>
    </cfRule>
  </conditionalFormatting>
  <conditionalFormatting sqref="L110:AV110">
    <cfRule type="expression" dxfId="69" priority="47">
      <formula>#REF!="No"</formula>
    </cfRule>
  </conditionalFormatting>
  <conditionalFormatting sqref="G110:J110">
    <cfRule type="containsText" dxfId="68" priority="44" operator="containsText" text="Privado">
      <formula>NOT(ISERROR(SEARCH("Privado",G110)))</formula>
    </cfRule>
  </conditionalFormatting>
  <conditionalFormatting sqref="G110:J110">
    <cfRule type="expression" dxfId="67" priority="43">
      <formula>#REF!="No"</formula>
    </cfRule>
  </conditionalFormatting>
  <conditionalFormatting sqref="D56">
    <cfRule type="containsText" dxfId="66" priority="42" operator="containsText" text="Privado">
      <formula>NOT(ISERROR(SEARCH("Privado",D56)))</formula>
    </cfRule>
  </conditionalFormatting>
  <conditionalFormatting sqref="D56">
    <cfRule type="expression" dxfId="65" priority="41">
      <formula>#REF!="No"</formula>
    </cfRule>
  </conditionalFormatting>
  <conditionalFormatting sqref="D133">
    <cfRule type="containsText" dxfId="64" priority="24" operator="containsText" text="Privado">
      <formula>NOT(ISERROR(SEARCH("Privado",D133)))</formula>
    </cfRule>
  </conditionalFormatting>
  <conditionalFormatting sqref="D133">
    <cfRule type="expression" dxfId="63" priority="23">
      <formula>#REF!="No"</formula>
    </cfRule>
  </conditionalFormatting>
  <conditionalFormatting sqref="D123:D129">
    <cfRule type="containsText" dxfId="62" priority="16" operator="containsText" text="Privado">
      <formula>NOT(ISERROR(SEARCH("Privado",D123)))</formula>
    </cfRule>
  </conditionalFormatting>
  <conditionalFormatting sqref="D123:D129">
    <cfRule type="expression" dxfId="61" priority="15">
      <formula>#REF!="No"</formula>
    </cfRule>
  </conditionalFormatting>
  <conditionalFormatting sqref="C123:C129">
    <cfRule type="containsText" dxfId="60" priority="14" operator="containsText" text="Privado">
      <formula>NOT(ISERROR(SEARCH("Privado",C123)))</formula>
    </cfRule>
  </conditionalFormatting>
  <conditionalFormatting sqref="C123:C129">
    <cfRule type="expression" dxfId="59" priority="13">
      <formula>#REF!="No"</formula>
    </cfRule>
  </conditionalFormatting>
  <conditionalFormatting sqref="D146">
    <cfRule type="containsText" dxfId="58" priority="12" operator="containsText" text="Privado">
      <formula>NOT(ISERROR(SEARCH("Privado",D146)))</formula>
    </cfRule>
  </conditionalFormatting>
  <conditionalFormatting sqref="D146">
    <cfRule type="expression" dxfId="57" priority="11">
      <formula>#REF!="No"</formula>
    </cfRule>
  </conditionalFormatting>
  <conditionalFormatting sqref="D154:D156">
    <cfRule type="containsText" dxfId="56" priority="10" operator="containsText" text="Privado">
      <formula>NOT(ISERROR(SEARCH("Privado",D154)))</formula>
    </cfRule>
  </conditionalFormatting>
  <conditionalFormatting sqref="D154:D156">
    <cfRule type="expression" dxfId="55" priority="9">
      <formula>#REF!="No"</formula>
    </cfRule>
  </conditionalFormatting>
  <conditionalFormatting sqref="D182">
    <cfRule type="expression" dxfId="54" priority="7">
      <formula>#REF!="No"</formula>
    </cfRule>
  </conditionalFormatting>
  <conditionalFormatting sqref="D182">
    <cfRule type="containsText" dxfId="53" priority="8" operator="containsText" text="Privado">
      <formula>NOT(ISERROR(SEARCH("Privado",D182)))</formula>
    </cfRule>
  </conditionalFormatting>
  <conditionalFormatting sqref="D57">
    <cfRule type="containsText" dxfId="52" priority="6" operator="containsText" text="Privado">
      <formula>NOT(ISERROR(SEARCH("Privado",D57)))</formula>
    </cfRule>
  </conditionalFormatting>
  <conditionalFormatting sqref="D57">
    <cfRule type="expression" dxfId="51" priority="5">
      <formula>#REF!="No"</formula>
    </cfRule>
  </conditionalFormatting>
  <conditionalFormatting sqref="D58:D65">
    <cfRule type="containsText" dxfId="50" priority="2" operator="containsText" text="Privado">
      <formula>NOT(ISERROR(SEARCH("Privado",D58)))</formula>
    </cfRule>
  </conditionalFormatting>
  <conditionalFormatting sqref="D58:D65">
    <cfRule type="expression" dxfId="49" priority="1">
      <formula>#REF!="No"</formula>
    </cfRule>
  </conditionalFormatting>
  <dataValidations disablePrompts="1" count="2">
    <dataValidation type="list" allowBlank="1" showInputMessage="1" showErrorMessage="1" sqref="D48">
      <formula1>"1,2,3"</formula1>
    </dataValidation>
    <dataValidation type="list" allowBlank="1" showInputMessage="1" showErrorMessage="1" sqref="D167:D168 D189">
      <formula1>"SI,NO"</formula1>
    </dataValidation>
  </dataValidations>
  <pageMargins left="0.75" right="0.75" top="1" bottom="1" header="0.5" footer="0.5"/>
  <pageSetup orientation="portrait" r:id="rId1"/>
  <headerFooter alignWithMargins="0"/>
  <ignoredErrors>
    <ignoredError sqref="D38 G110:AV110 D123:D129 D56 D172 D174:D177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2060"/>
  </sheetPr>
  <dimension ref="A1:BE207"/>
  <sheetViews>
    <sheetView showGridLines="0" zoomScale="80" zoomScaleNormal="80" workbookViewId="0">
      <pane xSplit="5" ySplit="3" topLeftCell="F121" activePane="bottomRight" state="frozen"/>
      <selection activeCell="L29" sqref="L29"/>
      <selection pane="topRight" activeCell="L29" sqref="L29"/>
      <selection pane="bottomLeft" activeCell="L29" sqref="L29"/>
      <selection pane="bottomRight" activeCell="J50" sqref="J50"/>
    </sheetView>
  </sheetViews>
  <sheetFormatPr baseColWidth="10" defaultColWidth="0" defaultRowHeight="12.75" x14ac:dyDescent="0.2"/>
  <cols>
    <col min="1" max="1" width="9.140625" style="22" customWidth="1"/>
    <col min="2" max="2" width="37.42578125" style="22" customWidth="1"/>
    <col min="3" max="3" width="15.7109375" style="22" customWidth="1"/>
    <col min="4" max="4" width="13.28515625" style="22" customWidth="1"/>
    <col min="5" max="5" width="11.7109375" style="22" bestFit="1" customWidth="1"/>
    <col min="6" max="6" width="3.5703125" style="22" customWidth="1"/>
    <col min="7" max="26" width="16.140625" style="22" customWidth="1"/>
    <col min="27" max="27" width="16.7109375" style="22" customWidth="1"/>
    <col min="28" max="48" width="16.140625" style="22" customWidth="1"/>
    <col min="49" max="49" width="13.5703125" style="22" customWidth="1"/>
    <col min="50" max="58" width="13.5703125" style="22" hidden="1" customWidth="1"/>
    <col min="59" max="16384" width="13.5703125" style="22" hidden="1"/>
  </cols>
  <sheetData>
    <row r="1" spans="1:57" ht="15" x14ac:dyDescent="0.2">
      <c r="A1" s="1" t="str">
        <f>+Control!$A$1</f>
        <v>Ruta PY1 - Cuatro Mojones-Quiindy</v>
      </c>
      <c r="B1" s="2"/>
      <c r="C1" s="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57" ht="13.5" thickBot="1" x14ac:dyDescent="0.25">
      <c r="A2" s="3" t="str">
        <f ca="1" xml:space="preserve"> RIGHT( CELL("filename",A3), LEN( CELL("filename",A3)) - SEARCH("]", CELL("filename",A3)))</f>
        <v>TS</v>
      </c>
      <c r="B2" s="2"/>
      <c r="C2" s="11"/>
      <c r="D2" s="2"/>
      <c r="E2" s="2"/>
      <c r="F2" s="2"/>
    </row>
    <row r="3" spans="1:57" x14ac:dyDescent="0.2">
      <c r="A3" s="4" t="str">
        <f>+Hip!A3</f>
        <v>Cifras en miles de USD</v>
      </c>
      <c r="B3" s="2"/>
      <c r="C3" s="14" t="str">
        <f ca="1">+Control!O29</f>
        <v>Ok</v>
      </c>
      <c r="D3" s="2"/>
      <c r="E3" s="2"/>
      <c r="F3" s="2"/>
      <c r="G3" s="24">
        <f>+Hip!G3</f>
        <v>2023</v>
      </c>
      <c r="H3" s="25">
        <f>+G3+1</f>
        <v>2024</v>
      </c>
      <c r="I3" s="25">
        <f t="shared" ref="I3:AO3" si="0">+H3+1</f>
        <v>2025</v>
      </c>
      <c r="J3" s="25">
        <f t="shared" si="0"/>
        <v>2026</v>
      </c>
      <c r="K3" s="25">
        <f t="shared" si="0"/>
        <v>2027</v>
      </c>
      <c r="L3" s="25">
        <f t="shared" si="0"/>
        <v>2028</v>
      </c>
      <c r="M3" s="25">
        <f t="shared" si="0"/>
        <v>2029</v>
      </c>
      <c r="N3" s="25">
        <f t="shared" si="0"/>
        <v>2030</v>
      </c>
      <c r="O3" s="25">
        <f t="shared" si="0"/>
        <v>2031</v>
      </c>
      <c r="P3" s="25">
        <f t="shared" si="0"/>
        <v>2032</v>
      </c>
      <c r="Q3" s="25">
        <f t="shared" si="0"/>
        <v>2033</v>
      </c>
      <c r="R3" s="25">
        <f t="shared" si="0"/>
        <v>2034</v>
      </c>
      <c r="S3" s="25">
        <f t="shared" si="0"/>
        <v>2035</v>
      </c>
      <c r="T3" s="25">
        <f t="shared" si="0"/>
        <v>2036</v>
      </c>
      <c r="U3" s="25">
        <f t="shared" si="0"/>
        <v>2037</v>
      </c>
      <c r="V3" s="25">
        <f t="shared" si="0"/>
        <v>2038</v>
      </c>
      <c r="W3" s="25">
        <f t="shared" si="0"/>
        <v>2039</v>
      </c>
      <c r="X3" s="25">
        <f t="shared" si="0"/>
        <v>2040</v>
      </c>
      <c r="Y3" s="25">
        <f t="shared" si="0"/>
        <v>2041</v>
      </c>
      <c r="Z3" s="25">
        <f t="shared" si="0"/>
        <v>2042</v>
      </c>
      <c r="AA3" s="25">
        <f t="shared" si="0"/>
        <v>2043</v>
      </c>
      <c r="AB3" s="25">
        <f t="shared" si="0"/>
        <v>2044</v>
      </c>
      <c r="AC3" s="25">
        <f t="shared" si="0"/>
        <v>2045</v>
      </c>
      <c r="AD3" s="25">
        <f t="shared" si="0"/>
        <v>2046</v>
      </c>
      <c r="AE3" s="25">
        <f t="shared" si="0"/>
        <v>2047</v>
      </c>
      <c r="AF3" s="25">
        <f t="shared" si="0"/>
        <v>2048</v>
      </c>
      <c r="AG3" s="25">
        <f t="shared" si="0"/>
        <v>2049</v>
      </c>
      <c r="AH3" s="25">
        <f t="shared" si="0"/>
        <v>2050</v>
      </c>
      <c r="AI3" s="25">
        <f t="shared" si="0"/>
        <v>2051</v>
      </c>
      <c r="AJ3" s="25">
        <f t="shared" si="0"/>
        <v>2052</v>
      </c>
      <c r="AK3" s="25">
        <f t="shared" si="0"/>
        <v>2053</v>
      </c>
      <c r="AL3" s="25">
        <f t="shared" si="0"/>
        <v>2054</v>
      </c>
      <c r="AM3" s="25">
        <f t="shared" si="0"/>
        <v>2055</v>
      </c>
      <c r="AN3" s="25">
        <f t="shared" si="0"/>
        <v>2056</v>
      </c>
      <c r="AO3" s="25">
        <f t="shared" si="0"/>
        <v>2057</v>
      </c>
      <c r="AP3" s="25">
        <f t="shared" ref="AP3" si="1">+AO3+1</f>
        <v>2058</v>
      </c>
      <c r="AQ3" s="25">
        <f t="shared" ref="AQ3" si="2">+AP3+1</f>
        <v>2059</v>
      </c>
      <c r="AR3" s="25">
        <f t="shared" ref="AR3" si="3">+AQ3+1</f>
        <v>2060</v>
      </c>
      <c r="AS3" s="25">
        <f t="shared" ref="AS3" si="4">+AR3+1</f>
        <v>2061</v>
      </c>
      <c r="AT3" s="25">
        <f t="shared" ref="AT3" si="5">+AS3+1</f>
        <v>2062</v>
      </c>
      <c r="AU3" s="25">
        <f t="shared" ref="AU3" si="6">+AT3+1</f>
        <v>2063</v>
      </c>
      <c r="AV3" s="25">
        <f t="shared" ref="AV3" si="7">+AU3+1</f>
        <v>2064</v>
      </c>
    </row>
    <row r="4" spans="1:57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57" ht="14.25" customHeight="1" x14ac:dyDescent="0.2">
      <c r="A5" s="26"/>
      <c r="B5" s="27" t="s">
        <v>15</v>
      </c>
      <c r="C5" s="27"/>
      <c r="D5" s="28"/>
      <c r="E5" s="28"/>
      <c r="F5" s="28"/>
      <c r="G5" s="29"/>
      <c r="H5" s="29"/>
      <c r="I5" s="29"/>
      <c r="J5" s="29"/>
      <c r="K5" s="30"/>
      <c r="L5" s="30"/>
      <c r="M5" s="30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31"/>
      <c r="AX5" s="31"/>
      <c r="AY5" s="31"/>
      <c r="AZ5" s="31"/>
      <c r="BA5" s="31"/>
      <c r="BB5" s="31"/>
      <c r="BC5" s="31"/>
      <c r="BD5" s="31"/>
      <c r="BE5" s="31"/>
    </row>
    <row r="6" spans="1:57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57" x14ac:dyDescent="0.2">
      <c r="A7" s="2"/>
      <c r="B7" s="2" t="s">
        <v>259</v>
      </c>
      <c r="C7" s="181" t="s">
        <v>258</v>
      </c>
      <c r="D7" s="274">
        <f>+D12+D43+D74+D105+D136</f>
        <v>107.19999999999999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57" x14ac:dyDescent="0.2">
      <c r="A8" s="2"/>
      <c r="B8" s="2"/>
      <c r="C8" s="181"/>
      <c r="D8" s="274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spans="1:57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</row>
    <row r="10" spans="1:57" x14ac:dyDescent="0.2">
      <c r="A10" s="2"/>
      <c r="B10" s="235" t="s">
        <v>235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34"/>
      <c r="Z10" s="234"/>
      <c r="AA10" s="234"/>
      <c r="AB10" s="234"/>
      <c r="AC10" s="234"/>
      <c r="AD10" s="234"/>
      <c r="AE10" s="234"/>
      <c r="AF10" s="234"/>
      <c r="AG10" s="234"/>
      <c r="AH10" s="234"/>
      <c r="AI10" s="234"/>
      <c r="AJ10" s="234"/>
      <c r="AK10" s="234"/>
      <c r="AL10" s="234"/>
      <c r="AM10" s="234"/>
      <c r="AN10" s="234"/>
      <c r="AO10" s="234"/>
      <c r="AP10" s="234"/>
      <c r="AQ10" s="234"/>
      <c r="AR10" s="234"/>
      <c r="AS10" s="234"/>
      <c r="AT10" s="234"/>
      <c r="AU10" s="234"/>
      <c r="AV10" s="234"/>
    </row>
    <row r="11" spans="1:57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spans="1:57" x14ac:dyDescent="0.2">
      <c r="A12" s="2"/>
      <c r="B12" s="2" t="s">
        <v>257</v>
      </c>
      <c r="C12" s="181" t="s">
        <v>258</v>
      </c>
      <c r="D12" s="273">
        <v>13.1</v>
      </c>
      <c r="E12" s="30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57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spans="1:57" x14ac:dyDescent="0.2">
      <c r="A14" s="2"/>
      <c r="B14" s="5" t="s">
        <v>171</v>
      </c>
      <c r="C14" s="181" t="s">
        <v>374</v>
      </c>
      <c r="D14" s="181" t="s">
        <v>375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spans="1:57" x14ac:dyDescent="0.2">
      <c r="A15" s="2"/>
      <c r="B15" s="178" t="s">
        <v>175</v>
      </c>
      <c r="C15" s="238">
        <f>+SUM(C16:C25)</f>
        <v>272912814.25653416</v>
      </c>
      <c r="D15" s="238">
        <f>+SUM(D16:D25)</f>
        <v>39852.922642601363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</row>
    <row r="16" spans="1:57" x14ac:dyDescent="0.2">
      <c r="A16" s="2"/>
      <c r="B16" s="228" t="s">
        <v>176</v>
      </c>
      <c r="C16" s="237">
        <v>37135597.647696033</v>
      </c>
      <c r="D16" s="363">
        <f>+C16/Hip!$D$19</f>
        <v>5422.838441544397</v>
      </c>
      <c r="E16" s="236">
        <f>+SUM(G16:AV16)</f>
        <v>1.0000000000000002</v>
      </c>
      <c r="F16" s="2"/>
      <c r="G16" s="33">
        <v>0</v>
      </c>
      <c r="H16" s="33">
        <v>0</v>
      </c>
      <c r="I16" s="33">
        <v>0.22157672660189043</v>
      </c>
      <c r="J16" s="33">
        <v>0.51117972340013662</v>
      </c>
      <c r="K16" s="33">
        <v>0.26724354999797312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</row>
    <row r="17" spans="1:48" x14ac:dyDescent="0.2">
      <c r="A17" s="2"/>
      <c r="B17" s="228" t="s">
        <v>177</v>
      </c>
      <c r="C17" s="237">
        <v>3808816.88558</v>
      </c>
      <c r="D17" s="363">
        <f>+C17/Hip!$D$19</f>
        <v>556.19405455315416</v>
      </c>
      <c r="E17" s="236">
        <f t="shared" ref="E17:E37" si="8">+SUM(G17:AV17)</f>
        <v>1.0000000000000002</v>
      </c>
      <c r="F17" s="2"/>
      <c r="G17" s="33">
        <v>0</v>
      </c>
      <c r="H17" s="33">
        <v>0</v>
      </c>
      <c r="I17" s="33">
        <v>0.47631587300117834</v>
      </c>
      <c r="J17" s="33">
        <v>0.52368412699882183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</row>
    <row r="18" spans="1:48" x14ac:dyDescent="0.2">
      <c r="A18" s="2"/>
      <c r="B18" s="228" t="s">
        <v>178</v>
      </c>
      <c r="C18" s="237">
        <v>99639568.135742843</v>
      </c>
      <c r="D18" s="363">
        <f>+C18/Hip!$D$19</f>
        <v>14550.170580569924</v>
      </c>
      <c r="E18" s="236">
        <f t="shared" si="8"/>
        <v>1</v>
      </c>
      <c r="F18" s="2"/>
      <c r="G18" s="33">
        <v>0</v>
      </c>
      <c r="H18" s="33">
        <v>0</v>
      </c>
      <c r="I18" s="33">
        <v>4.0230520083765542E-2</v>
      </c>
      <c r="J18" s="33">
        <v>0.5201152600418828</v>
      </c>
      <c r="K18" s="33">
        <v>0.43965421987435171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</row>
    <row r="19" spans="1:48" x14ac:dyDescent="0.2">
      <c r="A19" s="2"/>
      <c r="B19" s="228" t="s">
        <v>179</v>
      </c>
      <c r="C19" s="237">
        <v>20463822.666000001</v>
      </c>
      <c r="D19" s="363">
        <f>+C19/Hip!$D$19</f>
        <v>2988.2918612733647</v>
      </c>
      <c r="E19" s="236">
        <f t="shared" si="8"/>
        <v>1</v>
      </c>
      <c r="F19" s="2"/>
      <c r="G19" s="33">
        <v>0</v>
      </c>
      <c r="H19" s="33">
        <v>0</v>
      </c>
      <c r="I19" s="33">
        <v>0.22346538648411093</v>
      </c>
      <c r="J19" s="33">
        <v>0.5</v>
      </c>
      <c r="K19" s="33">
        <v>0.27653461351588904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</row>
    <row r="20" spans="1:48" x14ac:dyDescent="0.2">
      <c r="A20" s="2"/>
      <c r="B20" s="228" t="s">
        <v>170</v>
      </c>
      <c r="C20" s="237">
        <v>25317745.669879999</v>
      </c>
      <c r="D20" s="363">
        <f>+C20/Hip!$D$19</f>
        <v>3697.1007111390186</v>
      </c>
      <c r="E20" s="236">
        <f t="shared" si="8"/>
        <v>0.99999999999999978</v>
      </c>
      <c r="F20" s="2"/>
      <c r="G20" s="33">
        <v>0</v>
      </c>
      <c r="H20" s="33">
        <v>0</v>
      </c>
      <c r="I20" s="33">
        <v>0.12426514710955745</v>
      </c>
      <c r="J20" s="33">
        <v>0.50019715642202445</v>
      </c>
      <c r="K20" s="33">
        <v>0.37553769646841789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</row>
    <row r="21" spans="1:48" x14ac:dyDescent="0.2">
      <c r="A21" s="2"/>
      <c r="B21" s="228" t="s">
        <v>180</v>
      </c>
      <c r="C21" s="237">
        <v>205099.4</v>
      </c>
      <c r="D21" s="363">
        <f>+C21/Hip!$D$19</f>
        <v>29.95026285046729</v>
      </c>
      <c r="E21" s="236">
        <f t="shared" si="8"/>
        <v>0.99999999999999978</v>
      </c>
      <c r="F21" s="2"/>
      <c r="G21" s="33">
        <v>0</v>
      </c>
      <c r="H21" s="33">
        <v>0</v>
      </c>
      <c r="I21" s="33">
        <v>0.16666666666666666</v>
      </c>
      <c r="J21" s="33">
        <v>0.49999999999999989</v>
      </c>
      <c r="K21" s="33">
        <v>0.33333333333333331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</row>
    <row r="22" spans="1:48" x14ac:dyDescent="0.2">
      <c r="A22" s="2"/>
      <c r="B22" s="228" t="s">
        <v>181</v>
      </c>
      <c r="C22" s="237">
        <v>500000</v>
      </c>
      <c r="D22" s="363">
        <f>+C22/Hip!$D$19</f>
        <v>73.014018691588788</v>
      </c>
      <c r="E22" s="236">
        <f t="shared" si="8"/>
        <v>1</v>
      </c>
      <c r="F22" s="2"/>
      <c r="G22" s="33">
        <v>0</v>
      </c>
      <c r="H22" s="33">
        <v>0</v>
      </c>
      <c r="I22" s="33">
        <v>0.16666666666666666</v>
      </c>
      <c r="J22" s="33">
        <v>0.50000000000000011</v>
      </c>
      <c r="K22" s="33">
        <v>0.33333333333333331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</row>
    <row r="23" spans="1:48" x14ac:dyDescent="0.2">
      <c r="A23" s="2"/>
      <c r="B23" s="228" t="s">
        <v>182</v>
      </c>
      <c r="C23" s="237">
        <v>3847000</v>
      </c>
      <c r="D23" s="363">
        <f>+C23/Hip!$D$19</f>
        <v>561.76985981308417</v>
      </c>
      <c r="E23" s="236">
        <f t="shared" si="8"/>
        <v>1</v>
      </c>
      <c r="F23" s="2"/>
      <c r="G23" s="33">
        <v>0</v>
      </c>
      <c r="H23" s="33">
        <v>0</v>
      </c>
      <c r="I23" s="33">
        <v>0.16666666666666666</v>
      </c>
      <c r="J23" s="33">
        <v>0.50000000000000011</v>
      </c>
      <c r="K23" s="33">
        <v>0.33333333333333331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</row>
    <row r="24" spans="1:48" x14ac:dyDescent="0.2">
      <c r="A24" s="2"/>
      <c r="B24" s="228" t="s">
        <v>183</v>
      </c>
      <c r="C24" s="237">
        <v>79908647.315635279</v>
      </c>
      <c r="D24" s="363">
        <f>+C24/Hip!$D$19</f>
        <v>11668.902937446741</v>
      </c>
      <c r="E24" s="236">
        <f t="shared" si="8"/>
        <v>1</v>
      </c>
      <c r="F24" s="2"/>
      <c r="G24" s="33">
        <v>0</v>
      </c>
      <c r="H24" s="33">
        <v>0</v>
      </c>
      <c r="I24" s="33">
        <v>9.4876931998514671E-2</v>
      </c>
      <c r="J24" s="33">
        <v>0.39139643810949581</v>
      </c>
      <c r="K24" s="33">
        <v>0.51372662989198947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</row>
    <row r="25" spans="1:48" x14ac:dyDescent="0.2">
      <c r="A25" s="2"/>
      <c r="B25" s="228" t="s">
        <v>184</v>
      </c>
      <c r="C25" s="237">
        <v>2086516.5360000001</v>
      </c>
      <c r="D25" s="363">
        <f>+C25/Hip!$D$19</f>
        <v>304.68991471962619</v>
      </c>
      <c r="E25" s="236">
        <f t="shared" si="8"/>
        <v>0.99999999999999978</v>
      </c>
      <c r="F25" s="2"/>
      <c r="G25" s="33">
        <v>0</v>
      </c>
      <c r="H25" s="33">
        <v>0</v>
      </c>
      <c r="I25" s="33">
        <v>0.16666666666666669</v>
      </c>
      <c r="J25" s="33">
        <v>0.49999999999999989</v>
      </c>
      <c r="K25" s="33">
        <v>0.33333333333333331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</row>
    <row r="26" spans="1:48" x14ac:dyDescent="0.2">
      <c r="A26" s="2"/>
      <c r="B26" s="228"/>
      <c r="C26" s="237"/>
      <c r="E26" s="236"/>
      <c r="F26" s="2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</row>
    <row r="27" spans="1:48" x14ac:dyDescent="0.2">
      <c r="A27" s="2"/>
      <c r="B27" s="2" t="s">
        <v>189</v>
      </c>
      <c r="C27" s="33">
        <v>0.01</v>
      </c>
      <c r="E27" s="236">
        <f t="shared" si="8"/>
        <v>1</v>
      </c>
      <c r="F27" s="2"/>
      <c r="G27" s="33">
        <v>0</v>
      </c>
      <c r="H27" s="33">
        <v>0</v>
      </c>
      <c r="I27" s="33">
        <v>0.16666666666666669</v>
      </c>
      <c r="J27" s="33">
        <v>0.5</v>
      </c>
      <c r="K27" s="33">
        <v>0.33333333333333331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</row>
    <row r="28" spans="1:48" x14ac:dyDescent="0.2">
      <c r="A28" s="2"/>
      <c r="B28" s="2"/>
      <c r="C28" s="239">
        <f>+$C$15*C27</f>
        <v>2729128.1425653417</v>
      </c>
      <c r="D28" s="239">
        <f>+$D$15*C27</f>
        <v>398.52922642601362</v>
      </c>
      <c r="E28" s="236"/>
      <c r="F28" s="2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</row>
    <row r="29" spans="1:48" x14ac:dyDescent="0.2">
      <c r="B29" s="22" t="s">
        <v>185</v>
      </c>
      <c r="C29" s="33">
        <v>0.05</v>
      </c>
      <c r="E29" s="236">
        <f t="shared" si="8"/>
        <v>1</v>
      </c>
      <c r="G29" s="33">
        <v>0</v>
      </c>
      <c r="H29" s="33">
        <v>0</v>
      </c>
      <c r="I29" s="33">
        <v>0.16666666666666669</v>
      </c>
      <c r="J29" s="33">
        <v>0.5</v>
      </c>
      <c r="K29" s="33">
        <v>0.33333333333333331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</row>
    <row r="30" spans="1:48" x14ac:dyDescent="0.2">
      <c r="C30" s="239">
        <f>+$C$15*C29</f>
        <v>13645640.712826708</v>
      </c>
      <c r="D30" s="239">
        <f>+$D$15*C29</f>
        <v>1992.6461321300683</v>
      </c>
      <c r="E30" s="236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</row>
    <row r="31" spans="1:48" x14ac:dyDescent="0.2">
      <c r="B31" s="22" t="s">
        <v>186</v>
      </c>
      <c r="C31" s="33">
        <v>0.03</v>
      </c>
      <c r="E31" s="236">
        <f t="shared" si="8"/>
        <v>1</v>
      </c>
      <c r="G31" s="33">
        <v>0</v>
      </c>
      <c r="H31" s="33">
        <v>0</v>
      </c>
      <c r="I31" s="33">
        <v>0.16666666666666669</v>
      </c>
      <c r="J31" s="33">
        <v>0.5</v>
      </c>
      <c r="K31" s="33">
        <v>0.33333333333333331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</row>
    <row r="32" spans="1:48" x14ac:dyDescent="0.2">
      <c r="C32" s="239">
        <f>+$C$15*C31</f>
        <v>8187384.4276960241</v>
      </c>
      <c r="D32" s="239">
        <f>+$D$15*C31</f>
        <v>1195.5876792780409</v>
      </c>
      <c r="E32" s="236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</row>
    <row r="33" spans="2:48" x14ac:dyDescent="0.2">
      <c r="B33" s="22" t="s">
        <v>187</v>
      </c>
      <c r="C33" s="33">
        <v>0.05</v>
      </c>
      <c r="E33" s="236">
        <f t="shared" si="8"/>
        <v>1</v>
      </c>
      <c r="G33" s="33">
        <v>0</v>
      </c>
      <c r="H33" s="33">
        <v>0</v>
      </c>
      <c r="I33" s="33">
        <v>0.16666666666666669</v>
      </c>
      <c r="J33" s="33">
        <v>0.5</v>
      </c>
      <c r="K33" s="33">
        <v>0.33333333333333331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</row>
    <row r="34" spans="2:48" x14ac:dyDescent="0.2">
      <c r="C34" s="239">
        <f>+$C$15*C33</f>
        <v>13645640.712826708</v>
      </c>
      <c r="D34" s="239">
        <f>+$D$15*C33</f>
        <v>1992.6461321300683</v>
      </c>
      <c r="E34" s="236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</row>
    <row r="35" spans="2:48" x14ac:dyDescent="0.2">
      <c r="B35" s="22" t="s">
        <v>252</v>
      </c>
      <c r="C35" s="33">
        <v>0.02</v>
      </c>
      <c r="E35" s="236">
        <f t="shared" si="8"/>
        <v>1</v>
      </c>
      <c r="G35" s="33">
        <v>0</v>
      </c>
      <c r="H35" s="33">
        <v>1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</row>
    <row r="36" spans="2:48" x14ac:dyDescent="0.2">
      <c r="C36" s="239">
        <f>+$C$15*C35</f>
        <v>5458256.2851306833</v>
      </c>
      <c r="D36" s="239">
        <f>+$D$15*C35</f>
        <v>797.05845285202724</v>
      </c>
      <c r="E36" s="236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</row>
    <row r="37" spans="2:48" x14ac:dyDescent="0.2">
      <c r="B37" s="22" t="s">
        <v>328</v>
      </c>
      <c r="C37" s="237">
        <v>0</v>
      </c>
      <c r="E37" s="236">
        <f t="shared" si="8"/>
        <v>1</v>
      </c>
      <c r="G37" s="33">
        <v>0</v>
      </c>
      <c r="H37" s="33">
        <v>1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</row>
    <row r="39" spans="2:48" ht="13.5" thickBot="1" x14ac:dyDescent="0.25">
      <c r="B39" s="256" t="s">
        <v>190</v>
      </c>
      <c r="C39" s="257">
        <f>+C15+C28+C30+C32+C34+C37+C36</f>
        <v>316578864.53757972</v>
      </c>
      <c r="D39" s="257">
        <f>+D15+D28+D30+D32+D34+D37+D36</f>
        <v>46229.390265417576</v>
      </c>
    </row>
    <row r="40" spans="2:48" ht="13.5" thickTop="1" x14ac:dyDescent="0.2">
      <c r="D40" s="63"/>
    </row>
    <row r="41" spans="2:48" x14ac:dyDescent="0.2">
      <c r="B41" s="235" t="s">
        <v>234</v>
      </c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2:48" x14ac:dyDescent="0.2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2:48" x14ac:dyDescent="0.2">
      <c r="B43" s="2" t="s">
        <v>257</v>
      </c>
      <c r="C43" s="181" t="s">
        <v>258</v>
      </c>
      <c r="D43" s="273">
        <v>22.08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</row>
    <row r="44" spans="2:48" x14ac:dyDescent="0.2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2:48" x14ac:dyDescent="0.2">
      <c r="B45" s="5" t="s">
        <v>171</v>
      </c>
      <c r="C45" s="181" t="s">
        <v>374</v>
      </c>
      <c r="D45" s="181" t="s">
        <v>375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2:48" x14ac:dyDescent="0.2">
      <c r="B46" s="178" t="s">
        <v>175</v>
      </c>
      <c r="C46" s="238">
        <f>+SUM(C47:C56)</f>
        <v>623967131.8348577</v>
      </c>
      <c r="D46" s="238">
        <f>+SUM(D47:D56)</f>
        <v>91116.695653454692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2:48" x14ac:dyDescent="0.2">
      <c r="B47" s="228" t="s">
        <v>176</v>
      </c>
      <c r="C47" s="237">
        <v>37776788.605045728</v>
      </c>
      <c r="D47" s="363">
        <f>+C47/Hip!$D$19</f>
        <v>5516.4702986340144</v>
      </c>
      <c r="E47" s="236">
        <f t="shared" ref="E47:E56" si="9">+SUM(G47:AV47)</f>
        <v>0.99999999999999989</v>
      </c>
      <c r="F47" s="2"/>
      <c r="G47" s="33">
        <v>0</v>
      </c>
      <c r="H47" s="33">
        <v>0.61405324564313346</v>
      </c>
      <c r="I47" s="33">
        <v>0.34772952825745845</v>
      </c>
      <c r="J47" s="33">
        <v>3.8217226099407968E-2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</row>
    <row r="48" spans="2:48" x14ac:dyDescent="0.2">
      <c r="B48" s="228" t="s">
        <v>177</v>
      </c>
      <c r="C48" s="237">
        <v>66023484.95474001</v>
      </c>
      <c r="D48" s="363">
        <f>+C48/Hip!$D$19</f>
        <v>9641.2799291384363</v>
      </c>
      <c r="E48" s="236">
        <f t="shared" si="9"/>
        <v>1.0000000000000004</v>
      </c>
      <c r="F48" s="2"/>
      <c r="G48" s="33">
        <v>0</v>
      </c>
      <c r="H48" s="33">
        <v>0.50323003923345122</v>
      </c>
      <c r="I48" s="33">
        <v>0.49676996076654911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</row>
    <row r="49" spans="2:48" x14ac:dyDescent="0.2">
      <c r="B49" s="228" t="s">
        <v>178</v>
      </c>
      <c r="C49" s="237">
        <v>281046711.39200002</v>
      </c>
      <c r="D49" s="363">
        <f>+C49/Hip!$D$19</f>
        <v>41040.699677570097</v>
      </c>
      <c r="E49" s="236">
        <f t="shared" si="9"/>
        <v>0.99999999999999978</v>
      </c>
      <c r="F49" s="2"/>
      <c r="G49" s="33">
        <v>0</v>
      </c>
      <c r="H49" s="33">
        <v>6.0527663239367424E-2</v>
      </c>
      <c r="I49" s="33">
        <v>0.93947233676063235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</row>
    <row r="50" spans="2:48" x14ac:dyDescent="0.2">
      <c r="B50" s="228" t="s">
        <v>179</v>
      </c>
      <c r="C50" s="237">
        <v>59721994.897371918</v>
      </c>
      <c r="D50" s="363">
        <f>+C50/Hip!$D$19</f>
        <v>8721.0857034713663</v>
      </c>
      <c r="E50" s="236">
        <f t="shared" si="9"/>
        <v>0.99999999999999989</v>
      </c>
      <c r="F50" s="2"/>
      <c r="G50" s="33">
        <v>0</v>
      </c>
      <c r="H50" s="33">
        <v>0.2314251044894792</v>
      </c>
      <c r="I50" s="33">
        <v>0.76857489551052072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  <c r="AJ50" s="33">
        <v>0</v>
      </c>
      <c r="AK50" s="33">
        <v>0</v>
      </c>
      <c r="AL50" s="33">
        <v>0</v>
      </c>
      <c r="AM50" s="33">
        <v>0</v>
      </c>
      <c r="AN50" s="33">
        <v>0</v>
      </c>
      <c r="AO50" s="33">
        <v>0</v>
      </c>
      <c r="AP50" s="33">
        <v>0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0</v>
      </c>
    </row>
    <row r="51" spans="2:48" x14ac:dyDescent="0.2">
      <c r="B51" s="228" t="s">
        <v>170</v>
      </c>
      <c r="C51" s="237">
        <v>68073208.388699993</v>
      </c>
      <c r="D51" s="363">
        <f>+C51/Hip!$D$19</f>
        <v>9940.5970193779194</v>
      </c>
      <c r="E51" s="236">
        <f t="shared" si="9"/>
        <v>1</v>
      </c>
      <c r="F51" s="2"/>
      <c r="G51" s="33">
        <v>0</v>
      </c>
      <c r="H51" s="33">
        <v>0.37143942791004503</v>
      </c>
      <c r="I51" s="33">
        <v>0.3570399662671776</v>
      </c>
      <c r="J51" s="33">
        <v>0.27152060582277748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  <c r="AJ51" s="33">
        <v>0</v>
      </c>
      <c r="AK51" s="33">
        <v>0</v>
      </c>
      <c r="AL51" s="33">
        <v>0</v>
      </c>
      <c r="AM51" s="33">
        <v>0</v>
      </c>
      <c r="AN51" s="33">
        <v>0</v>
      </c>
      <c r="AO51" s="33">
        <v>0</v>
      </c>
      <c r="AP51" s="33">
        <v>0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</row>
    <row r="52" spans="2:48" x14ac:dyDescent="0.2">
      <c r="B52" s="228" t="s">
        <v>180</v>
      </c>
      <c r="C52" s="237">
        <v>345694.3</v>
      </c>
      <c r="D52" s="363">
        <f>+C52/Hip!$D$19</f>
        <v>50.481060163551398</v>
      </c>
      <c r="E52" s="236">
        <f t="shared" si="9"/>
        <v>1</v>
      </c>
      <c r="F52" s="2"/>
      <c r="G52" s="33">
        <v>0</v>
      </c>
      <c r="H52" s="33">
        <v>0.2857142857142857</v>
      </c>
      <c r="I52" s="33">
        <v>0.57142857142857151</v>
      </c>
      <c r="J52" s="33">
        <v>0.14285714285714285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</row>
    <row r="53" spans="2:48" x14ac:dyDescent="0.2">
      <c r="B53" s="228" t="s">
        <v>181</v>
      </c>
      <c r="C53" s="237">
        <v>500000</v>
      </c>
      <c r="D53" s="363">
        <f>+C53/Hip!$D$19</f>
        <v>73.014018691588788</v>
      </c>
      <c r="E53" s="236">
        <f t="shared" si="9"/>
        <v>0.99999999999999978</v>
      </c>
      <c r="F53" s="2"/>
      <c r="G53" s="33">
        <v>0</v>
      </c>
      <c r="H53" s="33">
        <v>0.2857142857142857</v>
      </c>
      <c r="I53" s="33">
        <v>0.57142857142857129</v>
      </c>
      <c r="J53" s="33">
        <v>0.14285714285714285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3">
        <v>0</v>
      </c>
      <c r="AS53" s="33">
        <v>0</v>
      </c>
      <c r="AT53" s="33">
        <v>0</v>
      </c>
      <c r="AU53" s="33">
        <v>0</v>
      </c>
      <c r="AV53" s="33">
        <v>0</v>
      </c>
    </row>
    <row r="54" spans="2:48" x14ac:dyDescent="0.2">
      <c r="B54" s="228" t="s">
        <v>182</v>
      </c>
      <c r="C54" s="237">
        <v>10230000</v>
      </c>
      <c r="D54" s="363">
        <f>+C54/Hip!$D$19</f>
        <v>1493.8668224299065</v>
      </c>
      <c r="E54" s="236">
        <f t="shared" si="9"/>
        <v>1</v>
      </c>
      <c r="F54" s="2"/>
      <c r="G54" s="33">
        <v>0</v>
      </c>
      <c r="H54" s="33">
        <v>0.28571428571428575</v>
      </c>
      <c r="I54" s="33">
        <v>0.5714285714285714</v>
      </c>
      <c r="J54" s="33">
        <v>0.14285714285714288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</row>
    <row r="55" spans="2:48" x14ac:dyDescent="0.2">
      <c r="B55" s="228" t="s">
        <v>183</v>
      </c>
      <c r="C55" s="237">
        <v>97467227.248999998</v>
      </c>
      <c r="D55" s="363">
        <f>+C55/Hip!$D$19</f>
        <v>14232.947904351635</v>
      </c>
      <c r="E55" s="236">
        <f t="shared" si="9"/>
        <v>0.99999999999999978</v>
      </c>
      <c r="F55" s="2"/>
      <c r="G55" s="33">
        <v>0</v>
      </c>
      <c r="H55" s="33">
        <v>0.6081775122540809</v>
      </c>
      <c r="I55" s="33">
        <v>0.39182248774591888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  <c r="AJ55" s="33">
        <v>0</v>
      </c>
      <c r="AK55" s="33">
        <v>0</v>
      </c>
      <c r="AL55" s="33">
        <v>0</v>
      </c>
      <c r="AM55" s="33">
        <v>0</v>
      </c>
      <c r="AN55" s="33">
        <v>0</v>
      </c>
      <c r="AO55" s="33">
        <v>0</v>
      </c>
      <c r="AP55" s="33">
        <v>0</v>
      </c>
      <c r="AQ55" s="33">
        <v>0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</row>
    <row r="56" spans="2:48" x14ac:dyDescent="0.2">
      <c r="B56" s="228" t="s">
        <v>184</v>
      </c>
      <c r="C56" s="237">
        <v>2782022.048</v>
      </c>
      <c r="D56" s="363">
        <f>+C56/Hip!$D$19</f>
        <v>406.25321962616823</v>
      </c>
      <c r="E56" s="236">
        <f t="shared" si="9"/>
        <v>1.0000000000000002</v>
      </c>
      <c r="F56" s="2"/>
      <c r="G56" s="33">
        <v>0</v>
      </c>
      <c r="H56" s="33">
        <v>0.2857142857142857</v>
      </c>
      <c r="I56" s="33">
        <v>0.57142857142857162</v>
      </c>
      <c r="J56" s="33">
        <v>0.14285714285714285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33">
        <v>0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</row>
    <row r="57" spans="2:48" x14ac:dyDescent="0.2">
      <c r="B57" s="228"/>
      <c r="C57" s="237"/>
      <c r="E57" s="236"/>
      <c r="F57" s="2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</row>
    <row r="58" spans="2:48" x14ac:dyDescent="0.2">
      <c r="B58" s="2" t="s">
        <v>189</v>
      </c>
      <c r="C58" s="33">
        <v>0.01</v>
      </c>
      <c r="E58" s="236">
        <f t="shared" ref="E58" si="10">+SUM(G58:AV58)</f>
        <v>1</v>
      </c>
      <c r="F58" s="2"/>
      <c r="G58" s="33">
        <v>0</v>
      </c>
      <c r="H58" s="33">
        <v>0.2857142857142857</v>
      </c>
      <c r="I58" s="33">
        <v>0.5714285714285714</v>
      </c>
      <c r="J58" s="33">
        <v>0.14285714285714285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</row>
    <row r="59" spans="2:48" x14ac:dyDescent="0.2">
      <c r="B59" s="2"/>
      <c r="C59" s="239">
        <f>+$C$46*C58</f>
        <v>6239671.3183485772</v>
      </c>
      <c r="D59" s="239">
        <f>+$D$46*C58</f>
        <v>911.1669565345469</v>
      </c>
      <c r="E59" s="236"/>
      <c r="F59" s="2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</row>
    <row r="60" spans="2:48" x14ac:dyDescent="0.2">
      <c r="B60" s="22" t="s">
        <v>185</v>
      </c>
      <c r="C60" s="33">
        <v>0.05</v>
      </c>
      <c r="E60" s="236">
        <f t="shared" ref="E60:E68" si="11">+SUM(G60:AV60)</f>
        <v>1</v>
      </c>
      <c r="G60" s="33">
        <v>0</v>
      </c>
      <c r="H60" s="33">
        <v>0.2857142857142857</v>
      </c>
      <c r="I60" s="33">
        <v>0.5714285714285714</v>
      </c>
      <c r="J60" s="33">
        <v>0.14285714285714285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33">
        <v>0</v>
      </c>
      <c r="AN60" s="33">
        <v>0</v>
      </c>
      <c r="AO60" s="33">
        <v>0</v>
      </c>
      <c r="AP60" s="33">
        <v>0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</row>
    <row r="61" spans="2:48" x14ac:dyDescent="0.2">
      <c r="C61" s="239">
        <f>+$C$46*C60</f>
        <v>31198356.591742888</v>
      </c>
      <c r="D61" s="239">
        <f>+$D$46*C60</f>
        <v>4555.8347826727349</v>
      </c>
      <c r="E61" s="236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</row>
    <row r="62" spans="2:48" x14ac:dyDescent="0.2">
      <c r="B62" s="22" t="s">
        <v>186</v>
      </c>
      <c r="C62" s="33">
        <v>0.03</v>
      </c>
      <c r="E62" s="236">
        <f t="shared" si="11"/>
        <v>1</v>
      </c>
      <c r="G62" s="33">
        <v>0</v>
      </c>
      <c r="H62" s="33">
        <v>0.2857142857142857</v>
      </c>
      <c r="I62" s="33">
        <v>0.5714285714285714</v>
      </c>
      <c r="J62" s="33">
        <v>0.14285714285714285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33">
        <v>0</v>
      </c>
      <c r="AN62" s="33">
        <v>0</v>
      </c>
      <c r="AO62" s="33">
        <v>0</v>
      </c>
      <c r="AP62" s="33">
        <v>0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</row>
    <row r="63" spans="2:48" x14ac:dyDescent="0.2">
      <c r="C63" s="239">
        <f>+$C$46*C62</f>
        <v>18719013.95504573</v>
      </c>
      <c r="D63" s="239">
        <f>+$D$46*C62</f>
        <v>2733.5008696036407</v>
      </c>
      <c r="E63" s="236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</row>
    <row r="64" spans="2:48" x14ac:dyDescent="0.2">
      <c r="B64" s="22" t="s">
        <v>187</v>
      </c>
      <c r="C64" s="33">
        <v>0.05</v>
      </c>
      <c r="E64" s="236">
        <f t="shared" si="11"/>
        <v>1</v>
      </c>
      <c r="G64" s="33">
        <v>0</v>
      </c>
      <c r="H64" s="33">
        <v>0.2857142857142857</v>
      </c>
      <c r="I64" s="33">
        <v>0.5714285714285714</v>
      </c>
      <c r="J64" s="33">
        <v>0.14285714285714285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33">
        <v>0</v>
      </c>
      <c r="AN64" s="33">
        <v>0</v>
      </c>
      <c r="AO64" s="33">
        <v>0</v>
      </c>
      <c r="AP64" s="33">
        <v>0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</row>
    <row r="65" spans="2:48" x14ac:dyDescent="0.2">
      <c r="C65" s="239">
        <f>+$C$46*C64</f>
        <v>31198356.591742888</v>
      </c>
      <c r="D65" s="239">
        <f>+$D$46*C64</f>
        <v>4555.8347826727349</v>
      </c>
      <c r="E65" s="236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</row>
    <row r="66" spans="2:48" x14ac:dyDescent="0.2">
      <c r="B66" s="22" t="s">
        <v>252</v>
      </c>
      <c r="C66" s="33">
        <v>0.02</v>
      </c>
      <c r="E66" s="236">
        <f t="shared" si="11"/>
        <v>1</v>
      </c>
      <c r="G66" s="33">
        <v>0</v>
      </c>
      <c r="H66" s="33">
        <v>1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33">
        <v>0</v>
      </c>
      <c r="AG66" s="33">
        <v>0</v>
      </c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33">
        <v>0</v>
      </c>
      <c r="AN66" s="33">
        <v>0</v>
      </c>
      <c r="AO66" s="33">
        <v>0</v>
      </c>
      <c r="AP66" s="33">
        <v>0</v>
      </c>
      <c r="AQ66" s="33">
        <v>0</v>
      </c>
      <c r="AR66" s="33">
        <v>0</v>
      </c>
      <c r="AS66" s="33">
        <v>0</v>
      </c>
      <c r="AT66" s="33">
        <v>0</v>
      </c>
      <c r="AU66" s="33">
        <v>0</v>
      </c>
      <c r="AV66" s="33">
        <v>0</v>
      </c>
    </row>
    <row r="67" spans="2:48" x14ac:dyDescent="0.2">
      <c r="C67" s="239">
        <f>+$C$46*C66</f>
        <v>12479342.636697154</v>
      </c>
      <c r="D67" s="239">
        <f>+$D$46*C66</f>
        <v>1822.3339130690938</v>
      </c>
      <c r="E67" s="236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</row>
    <row r="68" spans="2:48" x14ac:dyDescent="0.2">
      <c r="B68" s="22" t="s">
        <v>328</v>
      </c>
      <c r="C68" s="237">
        <v>0</v>
      </c>
      <c r="E68" s="236">
        <f t="shared" si="11"/>
        <v>1</v>
      </c>
      <c r="G68" s="33">
        <v>0</v>
      </c>
      <c r="H68" s="33">
        <v>1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33">
        <v>0</v>
      </c>
      <c r="AE68" s="33">
        <v>0</v>
      </c>
      <c r="AF68" s="33">
        <v>0</v>
      </c>
      <c r="AG68" s="33">
        <v>0</v>
      </c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33">
        <v>0</v>
      </c>
      <c r="AN68" s="33">
        <v>0</v>
      </c>
      <c r="AO68" s="33">
        <v>0</v>
      </c>
      <c r="AP68" s="33">
        <v>0</v>
      </c>
      <c r="AQ68" s="33">
        <v>0</v>
      </c>
      <c r="AR68" s="33">
        <v>0</v>
      </c>
      <c r="AS68" s="33">
        <v>0</v>
      </c>
      <c r="AT68" s="33">
        <v>0</v>
      </c>
      <c r="AU68" s="33">
        <v>0</v>
      </c>
      <c r="AV68" s="33">
        <v>0</v>
      </c>
    </row>
    <row r="70" spans="2:48" ht="13.5" thickBot="1" x14ac:dyDescent="0.25">
      <c r="B70" s="256" t="s">
        <v>190</v>
      </c>
      <c r="C70" s="257">
        <f>+C46+C59+C61+C63+C65+C68+C67</f>
        <v>723801872.92843485</v>
      </c>
      <c r="D70" s="257">
        <f>+D46+D59+D61+D63+D65+D68+D67</f>
        <v>105695.36695800745</v>
      </c>
    </row>
    <row r="71" spans="2:48" ht="13.5" thickTop="1" x14ac:dyDescent="0.2">
      <c r="D71" s="63"/>
    </row>
    <row r="72" spans="2:48" x14ac:dyDescent="0.2">
      <c r="B72" s="235" t="s">
        <v>236</v>
      </c>
      <c r="C72" s="23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  <c r="AA72" s="234"/>
      <c r="AB72" s="234"/>
      <c r="AC72" s="234"/>
      <c r="AD72" s="234"/>
      <c r="AE72" s="234"/>
      <c r="AF72" s="234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4"/>
      <c r="AU72" s="234"/>
      <c r="AV72" s="234"/>
    </row>
    <row r="73" spans="2:48" x14ac:dyDescent="0.2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</row>
    <row r="74" spans="2:48" x14ac:dyDescent="0.2">
      <c r="B74" s="2" t="s">
        <v>257</v>
      </c>
      <c r="C74" s="181" t="s">
        <v>258</v>
      </c>
      <c r="D74" s="273">
        <v>25.75</v>
      </c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</row>
    <row r="75" spans="2:48" x14ac:dyDescent="0.2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</row>
    <row r="76" spans="2:48" x14ac:dyDescent="0.2">
      <c r="B76" s="5" t="s">
        <v>171</v>
      </c>
      <c r="C76" s="181" t="s">
        <v>374</v>
      </c>
      <c r="D76" s="181" t="s">
        <v>375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</row>
    <row r="77" spans="2:48" x14ac:dyDescent="0.2">
      <c r="B77" s="178" t="s">
        <v>175</v>
      </c>
      <c r="C77" s="238">
        <f>+SUM(C78:C87)</f>
        <v>590710185.93768775</v>
      </c>
      <c r="D77" s="238">
        <f>+SUM(D78:D87)</f>
        <v>86260.249114732433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</row>
    <row r="78" spans="2:48" x14ac:dyDescent="0.2">
      <c r="B78" s="228" t="s">
        <v>176</v>
      </c>
      <c r="C78" s="237">
        <v>37998596.799130633</v>
      </c>
      <c r="D78" s="363">
        <f>+C78/Hip!$D$19</f>
        <v>5548.8605138917401</v>
      </c>
      <c r="E78" s="236">
        <f t="shared" ref="E78:E87" si="12">+SUM(G78:AV78)</f>
        <v>1</v>
      </c>
      <c r="F78" s="2"/>
      <c r="G78" s="33">
        <v>0</v>
      </c>
      <c r="H78" s="33">
        <v>0.25983789942813651</v>
      </c>
      <c r="I78" s="33">
        <v>0.69450691407949838</v>
      </c>
      <c r="J78" s="33">
        <v>4.5655186492365184E-2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</row>
    <row r="79" spans="2:48" x14ac:dyDescent="0.2">
      <c r="B79" s="228" t="s">
        <v>177</v>
      </c>
      <c r="C79" s="237">
        <v>85550383.517067999</v>
      </c>
      <c r="D79" s="363">
        <f>+C79/Hip!$D$19</f>
        <v>12492.754602375584</v>
      </c>
      <c r="E79" s="236">
        <f t="shared" si="12"/>
        <v>1.0000000000000002</v>
      </c>
      <c r="F79" s="2"/>
      <c r="G79" s="33">
        <v>0</v>
      </c>
      <c r="H79" s="33">
        <v>0.11235002704964395</v>
      </c>
      <c r="I79" s="33">
        <v>0.88764997295035619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</row>
    <row r="80" spans="2:48" x14ac:dyDescent="0.2">
      <c r="B80" s="228" t="s">
        <v>178</v>
      </c>
      <c r="C80" s="237">
        <v>326811416.73108912</v>
      </c>
      <c r="D80" s="363">
        <f>+C80/Hip!$D$19</f>
        <v>47723.629779656701</v>
      </c>
      <c r="E80" s="236">
        <f t="shared" si="12"/>
        <v>1</v>
      </c>
      <c r="F80" s="2"/>
      <c r="G80" s="33">
        <v>0</v>
      </c>
      <c r="H80" s="33">
        <v>0</v>
      </c>
      <c r="I80" s="33">
        <v>1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</row>
    <row r="81" spans="2:48" x14ac:dyDescent="0.2">
      <c r="B81" s="228" t="s">
        <v>179</v>
      </c>
      <c r="C81" s="237">
        <v>53778664.88882</v>
      </c>
      <c r="D81" s="363">
        <f>+C81/Hip!$D$19</f>
        <v>7853.1928868019859</v>
      </c>
      <c r="E81" s="236">
        <f t="shared" si="12"/>
        <v>1.0000000000000004</v>
      </c>
      <c r="F81" s="2"/>
      <c r="G81" s="33">
        <v>0</v>
      </c>
      <c r="H81" s="33">
        <v>6.835958282758077E-2</v>
      </c>
      <c r="I81" s="33">
        <v>0.93164041717241963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</row>
    <row r="82" spans="2:48" x14ac:dyDescent="0.2">
      <c r="B82" s="228" t="s">
        <v>170</v>
      </c>
      <c r="C82" s="237">
        <v>61892770.187979996</v>
      </c>
      <c r="D82" s="363">
        <f>+C82/Hip!$D$19</f>
        <v>9038.0797587587604</v>
      </c>
      <c r="E82" s="236">
        <f t="shared" si="12"/>
        <v>1</v>
      </c>
      <c r="F82" s="2"/>
      <c r="G82" s="33">
        <v>0</v>
      </c>
      <c r="H82" s="33">
        <v>7.667571757713379E-2</v>
      </c>
      <c r="I82" s="33">
        <v>0.50388010042337128</v>
      </c>
      <c r="J82" s="33">
        <v>0.41944418199949501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</row>
    <row r="83" spans="2:48" x14ac:dyDescent="0.2">
      <c r="B83" s="228" t="s">
        <v>180</v>
      </c>
      <c r="C83" s="237">
        <v>403153.4</v>
      </c>
      <c r="D83" s="363">
        <f>+C83/Hip!$D$19</f>
        <v>58.871699766355142</v>
      </c>
      <c r="E83" s="236">
        <f t="shared" si="12"/>
        <v>1.0000000000000002</v>
      </c>
      <c r="F83" s="2"/>
      <c r="G83" s="33">
        <v>0</v>
      </c>
      <c r="H83" s="33">
        <v>6.25E-2</v>
      </c>
      <c r="I83" s="33">
        <v>0.75000000000000022</v>
      </c>
      <c r="J83" s="33">
        <v>0.1875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33">
        <v>0</v>
      </c>
      <c r="AE83" s="33">
        <v>0</v>
      </c>
      <c r="AF83" s="33">
        <v>0</v>
      </c>
      <c r="AG83" s="33">
        <v>0</v>
      </c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33">
        <v>0</v>
      </c>
      <c r="AN83" s="33">
        <v>0</v>
      </c>
      <c r="AO83" s="33">
        <v>0</v>
      </c>
      <c r="AP83" s="33">
        <v>0</v>
      </c>
      <c r="AQ83" s="33">
        <v>0</v>
      </c>
      <c r="AR83" s="33">
        <v>0</v>
      </c>
      <c r="AS83" s="33">
        <v>0</v>
      </c>
      <c r="AT83" s="33">
        <v>0</v>
      </c>
      <c r="AU83" s="33">
        <v>0</v>
      </c>
      <c r="AV83" s="33">
        <v>0</v>
      </c>
    </row>
    <row r="84" spans="2:48" x14ac:dyDescent="0.2">
      <c r="B84" s="228" t="s">
        <v>181</v>
      </c>
      <c r="C84" s="237">
        <v>460000</v>
      </c>
      <c r="D84" s="363">
        <f>+C84/Hip!$D$19</f>
        <v>67.172897196261687</v>
      </c>
      <c r="E84" s="236">
        <f t="shared" si="12"/>
        <v>1</v>
      </c>
      <c r="F84" s="2"/>
      <c r="G84" s="33">
        <v>0</v>
      </c>
      <c r="H84" s="33">
        <v>6.25E-2</v>
      </c>
      <c r="I84" s="33">
        <v>0.75</v>
      </c>
      <c r="J84" s="33">
        <v>0.1875</v>
      </c>
      <c r="K84" s="33">
        <v>0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  <c r="AG84" s="33">
        <v>0</v>
      </c>
      <c r="AH84" s="33">
        <v>0</v>
      </c>
      <c r="AI84" s="33">
        <v>0</v>
      </c>
      <c r="AJ84" s="33">
        <v>0</v>
      </c>
      <c r="AK84" s="33">
        <v>0</v>
      </c>
      <c r="AL84" s="33">
        <v>0</v>
      </c>
      <c r="AM84" s="33">
        <v>0</v>
      </c>
      <c r="AN84" s="33">
        <v>0</v>
      </c>
      <c r="AO84" s="33">
        <v>0</v>
      </c>
      <c r="AP84" s="33">
        <v>0</v>
      </c>
      <c r="AQ84" s="33">
        <v>0</v>
      </c>
      <c r="AR84" s="33">
        <v>0</v>
      </c>
      <c r="AS84" s="33">
        <v>0</v>
      </c>
      <c r="AT84" s="33">
        <v>0</v>
      </c>
      <c r="AU84" s="33">
        <v>0</v>
      </c>
      <c r="AV84" s="33">
        <v>0</v>
      </c>
    </row>
    <row r="85" spans="2:48" x14ac:dyDescent="0.2">
      <c r="B85" s="228" t="s">
        <v>182</v>
      </c>
      <c r="C85" s="237">
        <v>6131000</v>
      </c>
      <c r="D85" s="363">
        <f>+C85/Hip!$D$19</f>
        <v>895.29789719626172</v>
      </c>
      <c r="E85" s="236">
        <f t="shared" si="12"/>
        <v>1</v>
      </c>
      <c r="F85" s="2"/>
      <c r="G85" s="33">
        <v>0</v>
      </c>
      <c r="H85" s="33">
        <v>6.25E-2</v>
      </c>
      <c r="I85" s="33">
        <v>0.75</v>
      </c>
      <c r="J85" s="33">
        <v>0.1875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0</v>
      </c>
      <c r="AC85" s="33">
        <v>0</v>
      </c>
      <c r="AD85" s="33">
        <v>0</v>
      </c>
      <c r="AE85" s="33">
        <v>0</v>
      </c>
      <c r="AF85" s="33">
        <v>0</v>
      </c>
      <c r="AG85" s="33">
        <v>0</v>
      </c>
      <c r="AH85" s="33">
        <v>0</v>
      </c>
      <c r="AI85" s="33">
        <v>0</v>
      </c>
      <c r="AJ85" s="33">
        <v>0</v>
      </c>
      <c r="AK85" s="33">
        <v>0</v>
      </c>
      <c r="AL85" s="33">
        <v>0</v>
      </c>
      <c r="AM85" s="33">
        <v>0</v>
      </c>
      <c r="AN85" s="33">
        <v>0</v>
      </c>
      <c r="AO85" s="33">
        <v>0</v>
      </c>
      <c r="AP85" s="33">
        <v>0</v>
      </c>
      <c r="AQ85" s="33">
        <v>0</v>
      </c>
      <c r="AR85" s="33">
        <v>0</v>
      </c>
      <c r="AS85" s="33">
        <v>0</v>
      </c>
      <c r="AT85" s="33">
        <v>0</v>
      </c>
      <c r="AU85" s="33">
        <v>0</v>
      </c>
      <c r="AV85" s="33">
        <v>0</v>
      </c>
    </row>
    <row r="86" spans="2:48" x14ac:dyDescent="0.2">
      <c r="B86" s="228" t="s">
        <v>183</v>
      </c>
      <c r="C86" s="237">
        <v>15076054.743599998</v>
      </c>
      <c r="D86" s="363">
        <f>+C86/Hip!$D$19</f>
        <v>2201.5266856892522</v>
      </c>
      <c r="E86" s="236">
        <f t="shared" si="12"/>
        <v>1</v>
      </c>
      <c r="F86" s="2"/>
      <c r="G86" s="33">
        <v>0</v>
      </c>
      <c r="H86" s="33">
        <v>0</v>
      </c>
      <c r="I86" s="33">
        <v>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33">
        <v>0</v>
      </c>
      <c r="AE86" s="33">
        <v>0</v>
      </c>
      <c r="AF86" s="33">
        <v>0</v>
      </c>
      <c r="AG86" s="33">
        <v>0</v>
      </c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33">
        <v>0</v>
      </c>
      <c r="AN86" s="33">
        <v>0</v>
      </c>
      <c r="AO86" s="33">
        <v>0</v>
      </c>
      <c r="AP86" s="33">
        <v>0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</row>
    <row r="87" spans="2:48" x14ac:dyDescent="0.2">
      <c r="B87" s="228" t="s">
        <v>184</v>
      </c>
      <c r="C87" s="237">
        <v>2608145.67</v>
      </c>
      <c r="D87" s="363">
        <f>+C87/Hip!$D$19</f>
        <v>380.86239339953272</v>
      </c>
      <c r="E87" s="236">
        <f t="shared" si="12"/>
        <v>0.99999999999999978</v>
      </c>
      <c r="F87" s="2"/>
      <c r="G87" s="33">
        <v>0</v>
      </c>
      <c r="H87" s="33">
        <v>6.25E-2</v>
      </c>
      <c r="I87" s="33">
        <v>0.74999999999999978</v>
      </c>
      <c r="J87" s="33">
        <v>0.1875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33">
        <v>0</v>
      </c>
      <c r="AG87" s="33">
        <v>0</v>
      </c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33">
        <v>0</v>
      </c>
      <c r="AN87" s="33">
        <v>0</v>
      </c>
      <c r="AO87" s="33">
        <v>0</v>
      </c>
      <c r="AP87" s="33">
        <v>0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</row>
    <row r="88" spans="2:48" x14ac:dyDescent="0.2">
      <c r="B88" s="228"/>
      <c r="C88" s="237"/>
      <c r="E88" s="236"/>
      <c r="F88" s="2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</row>
    <row r="89" spans="2:48" x14ac:dyDescent="0.2">
      <c r="B89" s="2" t="s">
        <v>189</v>
      </c>
      <c r="C89" s="33">
        <v>0.01</v>
      </c>
      <c r="E89" s="236">
        <f t="shared" ref="E89" si="13">+SUM(G89:AV89)</f>
        <v>0.99999999999999978</v>
      </c>
      <c r="F89" s="2"/>
      <c r="G89" s="33">
        <v>0</v>
      </c>
      <c r="H89" s="33">
        <v>6.25E-2</v>
      </c>
      <c r="I89" s="33">
        <v>0.74999999999999978</v>
      </c>
      <c r="J89" s="33">
        <v>0.1875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  <c r="AC89" s="33">
        <v>0</v>
      </c>
      <c r="AD89" s="33">
        <v>0</v>
      </c>
      <c r="AE89" s="33">
        <v>0</v>
      </c>
      <c r="AF89" s="33">
        <v>0</v>
      </c>
      <c r="AG89" s="33">
        <v>0</v>
      </c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33">
        <v>0</v>
      </c>
      <c r="AN89" s="33">
        <v>0</v>
      </c>
      <c r="AO89" s="33">
        <v>0</v>
      </c>
      <c r="AP89" s="33">
        <v>0</v>
      </c>
      <c r="AQ89" s="33">
        <v>0</v>
      </c>
      <c r="AR89" s="33">
        <v>0</v>
      </c>
      <c r="AS89" s="33">
        <v>0</v>
      </c>
      <c r="AT89" s="33">
        <v>0</v>
      </c>
      <c r="AU89" s="33">
        <v>0</v>
      </c>
      <c r="AV89" s="33">
        <v>0</v>
      </c>
    </row>
    <row r="90" spans="2:48" x14ac:dyDescent="0.2">
      <c r="B90" s="2"/>
      <c r="C90" s="239">
        <f>+$C$77*C89</f>
        <v>5907101.8593768775</v>
      </c>
      <c r="D90" s="239">
        <f>+$D$77*C89</f>
        <v>862.60249114732437</v>
      </c>
      <c r="E90" s="236"/>
      <c r="F90" s="2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</row>
    <row r="91" spans="2:48" x14ac:dyDescent="0.2">
      <c r="B91" s="22" t="s">
        <v>185</v>
      </c>
      <c r="C91" s="33">
        <v>0.05</v>
      </c>
      <c r="E91" s="236">
        <f t="shared" ref="E91" si="14">+SUM(G91:AV91)</f>
        <v>0.99999999999999978</v>
      </c>
      <c r="G91" s="33">
        <v>0</v>
      </c>
      <c r="H91" s="33">
        <v>6.25E-2</v>
      </c>
      <c r="I91" s="33">
        <v>0.74999999999999978</v>
      </c>
      <c r="J91" s="33">
        <v>0.1875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0</v>
      </c>
      <c r="AP91" s="33">
        <v>0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</row>
    <row r="92" spans="2:48" x14ac:dyDescent="0.2">
      <c r="C92" s="239">
        <f>+$C$77*C91</f>
        <v>29535509.296884388</v>
      </c>
      <c r="D92" s="239">
        <f>+$D$77*C91</f>
        <v>4313.0124557366216</v>
      </c>
      <c r="E92" s="236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</row>
    <row r="93" spans="2:48" x14ac:dyDescent="0.2">
      <c r="B93" s="22" t="s">
        <v>186</v>
      </c>
      <c r="C93" s="33">
        <v>0.03</v>
      </c>
      <c r="E93" s="236">
        <f t="shared" ref="E93" si="15">+SUM(G93:AV93)</f>
        <v>0.99999999999999978</v>
      </c>
      <c r="G93" s="33">
        <v>0</v>
      </c>
      <c r="H93" s="33">
        <v>6.25E-2</v>
      </c>
      <c r="I93" s="33">
        <v>0.74999999999999978</v>
      </c>
      <c r="J93" s="33">
        <v>0.1875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3">
        <v>0</v>
      </c>
      <c r="AF93" s="33">
        <v>0</v>
      </c>
      <c r="AG93" s="33">
        <v>0</v>
      </c>
      <c r="AH93" s="33">
        <v>0</v>
      </c>
      <c r="AI93" s="33">
        <v>0</v>
      </c>
      <c r="AJ93" s="33">
        <v>0</v>
      </c>
      <c r="AK93" s="33">
        <v>0</v>
      </c>
      <c r="AL93" s="33">
        <v>0</v>
      </c>
      <c r="AM93" s="33">
        <v>0</v>
      </c>
      <c r="AN93" s="33">
        <v>0</v>
      </c>
      <c r="AO93" s="33">
        <v>0</v>
      </c>
      <c r="AP93" s="33">
        <v>0</v>
      </c>
      <c r="AQ93" s="33">
        <v>0</v>
      </c>
      <c r="AR93" s="33">
        <v>0</v>
      </c>
      <c r="AS93" s="33">
        <v>0</v>
      </c>
      <c r="AT93" s="33">
        <v>0</v>
      </c>
      <c r="AU93" s="33">
        <v>0</v>
      </c>
      <c r="AV93" s="33">
        <v>0</v>
      </c>
    </row>
    <row r="94" spans="2:48" x14ac:dyDescent="0.2">
      <c r="C94" s="239">
        <f>+$C$77*C93</f>
        <v>17721305.578130633</v>
      </c>
      <c r="D94" s="239">
        <f>+$D$77*C93</f>
        <v>2587.8074734419729</v>
      </c>
      <c r="E94" s="236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</row>
    <row r="95" spans="2:48" x14ac:dyDescent="0.2">
      <c r="B95" s="22" t="s">
        <v>187</v>
      </c>
      <c r="C95" s="33">
        <v>0.05</v>
      </c>
      <c r="E95" s="236">
        <f t="shared" ref="E95" si="16">+SUM(G95:AV95)</f>
        <v>0.99999999999999978</v>
      </c>
      <c r="G95" s="33">
        <v>0</v>
      </c>
      <c r="H95" s="33">
        <v>6.25E-2</v>
      </c>
      <c r="I95" s="33">
        <v>0.74999999999999978</v>
      </c>
      <c r="J95" s="33">
        <v>0.1875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3">
        <v>0</v>
      </c>
      <c r="AF95" s="33">
        <v>0</v>
      </c>
      <c r="AG95" s="33">
        <v>0</v>
      </c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33">
        <v>0</v>
      </c>
      <c r="AN95" s="33">
        <v>0</v>
      </c>
      <c r="AO95" s="33">
        <v>0</v>
      </c>
      <c r="AP95" s="33">
        <v>0</v>
      </c>
      <c r="AQ95" s="33">
        <v>0</v>
      </c>
      <c r="AR95" s="33">
        <v>0</v>
      </c>
      <c r="AS95" s="33">
        <v>0</v>
      </c>
      <c r="AT95" s="33">
        <v>0</v>
      </c>
      <c r="AU95" s="33">
        <v>0</v>
      </c>
      <c r="AV95" s="33">
        <v>0</v>
      </c>
    </row>
    <row r="96" spans="2:48" x14ac:dyDescent="0.2">
      <c r="C96" s="239">
        <f>+$C$77*C95</f>
        <v>29535509.296884388</v>
      </c>
      <c r="D96" s="239">
        <f>+$D$77*C95</f>
        <v>4313.0124557366216</v>
      </c>
      <c r="E96" s="236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</row>
    <row r="97" spans="2:48" x14ac:dyDescent="0.2">
      <c r="B97" s="22" t="s">
        <v>252</v>
      </c>
      <c r="C97" s="33">
        <v>0.02</v>
      </c>
      <c r="E97" s="236">
        <f t="shared" ref="E97" si="17">+SUM(G97:AV97)</f>
        <v>1</v>
      </c>
      <c r="G97" s="33">
        <v>0</v>
      </c>
      <c r="H97" s="33">
        <v>1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33">
        <v>0</v>
      </c>
      <c r="AG97" s="33">
        <v>0</v>
      </c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3">
        <v>0</v>
      </c>
      <c r="AN97" s="33">
        <v>0</v>
      </c>
      <c r="AO97" s="33">
        <v>0</v>
      </c>
      <c r="AP97" s="33">
        <v>0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</v>
      </c>
    </row>
    <row r="98" spans="2:48" x14ac:dyDescent="0.2">
      <c r="C98" s="239">
        <f>+$C$77*C97</f>
        <v>11814203.718753755</v>
      </c>
      <c r="D98" s="239">
        <f>+$D$77*C97</f>
        <v>1725.2049822946487</v>
      </c>
      <c r="E98" s="236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</row>
    <row r="99" spans="2:48" x14ac:dyDescent="0.2">
      <c r="B99" s="22" t="s">
        <v>328</v>
      </c>
      <c r="C99" s="237">
        <v>0</v>
      </c>
      <c r="E99" s="236">
        <f t="shared" ref="E99" si="18">+SUM(G99:AV99)</f>
        <v>1</v>
      </c>
      <c r="G99" s="33">
        <v>0</v>
      </c>
      <c r="H99" s="33">
        <v>1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33">
        <v>0</v>
      </c>
      <c r="AE99" s="33">
        <v>0</v>
      </c>
      <c r="AF99" s="33">
        <v>0</v>
      </c>
      <c r="AG99" s="33">
        <v>0</v>
      </c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33">
        <v>0</v>
      </c>
      <c r="AN99" s="33">
        <v>0</v>
      </c>
      <c r="AO99" s="33">
        <v>0</v>
      </c>
      <c r="AP99" s="33">
        <v>0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</row>
    <row r="101" spans="2:48" ht="13.5" thickBot="1" x14ac:dyDescent="0.25">
      <c r="B101" s="256" t="s">
        <v>190</v>
      </c>
      <c r="C101" s="257">
        <f>+C77+C90+C92+C94+C96+C99+C98</f>
        <v>685223815.68771791</v>
      </c>
      <c r="D101" s="257">
        <f>+D77+D90+D92+D94+D96+D99+D98</f>
        <v>100061.88897308962</v>
      </c>
    </row>
    <row r="102" spans="2:48" ht="13.5" thickTop="1" x14ac:dyDescent="0.2">
      <c r="D102" s="63"/>
    </row>
    <row r="103" spans="2:48" x14ac:dyDescent="0.2">
      <c r="B103" s="235" t="s">
        <v>237</v>
      </c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</row>
    <row r="104" spans="2:48" x14ac:dyDescent="0.2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</row>
    <row r="105" spans="2:48" x14ac:dyDescent="0.2">
      <c r="B105" s="2" t="s">
        <v>257</v>
      </c>
      <c r="C105" s="181" t="s">
        <v>258</v>
      </c>
      <c r="D105" s="273">
        <v>20.87</v>
      </c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</row>
    <row r="106" spans="2:48" x14ac:dyDescent="0.2">
      <c r="B106" s="2"/>
      <c r="C106" s="181"/>
      <c r="D106" s="27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</row>
    <row r="107" spans="2:48" x14ac:dyDescent="0.2">
      <c r="B107" s="5" t="s">
        <v>171</v>
      </c>
      <c r="C107" s="181" t="s">
        <v>374</v>
      </c>
      <c r="D107" s="181" t="s">
        <v>375</v>
      </c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</row>
    <row r="108" spans="2:48" x14ac:dyDescent="0.2">
      <c r="B108" s="178" t="s">
        <v>175</v>
      </c>
      <c r="C108" s="239">
        <f>+SUM(C109:C118)</f>
        <v>239904032.12186384</v>
      </c>
      <c r="D108" s="238">
        <f>+SUM(D109:D118)</f>
        <v>35032.714971066562</v>
      </c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</row>
    <row r="109" spans="2:48" x14ac:dyDescent="0.2">
      <c r="B109" s="228" t="s">
        <v>176</v>
      </c>
      <c r="C109" s="237">
        <v>24662366.953405913</v>
      </c>
      <c r="D109" s="363">
        <f>+C109/Hip!$D$19</f>
        <v>3601.3970434296016</v>
      </c>
      <c r="E109" s="236">
        <f t="shared" ref="E109:E118" si="19">+SUM(G109:AV109)</f>
        <v>0.99999999999999989</v>
      </c>
      <c r="F109" s="2"/>
      <c r="G109" s="33">
        <v>0</v>
      </c>
      <c r="H109" s="33">
        <v>0</v>
      </c>
      <c r="I109" s="33">
        <v>0</v>
      </c>
      <c r="J109" s="33">
        <v>0.82906377774599804</v>
      </c>
      <c r="K109" s="33">
        <v>0.17093622225400182</v>
      </c>
      <c r="L109" s="33">
        <v>0</v>
      </c>
      <c r="M109" s="33">
        <v>0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0</v>
      </c>
      <c r="V109" s="33">
        <v>0</v>
      </c>
      <c r="W109" s="33">
        <v>0</v>
      </c>
      <c r="X109" s="33">
        <v>0</v>
      </c>
      <c r="Y109" s="33">
        <v>0</v>
      </c>
      <c r="Z109" s="33">
        <v>0</v>
      </c>
      <c r="AA109" s="33">
        <v>0</v>
      </c>
      <c r="AB109" s="33">
        <v>0</v>
      </c>
      <c r="AC109" s="33">
        <v>0</v>
      </c>
      <c r="AD109" s="33">
        <v>0</v>
      </c>
      <c r="AE109" s="33">
        <v>0</v>
      </c>
      <c r="AF109" s="33">
        <v>0</v>
      </c>
      <c r="AG109" s="33">
        <v>0</v>
      </c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33">
        <v>0</v>
      </c>
      <c r="AN109" s="33">
        <v>0</v>
      </c>
      <c r="AO109" s="33">
        <v>0</v>
      </c>
      <c r="AP109" s="33">
        <v>0</v>
      </c>
      <c r="AQ109" s="33">
        <v>0</v>
      </c>
      <c r="AR109" s="33">
        <v>0</v>
      </c>
      <c r="AS109" s="33">
        <v>0</v>
      </c>
      <c r="AT109" s="33">
        <v>0</v>
      </c>
      <c r="AU109" s="33">
        <v>0</v>
      </c>
      <c r="AV109" s="33">
        <v>0</v>
      </c>
    </row>
    <row r="110" spans="2:48" x14ac:dyDescent="0.2">
      <c r="B110" s="228" t="s">
        <v>177</v>
      </c>
      <c r="C110" s="237">
        <v>33996602.050821401</v>
      </c>
      <c r="D110" s="363">
        <f>+C110/Hip!$D$19</f>
        <v>4964.4570751783585</v>
      </c>
      <c r="E110" s="236">
        <f t="shared" si="19"/>
        <v>1</v>
      </c>
      <c r="F110" s="2"/>
      <c r="G110" s="33">
        <v>0</v>
      </c>
      <c r="H110" s="33">
        <v>0</v>
      </c>
      <c r="I110" s="33">
        <v>0</v>
      </c>
      <c r="J110" s="33">
        <v>1</v>
      </c>
      <c r="K110" s="33">
        <v>0</v>
      </c>
      <c r="L110" s="33">
        <v>0</v>
      </c>
      <c r="M110" s="33">
        <v>0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  <c r="AA110" s="33">
        <v>0</v>
      </c>
      <c r="AB110" s="33">
        <v>0</v>
      </c>
      <c r="AC110" s="33">
        <v>0</v>
      </c>
      <c r="AD110" s="33">
        <v>0</v>
      </c>
      <c r="AE110" s="33">
        <v>0</v>
      </c>
      <c r="AF110" s="33">
        <v>0</v>
      </c>
      <c r="AG110" s="33">
        <v>0</v>
      </c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33">
        <v>0</v>
      </c>
      <c r="AN110" s="33">
        <v>0</v>
      </c>
      <c r="AO110" s="33">
        <v>0</v>
      </c>
      <c r="AP110" s="33">
        <v>0</v>
      </c>
      <c r="AQ110" s="33">
        <v>0</v>
      </c>
      <c r="AR110" s="33">
        <v>0</v>
      </c>
      <c r="AS110" s="33">
        <v>0</v>
      </c>
      <c r="AT110" s="33">
        <v>0</v>
      </c>
      <c r="AU110" s="33">
        <v>0</v>
      </c>
      <c r="AV110" s="33">
        <v>0</v>
      </c>
    </row>
    <row r="111" spans="2:48" x14ac:dyDescent="0.2">
      <c r="B111" s="228" t="s">
        <v>178</v>
      </c>
      <c r="C111" s="237">
        <v>97408761.015036523</v>
      </c>
      <c r="D111" s="363">
        <f>+C111/Hip!$D$19</f>
        <v>14224.410194952763</v>
      </c>
      <c r="E111" s="236">
        <f t="shared" si="19"/>
        <v>0.99999999999999978</v>
      </c>
      <c r="F111" s="2"/>
      <c r="G111" s="33">
        <v>0</v>
      </c>
      <c r="H111" s="33">
        <v>0</v>
      </c>
      <c r="I111" s="33">
        <v>0</v>
      </c>
      <c r="J111" s="33">
        <v>0.74011694392100003</v>
      </c>
      <c r="K111" s="33">
        <v>0.2598830560789997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  <c r="AA111" s="33">
        <v>0</v>
      </c>
      <c r="AB111" s="33">
        <v>0</v>
      </c>
      <c r="AC111" s="33">
        <v>0</v>
      </c>
      <c r="AD111" s="33">
        <v>0</v>
      </c>
      <c r="AE111" s="33">
        <v>0</v>
      </c>
      <c r="AF111" s="33">
        <v>0</v>
      </c>
      <c r="AG111" s="33">
        <v>0</v>
      </c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33">
        <v>0</v>
      </c>
      <c r="AN111" s="33">
        <v>0</v>
      </c>
      <c r="AO111" s="33">
        <v>0</v>
      </c>
      <c r="AP111" s="33">
        <v>0</v>
      </c>
      <c r="AQ111" s="33">
        <v>0</v>
      </c>
      <c r="AR111" s="33">
        <v>0</v>
      </c>
      <c r="AS111" s="33">
        <v>0</v>
      </c>
      <c r="AT111" s="33">
        <v>0</v>
      </c>
      <c r="AU111" s="33">
        <v>0</v>
      </c>
      <c r="AV111" s="33">
        <v>0</v>
      </c>
    </row>
    <row r="112" spans="2:48" x14ac:dyDescent="0.2">
      <c r="B112" s="228" t="s">
        <v>179</v>
      </c>
      <c r="C112" s="237">
        <v>3525873.0636000005</v>
      </c>
      <c r="D112" s="363">
        <f>+C112/Hip!$D$19</f>
        <v>514.87632353971969</v>
      </c>
      <c r="E112" s="236">
        <f t="shared" si="19"/>
        <v>1.0000000000000002</v>
      </c>
      <c r="F112" s="2"/>
      <c r="G112" s="33">
        <v>0</v>
      </c>
      <c r="H112" s="33">
        <v>0</v>
      </c>
      <c r="I112" s="33">
        <v>0</v>
      </c>
      <c r="J112" s="33">
        <v>1.0000000000000002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33">
        <v>0</v>
      </c>
      <c r="S112" s="33">
        <v>0</v>
      </c>
      <c r="T112" s="33">
        <v>0</v>
      </c>
      <c r="U112" s="33">
        <v>0</v>
      </c>
      <c r="V112" s="33">
        <v>0</v>
      </c>
      <c r="W112" s="33">
        <v>0</v>
      </c>
      <c r="X112" s="33">
        <v>0</v>
      </c>
      <c r="Y112" s="33">
        <v>0</v>
      </c>
      <c r="Z112" s="33">
        <v>0</v>
      </c>
      <c r="AA112" s="33">
        <v>0</v>
      </c>
      <c r="AB112" s="33">
        <v>0</v>
      </c>
      <c r="AC112" s="33">
        <v>0</v>
      </c>
      <c r="AD112" s="33">
        <v>0</v>
      </c>
      <c r="AE112" s="33">
        <v>0</v>
      </c>
      <c r="AF112" s="33">
        <v>0</v>
      </c>
      <c r="AG112" s="33">
        <v>0</v>
      </c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33">
        <v>0</v>
      </c>
      <c r="AN112" s="33">
        <v>0</v>
      </c>
      <c r="AO112" s="33">
        <v>0</v>
      </c>
      <c r="AP112" s="33">
        <v>0</v>
      </c>
      <c r="AQ112" s="33">
        <v>0</v>
      </c>
      <c r="AR112" s="33">
        <v>0</v>
      </c>
      <c r="AS112" s="33">
        <v>0</v>
      </c>
      <c r="AT112" s="33">
        <v>0</v>
      </c>
      <c r="AU112" s="33">
        <v>0</v>
      </c>
      <c r="AV112" s="33">
        <v>0</v>
      </c>
    </row>
    <row r="113" spans="2:48" x14ac:dyDescent="0.2">
      <c r="B113" s="228" t="s">
        <v>170</v>
      </c>
      <c r="C113" s="237">
        <v>10020302.476</v>
      </c>
      <c r="D113" s="363">
        <f>+C113/Hip!$D$19</f>
        <v>1463.2451045560747</v>
      </c>
      <c r="E113" s="236">
        <f t="shared" si="19"/>
        <v>0.99999999999999989</v>
      </c>
      <c r="F113" s="2"/>
      <c r="G113" s="33">
        <v>0</v>
      </c>
      <c r="H113" s="33">
        <v>0</v>
      </c>
      <c r="I113" s="33">
        <v>0</v>
      </c>
      <c r="J113" s="33">
        <v>0.70001133621467726</v>
      </c>
      <c r="K113" s="33">
        <v>0.29998866378532263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  <c r="AC113" s="33">
        <v>0</v>
      </c>
      <c r="AD113" s="33">
        <v>0</v>
      </c>
      <c r="AE113" s="33">
        <v>0</v>
      </c>
      <c r="AF113" s="33">
        <v>0</v>
      </c>
      <c r="AG113" s="33">
        <v>0</v>
      </c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33">
        <v>0</v>
      </c>
      <c r="AN113" s="33">
        <v>0</v>
      </c>
      <c r="AO113" s="33">
        <v>0</v>
      </c>
      <c r="AP113" s="33">
        <v>0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3">
        <v>0</v>
      </c>
    </row>
    <row r="114" spans="2:48" x14ac:dyDescent="0.2">
      <c r="B114" s="228" t="s">
        <v>180</v>
      </c>
      <c r="C114" s="237">
        <v>326797</v>
      </c>
      <c r="D114" s="363">
        <f>+C114/Hip!$D$19</f>
        <v>47.721524532710283</v>
      </c>
      <c r="E114" s="236">
        <f t="shared" si="19"/>
        <v>1</v>
      </c>
      <c r="F114" s="2"/>
      <c r="G114" s="33">
        <v>0</v>
      </c>
      <c r="H114" s="33">
        <v>0</v>
      </c>
      <c r="I114" s="33">
        <v>0</v>
      </c>
      <c r="J114" s="33">
        <v>0.7142857142857143</v>
      </c>
      <c r="K114" s="33">
        <v>0.2857142857142857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0</v>
      </c>
      <c r="AC114" s="33">
        <v>0</v>
      </c>
      <c r="AD114" s="33">
        <v>0</v>
      </c>
      <c r="AE114" s="33">
        <v>0</v>
      </c>
      <c r="AF114" s="33">
        <v>0</v>
      </c>
      <c r="AG114" s="33">
        <v>0</v>
      </c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33">
        <v>0</v>
      </c>
      <c r="AN114" s="33">
        <v>0</v>
      </c>
      <c r="AO114" s="33">
        <v>0</v>
      </c>
      <c r="AP114" s="33">
        <v>0</v>
      </c>
      <c r="AQ114" s="33">
        <v>0</v>
      </c>
      <c r="AR114" s="33">
        <v>0</v>
      </c>
      <c r="AS114" s="33">
        <v>0</v>
      </c>
      <c r="AT114" s="33">
        <v>0</v>
      </c>
      <c r="AU114" s="33">
        <v>0</v>
      </c>
      <c r="AV114" s="33">
        <v>0</v>
      </c>
    </row>
    <row r="115" spans="2:48" x14ac:dyDescent="0.2">
      <c r="B115" s="228" t="s">
        <v>181</v>
      </c>
      <c r="C115" s="237">
        <v>250000</v>
      </c>
      <c r="D115" s="363">
        <f>+C115/Hip!$D$19</f>
        <v>36.507009345794394</v>
      </c>
      <c r="E115" s="236">
        <f t="shared" si="19"/>
        <v>1</v>
      </c>
      <c r="F115" s="2"/>
      <c r="G115" s="33">
        <v>0</v>
      </c>
      <c r="H115" s="33">
        <v>0</v>
      </c>
      <c r="I115" s="33">
        <v>0</v>
      </c>
      <c r="J115" s="33">
        <v>0.7142857142857143</v>
      </c>
      <c r="K115" s="33">
        <v>0.2857142857142857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0</v>
      </c>
      <c r="AC115" s="33">
        <v>0</v>
      </c>
      <c r="AD115" s="33">
        <v>0</v>
      </c>
      <c r="AE115" s="33">
        <v>0</v>
      </c>
      <c r="AF115" s="33">
        <v>0</v>
      </c>
      <c r="AG115" s="33">
        <v>0</v>
      </c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33">
        <v>0</v>
      </c>
      <c r="AN115" s="33">
        <v>0</v>
      </c>
      <c r="AO115" s="33">
        <v>0</v>
      </c>
      <c r="AP115" s="33">
        <v>0</v>
      </c>
      <c r="AQ115" s="33">
        <v>0</v>
      </c>
      <c r="AR115" s="33">
        <v>0</v>
      </c>
      <c r="AS115" s="33">
        <v>0</v>
      </c>
      <c r="AT115" s="33">
        <v>0</v>
      </c>
      <c r="AU115" s="33">
        <v>0</v>
      </c>
      <c r="AV115" s="33">
        <v>0</v>
      </c>
    </row>
    <row r="116" spans="2:48" x14ac:dyDescent="0.2">
      <c r="B116" s="228" t="s">
        <v>182</v>
      </c>
      <c r="C116" s="237">
        <v>16057000</v>
      </c>
      <c r="D116" s="363">
        <f>+C116/Hip!$D$19</f>
        <v>2344.7721962616824</v>
      </c>
      <c r="E116" s="236">
        <f t="shared" si="19"/>
        <v>0.99999999999999989</v>
      </c>
      <c r="F116" s="2"/>
      <c r="G116" s="33">
        <v>0</v>
      </c>
      <c r="H116" s="33">
        <v>0</v>
      </c>
      <c r="I116" s="33">
        <v>0</v>
      </c>
      <c r="J116" s="33">
        <v>0.71428571428571419</v>
      </c>
      <c r="K116" s="33">
        <v>0.2857142857142857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  <c r="AC116" s="33">
        <v>0</v>
      </c>
      <c r="AD116" s="33">
        <v>0</v>
      </c>
      <c r="AE116" s="33">
        <v>0</v>
      </c>
      <c r="AF116" s="33">
        <v>0</v>
      </c>
      <c r="AG116" s="33">
        <v>0</v>
      </c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33">
        <v>0</v>
      </c>
      <c r="AN116" s="33">
        <v>0</v>
      </c>
      <c r="AO116" s="33">
        <v>0</v>
      </c>
      <c r="AP116" s="33">
        <v>0</v>
      </c>
      <c r="AQ116" s="33">
        <v>0</v>
      </c>
      <c r="AR116" s="33">
        <v>0</v>
      </c>
      <c r="AS116" s="33">
        <v>0</v>
      </c>
      <c r="AT116" s="33">
        <v>0</v>
      </c>
      <c r="AU116" s="33">
        <v>0</v>
      </c>
      <c r="AV116" s="33">
        <v>0</v>
      </c>
    </row>
    <row r="117" spans="2:48" x14ac:dyDescent="0.2">
      <c r="B117" s="228" t="s">
        <v>183</v>
      </c>
      <c r="C117" s="237">
        <v>51743689.405000001</v>
      </c>
      <c r="D117" s="363">
        <f>+C117/Hip!$D$19</f>
        <v>7556.0294107768696</v>
      </c>
      <c r="E117" s="236">
        <f t="shared" si="19"/>
        <v>1</v>
      </c>
      <c r="F117" s="2"/>
      <c r="G117" s="33">
        <v>0</v>
      </c>
      <c r="H117" s="33">
        <v>0</v>
      </c>
      <c r="I117" s="33">
        <v>0</v>
      </c>
      <c r="J117" s="33">
        <v>1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  <c r="AA117" s="33">
        <v>0</v>
      </c>
      <c r="AB117" s="33">
        <v>0</v>
      </c>
      <c r="AC117" s="33">
        <v>0</v>
      </c>
      <c r="AD117" s="33">
        <v>0</v>
      </c>
      <c r="AE117" s="33">
        <v>0</v>
      </c>
      <c r="AF117" s="33">
        <v>0</v>
      </c>
      <c r="AG117" s="33">
        <v>0</v>
      </c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33">
        <v>0</v>
      </c>
      <c r="AN117" s="33">
        <v>0</v>
      </c>
      <c r="AO117" s="33">
        <v>0</v>
      </c>
      <c r="AP117" s="33">
        <v>0</v>
      </c>
      <c r="AQ117" s="33">
        <v>0</v>
      </c>
      <c r="AR117" s="33">
        <v>0</v>
      </c>
      <c r="AS117" s="33">
        <v>0</v>
      </c>
      <c r="AT117" s="33">
        <v>0</v>
      </c>
      <c r="AU117" s="33">
        <v>0</v>
      </c>
      <c r="AV117" s="33">
        <v>0</v>
      </c>
    </row>
    <row r="118" spans="2:48" x14ac:dyDescent="0.2">
      <c r="B118" s="228" t="s">
        <v>184</v>
      </c>
      <c r="C118" s="237">
        <v>1912640.1580000001</v>
      </c>
      <c r="D118" s="363">
        <f>+C118/Hip!$D$19</f>
        <v>279.29908849299068</v>
      </c>
      <c r="E118" s="236">
        <f t="shared" si="19"/>
        <v>1</v>
      </c>
      <c r="F118" s="2"/>
      <c r="G118" s="33">
        <v>0</v>
      </c>
      <c r="H118" s="33">
        <v>0</v>
      </c>
      <c r="I118" s="33">
        <v>0</v>
      </c>
      <c r="J118" s="33">
        <v>0.71428571428571419</v>
      </c>
      <c r="K118" s="33">
        <v>0.28571428571428575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  <c r="AC118" s="33">
        <v>0</v>
      </c>
      <c r="AD118" s="33">
        <v>0</v>
      </c>
      <c r="AE118" s="33">
        <v>0</v>
      </c>
      <c r="AF118" s="33">
        <v>0</v>
      </c>
      <c r="AG118" s="33">
        <v>0</v>
      </c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33">
        <v>0</v>
      </c>
      <c r="AN118" s="33">
        <v>0</v>
      </c>
      <c r="AO118" s="33">
        <v>0</v>
      </c>
      <c r="AP118" s="33">
        <v>0</v>
      </c>
      <c r="AQ118" s="33">
        <v>0</v>
      </c>
      <c r="AR118" s="33">
        <v>0</v>
      </c>
      <c r="AS118" s="33">
        <v>0</v>
      </c>
      <c r="AT118" s="33">
        <v>0</v>
      </c>
      <c r="AU118" s="33">
        <v>0</v>
      </c>
      <c r="AV118" s="33">
        <v>0</v>
      </c>
    </row>
    <row r="119" spans="2:48" x14ac:dyDescent="0.2">
      <c r="B119" s="228"/>
      <c r="C119" s="237"/>
      <c r="E119" s="236"/>
      <c r="F119" s="2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</row>
    <row r="120" spans="2:48" x14ac:dyDescent="0.2">
      <c r="B120" s="2" t="s">
        <v>189</v>
      </c>
      <c r="C120" s="33">
        <v>0.01</v>
      </c>
      <c r="E120" s="236">
        <f t="shared" ref="E120" si="20">+SUM(G120:AV120)</f>
        <v>1.0000000000000002</v>
      </c>
      <c r="F120" s="2"/>
      <c r="G120" s="33">
        <v>0</v>
      </c>
      <c r="H120" s="33">
        <v>0</v>
      </c>
      <c r="I120" s="33">
        <v>0</v>
      </c>
      <c r="J120" s="33">
        <v>0.71428571428571452</v>
      </c>
      <c r="K120" s="33">
        <v>0.28571428571428575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  <c r="AC120" s="33">
        <v>0</v>
      </c>
      <c r="AD120" s="33">
        <v>0</v>
      </c>
      <c r="AE120" s="33">
        <v>0</v>
      </c>
      <c r="AF120" s="33">
        <v>0</v>
      </c>
      <c r="AG120" s="33">
        <v>0</v>
      </c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33">
        <v>0</v>
      </c>
      <c r="AN120" s="33">
        <v>0</v>
      </c>
      <c r="AO120" s="33">
        <v>0</v>
      </c>
      <c r="AP120" s="33">
        <v>0</v>
      </c>
      <c r="AQ120" s="33">
        <v>0</v>
      </c>
      <c r="AR120" s="33">
        <v>0</v>
      </c>
      <c r="AS120" s="33">
        <v>0</v>
      </c>
      <c r="AT120" s="33">
        <v>0</v>
      </c>
      <c r="AU120" s="33">
        <v>0</v>
      </c>
      <c r="AV120" s="33">
        <v>0</v>
      </c>
    </row>
    <row r="121" spans="2:48" x14ac:dyDescent="0.2">
      <c r="B121" s="2"/>
      <c r="C121" s="239">
        <f>+$C$108*C120</f>
        <v>2399040.3212186387</v>
      </c>
      <c r="D121" s="239">
        <f>+$D$108*C120</f>
        <v>350.32714971066565</v>
      </c>
      <c r="E121" s="236"/>
      <c r="F121" s="2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</row>
    <row r="122" spans="2:48" x14ac:dyDescent="0.2">
      <c r="B122" s="22" t="s">
        <v>185</v>
      </c>
      <c r="C122" s="33">
        <v>0.05</v>
      </c>
      <c r="E122" s="236">
        <f t="shared" ref="E122" si="21">+SUM(G122:AV122)</f>
        <v>1.0000000000000002</v>
      </c>
      <c r="G122" s="33">
        <v>0</v>
      </c>
      <c r="H122" s="33">
        <v>0</v>
      </c>
      <c r="I122" s="33">
        <v>0</v>
      </c>
      <c r="J122" s="33">
        <v>0.71428571428571452</v>
      </c>
      <c r="K122" s="33">
        <v>0.28571428571428575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  <c r="AC122" s="33">
        <v>0</v>
      </c>
      <c r="AD122" s="33">
        <v>0</v>
      </c>
      <c r="AE122" s="33">
        <v>0</v>
      </c>
      <c r="AF122" s="33">
        <v>0</v>
      </c>
      <c r="AG122" s="33">
        <v>0</v>
      </c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33">
        <v>0</v>
      </c>
      <c r="AN122" s="33">
        <v>0</v>
      </c>
      <c r="AO122" s="33">
        <v>0</v>
      </c>
      <c r="AP122" s="33">
        <v>0</v>
      </c>
      <c r="AQ122" s="33">
        <v>0</v>
      </c>
      <c r="AR122" s="33">
        <v>0</v>
      </c>
      <c r="AS122" s="33">
        <v>0</v>
      </c>
      <c r="AT122" s="33">
        <v>0</v>
      </c>
      <c r="AU122" s="33">
        <v>0</v>
      </c>
      <c r="AV122" s="33">
        <v>0</v>
      </c>
    </row>
    <row r="123" spans="2:48" x14ac:dyDescent="0.2">
      <c r="C123" s="239">
        <f>+$C$108*C122</f>
        <v>11995201.606093192</v>
      </c>
      <c r="D123" s="239">
        <f>+$D$108*C122</f>
        <v>1751.6357485533281</v>
      </c>
      <c r="E123" s="236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</row>
    <row r="124" spans="2:48" x14ac:dyDescent="0.2">
      <c r="B124" s="22" t="s">
        <v>186</v>
      </c>
      <c r="C124" s="33">
        <v>0.03</v>
      </c>
      <c r="E124" s="236">
        <f t="shared" ref="E124" si="22">+SUM(G124:AV124)</f>
        <v>1.0000000000000002</v>
      </c>
      <c r="G124" s="33">
        <v>0</v>
      </c>
      <c r="H124" s="33">
        <v>0</v>
      </c>
      <c r="I124" s="33">
        <v>0</v>
      </c>
      <c r="J124" s="33">
        <v>0.71428571428571452</v>
      </c>
      <c r="K124" s="33">
        <v>0.28571428571428575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  <c r="AC124" s="33">
        <v>0</v>
      </c>
      <c r="AD124" s="33">
        <v>0</v>
      </c>
      <c r="AE124" s="33">
        <v>0</v>
      </c>
      <c r="AF124" s="33">
        <v>0</v>
      </c>
      <c r="AG124" s="33">
        <v>0</v>
      </c>
      <c r="AH124" s="33">
        <v>0</v>
      </c>
      <c r="AI124" s="33">
        <v>0</v>
      </c>
      <c r="AJ124" s="33">
        <v>0</v>
      </c>
      <c r="AK124" s="33">
        <v>0</v>
      </c>
      <c r="AL124" s="33">
        <v>0</v>
      </c>
      <c r="AM124" s="33">
        <v>0</v>
      </c>
      <c r="AN124" s="33">
        <v>0</v>
      </c>
      <c r="AO124" s="33">
        <v>0</v>
      </c>
      <c r="AP124" s="33">
        <v>0</v>
      </c>
      <c r="AQ124" s="33">
        <v>0</v>
      </c>
      <c r="AR124" s="33">
        <v>0</v>
      </c>
      <c r="AS124" s="33">
        <v>0</v>
      </c>
      <c r="AT124" s="33">
        <v>0</v>
      </c>
      <c r="AU124" s="33">
        <v>0</v>
      </c>
      <c r="AV124" s="33">
        <v>0</v>
      </c>
    </row>
    <row r="125" spans="2:48" x14ac:dyDescent="0.2">
      <c r="C125" s="239">
        <f>+$C$108*C124</f>
        <v>7197120.9636559151</v>
      </c>
      <c r="D125" s="239">
        <f>+$D$108*C124</f>
        <v>1050.9814491319969</v>
      </c>
      <c r="E125" s="236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</row>
    <row r="126" spans="2:48" x14ac:dyDescent="0.2">
      <c r="B126" s="22" t="s">
        <v>187</v>
      </c>
      <c r="C126" s="33">
        <v>0.05</v>
      </c>
      <c r="E126" s="236">
        <f t="shared" ref="E126" si="23">+SUM(G126:AV126)</f>
        <v>1.0000000000000002</v>
      </c>
      <c r="G126" s="33">
        <v>0</v>
      </c>
      <c r="H126" s="33">
        <v>0</v>
      </c>
      <c r="I126" s="33">
        <v>0</v>
      </c>
      <c r="J126" s="33">
        <v>0.71428571428571452</v>
      </c>
      <c r="K126" s="33">
        <v>0.28571428571428575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  <c r="AA126" s="33">
        <v>0</v>
      </c>
      <c r="AB126" s="33">
        <v>0</v>
      </c>
      <c r="AC126" s="33">
        <v>0</v>
      </c>
      <c r="AD126" s="33">
        <v>0</v>
      </c>
      <c r="AE126" s="33">
        <v>0</v>
      </c>
      <c r="AF126" s="33">
        <v>0</v>
      </c>
      <c r="AG126" s="33">
        <v>0</v>
      </c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33">
        <v>0</v>
      </c>
      <c r="AN126" s="33">
        <v>0</v>
      </c>
      <c r="AO126" s="33">
        <v>0</v>
      </c>
      <c r="AP126" s="33">
        <v>0</v>
      </c>
      <c r="AQ126" s="33">
        <v>0</v>
      </c>
      <c r="AR126" s="33">
        <v>0</v>
      </c>
      <c r="AS126" s="33">
        <v>0</v>
      </c>
      <c r="AT126" s="33">
        <v>0</v>
      </c>
      <c r="AU126" s="33">
        <v>0</v>
      </c>
      <c r="AV126" s="33">
        <v>0</v>
      </c>
    </row>
    <row r="127" spans="2:48" x14ac:dyDescent="0.2">
      <c r="C127" s="239">
        <f>+$C$108*C126</f>
        <v>11995201.606093192</v>
      </c>
      <c r="D127" s="239">
        <f>+$D$108*C126</f>
        <v>1751.6357485533281</v>
      </c>
      <c r="E127" s="236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</row>
    <row r="128" spans="2:48" x14ac:dyDescent="0.2">
      <c r="B128" s="22" t="s">
        <v>252</v>
      </c>
      <c r="C128" s="33">
        <v>0.02</v>
      </c>
      <c r="E128" s="236">
        <f t="shared" ref="E128" si="24">+SUM(G128:AV128)</f>
        <v>1</v>
      </c>
      <c r="G128" s="33">
        <v>0</v>
      </c>
      <c r="H128" s="33">
        <v>1</v>
      </c>
      <c r="I128" s="33">
        <v>0</v>
      </c>
      <c r="J128" s="33">
        <v>0</v>
      </c>
      <c r="K128" s="33">
        <v>0</v>
      </c>
      <c r="L128" s="33">
        <v>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  <c r="AA128" s="33">
        <v>0</v>
      </c>
      <c r="AB128" s="33">
        <v>0</v>
      </c>
      <c r="AC128" s="33">
        <v>0</v>
      </c>
      <c r="AD128" s="33">
        <v>0</v>
      </c>
      <c r="AE128" s="33">
        <v>0</v>
      </c>
      <c r="AF128" s="33">
        <v>0</v>
      </c>
      <c r="AG128" s="33">
        <v>0</v>
      </c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33">
        <v>0</v>
      </c>
      <c r="AN128" s="33">
        <v>0</v>
      </c>
      <c r="AO128" s="33">
        <v>0</v>
      </c>
      <c r="AP128" s="33">
        <v>0</v>
      </c>
      <c r="AQ128" s="33">
        <v>0</v>
      </c>
      <c r="AR128" s="33">
        <v>0</v>
      </c>
      <c r="AS128" s="33">
        <v>0</v>
      </c>
      <c r="AT128" s="33">
        <v>0</v>
      </c>
      <c r="AU128" s="33">
        <v>0</v>
      </c>
      <c r="AV128" s="33">
        <v>0</v>
      </c>
    </row>
    <row r="129" spans="2:48" x14ac:dyDescent="0.2">
      <c r="C129" s="239">
        <f>+$C$108*C128</f>
        <v>4798080.6424372774</v>
      </c>
      <c r="D129" s="239">
        <f>+$D$108*C128</f>
        <v>700.6542994213313</v>
      </c>
      <c r="E129" s="236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</row>
    <row r="130" spans="2:48" x14ac:dyDescent="0.2">
      <c r="B130" s="22" t="s">
        <v>328</v>
      </c>
      <c r="C130" s="237">
        <v>0</v>
      </c>
      <c r="D130" s="237">
        <v>0</v>
      </c>
      <c r="E130" s="236">
        <f>+SUM(G130:AV130)</f>
        <v>1</v>
      </c>
      <c r="G130" s="33">
        <v>0</v>
      </c>
      <c r="H130" s="33">
        <v>1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  <c r="AA130" s="33">
        <v>0</v>
      </c>
      <c r="AB130" s="33">
        <v>0</v>
      </c>
      <c r="AC130" s="33">
        <v>0</v>
      </c>
      <c r="AD130" s="33">
        <v>0</v>
      </c>
      <c r="AE130" s="33">
        <v>0</v>
      </c>
      <c r="AF130" s="33">
        <v>0</v>
      </c>
      <c r="AG130" s="33">
        <v>0</v>
      </c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33">
        <v>0</v>
      </c>
      <c r="AN130" s="33">
        <v>0</v>
      </c>
      <c r="AO130" s="33">
        <v>0</v>
      </c>
      <c r="AP130" s="33">
        <v>0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0</v>
      </c>
    </row>
    <row r="132" spans="2:48" ht="13.5" thickBot="1" x14ac:dyDescent="0.25">
      <c r="B132" s="256" t="s">
        <v>190</v>
      </c>
      <c r="C132" s="257">
        <f>+C108+C121+C123+C125+C127+C130+C129</f>
        <v>278288677.26136208</v>
      </c>
      <c r="D132" s="257">
        <f>+D108+D121+D123+D125+D127+D130+D129</f>
        <v>40637.94936643722</v>
      </c>
    </row>
    <row r="133" spans="2:48" ht="13.5" thickTop="1" x14ac:dyDescent="0.2">
      <c r="D133" s="63"/>
    </row>
    <row r="134" spans="2:48" x14ac:dyDescent="0.2">
      <c r="B134" s="235" t="s">
        <v>238</v>
      </c>
      <c r="C134" s="23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</row>
    <row r="135" spans="2:48" x14ac:dyDescent="0.2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</row>
    <row r="136" spans="2:48" x14ac:dyDescent="0.2">
      <c r="B136" s="2" t="s">
        <v>257</v>
      </c>
      <c r="C136" s="181" t="s">
        <v>258</v>
      </c>
      <c r="D136" s="273">
        <v>25.4</v>
      </c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</row>
    <row r="137" spans="2:48" x14ac:dyDescent="0.2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</row>
    <row r="138" spans="2:48" x14ac:dyDescent="0.2">
      <c r="B138" s="5" t="s">
        <v>171</v>
      </c>
      <c r="C138" s="181" t="s">
        <v>374</v>
      </c>
      <c r="D138" s="181" t="s">
        <v>375</v>
      </c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</row>
    <row r="139" spans="2:48" x14ac:dyDescent="0.2">
      <c r="B139" s="178" t="s">
        <v>175</v>
      </c>
      <c r="C139" s="239">
        <f>+SUM(C140:C149)</f>
        <v>265942060.69040558</v>
      </c>
      <c r="D139" s="238">
        <f>+SUM(D140:D149)</f>
        <v>38834.997180257822</v>
      </c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</row>
    <row r="140" spans="2:48" x14ac:dyDescent="0.2">
      <c r="B140" s="228" t="s">
        <v>176</v>
      </c>
      <c r="C140" s="237">
        <v>27631487.173962168</v>
      </c>
      <c r="D140" s="363">
        <f>+C140/Hip!$D$19</f>
        <v>4034.9718419921392</v>
      </c>
      <c r="E140" s="236">
        <f t="shared" ref="E140:E149" si="25">+SUM(G140:AV140)</f>
        <v>1.0000000000000002</v>
      </c>
      <c r="F140" s="2"/>
      <c r="G140" s="33">
        <v>0</v>
      </c>
      <c r="H140" s="33">
        <v>0</v>
      </c>
      <c r="I140" s="33">
        <v>0</v>
      </c>
      <c r="J140" s="33">
        <v>0.68724823174878424</v>
      </c>
      <c r="K140" s="33">
        <v>0.31275176825121592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  <c r="AC140" s="33">
        <v>0</v>
      </c>
      <c r="AD140" s="33">
        <v>0</v>
      </c>
      <c r="AE140" s="33">
        <v>0</v>
      </c>
      <c r="AF140" s="33">
        <v>0</v>
      </c>
      <c r="AG140" s="33">
        <v>0</v>
      </c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33">
        <v>0</v>
      </c>
      <c r="AN140" s="33">
        <v>0</v>
      </c>
      <c r="AO140" s="33">
        <v>0</v>
      </c>
      <c r="AP140" s="33">
        <v>0</v>
      </c>
      <c r="AQ140" s="33">
        <v>0</v>
      </c>
      <c r="AR140" s="33">
        <v>0</v>
      </c>
      <c r="AS140" s="33">
        <v>0</v>
      </c>
      <c r="AT140" s="33">
        <v>0</v>
      </c>
      <c r="AU140" s="33">
        <v>0</v>
      </c>
      <c r="AV140" s="33">
        <v>0</v>
      </c>
    </row>
    <row r="141" spans="2:48" x14ac:dyDescent="0.2">
      <c r="B141" s="228" t="s">
        <v>177</v>
      </c>
      <c r="C141" s="237">
        <v>31262278.306419495</v>
      </c>
      <c r="D141" s="363">
        <f>+C141/Hip!$D$19</f>
        <v>4565.1691452131272</v>
      </c>
      <c r="E141" s="236">
        <f t="shared" si="25"/>
        <v>0.99999999999999978</v>
      </c>
      <c r="F141" s="2"/>
      <c r="G141" s="33">
        <v>0</v>
      </c>
      <c r="H141" s="33">
        <v>0</v>
      </c>
      <c r="I141" s="33">
        <v>0</v>
      </c>
      <c r="J141" s="33">
        <v>0.64333392057430805</v>
      </c>
      <c r="K141" s="33">
        <v>0.35666607942569178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  <c r="AC141" s="33">
        <v>0</v>
      </c>
      <c r="AD141" s="33">
        <v>0</v>
      </c>
      <c r="AE141" s="33">
        <v>0</v>
      </c>
      <c r="AF141" s="33">
        <v>0</v>
      </c>
      <c r="AG141" s="33">
        <v>0</v>
      </c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33">
        <v>0</v>
      </c>
      <c r="AN141" s="33">
        <v>0</v>
      </c>
      <c r="AO141" s="33">
        <v>0</v>
      </c>
      <c r="AP141" s="33">
        <v>0</v>
      </c>
      <c r="AQ141" s="33">
        <v>0</v>
      </c>
      <c r="AR141" s="33">
        <v>0</v>
      </c>
      <c r="AS141" s="33">
        <v>0</v>
      </c>
      <c r="AT141" s="33">
        <v>0</v>
      </c>
      <c r="AU141" s="33">
        <v>0</v>
      </c>
      <c r="AV141" s="33">
        <v>0</v>
      </c>
    </row>
    <row r="142" spans="2:48" x14ac:dyDescent="0.2">
      <c r="B142" s="228" t="s">
        <v>178</v>
      </c>
      <c r="C142" s="237">
        <v>151157533.31544393</v>
      </c>
      <c r="D142" s="363">
        <f>+C142/Hip!$D$19</f>
        <v>22073.237925736557</v>
      </c>
      <c r="E142" s="236">
        <f t="shared" si="25"/>
        <v>1.0000000000000002</v>
      </c>
      <c r="F142" s="2"/>
      <c r="G142" s="33">
        <v>0</v>
      </c>
      <c r="H142" s="33">
        <v>0</v>
      </c>
      <c r="I142" s="33">
        <v>0</v>
      </c>
      <c r="J142" s="33">
        <v>0.49601591999613825</v>
      </c>
      <c r="K142" s="33">
        <v>0.50398408000386197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  <c r="AC142" s="33">
        <v>0</v>
      </c>
      <c r="AD142" s="33">
        <v>0</v>
      </c>
      <c r="AE142" s="33">
        <v>0</v>
      </c>
      <c r="AF142" s="33">
        <v>0</v>
      </c>
      <c r="AG142" s="33">
        <v>0</v>
      </c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33">
        <v>0</v>
      </c>
      <c r="AN142" s="33">
        <v>0</v>
      </c>
      <c r="AO142" s="33">
        <v>0</v>
      </c>
      <c r="AP142" s="33">
        <v>0</v>
      </c>
      <c r="AQ142" s="33">
        <v>0</v>
      </c>
      <c r="AR142" s="33">
        <v>0</v>
      </c>
      <c r="AS142" s="33">
        <v>0</v>
      </c>
      <c r="AT142" s="33">
        <v>0</v>
      </c>
      <c r="AU142" s="33">
        <v>0</v>
      </c>
      <c r="AV142" s="33">
        <v>0</v>
      </c>
    </row>
    <row r="143" spans="2:48" x14ac:dyDescent="0.2">
      <c r="B143" s="228" t="s">
        <v>179</v>
      </c>
      <c r="C143" s="237">
        <v>10808372.284</v>
      </c>
      <c r="D143" s="363">
        <f>+C143/Hip!$D$19</f>
        <v>1578.3253919392523</v>
      </c>
      <c r="E143" s="236">
        <f t="shared" si="25"/>
        <v>1</v>
      </c>
      <c r="F143" s="2"/>
      <c r="G143" s="33">
        <v>0</v>
      </c>
      <c r="H143" s="33">
        <v>0</v>
      </c>
      <c r="I143" s="33">
        <v>0</v>
      </c>
      <c r="J143" s="33">
        <v>0.50622289143693722</v>
      </c>
      <c r="K143" s="33">
        <v>0.49377710856306278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  <c r="AC143" s="33">
        <v>0</v>
      </c>
      <c r="AD143" s="33">
        <v>0</v>
      </c>
      <c r="AE143" s="33">
        <v>0</v>
      </c>
      <c r="AF143" s="33">
        <v>0</v>
      </c>
      <c r="AG143" s="33">
        <v>0</v>
      </c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33">
        <v>0</v>
      </c>
      <c r="AN143" s="33">
        <v>0</v>
      </c>
      <c r="AO143" s="33">
        <v>0</v>
      </c>
      <c r="AP143" s="33">
        <v>0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0</v>
      </c>
    </row>
    <row r="144" spans="2:48" x14ac:dyDescent="0.2">
      <c r="B144" s="228" t="s">
        <v>170</v>
      </c>
      <c r="C144" s="237">
        <v>23723717.509580001</v>
      </c>
      <c r="D144" s="363">
        <f>+C144/Hip!$D$19</f>
        <v>3464.3279073568929</v>
      </c>
      <c r="E144" s="236">
        <f t="shared" si="25"/>
        <v>1</v>
      </c>
      <c r="F144" s="2"/>
      <c r="G144" s="33">
        <v>0</v>
      </c>
      <c r="H144" s="33">
        <v>0</v>
      </c>
      <c r="I144" s="33">
        <v>0</v>
      </c>
      <c r="J144" s="33">
        <v>0.30739925699295101</v>
      </c>
      <c r="K144" s="33">
        <v>0.6926007430070491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  <c r="AC144" s="33">
        <v>0</v>
      </c>
      <c r="AD144" s="33">
        <v>0</v>
      </c>
      <c r="AE144" s="33">
        <v>0</v>
      </c>
      <c r="AF144" s="33">
        <v>0</v>
      </c>
      <c r="AG144" s="33">
        <v>0</v>
      </c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33">
        <v>0</v>
      </c>
      <c r="AN144" s="33">
        <v>0</v>
      </c>
      <c r="AO144" s="33">
        <v>0</v>
      </c>
      <c r="AP144" s="33">
        <v>0</v>
      </c>
      <c r="AQ144" s="33">
        <v>0</v>
      </c>
      <c r="AR144" s="33">
        <v>0</v>
      </c>
      <c r="AS144" s="33">
        <v>0</v>
      </c>
      <c r="AT144" s="33">
        <v>0</v>
      </c>
      <c r="AU144" s="33">
        <v>0</v>
      </c>
      <c r="AV144" s="33">
        <v>0</v>
      </c>
    </row>
    <row r="145" spans="2:48" x14ac:dyDescent="0.2">
      <c r="B145" s="228" t="s">
        <v>180</v>
      </c>
      <c r="C145" s="237">
        <v>397673.7</v>
      </c>
      <c r="D145" s="363">
        <f>+C145/Hip!$D$19</f>
        <v>58.071509929906547</v>
      </c>
      <c r="E145" s="236">
        <f t="shared" si="25"/>
        <v>0.99999999999999978</v>
      </c>
      <c r="F145" s="2"/>
      <c r="G145" s="33">
        <v>0</v>
      </c>
      <c r="H145" s="33">
        <v>0</v>
      </c>
      <c r="I145" s="33">
        <v>0</v>
      </c>
      <c r="J145" s="33">
        <v>0.56249999999999989</v>
      </c>
      <c r="K145" s="33">
        <v>0.43749999999999994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  <c r="AC145" s="33">
        <v>0</v>
      </c>
      <c r="AD145" s="33">
        <v>0</v>
      </c>
      <c r="AE145" s="33">
        <v>0</v>
      </c>
      <c r="AF145" s="33">
        <v>0</v>
      </c>
      <c r="AG145" s="33">
        <v>0</v>
      </c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33">
        <v>0</v>
      </c>
      <c r="AN145" s="33">
        <v>0</v>
      </c>
      <c r="AO145" s="33">
        <v>0</v>
      </c>
      <c r="AP145" s="33">
        <v>0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</row>
    <row r="146" spans="2:48" x14ac:dyDescent="0.2">
      <c r="B146" s="228" t="s">
        <v>181</v>
      </c>
      <c r="C146" s="237">
        <v>230000</v>
      </c>
      <c r="D146" s="363">
        <f>+C146/Hip!$D$19</f>
        <v>33.586448598130843</v>
      </c>
      <c r="E146" s="236">
        <f t="shared" si="25"/>
        <v>1</v>
      </c>
      <c r="F146" s="2"/>
      <c r="G146" s="33">
        <v>0</v>
      </c>
      <c r="H146" s="33">
        <v>0</v>
      </c>
      <c r="I146" s="33">
        <v>0</v>
      </c>
      <c r="J146" s="33">
        <v>0.5625</v>
      </c>
      <c r="K146" s="33">
        <v>0.4375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  <c r="AC146" s="33">
        <v>0</v>
      </c>
      <c r="AD146" s="33">
        <v>0</v>
      </c>
      <c r="AE146" s="33">
        <v>0</v>
      </c>
      <c r="AF146" s="33">
        <v>0</v>
      </c>
      <c r="AG146" s="33">
        <v>0</v>
      </c>
      <c r="AH146" s="33">
        <v>0</v>
      </c>
      <c r="AI146" s="33">
        <v>0</v>
      </c>
      <c r="AJ146" s="33">
        <v>0</v>
      </c>
      <c r="AK146" s="33">
        <v>0</v>
      </c>
      <c r="AL146" s="33">
        <v>0</v>
      </c>
      <c r="AM146" s="33">
        <v>0</v>
      </c>
      <c r="AN146" s="33">
        <v>0</v>
      </c>
      <c r="AO146" s="33">
        <v>0</v>
      </c>
      <c r="AP146" s="33">
        <v>0</v>
      </c>
      <c r="AQ146" s="33">
        <v>0</v>
      </c>
      <c r="AR146" s="33">
        <v>0</v>
      </c>
      <c r="AS146" s="33">
        <v>0</v>
      </c>
      <c r="AT146" s="33">
        <v>0</v>
      </c>
      <c r="AU146" s="33">
        <v>0</v>
      </c>
      <c r="AV146" s="33">
        <v>0</v>
      </c>
    </row>
    <row r="147" spans="2:48" x14ac:dyDescent="0.2">
      <c r="B147" s="228" t="s">
        <v>182</v>
      </c>
      <c r="C147" s="237">
        <v>8234000</v>
      </c>
      <c r="D147" s="363">
        <f>+C147/Hip!$D$19</f>
        <v>1202.3948598130842</v>
      </c>
      <c r="E147" s="236">
        <f t="shared" si="25"/>
        <v>1</v>
      </c>
      <c r="F147" s="2"/>
      <c r="G147" s="33">
        <v>0</v>
      </c>
      <c r="H147" s="33">
        <v>0</v>
      </c>
      <c r="I147" s="33">
        <v>0</v>
      </c>
      <c r="J147" s="33">
        <v>0.5625</v>
      </c>
      <c r="K147" s="33">
        <v>0.4375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  <c r="AC147" s="33">
        <v>0</v>
      </c>
      <c r="AD147" s="33">
        <v>0</v>
      </c>
      <c r="AE147" s="33">
        <v>0</v>
      </c>
      <c r="AF147" s="33">
        <v>0</v>
      </c>
      <c r="AG147" s="33">
        <v>0</v>
      </c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33">
        <v>0</v>
      </c>
      <c r="AN147" s="33">
        <v>0</v>
      </c>
      <c r="AO147" s="33">
        <v>0</v>
      </c>
      <c r="AP147" s="33">
        <v>0</v>
      </c>
      <c r="AQ147" s="33">
        <v>0</v>
      </c>
      <c r="AR147" s="33">
        <v>0</v>
      </c>
      <c r="AS147" s="33">
        <v>0</v>
      </c>
      <c r="AT147" s="33">
        <v>0</v>
      </c>
      <c r="AU147" s="33">
        <v>0</v>
      </c>
      <c r="AV147" s="33">
        <v>0</v>
      </c>
    </row>
    <row r="148" spans="2:48" x14ac:dyDescent="0.2">
      <c r="B148" s="228" t="s">
        <v>183</v>
      </c>
      <c r="C148" s="237">
        <v>10758234.620999999</v>
      </c>
      <c r="D148" s="363">
        <f>+C148/Hip!$D$19</f>
        <v>1571.0038874123832</v>
      </c>
      <c r="E148" s="236">
        <f t="shared" si="25"/>
        <v>1</v>
      </c>
      <c r="F148" s="2"/>
      <c r="G148" s="33">
        <v>0</v>
      </c>
      <c r="H148" s="33">
        <v>0</v>
      </c>
      <c r="I148" s="33">
        <v>0</v>
      </c>
      <c r="J148" s="33">
        <v>0.45682079157362526</v>
      </c>
      <c r="K148" s="33">
        <v>0.54317920842637479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  <c r="AC148" s="33">
        <v>0</v>
      </c>
      <c r="AD148" s="33">
        <v>0</v>
      </c>
      <c r="AE148" s="33">
        <v>0</v>
      </c>
      <c r="AF148" s="33">
        <v>0</v>
      </c>
      <c r="AG148" s="33">
        <v>0</v>
      </c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33">
        <v>0</v>
      </c>
      <c r="AN148" s="33">
        <v>0</v>
      </c>
      <c r="AO148" s="33">
        <v>0</v>
      </c>
      <c r="AP148" s="33">
        <v>0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>
        <v>0</v>
      </c>
    </row>
    <row r="149" spans="2:48" x14ac:dyDescent="0.2">
      <c r="B149" s="228" t="s">
        <v>184</v>
      </c>
      <c r="C149" s="237">
        <v>1738763.78</v>
      </c>
      <c r="D149" s="363">
        <f>+C149/Hip!$D$19</f>
        <v>253.90826226635514</v>
      </c>
      <c r="E149" s="236">
        <f t="shared" si="25"/>
        <v>0.99999999999999978</v>
      </c>
      <c r="F149" s="2"/>
      <c r="G149" s="33">
        <v>0</v>
      </c>
      <c r="H149" s="33">
        <v>0</v>
      </c>
      <c r="I149" s="33">
        <v>0</v>
      </c>
      <c r="J149" s="33">
        <v>0.56249999999999989</v>
      </c>
      <c r="K149" s="33">
        <v>0.43749999999999994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0</v>
      </c>
      <c r="AC149" s="33">
        <v>0</v>
      </c>
      <c r="AD149" s="33">
        <v>0</v>
      </c>
      <c r="AE149" s="33">
        <v>0</v>
      </c>
      <c r="AF149" s="33">
        <v>0</v>
      </c>
      <c r="AG149" s="33">
        <v>0</v>
      </c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33">
        <v>0</v>
      </c>
      <c r="AN149" s="33">
        <v>0</v>
      </c>
      <c r="AO149" s="33">
        <v>0</v>
      </c>
      <c r="AP149" s="33">
        <v>0</v>
      </c>
      <c r="AQ149" s="33">
        <v>0</v>
      </c>
      <c r="AR149" s="33">
        <v>0</v>
      </c>
      <c r="AS149" s="33">
        <v>0</v>
      </c>
      <c r="AT149" s="33">
        <v>0</v>
      </c>
      <c r="AU149" s="33">
        <v>0</v>
      </c>
      <c r="AV149" s="33">
        <v>0</v>
      </c>
    </row>
    <row r="150" spans="2:48" x14ac:dyDescent="0.2">
      <c r="B150" s="228"/>
      <c r="C150" s="237"/>
      <c r="E150" s="236"/>
      <c r="F150" s="2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</row>
    <row r="151" spans="2:48" x14ac:dyDescent="0.2">
      <c r="B151" s="2" t="s">
        <v>189</v>
      </c>
      <c r="C151" s="33">
        <v>0.01</v>
      </c>
      <c r="E151" s="236">
        <f t="shared" ref="E151" si="26">+SUM(G151:AV151)</f>
        <v>1</v>
      </c>
      <c r="F151" s="2"/>
      <c r="G151" s="33">
        <v>0</v>
      </c>
      <c r="H151" s="33">
        <v>0</v>
      </c>
      <c r="I151" s="33">
        <v>0</v>
      </c>
      <c r="J151" s="33">
        <v>0.5625</v>
      </c>
      <c r="K151" s="33">
        <v>0.4375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  <c r="AC151" s="33">
        <v>0</v>
      </c>
      <c r="AD151" s="33">
        <v>0</v>
      </c>
      <c r="AE151" s="33">
        <v>0</v>
      </c>
      <c r="AF151" s="33">
        <v>0</v>
      </c>
      <c r="AG151" s="33">
        <v>0</v>
      </c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33">
        <v>0</v>
      </c>
      <c r="AN151" s="33">
        <v>0</v>
      </c>
      <c r="AO151" s="33">
        <v>0</v>
      </c>
      <c r="AP151" s="33">
        <v>0</v>
      </c>
      <c r="AQ151" s="33">
        <v>0</v>
      </c>
      <c r="AR151" s="33">
        <v>0</v>
      </c>
      <c r="AS151" s="33">
        <v>0</v>
      </c>
      <c r="AT151" s="33">
        <v>0</v>
      </c>
      <c r="AU151" s="33">
        <v>0</v>
      </c>
      <c r="AV151" s="33">
        <v>0</v>
      </c>
    </row>
    <row r="152" spans="2:48" x14ac:dyDescent="0.2">
      <c r="B152" s="2"/>
      <c r="C152" s="239">
        <f>+$C$139*C151</f>
        <v>2659420.6069040559</v>
      </c>
      <c r="D152" s="239">
        <f>+$D$139*C151</f>
        <v>388.34997180257824</v>
      </c>
      <c r="E152" s="236"/>
      <c r="F152" s="2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</row>
    <row r="153" spans="2:48" x14ac:dyDescent="0.2">
      <c r="B153" s="22" t="s">
        <v>185</v>
      </c>
      <c r="C153" s="33">
        <v>0.05</v>
      </c>
      <c r="E153" s="236">
        <f t="shared" ref="E153" si="27">+SUM(G153:AV153)</f>
        <v>1</v>
      </c>
      <c r="G153" s="33">
        <v>0</v>
      </c>
      <c r="H153" s="33">
        <v>0</v>
      </c>
      <c r="I153" s="33">
        <v>0</v>
      </c>
      <c r="J153" s="33">
        <v>0.5625</v>
      </c>
      <c r="K153" s="33">
        <v>0.4375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  <c r="AC153" s="33">
        <v>0</v>
      </c>
      <c r="AD153" s="33">
        <v>0</v>
      </c>
      <c r="AE153" s="33">
        <v>0</v>
      </c>
      <c r="AF153" s="33">
        <v>0</v>
      </c>
      <c r="AG153" s="33">
        <v>0</v>
      </c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33">
        <v>0</v>
      </c>
      <c r="AN153" s="33">
        <v>0</v>
      </c>
      <c r="AO153" s="33">
        <v>0</v>
      </c>
      <c r="AP153" s="33">
        <v>0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</row>
    <row r="154" spans="2:48" x14ac:dyDescent="0.2">
      <c r="C154" s="239">
        <f>+$C$139*C153</f>
        <v>13297103.03452028</v>
      </c>
      <c r="D154" s="239">
        <f>+$D$139*C153</f>
        <v>1941.7498590128912</v>
      </c>
      <c r="E154" s="236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</row>
    <row r="155" spans="2:48" x14ac:dyDescent="0.2">
      <c r="B155" s="22" t="s">
        <v>186</v>
      </c>
      <c r="C155" s="33">
        <v>0.03</v>
      </c>
      <c r="E155" s="236">
        <f t="shared" ref="E155" si="28">+SUM(G155:AV155)</f>
        <v>1</v>
      </c>
      <c r="G155" s="33">
        <v>0</v>
      </c>
      <c r="H155" s="33">
        <v>0</v>
      </c>
      <c r="I155" s="33">
        <v>0</v>
      </c>
      <c r="J155" s="33">
        <v>0.5625</v>
      </c>
      <c r="K155" s="33">
        <v>0.4375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0</v>
      </c>
      <c r="AC155" s="33">
        <v>0</v>
      </c>
      <c r="AD155" s="33">
        <v>0</v>
      </c>
      <c r="AE155" s="33">
        <v>0</v>
      </c>
      <c r="AF155" s="33">
        <v>0</v>
      </c>
      <c r="AG155" s="33">
        <v>0</v>
      </c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33">
        <v>0</v>
      </c>
      <c r="AN155" s="33">
        <v>0</v>
      </c>
      <c r="AO155" s="33">
        <v>0</v>
      </c>
      <c r="AP155" s="33">
        <v>0</v>
      </c>
      <c r="AQ155" s="33">
        <v>0</v>
      </c>
      <c r="AR155" s="33">
        <v>0</v>
      </c>
      <c r="AS155" s="33">
        <v>0</v>
      </c>
      <c r="AT155" s="33">
        <v>0</v>
      </c>
      <c r="AU155" s="33">
        <v>0</v>
      </c>
      <c r="AV155" s="33">
        <v>0</v>
      </c>
    </row>
    <row r="156" spans="2:48" x14ac:dyDescent="0.2">
      <c r="C156" s="239">
        <f>+$C$139*C155</f>
        <v>7978261.8207121668</v>
      </c>
      <c r="D156" s="239">
        <f>+$D$139*C155</f>
        <v>1165.0499154077347</v>
      </c>
      <c r="E156" s="236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</row>
    <row r="157" spans="2:48" x14ac:dyDescent="0.2">
      <c r="B157" s="22" t="s">
        <v>187</v>
      </c>
      <c r="C157" s="33">
        <v>0.05</v>
      </c>
      <c r="E157" s="236">
        <f t="shared" ref="E157" si="29">+SUM(G157:AV157)</f>
        <v>1</v>
      </c>
      <c r="G157" s="33">
        <v>0</v>
      </c>
      <c r="H157" s="33">
        <v>0</v>
      </c>
      <c r="I157" s="33">
        <v>0</v>
      </c>
      <c r="J157" s="33">
        <v>0.5625</v>
      </c>
      <c r="K157" s="33">
        <v>0.4375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  <c r="AC157" s="33">
        <v>0</v>
      </c>
      <c r="AD157" s="33">
        <v>0</v>
      </c>
      <c r="AE157" s="33">
        <v>0</v>
      </c>
      <c r="AF157" s="33">
        <v>0</v>
      </c>
      <c r="AG157" s="33">
        <v>0</v>
      </c>
      <c r="AH157" s="33">
        <v>0</v>
      </c>
      <c r="AI157" s="33">
        <v>0</v>
      </c>
      <c r="AJ157" s="33">
        <v>0</v>
      </c>
      <c r="AK157" s="33">
        <v>0</v>
      </c>
      <c r="AL157" s="33">
        <v>0</v>
      </c>
      <c r="AM157" s="33">
        <v>0</v>
      </c>
      <c r="AN157" s="33">
        <v>0</v>
      </c>
      <c r="AO157" s="33">
        <v>0</v>
      </c>
      <c r="AP157" s="33">
        <v>0</v>
      </c>
      <c r="AQ157" s="33">
        <v>0</v>
      </c>
      <c r="AR157" s="33">
        <v>0</v>
      </c>
      <c r="AS157" s="33">
        <v>0</v>
      </c>
      <c r="AT157" s="33">
        <v>0</v>
      </c>
      <c r="AU157" s="33">
        <v>0</v>
      </c>
      <c r="AV157" s="33">
        <v>0</v>
      </c>
    </row>
    <row r="158" spans="2:48" x14ac:dyDescent="0.2">
      <c r="C158" s="239">
        <f>+$C$139*C157</f>
        <v>13297103.03452028</v>
      </c>
      <c r="D158" s="239">
        <f>+$D$139*C157</f>
        <v>1941.7498590128912</v>
      </c>
      <c r="E158" s="236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</row>
    <row r="159" spans="2:48" x14ac:dyDescent="0.2">
      <c r="B159" s="22" t="s">
        <v>252</v>
      </c>
      <c r="C159" s="33">
        <v>0.02</v>
      </c>
      <c r="E159" s="236">
        <f t="shared" ref="E159" si="30">+SUM(G159:AV159)</f>
        <v>1</v>
      </c>
      <c r="G159" s="33">
        <v>0</v>
      </c>
      <c r="H159" s="33">
        <v>1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  <c r="AC159" s="33">
        <v>0</v>
      </c>
      <c r="AD159" s="33">
        <v>0</v>
      </c>
      <c r="AE159" s="33">
        <v>0</v>
      </c>
      <c r="AF159" s="33">
        <v>0</v>
      </c>
      <c r="AG159" s="33">
        <v>0</v>
      </c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33">
        <v>0</v>
      </c>
      <c r="AN159" s="33">
        <v>0</v>
      </c>
      <c r="AO159" s="33">
        <v>0</v>
      </c>
      <c r="AP159" s="33">
        <v>0</v>
      </c>
      <c r="AQ159" s="33">
        <v>0</v>
      </c>
      <c r="AR159" s="33">
        <v>0</v>
      </c>
      <c r="AS159" s="33">
        <v>0</v>
      </c>
      <c r="AT159" s="33">
        <v>0</v>
      </c>
      <c r="AU159" s="33">
        <v>0</v>
      </c>
      <c r="AV159" s="33">
        <v>0</v>
      </c>
    </row>
    <row r="160" spans="2:48" x14ac:dyDescent="0.2">
      <c r="C160" s="239">
        <f>+$C$139*C159</f>
        <v>5318841.2138081118</v>
      </c>
      <c r="D160" s="239">
        <f>+$D$139*C159</f>
        <v>776.69994360515648</v>
      </c>
      <c r="E160" s="236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</row>
    <row r="161" spans="2:48" x14ac:dyDescent="0.2">
      <c r="B161" s="22" t="s">
        <v>328</v>
      </c>
      <c r="C161" s="237">
        <v>0</v>
      </c>
      <c r="D161" s="237">
        <v>0</v>
      </c>
      <c r="E161" s="236">
        <f t="shared" ref="E161" si="31">+SUM(G161:AV161)</f>
        <v>1</v>
      </c>
      <c r="G161" s="33">
        <v>0</v>
      </c>
      <c r="H161" s="33">
        <v>1</v>
      </c>
      <c r="I161" s="33">
        <v>0</v>
      </c>
      <c r="J161" s="33">
        <v>0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  <c r="AC161" s="33">
        <v>0</v>
      </c>
      <c r="AD161" s="33">
        <v>0</v>
      </c>
      <c r="AE161" s="33">
        <v>0</v>
      </c>
      <c r="AF161" s="33">
        <v>0</v>
      </c>
      <c r="AG161" s="33">
        <v>0</v>
      </c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33">
        <v>0</v>
      </c>
      <c r="AN161" s="33">
        <v>0</v>
      </c>
      <c r="AO161" s="33">
        <v>0</v>
      </c>
      <c r="AP161" s="33">
        <v>0</v>
      </c>
      <c r="AQ161" s="33">
        <v>0</v>
      </c>
      <c r="AR161" s="33">
        <v>0</v>
      </c>
      <c r="AS161" s="33">
        <v>0</v>
      </c>
      <c r="AT161" s="33">
        <v>0</v>
      </c>
      <c r="AU161" s="33">
        <v>0</v>
      </c>
      <c r="AV161" s="33">
        <v>0</v>
      </c>
    </row>
    <row r="163" spans="2:48" ht="13.5" thickBot="1" x14ac:dyDescent="0.25">
      <c r="B163" s="256" t="s">
        <v>190</v>
      </c>
      <c r="C163" s="257">
        <f>+C139+C152+C154+C156+C158+C161+C160</f>
        <v>308492790.40087044</v>
      </c>
      <c r="D163" s="257">
        <f>+D139+D152+D154+D156+D158+D161+D160</f>
        <v>45048.596729099067</v>
      </c>
    </row>
    <row r="164" spans="2:48" ht="13.5" thickTop="1" x14ac:dyDescent="0.2">
      <c r="D164" s="63"/>
    </row>
    <row r="165" spans="2:48" x14ac:dyDescent="0.2">
      <c r="B165" s="27" t="s">
        <v>251</v>
      </c>
      <c r="C165" s="27"/>
      <c r="D165" s="28"/>
      <c r="E165" s="28"/>
      <c r="F165" s="28"/>
      <c r="G165" s="29"/>
      <c r="H165" s="29"/>
      <c r="I165" s="29"/>
      <c r="J165" s="29"/>
      <c r="K165" s="30"/>
      <c r="L165" s="30"/>
      <c r="M165" s="30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2:48" x14ac:dyDescent="0.2">
      <c r="D166" s="63"/>
    </row>
    <row r="167" spans="2:48" x14ac:dyDescent="0.2">
      <c r="B167" s="22" t="s">
        <v>295</v>
      </c>
      <c r="C167" s="181" t="s">
        <v>2</v>
      </c>
      <c r="D167" s="33">
        <v>4.0000000000000001E-3</v>
      </c>
    </row>
    <row r="168" spans="2:48" x14ac:dyDescent="0.2">
      <c r="B168" s="22" t="s">
        <v>255</v>
      </c>
      <c r="C168" s="181" t="s">
        <v>375</v>
      </c>
      <c r="D168" s="362">
        <v>200</v>
      </c>
    </row>
    <row r="169" spans="2:48" x14ac:dyDescent="0.2">
      <c r="D169" s="63"/>
    </row>
    <row r="170" spans="2:48" x14ac:dyDescent="0.2">
      <c r="B170" s="27" t="s">
        <v>310</v>
      </c>
      <c r="C170" s="27"/>
      <c r="D170" s="28"/>
      <c r="E170" s="28"/>
      <c r="F170" s="28"/>
      <c r="G170" s="29"/>
      <c r="H170" s="29"/>
      <c r="I170" s="29"/>
      <c r="J170" s="29"/>
      <c r="K170" s="30"/>
      <c r="L170" s="30"/>
      <c r="M170" s="30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2" spans="2:48" x14ac:dyDescent="0.2">
      <c r="B172" s="22" t="s">
        <v>245</v>
      </c>
      <c r="C172" s="325" t="str">
        <f>+Control!F11</f>
        <v>NO</v>
      </c>
    </row>
    <row r="173" spans="2:48" x14ac:dyDescent="0.2">
      <c r="B173" s="22" t="s">
        <v>246</v>
      </c>
      <c r="C173" s="325" t="str">
        <f>+Control!F12</f>
        <v>SI</v>
      </c>
    </row>
    <row r="174" spans="2:48" x14ac:dyDescent="0.2">
      <c r="B174" s="22" t="s">
        <v>247</v>
      </c>
      <c r="C174" s="325" t="str">
        <f>+Control!F13</f>
        <v>SI</v>
      </c>
    </row>
    <row r="175" spans="2:48" x14ac:dyDescent="0.2">
      <c r="B175" s="22" t="s">
        <v>248</v>
      </c>
      <c r="C175" s="325" t="str">
        <f>+Control!F14</f>
        <v>NO</v>
      </c>
    </row>
    <row r="176" spans="2:48" x14ac:dyDescent="0.2">
      <c r="B176" s="22" t="s">
        <v>249</v>
      </c>
      <c r="C176" s="325" t="str">
        <f>+Control!F15</f>
        <v>NO</v>
      </c>
    </row>
    <row r="178" spans="2:48" x14ac:dyDescent="0.2">
      <c r="B178" s="22" t="s">
        <v>235</v>
      </c>
      <c r="C178" s="276">
        <f>+D12</f>
        <v>13.1</v>
      </c>
      <c r="D178" s="276">
        <f>+IF(C172="SI",C178*2,C178)</f>
        <v>13.1</v>
      </c>
    </row>
    <row r="179" spans="2:48" x14ac:dyDescent="0.2">
      <c r="B179" s="22" t="s">
        <v>234</v>
      </c>
      <c r="C179" s="276">
        <f>+D43</f>
        <v>22.08</v>
      </c>
      <c r="D179" s="276">
        <f t="shared" ref="D179:D182" si="32">+IF(C173="SI",C179*2,C179)</f>
        <v>44.16</v>
      </c>
      <c r="G179" s="22" t="s">
        <v>277</v>
      </c>
    </row>
    <row r="180" spans="2:48" x14ac:dyDescent="0.2">
      <c r="B180" s="22" t="s">
        <v>236</v>
      </c>
      <c r="C180" s="276">
        <f>+D74</f>
        <v>25.75</v>
      </c>
      <c r="D180" s="276">
        <f t="shared" si="32"/>
        <v>51.5</v>
      </c>
    </row>
    <row r="181" spans="2:48" x14ac:dyDescent="0.2">
      <c r="B181" s="22" t="s">
        <v>237</v>
      </c>
      <c r="C181" s="276">
        <f>+D105</f>
        <v>20.87</v>
      </c>
      <c r="D181" s="276">
        <f t="shared" si="32"/>
        <v>20.87</v>
      </c>
      <c r="G181" s="22" t="s">
        <v>277</v>
      </c>
    </row>
    <row r="182" spans="2:48" x14ac:dyDescent="0.2">
      <c r="B182" s="22" t="s">
        <v>238</v>
      </c>
      <c r="C182" s="276">
        <f>+D136</f>
        <v>25.4</v>
      </c>
      <c r="D182" s="276">
        <f t="shared" si="32"/>
        <v>25.4</v>
      </c>
    </row>
    <row r="183" spans="2:48" x14ac:dyDescent="0.2">
      <c r="B183" s="292"/>
      <c r="C183" s="311">
        <f>+SUM(C178:C182)</f>
        <v>107.19999999999999</v>
      </c>
      <c r="D183" s="311">
        <f>+SUM(D178:D182)</f>
        <v>155.03</v>
      </c>
    </row>
    <row r="185" spans="2:48" x14ac:dyDescent="0.2">
      <c r="B185" s="27" t="s">
        <v>315</v>
      </c>
      <c r="C185" s="27"/>
      <c r="D185" s="28"/>
      <c r="E185" s="28"/>
      <c r="F185" s="28"/>
      <c r="G185" s="29"/>
      <c r="H185" s="29"/>
      <c r="I185" s="29"/>
      <c r="J185" s="29"/>
      <c r="K185" s="30"/>
      <c r="L185" s="30"/>
      <c r="M185" s="30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</row>
    <row r="187" spans="2:48" x14ac:dyDescent="0.2">
      <c r="B187" s="5" t="s">
        <v>171</v>
      </c>
      <c r="C187" s="181" t="s">
        <v>374</v>
      </c>
      <c r="D187" s="181" t="s">
        <v>375</v>
      </c>
    </row>
    <row r="188" spans="2:48" x14ac:dyDescent="0.2">
      <c r="B188" s="178" t="s">
        <v>175</v>
      </c>
      <c r="C188" s="314">
        <f>+SUM(C189:C198)</f>
        <v>1993436224.8413489</v>
      </c>
      <c r="D188" s="314">
        <f>+SUM(D189:D198)</f>
        <v>291097.57956211292</v>
      </c>
    </row>
    <row r="189" spans="2:48" x14ac:dyDescent="0.2">
      <c r="B189" s="228" t="s">
        <v>176</v>
      </c>
      <c r="C189" s="238">
        <f t="shared" ref="C189:D198" si="33">+C16+C47+C78+C109+C140</f>
        <v>165204837.17924047</v>
      </c>
      <c r="D189" s="238">
        <f t="shared" si="33"/>
        <v>24124.538139491895</v>
      </c>
      <c r="E189" s="262">
        <f t="shared" ref="E189:E198" si="34">+C189/$C$206</f>
        <v>7.1443450916964593E-2</v>
      </c>
    </row>
    <row r="190" spans="2:48" x14ac:dyDescent="0.2">
      <c r="B190" s="228" t="s">
        <v>177</v>
      </c>
      <c r="C190" s="238">
        <f t="shared" si="33"/>
        <v>220641565.71462891</v>
      </c>
      <c r="D190" s="238">
        <f t="shared" si="33"/>
        <v>32219.854806458661</v>
      </c>
      <c r="E190" s="262">
        <f t="shared" si="34"/>
        <v>9.5417271912399695E-2</v>
      </c>
    </row>
    <row r="191" spans="2:48" x14ac:dyDescent="0.2">
      <c r="B191" s="228" t="s">
        <v>178</v>
      </c>
      <c r="C191" s="238">
        <f t="shared" si="33"/>
        <v>956063990.58931255</v>
      </c>
      <c r="D191" s="238">
        <f t="shared" si="33"/>
        <v>139612.14815848606</v>
      </c>
      <c r="E191" s="262">
        <f t="shared" si="34"/>
        <v>0.41345345542780482</v>
      </c>
    </row>
    <row r="192" spans="2:48" x14ac:dyDescent="0.2">
      <c r="B192" s="228" t="s">
        <v>179</v>
      </c>
      <c r="C192" s="238">
        <f t="shared" si="33"/>
        <v>148298727.79979193</v>
      </c>
      <c r="D192" s="238">
        <f t="shared" si="33"/>
        <v>21655.772167025687</v>
      </c>
      <c r="E192" s="262">
        <f t="shared" si="34"/>
        <v>6.4132340562871148E-2</v>
      </c>
    </row>
    <row r="193" spans="2:5" x14ac:dyDescent="0.2">
      <c r="B193" s="228" t="s">
        <v>170</v>
      </c>
      <c r="C193" s="238">
        <f t="shared" si="33"/>
        <v>189027744.23214</v>
      </c>
      <c r="D193" s="238">
        <f t="shared" si="33"/>
        <v>27603.350501188666</v>
      </c>
      <c r="E193" s="262">
        <f t="shared" si="34"/>
        <v>8.1745756344539011E-2</v>
      </c>
    </row>
    <row r="194" spans="2:5" x14ac:dyDescent="0.2">
      <c r="B194" s="228" t="s">
        <v>180</v>
      </c>
      <c r="C194" s="238">
        <f t="shared" si="33"/>
        <v>1678417.8</v>
      </c>
      <c r="D194" s="238">
        <f t="shared" si="33"/>
        <v>245.09605724299064</v>
      </c>
      <c r="E194" s="262">
        <f t="shared" si="34"/>
        <v>7.2583806721325083E-4</v>
      </c>
    </row>
    <row r="195" spans="2:5" x14ac:dyDescent="0.2">
      <c r="B195" s="228" t="s">
        <v>181</v>
      </c>
      <c r="C195" s="238">
        <f t="shared" si="33"/>
        <v>1940000</v>
      </c>
      <c r="D195" s="238">
        <f t="shared" si="33"/>
        <v>283.29439252336448</v>
      </c>
      <c r="E195" s="262">
        <f t="shared" si="34"/>
        <v>8.3896026984086236E-4</v>
      </c>
    </row>
    <row r="196" spans="2:5" x14ac:dyDescent="0.2">
      <c r="B196" s="228" t="s">
        <v>182</v>
      </c>
      <c r="C196" s="238">
        <f t="shared" si="33"/>
        <v>44499000</v>
      </c>
      <c r="D196" s="238">
        <f t="shared" si="33"/>
        <v>6498.10163551402</v>
      </c>
      <c r="E196" s="262">
        <f t="shared" si="34"/>
        <v>1.9243759302911615E-2</v>
      </c>
    </row>
    <row r="197" spans="2:5" x14ac:dyDescent="0.2">
      <c r="B197" s="228" t="s">
        <v>183</v>
      </c>
      <c r="C197" s="238">
        <f t="shared" si="33"/>
        <v>254953853.33423528</v>
      </c>
      <c r="D197" s="238">
        <f t="shared" si="33"/>
        <v>37230.410825676881</v>
      </c>
      <c r="E197" s="262">
        <f t="shared" si="34"/>
        <v>0.11025574927332869</v>
      </c>
    </row>
    <row r="198" spans="2:5" x14ac:dyDescent="0.2">
      <c r="B198" s="228" t="s">
        <v>184</v>
      </c>
      <c r="C198" s="238">
        <f t="shared" si="33"/>
        <v>11128088.192</v>
      </c>
      <c r="D198" s="238">
        <f t="shared" si="33"/>
        <v>1625.0128785046732</v>
      </c>
      <c r="E198" s="262">
        <f t="shared" si="34"/>
        <v>4.8123834393676464E-3</v>
      </c>
    </row>
    <row r="199" spans="2:5" x14ac:dyDescent="0.2">
      <c r="B199" s="228"/>
      <c r="C199" s="238"/>
      <c r="D199" s="238"/>
      <c r="E199" s="262"/>
    </row>
    <row r="200" spans="2:5" x14ac:dyDescent="0.2">
      <c r="B200" s="2" t="s">
        <v>189</v>
      </c>
      <c r="C200" s="238">
        <f>+C28+C59+C90+C121+C152</f>
        <v>19934362.248413492</v>
      </c>
      <c r="D200" s="238">
        <f>+D28+D59+D90+D121+D152</f>
        <v>2910.9757956211288</v>
      </c>
      <c r="E200" s="262">
        <f t="shared" ref="E200:E205" si="35">+C200/$C$206</f>
        <v>8.6206896551724137E-3</v>
      </c>
    </row>
    <row r="201" spans="2:5" x14ac:dyDescent="0.2">
      <c r="B201" s="22" t="s">
        <v>185</v>
      </c>
      <c r="C201" s="238">
        <f>+C30+C61+C92+C123+C154</f>
        <v>99671811.242067471</v>
      </c>
      <c r="D201" s="238">
        <f>+D30+D61+D92+D123+D154</f>
        <v>14554.878978105644</v>
      </c>
      <c r="E201" s="262">
        <f t="shared" si="35"/>
        <v>4.3103448275862072E-2</v>
      </c>
    </row>
    <row r="202" spans="2:5" x14ac:dyDescent="0.2">
      <c r="B202" s="22" t="s">
        <v>186</v>
      </c>
      <c r="C202" s="238">
        <f>+C32+C63+C94+C125+C156</f>
        <v>59803086.745240465</v>
      </c>
      <c r="D202" s="238">
        <f>+D32+D63+D94+D125+D156</f>
        <v>8732.9273868633863</v>
      </c>
      <c r="E202" s="262">
        <f t="shared" si="35"/>
        <v>2.5862068965517234E-2</v>
      </c>
    </row>
    <row r="203" spans="2:5" x14ac:dyDescent="0.2">
      <c r="B203" s="22" t="s">
        <v>187</v>
      </c>
      <c r="C203" s="238">
        <f>+C34+C65+C96+C127+C158</f>
        <v>99671811.242067471</v>
      </c>
      <c r="D203" s="238">
        <f>+D34+D65+D96+D127+D158</f>
        <v>14554.878978105644</v>
      </c>
      <c r="E203" s="262">
        <f t="shared" si="35"/>
        <v>4.3103448275862072E-2</v>
      </c>
    </row>
    <row r="204" spans="2:5" x14ac:dyDescent="0.2">
      <c r="B204" s="22" t="s">
        <v>252</v>
      </c>
      <c r="C204" s="238">
        <f>+C36+C67+C98+C129+C160</f>
        <v>39868724.496826984</v>
      </c>
      <c r="D204" s="238">
        <f>+D36+D67+D98+D129+D160</f>
        <v>5821.9515912422576</v>
      </c>
      <c r="E204" s="262">
        <f t="shared" si="35"/>
        <v>1.7241379310344827E-2</v>
      </c>
    </row>
    <row r="205" spans="2:5" x14ac:dyDescent="0.2">
      <c r="B205" s="22" t="s">
        <v>300</v>
      </c>
      <c r="C205" s="238">
        <f>+C37+C68+C99+C130+C161</f>
        <v>0</v>
      </c>
      <c r="D205" s="238">
        <f>+D37+D68+D99+D130+D161</f>
        <v>0</v>
      </c>
      <c r="E205" s="262">
        <f t="shared" si="35"/>
        <v>0</v>
      </c>
    </row>
    <row r="206" spans="2:5" ht="13.5" thickBot="1" x14ac:dyDescent="0.25">
      <c r="B206" s="256" t="s">
        <v>190</v>
      </c>
      <c r="C206" s="257">
        <f>+SUM(C189:C205)</f>
        <v>2312386020.8159652</v>
      </c>
      <c r="D206" s="257">
        <f>+SUM(D189:D205)</f>
        <v>337673.19229205104</v>
      </c>
      <c r="E206" s="263">
        <f>+SUM(E189:E205)</f>
        <v>1</v>
      </c>
    </row>
    <row r="207" spans="2:5" ht="13.5" thickTop="1" x14ac:dyDescent="0.2"/>
  </sheetData>
  <conditionalFormatting sqref="C3">
    <cfRule type="containsText" dxfId="48" priority="17" operator="containsText" text="Error">
      <formula>NOT(ISERROR(SEARCH("Error",C3)))</formula>
    </cfRule>
  </conditionalFormatting>
  <conditionalFormatting sqref="D168">
    <cfRule type="containsText" dxfId="47" priority="2" operator="containsText" text="Privado">
      <formula>NOT(ISERROR(SEARCH("Privado",D168)))</formula>
    </cfRule>
  </conditionalFormatting>
  <conditionalFormatting sqref="D168">
    <cfRule type="expression" dxfId="46" priority="1">
      <formula>#REF!="No"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 tint="0.59999389629810485"/>
  </sheetPr>
  <dimension ref="A1:AW157"/>
  <sheetViews>
    <sheetView showGridLines="0" zoomScale="80" zoomScaleNormal="80" workbookViewId="0">
      <pane xSplit="5" ySplit="3" topLeftCell="F116" activePane="bottomRight" state="frozen"/>
      <selection activeCell="L29" sqref="L29"/>
      <selection pane="topRight" activeCell="L29" sqref="L29"/>
      <selection pane="bottomLeft" activeCell="L29" sqref="L29"/>
      <selection pane="bottomRight" activeCell="D29" sqref="D29"/>
    </sheetView>
  </sheetViews>
  <sheetFormatPr baseColWidth="10" defaultColWidth="0" defaultRowHeight="12.75" x14ac:dyDescent="0.2"/>
  <cols>
    <col min="1" max="1" width="9.140625" style="22" customWidth="1"/>
    <col min="2" max="2" width="40.7109375" style="22" bestFit="1" customWidth="1"/>
    <col min="3" max="3" width="12.85546875" style="22" customWidth="1"/>
    <col min="4" max="4" width="10.42578125" style="22" bestFit="1" customWidth="1"/>
    <col min="5" max="5" width="9.140625" style="22" customWidth="1"/>
    <col min="6" max="6" width="8.42578125" style="22" customWidth="1"/>
    <col min="7" max="48" width="10.7109375" style="22" customWidth="1"/>
    <col min="49" max="49" width="13.5703125" style="22" customWidth="1"/>
    <col min="50" max="16384" width="13.5703125" style="22" hidden="1"/>
  </cols>
  <sheetData>
    <row r="1" spans="1:48" ht="15" x14ac:dyDescent="0.2">
      <c r="A1" s="1" t="str">
        <f>+Control!$A$1</f>
        <v>Ruta PY1 - Cuatro Mojones-Quiindy</v>
      </c>
      <c r="B1" s="2"/>
      <c r="C1" s="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48" x14ac:dyDescent="0.2">
      <c r="A2" s="3" t="str">
        <f ca="1" xml:space="preserve"> RIGHT( CELL("filename",A3), LEN( CELL("filename",A3)) - SEARCH("]", CELL("filename",A3)))</f>
        <v>Flags</v>
      </c>
      <c r="B2" s="2"/>
      <c r="C2" s="1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48" x14ac:dyDescent="0.2">
      <c r="A3" s="4" t="str">
        <f>+Hip!A3</f>
        <v>Cifras en miles de USD</v>
      </c>
      <c r="B3" s="2"/>
      <c r="C3" s="14" t="str">
        <f ca="1">+Control!O29</f>
        <v>Ok</v>
      </c>
      <c r="D3" s="2"/>
      <c r="E3" s="2"/>
      <c r="F3" s="2"/>
      <c r="G3" s="25">
        <f>+Hip!G3</f>
        <v>2023</v>
      </c>
      <c r="H3" s="25">
        <f>+Hip!H3</f>
        <v>2024</v>
      </c>
      <c r="I3" s="25">
        <f>+Hip!I3</f>
        <v>2025</v>
      </c>
      <c r="J3" s="25">
        <f>+Hip!J3</f>
        <v>2026</v>
      </c>
      <c r="K3" s="25">
        <f>+Hip!K3</f>
        <v>2027</v>
      </c>
      <c r="L3" s="25">
        <f>+Hip!L3</f>
        <v>2028</v>
      </c>
      <c r="M3" s="25">
        <f>+Hip!M3</f>
        <v>2029</v>
      </c>
      <c r="N3" s="25">
        <f>+Hip!N3</f>
        <v>2030</v>
      </c>
      <c r="O3" s="25">
        <f>+Hip!O3</f>
        <v>2031</v>
      </c>
      <c r="P3" s="25">
        <f>+Hip!P3</f>
        <v>2032</v>
      </c>
      <c r="Q3" s="25">
        <f>+Hip!Q3</f>
        <v>2033</v>
      </c>
      <c r="R3" s="25">
        <f>+Hip!R3</f>
        <v>2034</v>
      </c>
      <c r="S3" s="25">
        <f>+Hip!S3</f>
        <v>2035</v>
      </c>
      <c r="T3" s="25">
        <f>+Hip!T3</f>
        <v>2036</v>
      </c>
      <c r="U3" s="25">
        <f>+Hip!U3</f>
        <v>2037</v>
      </c>
      <c r="V3" s="25">
        <f>+Hip!V3</f>
        <v>2038</v>
      </c>
      <c r="W3" s="25">
        <f>+Hip!W3</f>
        <v>2039</v>
      </c>
      <c r="X3" s="25">
        <f>+Hip!X3</f>
        <v>2040</v>
      </c>
      <c r="Y3" s="25">
        <f>+Hip!Y3</f>
        <v>2041</v>
      </c>
      <c r="Z3" s="25">
        <f>+Hip!Z3</f>
        <v>2042</v>
      </c>
      <c r="AA3" s="25">
        <f>+Hip!AA3</f>
        <v>2043</v>
      </c>
      <c r="AB3" s="25">
        <f>+Hip!AB3</f>
        <v>2044</v>
      </c>
      <c r="AC3" s="25">
        <f>+Hip!AC3</f>
        <v>2045</v>
      </c>
      <c r="AD3" s="25">
        <f>+Hip!AD3</f>
        <v>2046</v>
      </c>
      <c r="AE3" s="25">
        <f>+Hip!AE3</f>
        <v>2047</v>
      </c>
      <c r="AF3" s="25">
        <f>+Hip!AF3</f>
        <v>2048</v>
      </c>
      <c r="AG3" s="25">
        <f>+Hip!AG3</f>
        <v>2049</v>
      </c>
      <c r="AH3" s="25">
        <f>+Hip!AH3</f>
        <v>2050</v>
      </c>
      <c r="AI3" s="25">
        <f>+Hip!AI3</f>
        <v>2051</v>
      </c>
      <c r="AJ3" s="25">
        <f>+Hip!AJ3</f>
        <v>2052</v>
      </c>
      <c r="AK3" s="25">
        <f>+Hip!AK3</f>
        <v>2053</v>
      </c>
      <c r="AL3" s="25">
        <f>+Hip!AL3</f>
        <v>2054</v>
      </c>
      <c r="AM3" s="25">
        <f>+Hip!AM3</f>
        <v>2055</v>
      </c>
      <c r="AN3" s="25">
        <f>+Hip!AN3</f>
        <v>2056</v>
      </c>
      <c r="AO3" s="25">
        <f>+Hip!AO3</f>
        <v>2057</v>
      </c>
      <c r="AP3" s="25">
        <f>+Hip!AP3</f>
        <v>2058</v>
      </c>
      <c r="AQ3" s="25">
        <f>+Hip!AQ3</f>
        <v>2059</v>
      </c>
      <c r="AR3" s="25">
        <f>+Hip!AR3</f>
        <v>2060</v>
      </c>
      <c r="AS3" s="25">
        <f>+Hip!AS3</f>
        <v>2061</v>
      </c>
      <c r="AT3" s="25">
        <f>+Hip!AT3</f>
        <v>2062</v>
      </c>
      <c r="AU3" s="25">
        <f>+Hip!AU3</f>
        <v>2063</v>
      </c>
      <c r="AV3" s="25">
        <f>+Hip!AV3</f>
        <v>2064</v>
      </c>
    </row>
    <row r="4" spans="1:48" x14ac:dyDescent="0.2">
      <c r="B4" s="39"/>
      <c r="C4" s="18"/>
      <c r="D4" s="40"/>
      <c r="E4" s="40"/>
      <c r="F4" s="40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x14ac:dyDescent="0.2">
      <c r="B5" s="169" t="s">
        <v>34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</row>
    <row r="6" spans="1:48" x14ac:dyDescent="0.2">
      <c r="B6" s="2"/>
      <c r="C6" s="39"/>
      <c r="D6" s="40"/>
      <c r="E6" s="40"/>
      <c r="F6" s="40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spans="1:48" x14ac:dyDescent="0.2">
      <c r="B7" s="11" t="s">
        <v>35</v>
      </c>
      <c r="C7" s="184" t="s">
        <v>127</v>
      </c>
      <c r="D7" s="40"/>
      <c r="E7" s="40"/>
      <c r="F7" s="40"/>
      <c r="G7" s="187">
        <f t="shared" ref="G7:AN7" si="0">+DATE(G3,1,1)</f>
        <v>44927</v>
      </c>
      <c r="H7" s="187">
        <f t="shared" si="0"/>
        <v>45292</v>
      </c>
      <c r="I7" s="187">
        <f t="shared" si="0"/>
        <v>45658</v>
      </c>
      <c r="J7" s="187">
        <f t="shared" si="0"/>
        <v>46023</v>
      </c>
      <c r="K7" s="187">
        <f t="shared" si="0"/>
        <v>46388</v>
      </c>
      <c r="L7" s="187">
        <f t="shared" si="0"/>
        <v>46753</v>
      </c>
      <c r="M7" s="187">
        <f t="shared" si="0"/>
        <v>47119</v>
      </c>
      <c r="N7" s="187">
        <f t="shared" si="0"/>
        <v>47484</v>
      </c>
      <c r="O7" s="187">
        <f t="shared" si="0"/>
        <v>47849</v>
      </c>
      <c r="P7" s="187">
        <f t="shared" si="0"/>
        <v>48214</v>
      </c>
      <c r="Q7" s="187">
        <f t="shared" si="0"/>
        <v>48580</v>
      </c>
      <c r="R7" s="187">
        <f t="shared" si="0"/>
        <v>48945</v>
      </c>
      <c r="S7" s="187">
        <f t="shared" si="0"/>
        <v>49310</v>
      </c>
      <c r="T7" s="187">
        <f t="shared" si="0"/>
        <v>49675</v>
      </c>
      <c r="U7" s="187">
        <f t="shared" si="0"/>
        <v>50041</v>
      </c>
      <c r="V7" s="187">
        <f t="shared" si="0"/>
        <v>50406</v>
      </c>
      <c r="W7" s="187">
        <f t="shared" si="0"/>
        <v>50771</v>
      </c>
      <c r="X7" s="187">
        <f t="shared" si="0"/>
        <v>51136</v>
      </c>
      <c r="Y7" s="187">
        <f t="shared" si="0"/>
        <v>51502</v>
      </c>
      <c r="Z7" s="187">
        <f t="shared" si="0"/>
        <v>51867</v>
      </c>
      <c r="AA7" s="187">
        <f t="shared" si="0"/>
        <v>52232</v>
      </c>
      <c r="AB7" s="187">
        <f t="shared" si="0"/>
        <v>52597</v>
      </c>
      <c r="AC7" s="187">
        <f t="shared" si="0"/>
        <v>52963</v>
      </c>
      <c r="AD7" s="187">
        <f t="shared" si="0"/>
        <v>53328</v>
      </c>
      <c r="AE7" s="187">
        <f t="shared" si="0"/>
        <v>53693</v>
      </c>
      <c r="AF7" s="187">
        <f t="shared" si="0"/>
        <v>54058</v>
      </c>
      <c r="AG7" s="187">
        <f t="shared" si="0"/>
        <v>54424</v>
      </c>
      <c r="AH7" s="187">
        <f t="shared" si="0"/>
        <v>54789</v>
      </c>
      <c r="AI7" s="187">
        <f t="shared" si="0"/>
        <v>55154</v>
      </c>
      <c r="AJ7" s="187">
        <f t="shared" si="0"/>
        <v>55519</v>
      </c>
      <c r="AK7" s="187">
        <f t="shared" si="0"/>
        <v>55885</v>
      </c>
      <c r="AL7" s="187">
        <f t="shared" si="0"/>
        <v>56250</v>
      </c>
      <c r="AM7" s="187">
        <f t="shared" si="0"/>
        <v>56615</v>
      </c>
      <c r="AN7" s="187">
        <f t="shared" si="0"/>
        <v>56980</v>
      </c>
      <c r="AO7" s="187">
        <f t="shared" ref="AO7:AV7" si="1">+DATE(AO3,1,1)</f>
        <v>57346</v>
      </c>
      <c r="AP7" s="187">
        <f t="shared" si="1"/>
        <v>57711</v>
      </c>
      <c r="AQ7" s="187">
        <f t="shared" si="1"/>
        <v>58076</v>
      </c>
      <c r="AR7" s="187">
        <f t="shared" si="1"/>
        <v>58441</v>
      </c>
      <c r="AS7" s="187">
        <f t="shared" si="1"/>
        <v>58807</v>
      </c>
      <c r="AT7" s="187">
        <f t="shared" si="1"/>
        <v>59172</v>
      </c>
      <c r="AU7" s="187">
        <f t="shared" si="1"/>
        <v>59537</v>
      </c>
      <c r="AV7" s="187">
        <f t="shared" si="1"/>
        <v>59902</v>
      </c>
    </row>
    <row r="8" spans="1:48" x14ac:dyDescent="0.2">
      <c r="B8" s="11" t="s">
        <v>36</v>
      </c>
      <c r="C8" s="184" t="s">
        <v>127</v>
      </c>
      <c r="D8" s="40"/>
      <c r="E8" s="40"/>
      <c r="F8" s="40"/>
      <c r="G8" s="187">
        <f t="shared" ref="G8:AN8" si="2">+DATE(G3,12,31)</f>
        <v>45291</v>
      </c>
      <c r="H8" s="187">
        <f t="shared" si="2"/>
        <v>45657</v>
      </c>
      <c r="I8" s="187">
        <f t="shared" si="2"/>
        <v>46022</v>
      </c>
      <c r="J8" s="187">
        <f t="shared" si="2"/>
        <v>46387</v>
      </c>
      <c r="K8" s="187">
        <f t="shared" si="2"/>
        <v>46752</v>
      </c>
      <c r="L8" s="187">
        <f t="shared" si="2"/>
        <v>47118</v>
      </c>
      <c r="M8" s="187">
        <f t="shared" si="2"/>
        <v>47483</v>
      </c>
      <c r="N8" s="187">
        <f t="shared" si="2"/>
        <v>47848</v>
      </c>
      <c r="O8" s="187">
        <f t="shared" si="2"/>
        <v>48213</v>
      </c>
      <c r="P8" s="187">
        <f t="shared" si="2"/>
        <v>48579</v>
      </c>
      <c r="Q8" s="187">
        <f t="shared" si="2"/>
        <v>48944</v>
      </c>
      <c r="R8" s="187">
        <f t="shared" si="2"/>
        <v>49309</v>
      </c>
      <c r="S8" s="187">
        <f t="shared" si="2"/>
        <v>49674</v>
      </c>
      <c r="T8" s="187">
        <f t="shared" si="2"/>
        <v>50040</v>
      </c>
      <c r="U8" s="187">
        <f t="shared" si="2"/>
        <v>50405</v>
      </c>
      <c r="V8" s="187">
        <f t="shared" si="2"/>
        <v>50770</v>
      </c>
      <c r="W8" s="187">
        <f t="shared" si="2"/>
        <v>51135</v>
      </c>
      <c r="X8" s="187">
        <f t="shared" si="2"/>
        <v>51501</v>
      </c>
      <c r="Y8" s="187">
        <f t="shared" si="2"/>
        <v>51866</v>
      </c>
      <c r="Z8" s="187">
        <f t="shared" si="2"/>
        <v>52231</v>
      </c>
      <c r="AA8" s="187">
        <f t="shared" si="2"/>
        <v>52596</v>
      </c>
      <c r="AB8" s="187">
        <f t="shared" si="2"/>
        <v>52962</v>
      </c>
      <c r="AC8" s="187">
        <f t="shared" si="2"/>
        <v>53327</v>
      </c>
      <c r="AD8" s="187">
        <f t="shared" si="2"/>
        <v>53692</v>
      </c>
      <c r="AE8" s="187">
        <f t="shared" si="2"/>
        <v>54057</v>
      </c>
      <c r="AF8" s="187">
        <f t="shared" si="2"/>
        <v>54423</v>
      </c>
      <c r="AG8" s="187">
        <f t="shared" si="2"/>
        <v>54788</v>
      </c>
      <c r="AH8" s="187">
        <f t="shared" si="2"/>
        <v>55153</v>
      </c>
      <c r="AI8" s="187">
        <f t="shared" si="2"/>
        <v>55518</v>
      </c>
      <c r="AJ8" s="187">
        <f t="shared" si="2"/>
        <v>55884</v>
      </c>
      <c r="AK8" s="187">
        <f t="shared" si="2"/>
        <v>56249</v>
      </c>
      <c r="AL8" s="187">
        <f t="shared" si="2"/>
        <v>56614</v>
      </c>
      <c r="AM8" s="187">
        <f t="shared" si="2"/>
        <v>56979</v>
      </c>
      <c r="AN8" s="187">
        <f t="shared" si="2"/>
        <v>57345</v>
      </c>
      <c r="AO8" s="187">
        <f t="shared" ref="AO8:AV8" si="3">+DATE(AO3,12,31)</f>
        <v>57710</v>
      </c>
      <c r="AP8" s="187">
        <f t="shared" si="3"/>
        <v>58075</v>
      </c>
      <c r="AQ8" s="187">
        <f t="shared" si="3"/>
        <v>58440</v>
      </c>
      <c r="AR8" s="187">
        <f t="shared" si="3"/>
        <v>58806</v>
      </c>
      <c r="AS8" s="187">
        <f t="shared" si="3"/>
        <v>59171</v>
      </c>
      <c r="AT8" s="187">
        <f t="shared" si="3"/>
        <v>59536</v>
      </c>
      <c r="AU8" s="187">
        <f t="shared" si="3"/>
        <v>59901</v>
      </c>
      <c r="AV8" s="187">
        <f t="shared" si="3"/>
        <v>60267</v>
      </c>
    </row>
    <row r="9" spans="1:48" x14ac:dyDescent="0.2">
      <c r="B9" s="11" t="s">
        <v>37</v>
      </c>
      <c r="C9" s="184" t="s">
        <v>46</v>
      </c>
      <c r="D9" s="40"/>
      <c r="E9" s="40"/>
      <c r="F9" s="40"/>
      <c r="G9" s="160">
        <f>+MONTH(G8-G7)</f>
        <v>12</v>
      </c>
      <c r="H9" s="160">
        <f t="shared" ref="H9:AN9" si="4">+MONTH(H8-H7)</f>
        <v>12</v>
      </c>
      <c r="I9" s="160">
        <f t="shared" si="4"/>
        <v>12</v>
      </c>
      <c r="J9" s="160">
        <f t="shared" si="4"/>
        <v>12</v>
      </c>
      <c r="K9" s="160">
        <f t="shared" si="4"/>
        <v>12</v>
      </c>
      <c r="L9" s="160">
        <f t="shared" si="4"/>
        <v>12</v>
      </c>
      <c r="M9" s="160">
        <f t="shared" si="4"/>
        <v>12</v>
      </c>
      <c r="N9" s="160">
        <f t="shared" si="4"/>
        <v>12</v>
      </c>
      <c r="O9" s="160">
        <f t="shared" si="4"/>
        <v>12</v>
      </c>
      <c r="P9" s="160">
        <f t="shared" si="4"/>
        <v>12</v>
      </c>
      <c r="Q9" s="160">
        <f t="shared" si="4"/>
        <v>12</v>
      </c>
      <c r="R9" s="160">
        <f t="shared" si="4"/>
        <v>12</v>
      </c>
      <c r="S9" s="160">
        <f t="shared" si="4"/>
        <v>12</v>
      </c>
      <c r="T9" s="160">
        <f t="shared" si="4"/>
        <v>12</v>
      </c>
      <c r="U9" s="160">
        <f t="shared" si="4"/>
        <v>12</v>
      </c>
      <c r="V9" s="160">
        <f t="shared" si="4"/>
        <v>12</v>
      </c>
      <c r="W9" s="160">
        <f t="shared" si="4"/>
        <v>12</v>
      </c>
      <c r="X9" s="160">
        <f t="shared" si="4"/>
        <v>12</v>
      </c>
      <c r="Y9" s="160">
        <f t="shared" si="4"/>
        <v>12</v>
      </c>
      <c r="Z9" s="160">
        <f t="shared" si="4"/>
        <v>12</v>
      </c>
      <c r="AA9" s="160">
        <f t="shared" si="4"/>
        <v>12</v>
      </c>
      <c r="AB9" s="160">
        <f t="shared" si="4"/>
        <v>12</v>
      </c>
      <c r="AC9" s="160">
        <f t="shared" si="4"/>
        <v>12</v>
      </c>
      <c r="AD9" s="160">
        <f t="shared" si="4"/>
        <v>12</v>
      </c>
      <c r="AE9" s="160">
        <f t="shared" si="4"/>
        <v>12</v>
      </c>
      <c r="AF9" s="160">
        <f t="shared" si="4"/>
        <v>12</v>
      </c>
      <c r="AG9" s="160">
        <f t="shared" si="4"/>
        <v>12</v>
      </c>
      <c r="AH9" s="160">
        <f t="shared" si="4"/>
        <v>12</v>
      </c>
      <c r="AI9" s="160">
        <f t="shared" si="4"/>
        <v>12</v>
      </c>
      <c r="AJ9" s="160">
        <f t="shared" si="4"/>
        <v>12</v>
      </c>
      <c r="AK9" s="160">
        <f t="shared" si="4"/>
        <v>12</v>
      </c>
      <c r="AL9" s="160">
        <f t="shared" si="4"/>
        <v>12</v>
      </c>
      <c r="AM9" s="160">
        <f t="shared" si="4"/>
        <v>12</v>
      </c>
      <c r="AN9" s="160">
        <f t="shared" si="4"/>
        <v>12</v>
      </c>
      <c r="AO9" s="160">
        <f t="shared" ref="AO9:AV9" si="5">+MONTH(AO8-AO7)</f>
        <v>12</v>
      </c>
      <c r="AP9" s="160">
        <f t="shared" si="5"/>
        <v>12</v>
      </c>
      <c r="AQ9" s="160">
        <f t="shared" si="5"/>
        <v>12</v>
      </c>
      <c r="AR9" s="160">
        <f t="shared" si="5"/>
        <v>12</v>
      </c>
      <c r="AS9" s="160">
        <f t="shared" si="5"/>
        <v>12</v>
      </c>
      <c r="AT9" s="160">
        <f t="shared" si="5"/>
        <v>12</v>
      </c>
      <c r="AU9" s="160">
        <f t="shared" si="5"/>
        <v>12</v>
      </c>
      <c r="AV9" s="160">
        <f t="shared" si="5"/>
        <v>12</v>
      </c>
    </row>
    <row r="10" spans="1:48" x14ac:dyDescent="0.2">
      <c r="B10" s="11" t="s">
        <v>38</v>
      </c>
      <c r="C10" s="184" t="s">
        <v>48</v>
      </c>
      <c r="D10" s="40"/>
      <c r="E10" s="40"/>
      <c r="F10" s="40"/>
      <c r="G10" s="160">
        <f>+G8-G7+1</f>
        <v>365</v>
      </c>
      <c r="H10" s="160">
        <f t="shared" ref="H10:AN10" si="6">+H8-H7+1</f>
        <v>366</v>
      </c>
      <c r="I10" s="160">
        <f t="shared" si="6"/>
        <v>365</v>
      </c>
      <c r="J10" s="160">
        <f t="shared" si="6"/>
        <v>365</v>
      </c>
      <c r="K10" s="160">
        <f t="shared" si="6"/>
        <v>365</v>
      </c>
      <c r="L10" s="160">
        <f t="shared" si="6"/>
        <v>366</v>
      </c>
      <c r="M10" s="160">
        <f t="shared" si="6"/>
        <v>365</v>
      </c>
      <c r="N10" s="160">
        <f t="shared" si="6"/>
        <v>365</v>
      </c>
      <c r="O10" s="160">
        <f t="shared" si="6"/>
        <v>365</v>
      </c>
      <c r="P10" s="160">
        <f t="shared" si="6"/>
        <v>366</v>
      </c>
      <c r="Q10" s="160">
        <f t="shared" si="6"/>
        <v>365</v>
      </c>
      <c r="R10" s="160">
        <f t="shared" si="6"/>
        <v>365</v>
      </c>
      <c r="S10" s="160">
        <f t="shared" si="6"/>
        <v>365</v>
      </c>
      <c r="T10" s="160">
        <f t="shared" si="6"/>
        <v>366</v>
      </c>
      <c r="U10" s="160">
        <f t="shared" si="6"/>
        <v>365</v>
      </c>
      <c r="V10" s="160">
        <f t="shared" si="6"/>
        <v>365</v>
      </c>
      <c r="W10" s="160">
        <f t="shared" si="6"/>
        <v>365</v>
      </c>
      <c r="X10" s="160">
        <f t="shared" si="6"/>
        <v>366</v>
      </c>
      <c r="Y10" s="160">
        <f t="shared" si="6"/>
        <v>365</v>
      </c>
      <c r="Z10" s="160">
        <f t="shared" si="6"/>
        <v>365</v>
      </c>
      <c r="AA10" s="160">
        <f t="shared" si="6"/>
        <v>365</v>
      </c>
      <c r="AB10" s="160">
        <f t="shared" si="6"/>
        <v>366</v>
      </c>
      <c r="AC10" s="160">
        <f t="shared" si="6"/>
        <v>365</v>
      </c>
      <c r="AD10" s="160">
        <f t="shared" si="6"/>
        <v>365</v>
      </c>
      <c r="AE10" s="160">
        <f t="shared" si="6"/>
        <v>365</v>
      </c>
      <c r="AF10" s="160">
        <f t="shared" si="6"/>
        <v>366</v>
      </c>
      <c r="AG10" s="160">
        <f t="shared" si="6"/>
        <v>365</v>
      </c>
      <c r="AH10" s="160">
        <f t="shared" si="6"/>
        <v>365</v>
      </c>
      <c r="AI10" s="160">
        <f t="shared" si="6"/>
        <v>365</v>
      </c>
      <c r="AJ10" s="160">
        <f t="shared" si="6"/>
        <v>366</v>
      </c>
      <c r="AK10" s="160">
        <f t="shared" si="6"/>
        <v>365</v>
      </c>
      <c r="AL10" s="160">
        <f t="shared" si="6"/>
        <v>365</v>
      </c>
      <c r="AM10" s="160">
        <f t="shared" si="6"/>
        <v>365</v>
      </c>
      <c r="AN10" s="160">
        <f t="shared" si="6"/>
        <v>366</v>
      </c>
      <c r="AO10" s="160">
        <f t="shared" ref="AO10:AV10" si="7">+AO8-AO7+1</f>
        <v>365</v>
      </c>
      <c r="AP10" s="160">
        <f t="shared" si="7"/>
        <v>365</v>
      </c>
      <c r="AQ10" s="160">
        <f t="shared" si="7"/>
        <v>365</v>
      </c>
      <c r="AR10" s="160">
        <f t="shared" si="7"/>
        <v>366</v>
      </c>
      <c r="AS10" s="160">
        <f t="shared" si="7"/>
        <v>365</v>
      </c>
      <c r="AT10" s="160">
        <f t="shared" si="7"/>
        <v>365</v>
      </c>
      <c r="AU10" s="160">
        <f t="shared" si="7"/>
        <v>365</v>
      </c>
      <c r="AV10" s="160">
        <f t="shared" si="7"/>
        <v>366</v>
      </c>
    </row>
    <row r="11" spans="1:48" x14ac:dyDescent="0.2">
      <c r="B11" s="188" t="s">
        <v>6</v>
      </c>
      <c r="C11" s="185" t="s">
        <v>127</v>
      </c>
      <c r="D11" s="189">
        <f>+Hip!D27</f>
        <v>44927</v>
      </c>
      <c r="E11" s="172"/>
      <c r="F11" s="17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</row>
    <row r="12" spans="1:48" x14ac:dyDescent="0.2">
      <c r="B12" s="44" t="s">
        <v>13</v>
      </c>
      <c r="C12" s="184" t="s">
        <v>127</v>
      </c>
      <c r="D12" s="187">
        <f>+Hip!D33</f>
        <v>55884</v>
      </c>
      <c r="E12" s="2"/>
      <c r="F12" s="2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</row>
    <row r="13" spans="1:48" x14ac:dyDescent="0.2">
      <c r="B13" s="44" t="s">
        <v>39</v>
      </c>
      <c r="C13" s="184" t="s">
        <v>40</v>
      </c>
      <c r="D13" s="42"/>
      <c r="E13" s="2"/>
      <c r="F13" s="2"/>
      <c r="G13" s="160">
        <f>AND($D11&gt;=G$7,$D11&lt;=G$8)*1</f>
        <v>1</v>
      </c>
      <c r="H13" s="160">
        <f t="shared" ref="H13:AN13" si="8">AND($D11&gt;=H$7,$D11&lt;=H$8)*1</f>
        <v>0</v>
      </c>
      <c r="I13" s="160">
        <f t="shared" si="8"/>
        <v>0</v>
      </c>
      <c r="J13" s="160">
        <f t="shared" si="8"/>
        <v>0</v>
      </c>
      <c r="K13" s="160">
        <f t="shared" si="8"/>
        <v>0</v>
      </c>
      <c r="L13" s="160">
        <f t="shared" si="8"/>
        <v>0</v>
      </c>
      <c r="M13" s="160">
        <f t="shared" si="8"/>
        <v>0</v>
      </c>
      <c r="N13" s="160">
        <f t="shared" si="8"/>
        <v>0</v>
      </c>
      <c r="O13" s="160">
        <f t="shared" si="8"/>
        <v>0</v>
      </c>
      <c r="P13" s="160">
        <f t="shared" si="8"/>
        <v>0</v>
      </c>
      <c r="Q13" s="160">
        <f t="shared" si="8"/>
        <v>0</v>
      </c>
      <c r="R13" s="160">
        <f t="shared" si="8"/>
        <v>0</v>
      </c>
      <c r="S13" s="160">
        <f t="shared" si="8"/>
        <v>0</v>
      </c>
      <c r="T13" s="160">
        <f t="shared" si="8"/>
        <v>0</v>
      </c>
      <c r="U13" s="160">
        <f t="shared" si="8"/>
        <v>0</v>
      </c>
      <c r="V13" s="160">
        <f t="shared" si="8"/>
        <v>0</v>
      </c>
      <c r="W13" s="160">
        <f t="shared" si="8"/>
        <v>0</v>
      </c>
      <c r="X13" s="160">
        <f t="shared" si="8"/>
        <v>0</v>
      </c>
      <c r="Y13" s="160">
        <f t="shared" si="8"/>
        <v>0</v>
      </c>
      <c r="Z13" s="160">
        <f t="shared" si="8"/>
        <v>0</v>
      </c>
      <c r="AA13" s="160">
        <f t="shared" si="8"/>
        <v>0</v>
      </c>
      <c r="AB13" s="160">
        <f t="shared" si="8"/>
        <v>0</v>
      </c>
      <c r="AC13" s="160">
        <f t="shared" si="8"/>
        <v>0</v>
      </c>
      <c r="AD13" s="160">
        <f t="shared" si="8"/>
        <v>0</v>
      </c>
      <c r="AE13" s="160">
        <f t="shared" si="8"/>
        <v>0</v>
      </c>
      <c r="AF13" s="160">
        <f t="shared" si="8"/>
        <v>0</v>
      </c>
      <c r="AG13" s="160">
        <f t="shared" si="8"/>
        <v>0</v>
      </c>
      <c r="AH13" s="160">
        <f t="shared" si="8"/>
        <v>0</v>
      </c>
      <c r="AI13" s="160">
        <f t="shared" si="8"/>
        <v>0</v>
      </c>
      <c r="AJ13" s="160">
        <f t="shared" si="8"/>
        <v>0</v>
      </c>
      <c r="AK13" s="160">
        <f t="shared" si="8"/>
        <v>0</v>
      </c>
      <c r="AL13" s="160">
        <f t="shared" si="8"/>
        <v>0</v>
      </c>
      <c r="AM13" s="160">
        <f t="shared" si="8"/>
        <v>0</v>
      </c>
      <c r="AN13" s="160">
        <f t="shared" si="8"/>
        <v>0</v>
      </c>
      <c r="AO13" s="160">
        <f t="shared" ref="AO13:AV13" si="9">AND($D11&gt;=AO$7,$D11&lt;=AO$8)*1</f>
        <v>0</v>
      </c>
      <c r="AP13" s="160">
        <f t="shared" si="9"/>
        <v>0</v>
      </c>
      <c r="AQ13" s="160">
        <f t="shared" si="9"/>
        <v>0</v>
      </c>
      <c r="AR13" s="160">
        <f t="shared" si="9"/>
        <v>0</v>
      </c>
      <c r="AS13" s="160">
        <f t="shared" si="9"/>
        <v>0</v>
      </c>
      <c r="AT13" s="160">
        <f t="shared" si="9"/>
        <v>0</v>
      </c>
      <c r="AU13" s="160">
        <f t="shared" si="9"/>
        <v>0</v>
      </c>
      <c r="AV13" s="160">
        <f t="shared" si="9"/>
        <v>0</v>
      </c>
    </row>
    <row r="14" spans="1:48" x14ac:dyDescent="0.2">
      <c r="B14" s="44" t="s">
        <v>41</v>
      </c>
      <c r="C14" s="184" t="s">
        <v>40</v>
      </c>
      <c r="D14" s="42"/>
      <c r="E14" s="2"/>
      <c r="F14" s="2"/>
      <c r="G14" s="160">
        <f>AND(G$7&lt;=$D12,G$8&gt;=$D11)*1</f>
        <v>1</v>
      </c>
      <c r="H14" s="160">
        <f t="shared" ref="H14:AN14" si="10">AND(H$7&lt;=$D12,H$8&gt;=$D11)*1</f>
        <v>1</v>
      </c>
      <c r="I14" s="160">
        <f t="shared" si="10"/>
        <v>1</v>
      </c>
      <c r="J14" s="160">
        <f t="shared" si="10"/>
        <v>1</v>
      </c>
      <c r="K14" s="160">
        <f t="shared" si="10"/>
        <v>1</v>
      </c>
      <c r="L14" s="160">
        <f t="shared" si="10"/>
        <v>1</v>
      </c>
      <c r="M14" s="160">
        <f t="shared" si="10"/>
        <v>1</v>
      </c>
      <c r="N14" s="160">
        <f t="shared" si="10"/>
        <v>1</v>
      </c>
      <c r="O14" s="160">
        <f t="shared" si="10"/>
        <v>1</v>
      </c>
      <c r="P14" s="160">
        <f t="shared" si="10"/>
        <v>1</v>
      </c>
      <c r="Q14" s="160">
        <f t="shared" si="10"/>
        <v>1</v>
      </c>
      <c r="R14" s="160">
        <f t="shared" si="10"/>
        <v>1</v>
      </c>
      <c r="S14" s="160">
        <f t="shared" si="10"/>
        <v>1</v>
      </c>
      <c r="T14" s="160">
        <f t="shared" si="10"/>
        <v>1</v>
      </c>
      <c r="U14" s="160">
        <f t="shared" si="10"/>
        <v>1</v>
      </c>
      <c r="V14" s="160">
        <f t="shared" si="10"/>
        <v>1</v>
      </c>
      <c r="W14" s="160">
        <f t="shared" si="10"/>
        <v>1</v>
      </c>
      <c r="X14" s="160">
        <f t="shared" si="10"/>
        <v>1</v>
      </c>
      <c r="Y14" s="160">
        <f t="shared" si="10"/>
        <v>1</v>
      </c>
      <c r="Z14" s="160">
        <f t="shared" si="10"/>
        <v>1</v>
      </c>
      <c r="AA14" s="160">
        <f t="shared" si="10"/>
        <v>1</v>
      </c>
      <c r="AB14" s="160">
        <f t="shared" si="10"/>
        <v>1</v>
      </c>
      <c r="AC14" s="160">
        <f t="shared" si="10"/>
        <v>1</v>
      </c>
      <c r="AD14" s="160">
        <f t="shared" si="10"/>
        <v>1</v>
      </c>
      <c r="AE14" s="160">
        <f t="shared" si="10"/>
        <v>1</v>
      </c>
      <c r="AF14" s="160">
        <f t="shared" si="10"/>
        <v>1</v>
      </c>
      <c r="AG14" s="160">
        <f t="shared" si="10"/>
        <v>1</v>
      </c>
      <c r="AH14" s="160">
        <f t="shared" si="10"/>
        <v>1</v>
      </c>
      <c r="AI14" s="160">
        <f t="shared" si="10"/>
        <v>1</v>
      </c>
      <c r="AJ14" s="160">
        <f t="shared" si="10"/>
        <v>1</v>
      </c>
      <c r="AK14" s="160">
        <f t="shared" si="10"/>
        <v>0</v>
      </c>
      <c r="AL14" s="160">
        <f t="shared" si="10"/>
        <v>0</v>
      </c>
      <c r="AM14" s="160">
        <f t="shared" si="10"/>
        <v>0</v>
      </c>
      <c r="AN14" s="160">
        <f t="shared" si="10"/>
        <v>0</v>
      </c>
      <c r="AO14" s="160">
        <f t="shared" ref="AO14:AV14" si="11">AND(AO$7&lt;=$D12,AO$8&gt;=$D11)*1</f>
        <v>0</v>
      </c>
      <c r="AP14" s="160">
        <f t="shared" si="11"/>
        <v>0</v>
      </c>
      <c r="AQ14" s="160">
        <f t="shared" si="11"/>
        <v>0</v>
      </c>
      <c r="AR14" s="160">
        <f t="shared" si="11"/>
        <v>0</v>
      </c>
      <c r="AS14" s="160">
        <f t="shared" si="11"/>
        <v>0</v>
      </c>
      <c r="AT14" s="160">
        <f t="shared" si="11"/>
        <v>0</v>
      </c>
      <c r="AU14" s="160">
        <f t="shared" si="11"/>
        <v>0</v>
      </c>
      <c r="AV14" s="160">
        <f t="shared" si="11"/>
        <v>0</v>
      </c>
    </row>
    <row r="15" spans="1:48" x14ac:dyDescent="0.2">
      <c r="B15" s="44" t="s">
        <v>42</v>
      </c>
      <c r="C15" s="184" t="s">
        <v>40</v>
      </c>
      <c r="D15" s="42"/>
      <c r="E15" s="2"/>
      <c r="F15" s="2"/>
      <c r="G15" s="160">
        <f>AND($D12&gt;=G$7,$D12&lt;=G$8)*1</f>
        <v>0</v>
      </c>
      <c r="H15" s="160">
        <f t="shared" ref="H15:AN15" si="12">AND($D12&gt;=H$7,$D12&lt;=H$8)*1</f>
        <v>0</v>
      </c>
      <c r="I15" s="160">
        <f t="shared" si="12"/>
        <v>0</v>
      </c>
      <c r="J15" s="160">
        <f t="shared" si="12"/>
        <v>0</v>
      </c>
      <c r="K15" s="160">
        <f t="shared" si="12"/>
        <v>0</v>
      </c>
      <c r="L15" s="160">
        <f t="shared" si="12"/>
        <v>0</v>
      </c>
      <c r="M15" s="160">
        <f t="shared" si="12"/>
        <v>0</v>
      </c>
      <c r="N15" s="160">
        <f t="shared" si="12"/>
        <v>0</v>
      </c>
      <c r="O15" s="160">
        <f t="shared" si="12"/>
        <v>0</v>
      </c>
      <c r="P15" s="160">
        <f t="shared" si="12"/>
        <v>0</v>
      </c>
      <c r="Q15" s="160">
        <f t="shared" si="12"/>
        <v>0</v>
      </c>
      <c r="R15" s="160">
        <f t="shared" si="12"/>
        <v>0</v>
      </c>
      <c r="S15" s="160">
        <f t="shared" si="12"/>
        <v>0</v>
      </c>
      <c r="T15" s="160">
        <f t="shared" si="12"/>
        <v>0</v>
      </c>
      <c r="U15" s="160">
        <f t="shared" si="12"/>
        <v>0</v>
      </c>
      <c r="V15" s="160">
        <f t="shared" si="12"/>
        <v>0</v>
      </c>
      <c r="W15" s="160">
        <f t="shared" si="12"/>
        <v>0</v>
      </c>
      <c r="X15" s="160">
        <f t="shared" si="12"/>
        <v>0</v>
      </c>
      <c r="Y15" s="160">
        <f t="shared" si="12"/>
        <v>0</v>
      </c>
      <c r="Z15" s="160">
        <f t="shared" si="12"/>
        <v>0</v>
      </c>
      <c r="AA15" s="160">
        <f t="shared" si="12"/>
        <v>0</v>
      </c>
      <c r="AB15" s="160">
        <f t="shared" si="12"/>
        <v>0</v>
      </c>
      <c r="AC15" s="160">
        <f t="shared" si="12"/>
        <v>0</v>
      </c>
      <c r="AD15" s="160">
        <f t="shared" si="12"/>
        <v>0</v>
      </c>
      <c r="AE15" s="160">
        <f t="shared" si="12"/>
        <v>0</v>
      </c>
      <c r="AF15" s="160">
        <f t="shared" si="12"/>
        <v>0</v>
      </c>
      <c r="AG15" s="160">
        <f t="shared" si="12"/>
        <v>0</v>
      </c>
      <c r="AH15" s="160">
        <f t="shared" si="12"/>
        <v>0</v>
      </c>
      <c r="AI15" s="160">
        <f t="shared" si="12"/>
        <v>0</v>
      </c>
      <c r="AJ15" s="160">
        <f t="shared" si="12"/>
        <v>1</v>
      </c>
      <c r="AK15" s="160">
        <f t="shared" si="12"/>
        <v>0</v>
      </c>
      <c r="AL15" s="160">
        <f t="shared" si="12"/>
        <v>0</v>
      </c>
      <c r="AM15" s="160">
        <f t="shared" si="12"/>
        <v>0</v>
      </c>
      <c r="AN15" s="160">
        <f t="shared" si="12"/>
        <v>0</v>
      </c>
      <c r="AO15" s="160">
        <f t="shared" ref="AO15:AV15" si="13">AND($D12&gt;=AO$7,$D12&lt;=AO$8)*1</f>
        <v>0</v>
      </c>
      <c r="AP15" s="160">
        <f t="shared" si="13"/>
        <v>0</v>
      </c>
      <c r="AQ15" s="160">
        <f t="shared" si="13"/>
        <v>0</v>
      </c>
      <c r="AR15" s="160">
        <f t="shared" si="13"/>
        <v>0</v>
      </c>
      <c r="AS15" s="160">
        <f t="shared" si="13"/>
        <v>0</v>
      </c>
      <c r="AT15" s="160">
        <f t="shared" si="13"/>
        <v>0</v>
      </c>
      <c r="AU15" s="160">
        <f t="shared" si="13"/>
        <v>0</v>
      </c>
      <c r="AV15" s="160">
        <f t="shared" si="13"/>
        <v>0</v>
      </c>
    </row>
    <row r="16" spans="1:48" x14ac:dyDescent="0.2">
      <c r="B16" s="44" t="s">
        <v>43</v>
      </c>
      <c r="C16" s="184" t="s">
        <v>44</v>
      </c>
      <c r="D16" s="42"/>
      <c r="E16" s="2"/>
      <c r="F16" s="2"/>
      <c r="G16" s="160">
        <f t="shared" ref="G16:H16" si="14">+(G14+F16)*G14</f>
        <v>1</v>
      </c>
      <c r="H16" s="160">
        <f t="shared" si="14"/>
        <v>2</v>
      </c>
      <c r="I16" s="160">
        <f>+(I14+H16)*I14</f>
        <v>3</v>
      </c>
      <c r="J16" s="160">
        <f t="shared" ref="J16:AN16" si="15">+(J14+I16)*J14</f>
        <v>4</v>
      </c>
      <c r="K16" s="160">
        <f t="shared" si="15"/>
        <v>5</v>
      </c>
      <c r="L16" s="160">
        <f t="shared" si="15"/>
        <v>6</v>
      </c>
      <c r="M16" s="160">
        <f t="shared" si="15"/>
        <v>7</v>
      </c>
      <c r="N16" s="160">
        <f t="shared" si="15"/>
        <v>8</v>
      </c>
      <c r="O16" s="160">
        <f t="shared" si="15"/>
        <v>9</v>
      </c>
      <c r="P16" s="160">
        <f t="shared" si="15"/>
        <v>10</v>
      </c>
      <c r="Q16" s="160">
        <f t="shared" si="15"/>
        <v>11</v>
      </c>
      <c r="R16" s="160">
        <f t="shared" si="15"/>
        <v>12</v>
      </c>
      <c r="S16" s="160">
        <f t="shared" si="15"/>
        <v>13</v>
      </c>
      <c r="T16" s="160">
        <f t="shared" si="15"/>
        <v>14</v>
      </c>
      <c r="U16" s="160">
        <f t="shared" si="15"/>
        <v>15</v>
      </c>
      <c r="V16" s="160">
        <f t="shared" si="15"/>
        <v>16</v>
      </c>
      <c r="W16" s="160">
        <f t="shared" si="15"/>
        <v>17</v>
      </c>
      <c r="X16" s="160">
        <f t="shared" si="15"/>
        <v>18</v>
      </c>
      <c r="Y16" s="160">
        <f t="shared" si="15"/>
        <v>19</v>
      </c>
      <c r="Z16" s="160">
        <f t="shared" si="15"/>
        <v>20</v>
      </c>
      <c r="AA16" s="160">
        <f t="shared" si="15"/>
        <v>21</v>
      </c>
      <c r="AB16" s="160">
        <f t="shared" si="15"/>
        <v>22</v>
      </c>
      <c r="AC16" s="160">
        <f t="shared" si="15"/>
        <v>23</v>
      </c>
      <c r="AD16" s="160">
        <f t="shared" si="15"/>
        <v>24</v>
      </c>
      <c r="AE16" s="160">
        <f t="shared" si="15"/>
        <v>25</v>
      </c>
      <c r="AF16" s="160">
        <f t="shared" si="15"/>
        <v>26</v>
      </c>
      <c r="AG16" s="160">
        <f t="shared" si="15"/>
        <v>27</v>
      </c>
      <c r="AH16" s="160">
        <f t="shared" si="15"/>
        <v>28</v>
      </c>
      <c r="AI16" s="160">
        <f t="shared" si="15"/>
        <v>29</v>
      </c>
      <c r="AJ16" s="160">
        <f t="shared" si="15"/>
        <v>30</v>
      </c>
      <c r="AK16" s="160">
        <f t="shared" si="15"/>
        <v>0</v>
      </c>
      <c r="AL16" s="160">
        <f t="shared" si="15"/>
        <v>0</v>
      </c>
      <c r="AM16" s="160">
        <f t="shared" si="15"/>
        <v>0</v>
      </c>
      <c r="AN16" s="160">
        <f t="shared" si="15"/>
        <v>0</v>
      </c>
      <c r="AO16" s="160">
        <f t="shared" ref="AO16" si="16">+(AO14+AN16)*AO14</f>
        <v>0</v>
      </c>
      <c r="AP16" s="160">
        <f t="shared" ref="AP16" si="17">+(AP14+AO16)*AP14</f>
        <v>0</v>
      </c>
      <c r="AQ16" s="160">
        <f t="shared" ref="AQ16" si="18">+(AQ14+AP16)*AQ14</f>
        <v>0</v>
      </c>
      <c r="AR16" s="160">
        <f t="shared" ref="AR16" si="19">+(AR14+AQ16)*AR14</f>
        <v>0</v>
      </c>
      <c r="AS16" s="160">
        <f t="shared" ref="AS16" si="20">+(AS14+AR16)*AS14</f>
        <v>0</v>
      </c>
      <c r="AT16" s="160">
        <f t="shared" ref="AT16" si="21">+(AT14+AS16)*AT14</f>
        <v>0</v>
      </c>
      <c r="AU16" s="160">
        <f t="shared" ref="AU16" si="22">+(AU14+AT16)*AU14</f>
        <v>0</v>
      </c>
      <c r="AV16" s="160">
        <f t="shared" ref="AV16" si="23">+(AV14+AU16)*AV14</f>
        <v>0</v>
      </c>
    </row>
    <row r="17" spans="2:48" x14ac:dyDescent="0.2">
      <c r="B17" s="44" t="s">
        <v>45</v>
      </c>
      <c r="C17" s="184" t="s">
        <v>46</v>
      </c>
      <c r="D17" s="42"/>
      <c r="E17" s="2"/>
      <c r="F17" s="2"/>
      <c r="G17" s="160">
        <f>+ROUND(G$9*G19,0)</f>
        <v>12</v>
      </c>
      <c r="H17" s="160">
        <f t="shared" ref="H17:AN17" si="24">+ROUND(H$9*H19,0)</f>
        <v>12</v>
      </c>
      <c r="I17" s="160">
        <f t="shared" si="24"/>
        <v>12</v>
      </c>
      <c r="J17" s="160">
        <f t="shared" si="24"/>
        <v>12</v>
      </c>
      <c r="K17" s="160">
        <f t="shared" si="24"/>
        <v>12</v>
      </c>
      <c r="L17" s="160">
        <f t="shared" si="24"/>
        <v>12</v>
      </c>
      <c r="M17" s="160">
        <f t="shared" si="24"/>
        <v>12</v>
      </c>
      <c r="N17" s="160">
        <f t="shared" si="24"/>
        <v>12</v>
      </c>
      <c r="O17" s="160">
        <f t="shared" si="24"/>
        <v>12</v>
      </c>
      <c r="P17" s="160">
        <f t="shared" si="24"/>
        <v>12</v>
      </c>
      <c r="Q17" s="160">
        <f t="shared" si="24"/>
        <v>12</v>
      </c>
      <c r="R17" s="160">
        <f t="shared" si="24"/>
        <v>12</v>
      </c>
      <c r="S17" s="160">
        <f t="shared" si="24"/>
        <v>12</v>
      </c>
      <c r="T17" s="160">
        <f t="shared" si="24"/>
        <v>12</v>
      </c>
      <c r="U17" s="160">
        <f t="shared" si="24"/>
        <v>12</v>
      </c>
      <c r="V17" s="160">
        <f t="shared" si="24"/>
        <v>12</v>
      </c>
      <c r="W17" s="160">
        <f t="shared" si="24"/>
        <v>12</v>
      </c>
      <c r="X17" s="160">
        <f t="shared" si="24"/>
        <v>12</v>
      </c>
      <c r="Y17" s="160">
        <f t="shared" si="24"/>
        <v>12</v>
      </c>
      <c r="Z17" s="160">
        <f t="shared" si="24"/>
        <v>12</v>
      </c>
      <c r="AA17" s="160">
        <f t="shared" si="24"/>
        <v>12</v>
      </c>
      <c r="AB17" s="160">
        <f t="shared" si="24"/>
        <v>12</v>
      </c>
      <c r="AC17" s="160">
        <f t="shared" si="24"/>
        <v>12</v>
      </c>
      <c r="AD17" s="160">
        <f t="shared" si="24"/>
        <v>12</v>
      </c>
      <c r="AE17" s="160">
        <f t="shared" si="24"/>
        <v>12</v>
      </c>
      <c r="AF17" s="160">
        <f t="shared" si="24"/>
        <v>12</v>
      </c>
      <c r="AG17" s="160">
        <f t="shared" si="24"/>
        <v>12</v>
      </c>
      <c r="AH17" s="160">
        <f t="shared" si="24"/>
        <v>12</v>
      </c>
      <c r="AI17" s="160">
        <f t="shared" si="24"/>
        <v>12</v>
      </c>
      <c r="AJ17" s="160">
        <f t="shared" si="24"/>
        <v>12</v>
      </c>
      <c r="AK17" s="160">
        <f t="shared" si="24"/>
        <v>0</v>
      </c>
      <c r="AL17" s="160">
        <f t="shared" si="24"/>
        <v>0</v>
      </c>
      <c r="AM17" s="160">
        <f t="shared" si="24"/>
        <v>0</v>
      </c>
      <c r="AN17" s="160">
        <f t="shared" si="24"/>
        <v>0</v>
      </c>
      <c r="AO17" s="160">
        <f t="shared" ref="AO17:AV17" si="25">+ROUND(AO$9*AO19,0)</f>
        <v>0</v>
      </c>
      <c r="AP17" s="160">
        <f t="shared" si="25"/>
        <v>0</v>
      </c>
      <c r="AQ17" s="160">
        <f t="shared" si="25"/>
        <v>0</v>
      </c>
      <c r="AR17" s="160">
        <f t="shared" si="25"/>
        <v>0</v>
      </c>
      <c r="AS17" s="160">
        <f t="shared" si="25"/>
        <v>0</v>
      </c>
      <c r="AT17" s="160">
        <f t="shared" si="25"/>
        <v>0</v>
      </c>
      <c r="AU17" s="160">
        <f t="shared" si="25"/>
        <v>0</v>
      </c>
      <c r="AV17" s="160">
        <f t="shared" si="25"/>
        <v>0</v>
      </c>
    </row>
    <row r="18" spans="2:48" x14ac:dyDescent="0.2">
      <c r="B18" s="44" t="s">
        <v>47</v>
      </c>
      <c r="C18" s="184" t="s">
        <v>48</v>
      </c>
      <c r="D18" s="42"/>
      <c r="E18" s="2"/>
      <c r="F18" s="2"/>
      <c r="G18" s="160">
        <f>IF(G16=1,  IF(H14=0,$D12-$D11+1, G$8-$D11+1),IF(AND(G14=1,H14=1),G$10,$D12-G$7+1))*G14</f>
        <v>365</v>
      </c>
      <c r="H18" s="160">
        <f t="shared" ref="H18:AN18" si="26">IF(H16=1,  IF(I14=0,$D12-$D11+1, H$8-$D11+1),IF(AND(H14=1,I14=1),H$10,$D12-H$7+1))*H14</f>
        <v>366</v>
      </c>
      <c r="I18" s="160">
        <f t="shared" si="26"/>
        <v>365</v>
      </c>
      <c r="J18" s="160">
        <f t="shared" si="26"/>
        <v>365</v>
      </c>
      <c r="K18" s="160">
        <f t="shared" si="26"/>
        <v>365</v>
      </c>
      <c r="L18" s="160">
        <f t="shared" si="26"/>
        <v>366</v>
      </c>
      <c r="M18" s="160">
        <f t="shared" si="26"/>
        <v>365</v>
      </c>
      <c r="N18" s="160">
        <f t="shared" si="26"/>
        <v>365</v>
      </c>
      <c r="O18" s="160">
        <f t="shared" si="26"/>
        <v>365</v>
      </c>
      <c r="P18" s="160">
        <f t="shared" si="26"/>
        <v>366</v>
      </c>
      <c r="Q18" s="160">
        <f t="shared" si="26"/>
        <v>365</v>
      </c>
      <c r="R18" s="160">
        <f t="shared" si="26"/>
        <v>365</v>
      </c>
      <c r="S18" s="160">
        <f t="shared" si="26"/>
        <v>365</v>
      </c>
      <c r="T18" s="160">
        <f t="shared" si="26"/>
        <v>366</v>
      </c>
      <c r="U18" s="160">
        <f t="shared" si="26"/>
        <v>365</v>
      </c>
      <c r="V18" s="160">
        <f t="shared" si="26"/>
        <v>365</v>
      </c>
      <c r="W18" s="160">
        <f t="shared" si="26"/>
        <v>365</v>
      </c>
      <c r="X18" s="160">
        <f t="shared" si="26"/>
        <v>366</v>
      </c>
      <c r="Y18" s="160">
        <f t="shared" si="26"/>
        <v>365</v>
      </c>
      <c r="Z18" s="160">
        <f t="shared" si="26"/>
        <v>365</v>
      </c>
      <c r="AA18" s="160">
        <f t="shared" si="26"/>
        <v>365</v>
      </c>
      <c r="AB18" s="160">
        <f t="shared" si="26"/>
        <v>366</v>
      </c>
      <c r="AC18" s="160">
        <f t="shared" si="26"/>
        <v>365</v>
      </c>
      <c r="AD18" s="160">
        <f t="shared" si="26"/>
        <v>365</v>
      </c>
      <c r="AE18" s="160">
        <f t="shared" si="26"/>
        <v>365</v>
      </c>
      <c r="AF18" s="160">
        <f t="shared" si="26"/>
        <v>366</v>
      </c>
      <c r="AG18" s="160">
        <f t="shared" si="26"/>
        <v>365</v>
      </c>
      <c r="AH18" s="160">
        <f t="shared" si="26"/>
        <v>365</v>
      </c>
      <c r="AI18" s="160">
        <f t="shared" si="26"/>
        <v>365</v>
      </c>
      <c r="AJ18" s="160">
        <f t="shared" si="26"/>
        <v>366</v>
      </c>
      <c r="AK18" s="160">
        <f t="shared" si="26"/>
        <v>0</v>
      </c>
      <c r="AL18" s="160">
        <f t="shared" si="26"/>
        <v>0</v>
      </c>
      <c r="AM18" s="160">
        <f t="shared" si="26"/>
        <v>0</v>
      </c>
      <c r="AN18" s="160">
        <f t="shared" si="26"/>
        <v>0</v>
      </c>
      <c r="AO18" s="160">
        <f t="shared" ref="AO18" si="27">IF(AO16=1,  IF(AP14=0,$D12-$D11+1, AO$8-$D11+1),IF(AND(AO14=1,AP14=1),AO$10,$D12-AO$7+1))*AO14</f>
        <v>0</v>
      </c>
      <c r="AP18" s="160">
        <f t="shared" ref="AP18" si="28">IF(AP16=1,  IF(AQ14=0,$D12-$D11+1, AP$8-$D11+1),IF(AND(AP14=1,AQ14=1),AP$10,$D12-AP$7+1))*AP14</f>
        <v>0</v>
      </c>
      <c r="AQ18" s="160">
        <f t="shared" ref="AQ18" si="29">IF(AQ16=1,  IF(AR14=0,$D12-$D11+1, AQ$8-$D11+1),IF(AND(AQ14=1,AR14=1),AQ$10,$D12-AQ$7+1))*AQ14</f>
        <v>0</v>
      </c>
      <c r="AR18" s="160">
        <f t="shared" ref="AR18" si="30">IF(AR16=1,  IF(AS14=0,$D12-$D11+1, AR$8-$D11+1),IF(AND(AR14=1,AS14=1),AR$10,$D12-AR$7+1))*AR14</f>
        <v>0</v>
      </c>
      <c r="AS18" s="160">
        <f t="shared" ref="AS18" si="31">IF(AS16=1,  IF(AT14=0,$D12-$D11+1, AS$8-$D11+1),IF(AND(AS14=1,AT14=1),AS$10,$D12-AS$7+1))*AS14</f>
        <v>0</v>
      </c>
      <c r="AT18" s="160">
        <f t="shared" ref="AT18" si="32">IF(AT16=1,  IF(AU14=0,$D12-$D11+1, AT$8-$D11+1),IF(AND(AT14=1,AU14=1),AT$10,$D12-AT$7+1))*AT14</f>
        <v>0</v>
      </c>
      <c r="AU18" s="160">
        <f t="shared" ref="AU18" si="33">IF(AU16=1,  IF(AV14=0,$D12-$D11+1, AU$8-$D11+1),IF(AND(AU14=1,AV14=1),AU$10,$D12-AU$7+1))*AU14</f>
        <v>0</v>
      </c>
      <c r="AV18" s="160">
        <f t="shared" ref="AV18" si="34">IF(AV16=1,  IF(AW14=0,$D12-$D11+1, AV$8-$D11+1),IF(AND(AV14=1,AW14=1),AV$10,$D12-AV$7+1))*AV14</f>
        <v>0</v>
      </c>
    </row>
    <row r="19" spans="2:48" x14ac:dyDescent="0.2">
      <c r="B19" s="190" t="s">
        <v>49</v>
      </c>
      <c r="C19" s="186" t="s">
        <v>2</v>
      </c>
      <c r="D19" s="43"/>
      <c r="E19" s="191"/>
      <c r="F19" s="191"/>
      <c r="G19" s="192">
        <f>+IF(ISERROR(G18/G$10),0,G18/G$10)</f>
        <v>1</v>
      </c>
      <c r="H19" s="192">
        <f t="shared" ref="H19:AN19" si="35">+IF(ISERROR(H18/H$10),0,H18/H$10)</f>
        <v>1</v>
      </c>
      <c r="I19" s="192">
        <f t="shared" si="35"/>
        <v>1</v>
      </c>
      <c r="J19" s="192">
        <f t="shared" si="35"/>
        <v>1</v>
      </c>
      <c r="K19" s="192">
        <f t="shared" si="35"/>
        <v>1</v>
      </c>
      <c r="L19" s="192">
        <f t="shared" si="35"/>
        <v>1</v>
      </c>
      <c r="M19" s="192">
        <f t="shared" si="35"/>
        <v>1</v>
      </c>
      <c r="N19" s="192">
        <f t="shared" si="35"/>
        <v>1</v>
      </c>
      <c r="O19" s="192">
        <f t="shared" si="35"/>
        <v>1</v>
      </c>
      <c r="P19" s="192">
        <f t="shared" si="35"/>
        <v>1</v>
      </c>
      <c r="Q19" s="192">
        <f t="shared" si="35"/>
        <v>1</v>
      </c>
      <c r="R19" s="192">
        <f t="shared" si="35"/>
        <v>1</v>
      </c>
      <c r="S19" s="192">
        <f t="shared" si="35"/>
        <v>1</v>
      </c>
      <c r="T19" s="192">
        <f t="shared" si="35"/>
        <v>1</v>
      </c>
      <c r="U19" s="192">
        <f t="shared" si="35"/>
        <v>1</v>
      </c>
      <c r="V19" s="192">
        <f t="shared" si="35"/>
        <v>1</v>
      </c>
      <c r="W19" s="192">
        <f t="shared" si="35"/>
        <v>1</v>
      </c>
      <c r="X19" s="192">
        <f t="shared" si="35"/>
        <v>1</v>
      </c>
      <c r="Y19" s="192">
        <f t="shared" si="35"/>
        <v>1</v>
      </c>
      <c r="Z19" s="192">
        <f t="shared" si="35"/>
        <v>1</v>
      </c>
      <c r="AA19" s="192">
        <f t="shared" si="35"/>
        <v>1</v>
      </c>
      <c r="AB19" s="192">
        <f t="shared" si="35"/>
        <v>1</v>
      </c>
      <c r="AC19" s="192">
        <f t="shared" si="35"/>
        <v>1</v>
      </c>
      <c r="AD19" s="192">
        <f t="shared" si="35"/>
        <v>1</v>
      </c>
      <c r="AE19" s="192">
        <f t="shared" si="35"/>
        <v>1</v>
      </c>
      <c r="AF19" s="192">
        <f t="shared" si="35"/>
        <v>1</v>
      </c>
      <c r="AG19" s="192">
        <f t="shared" si="35"/>
        <v>1</v>
      </c>
      <c r="AH19" s="192">
        <f t="shared" si="35"/>
        <v>1</v>
      </c>
      <c r="AI19" s="192">
        <f t="shared" si="35"/>
        <v>1</v>
      </c>
      <c r="AJ19" s="192">
        <f t="shared" si="35"/>
        <v>1</v>
      </c>
      <c r="AK19" s="192">
        <f t="shared" si="35"/>
        <v>0</v>
      </c>
      <c r="AL19" s="192">
        <f t="shared" si="35"/>
        <v>0</v>
      </c>
      <c r="AM19" s="192">
        <f t="shared" si="35"/>
        <v>0</v>
      </c>
      <c r="AN19" s="192">
        <f t="shared" si="35"/>
        <v>0</v>
      </c>
      <c r="AO19" s="192">
        <f t="shared" ref="AO19:AV19" si="36">+IF(ISERROR(AO18/AO$10),0,AO18/AO$10)</f>
        <v>0</v>
      </c>
      <c r="AP19" s="192">
        <f t="shared" si="36"/>
        <v>0</v>
      </c>
      <c r="AQ19" s="192">
        <f t="shared" si="36"/>
        <v>0</v>
      </c>
      <c r="AR19" s="192">
        <f t="shared" si="36"/>
        <v>0</v>
      </c>
      <c r="AS19" s="192">
        <f t="shared" si="36"/>
        <v>0</v>
      </c>
      <c r="AT19" s="192">
        <f t="shared" si="36"/>
        <v>0</v>
      </c>
      <c r="AU19" s="192">
        <f t="shared" si="36"/>
        <v>0</v>
      </c>
      <c r="AV19" s="192">
        <f t="shared" si="36"/>
        <v>0</v>
      </c>
    </row>
    <row r="20" spans="2:48" x14ac:dyDescent="0.2">
      <c r="B20" s="188" t="s">
        <v>528</v>
      </c>
      <c r="C20" s="185" t="s">
        <v>127</v>
      </c>
      <c r="D20" s="189">
        <f>+Hip!D28</f>
        <v>45292</v>
      </c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</row>
    <row r="21" spans="2:48" x14ac:dyDescent="0.2">
      <c r="B21" s="44" t="s">
        <v>529</v>
      </c>
      <c r="C21" s="184" t="s">
        <v>127</v>
      </c>
      <c r="D21" s="187">
        <f>+MAX(D61,D81,D101,D121,D141)</f>
        <v>46630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spans="2:48" x14ac:dyDescent="0.2">
      <c r="B22" s="44" t="s">
        <v>530</v>
      </c>
      <c r="C22" s="184" t="s">
        <v>40</v>
      </c>
      <c r="D22" s="42"/>
      <c r="E22" s="2"/>
      <c r="F22" s="2"/>
      <c r="G22" s="160">
        <f>AND($D20&gt;=G$7,$D20&lt;=G$8)*1</f>
        <v>0</v>
      </c>
      <c r="H22" s="160">
        <f t="shared" ref="H22:AN22" si="37">AND($D20&gt;=H$7,$D20&lt;=H$8)*1</f>
        <v>1</v>
      </c>
      <c r="I22" s="160">
        <f t="shared" si="37"/>
        <v>0</v>
      </c>
      <c r="J22" s="160">
        <f t="shared" si="37"/>
        <v>0</v>
      </c>
      <c r="K22" s="160">
        <f t="shared" si="37"/>
        <v>0</v>
      </c>
      <c r="L22" s="160">
        <f t="shared" si="37"/>
        <v>0</v>
      </c>
      <c r="M22" s="160">
        <f t="shared" si="37"/>
        <v>0</v>
      </c>
      <c r="N22" s="160">
        <f t="shared" si="37"/>
        <v>0</v>
      </c>
      <c r="O22" s="160">
        <f t="shared" si="37"/>
        <v>0</v>
      </c>
      <c r="P22" s="160">
        <f t="shared" si="37"/>
        <v>0</v>
      </c>
      <c r="Q22" s="160">
        <f t="shared" si="37"/>
        <v>0</v>
      </c>
      <c r="R22" s="160">
        <f t="shared" si="37"/>
        <v>0</v>
      </c>
      <c r="S22" s="160">
        <f t="shared" si="37"/>
        <v>0</v>
      </c>
      <c r="T22" s="160">
        <f t="shared" si="37"/>
        <v>0</v>
      </c>
      <c r="U22" s="160">
        <f t="shared" si="37"/>
        <v>0</v>
      </c>
      <c r="V22" s="160">
        <f t="shared" si="37"/>
        <v>0</v>
      </c>
      <c r="W22" s="160">
        <f t="shared" si="37"/>
        <v>0</v>
      </c>
      <c r="X22" s="160">
        <f t="shared" si="37"/>
        <v>0</v>
      </c>
      <c r="Y22" s="160">
        <f t="shared" si="37"/>
        <v>0</v>
      </c>
      <c r="Z22" s="160">
        <f t="shared" si="37"/>
        <v>0</v>
      </c>
      <c r="AA22" s="160">
        <f t="shared" si="37"/>
        <v>0</v>
      </c>
      <c r="AB22" s="160">
        <f t="shared" si="37"/>
        <v>0</v>
      </c>
      <c r="AC22" s="160">
        <f t="shared" si="37"/>
        <v>0</v>
      </c>
      <c r="AD22" s="160">
        <f t="shared" si="37"/>
        <v>0</v>
      </c>
      <c r="AE22" s="160">
        <f t="shared" si="37"/>
        <v>0</v>
      </c>
      <c r="AF22" s="160">
        <f t="shared" si="37"/>
        <v>0</v>
      </c>
      <c r="AG22" s="160">
        <f t="shared" si="37"/>
        <v>0</v>
      </c>
      <c r="AH22" s="160">
        <f t="shared" si="37"/>
        <v>0</v>
      </c>
      <c r="AI22" s="160">
        <f t="shared" si="37"/>
        <v>0</v>
      </c>
      <c r="AJ22" s="160">
        <f t="shared" si="37"/>
        <v>0</v>
      </c>
      <c r="AK22" s="160">
        <f t="shared" si="37"/>
        <v>0</v>
      </c>
      <c r="AL22" s="160">
        <f t="shared" si="37"/>
        <v>0</v>
      </c>
      <c r="AM22" s="160">
        <f t="shared" si="37"/>
        <v>0</v>
      </c>
      <c r="AN22" s="160">
        <f t="shared" si="37"/>
        <v>0</v>
      </c>
      <c r="AO22" s="160">
        <f t="shared" ref="AO22:AV22" si="38">AND($D20&gt;=AO$7,$D20&lt;=AO$8)*1</f>
        <v>0</v>
      </c>
      <c r="AP22" s="160">
        <f t="shared" si="38"/>
        <v>0</v>
      </c>
      <c r="AQ22" s="160">
        <f t="shared" si="38"/>
        <v>0</v>
      </c>
      <c r="AR22" s="160">
        <f t="shared" si="38"/>
        <v>0</v>
      </c>
      <c r="AS22" s="160">
        <f t="shared" si="38"/>
        <v>0</v>
      </c>
      <c r="AT22" s="160">
        <f t="shared" si="38"/>
        <v>0</v>
      </c>
      <c r="AU22" s="160">
        <f t="shared" si="38"/>
        <v>0</v>
      </c>
      <c r="AV22" s="160">
        <f t="shared" si="38"/>
        <v>0</v>
      </c>
    </row>
    <row r="23" spans="2:48" x14ac:dyDescent="0.2">
      <c r="B23" s="44" t="s">
        <v>531</v>
      </c>
      <c r="C23" s="184" t="s">
        <v>40</v>
      </c>
      <c r="D23" s="42"/>
      <c r="E23" s="2"/>
      <c r="F23" s="2"/>
      <c r="G23" s="160">
        <f>AND(G$7&lt;=$D21,G$8&gt;=$D20)*1</f>
        <v>0</v>
      </c>
      <c r="H23" s="160">
        <f t="shared" ref="H23:AN23" si="39">AND(H$7&lt;=$D21,H$8&gt;=$D20)*1</f>
        <v>1</v>
      </c>
      <c r="I23" s="160">
        <f t="shared" si="39"/>
        <v>1</v>
      </c>
      <c r="J23" s="160">
        <f t="shared" si="39"/>
        <v>1</v>
      </c>
      <c r="K23" s="160">
        <f t="shared" si="39"/>
        <v>1</v>
      </c>
      <c r="L23" s="160">
        <f t="shared" si="39"/>
        <v>0</v>
      </c>
      <c r="M23" s="160">
        <f t="shared" si="39"/>
        <v>0</v>
      </c>
      <c r="N23" s="160">
        <f t="shared" si="39"/>
        <v>0</v>
      </c>
      <c r="O23" s="160">
        <f t="shared" si="39"/>
        <v>0</v>
      </c>
      <c r="P23" s="160">
        <f t="shared" si="39"/>
        <v>0</v>
      </c>
      <c r="Q23" s="160">
        <f t="shared" si="39"/>
        <v>0</v>
      </c>
      <c r="R23" s="160">
        <f t="shared" si="39"/>
        <v>0</v>
      </c>
      <c r="S23" s="160">
        <f t="shared" si="39"/>
        <v>0</v>
      </c>
      <c r="T23" s="160">
        <f t="shared" si="39"/>
        <v>0</v>
      </c>
      <c r="U23" s="160">
        <f t="shared" si="39"/>
        <v>0</v>
      </c>
      <c r="V23" s="160">
        <f t="shared" si="39"/>
        <v>0</v>
      </c>
      <c r="W23" s="160">
        <f t="shared" si="39"/>
        <v>0</v>
      </c>
      <c r="X23" s="160">
        <f t="shared" si="39"/>
        <v>0</v>
      </c>
      <c r="Y23" s="160">
        <f t="shared" si="39"/>
        <v>0</v>
      </c>
      <c r="Z23" s="160">
        <f t="shared" si="39"/>
        <v>0</v>
      </c>
      <c r="AA23" s="160">
        <f t="shared" si="39"/>
        <v>0</v>
      </c>
      <c r="AB23" s="160">
        <f t="shared" si="39"/>
        <v>0</v>
      </c>
      <c r="AC23" s="160">
        <f t="shared" si="39"/>
        <v>0</v>
      </c>
      <c r="AD23" s="160">
        <f t="shared" si="39"/>
        <v>0</v>
      </c>
      <c r="AE23" s="160">
        <f t="shared" si="39"/>
        <v>0</v>
      </c>
      <c r="AF23" s="160">
        <f t="shared" si="39"/>
        <v>0</v>
      </c>
      <c r="AG23" s="160">
        <f t="shared" si="39"/>
        <v>0</v>
      </c>
      <c r="AH23" s="160">
        <f t="shared" si="39"/>
        <v>0</v>
      </c>
      <c r="AI23" s="160">
        <f t="shared" si="39"/>
        <v>0</v>
      </c>
      <c r="AJ23" s="160">
        <f t="shared" si="39"/>
        <v>0</v>
      </c>
      <c r="AK23" s="160">
        <f t="shared" si="39"/>
        <v>0</v>
      </c>
      <c r="AL23" s="160">
        <f t="shared" si="39"/>
        <v>0</v>
      </c>
      <c r="AM23" s="160">
        <f t="shared" si="39"/>
        <v>0</v>
      </c>
      <c r="AN23" s="160">
        <f t="shared" si="39"/>
        <v>0</v>
      </c>
      <c r="AO23" s="160">
        <f t="shared" ref="AO23:AV23" si="40">AND(AO$7&lt;=$D21,AO$8&gt;=$D20)*1</f>
        <v>0</v>
      </c>
      <c r="AP23" s="160">
        <f t="shared" si="40"/>
        <v>0</v>
      </c>
      <c r="AQ23" s="160">
        <f t="shared" si="40"/>
        <v>0</v>
      </c>
      <c r="AR23" s="160">
        <f t="shared" si="40"/>
        <v>0</v>
      </c>
      <c r="AS23" s="160">
        <f t="shared" si="40"/>
        <v>0</v>
      </c>
      <c r="AT23" s="160">
        <f t="shared" si="40"/>
        <v>0</v>
      </c>
      <c r="AU23" s="160">
        <f t="shared" si="40"/>
        <v>0</v>
      </c>
      <c r="AV23" s="160">
        <f t="shared" si="40"/>
        <v>0</v>
      </c>
    </row>
    <row r="24" spans="2:48" x14ac:dyDescent="0.2">
      <c r="B24" s="44" t="s">
        <v>532</v>
      </c>
      <c r="C24" s="184" t="s">
        <v>40</v>
      </c>
      <c r="D24" s="42"/>
      <c r="E24" s="2"/>
      <c r="F24" s="2"/>
      <c r="G24" s="160">
        <f>AND($D21&gt;=G$7,$D21&lt;=G$8)*1</f>
        <v>0</v>
      </c>
      <c r="H24" s="160">
        <f t="shared" ref="H24:AN24" si="41">AND($D21&gt;=H$7,$D21&lt;=H$8)*1</f>
        <v>0</v>
      </c>
      <c r="I24" s="160">
        <f t="shared" si="41"/>
        <v>0</v>
      </c>
      <c r="J24" s="160">
        <f t="shared" si="41"/>
        <v>0</v>
      </c>
      <c r="K24" s="160">
        <f t="shared" si="41"/>
        <v>1</v>
      </c>
      <c r="L24" s="160">
        <f t="shared" si="41"/>
        <v>0</v>
      </c>
      <c r="M24" s="160">
        <f t="shared" si="41"/>
        <v>0</v>
      </c>
      <c r="N24" s="160">
        <f t="shared" si="41"/>
        <v>0</v>
      </c>
      <c r="O24" s="160">
        <f t="shared" si="41"/>
        <v>0</v>
      </c>
      <c r="P24" s="160">
        <f t="shared" si="41"/>
        <v>0</v>
      </c>
      <c r="Q24" s="160">
        <f t="shared" si="41"/>
        <v>0</v>
      </c>
      <c r="R24" s="160">
        <f t="shared" si="41"/>
        <v>0</v>
      </c>
      <c r="S24" s="160">
        <f t="shared" si="41"/>
        <v>0</v>
      </c>
      <c r="T24" s="160">
        <f t="shared" si="41"/>
        <v>0</v>
      </c>
      <c r="U24" s="160">
        <f t="shared" si="41"/>
        <v>0</v>
      </c>
      <c r="V24" s="160">
        <f t="shared" si="41"/>
        <v>0</v>
      </c>
      <c r="W24" s="160">
        <f t="shared" si="41"/>
        <v>0</v>
      </c>
      <c r="X24" s="160">
        <f t="shared" si="41"/>
        <v>0</v>
      </c>
      <c r="Y24" s="160">
        <f t="shared" si="41"/>
        <v>0</v>
      </c>
      <c r="Z24" s="160">
        <f t="shared" si="41"/>
        <v>0</v>
      </c>
      <c r="AA24" s="160">
        <f t="shared" si="41"/>
        <v>0</v>
      </c>
      <c r="AB24" s="160">
        <f t="shared" si="41"/>
        <v>0</v>
      </c>
      <c r="AC24" s="160">
        <f t="shared" si="41"/>
        <v>0</v>
      </c>
      <c r="AD24" s="160">
        <f t="shared" si="41"/>
        <v>0</v>
      </c>
      <c r="AE24" s="160">
        <f t="shared" si="41"/>
        <v>0</v>
      </c>
      <c r="AF24" s="160">
        <f t="shared" si="41"/>
        <v>0</v>
      </c>
      <c r="AG24" s="160">
        <f t="shared" si="41"/>
        <v>0</v>
      </c>
      <c r="AH24" s="160">
        <f t="shared" si="41"/>
        <v>0</v>
      </c>
      <c r="AI24" s="160">
        <f t="shared" si="41"/>
        <v>0</v>
      </c>
      <c r="AJ24" s="160">
        <f t="shared" si="41"/>
        <v>0</v>
      </c>
      <c r="AK24" s="160">
        <f t="shared" si="41"/>
        <v>0</v>
      </c>
      <c r="AL24" s="160">
        <f t="shared" si="41"/>
        <v>0</v>
      </c>
      <c r="AM24" s="160">
        <f t="shared" si="41"/>
        <v>0</v>
      </c>
      <c r="AN24" s="160">
        <f t="shared" si="41"/>
        <v>0</v>
      </c>
      <c r="AO24" s="160">
        <f t="shared" ref="AO24:AV24" si="42">AND($D21&gt;=AO$7,$D21&lt;=AO$8)*1</f>
        <v>0</v>
      </c>
      <c r="AP24" s="160">
        <f t="shared" si="42"/>
        <v>0</v>
      </c>
      <c r="AQ24" s="160">
        <f t="shared" si="42"/>
        <v>0</v>
      </c>
      <c r="AR24" s="160">
        <f t="shared" si="42"/>
        <v>0</v>
      </c>
      <c r="AS24" s="160">
        <f t="shared" si="42"/>
        <v>0</v>
      </c>
      <c r="AT24" s="160">
        <f t="shared" si="42"/>
        <v>0</v>
      </c>
      <c r="AU24" s="160">
        <f t="shared" si="42"/>
        <v>0</v>
      </c>
      <c r="AV24" s="160">
        <f t="shared" si="42"/>
        <v>0</v>
      </c>
    </row>
    <row r="25" spans="2:48" x14ac:dyDescent="0.2">
      <c r="B25" s="44" t="s">
        <v>533</v>
      </c>
      <c r="C25" s="184" t="s">
        <v>44</v>
      </c>
      <c r="D25" s="42"/>
      <c r="E25" s="2"/>
      <c r="F25" s="2"/>
      <c r="G25" s="160">
        <f t="shared" ref="G25:H25" si="43">+(G23+F25)*G23</f>
        <v>0</v>
      </c>
      <c r="H25" s="160">
        <f t="shared" si="43"/>
        <v>1</v>
      </c>
      <c r="I25" s="160">
        <f>+(I23+H25)*I23</f>
        <v>2</v>
      </c>
      <c r="J25" s="160">
        <f t="shared" ref="J25:AN25" si="44">+(J23+I25)*J23</f>
        <v>3</v>
      </c>
      <c r="K25" s="160">
        <f t="shared" si="44"/>
        <v>4</v>
      </c>
      <c r="L25" s="160">
        <f t="shared" si="44"/>
        <v>0</v>
      </c>
      <c r="M25" s="160">
        <f t="shared" si="44"/>
        <v>0</v>
      </c>
      <c r="N25" s="160">
        <f t="shared" si="44"/>
        <v>0</v>
      </c>
      <c r="O25" s="160">
        <f t="shared" si="44"/>
        <v>0</v>
      </c>
      <c r="P25" s="160">
        <f t="shared" si="44"/>
        <v>0</v>
      </c>
      <c r="Q25" s="160">
        <f t="shared" si="44"/>
        <v>0</v>
      </c>
      <c r="R25" s="160">
        <f t="shared" si="44"/>
        <v>0</v>
      </c>
      <c r="S25" s="160">
        <f t="shared" si="44"/>
        <v>0</v>
      </c>
      <c r="T25" s="160">
        <f t="shared" si="44"/>
        <v>0</v>
      </c>
      <c r="U25" s="160">
        <f t="shared" si="44"/>
        <v>0</v>
      </c>
      <c r="V25" s="160">
        <f t="shared" si="44"/>
        <v>0</v>
      </c>
      <c r="W25" s="160">
        <f t="shared" si="44"/>
        <v>0</v>
      </c>
      <c r="X25" s="160">
        <f t="shared" si="44"/>
        <v>0</v>
      </c>
      <c r="Y25" s="160">
        <f t="shared" si="44"/>
        <v>0</v>
      </c>
      <c r="Z25" s="160">
        <f t="shared" si="44"/>
        <v>0</v>
      </c>
      <c r="AA25" s="160">
        <f t="shared" si="44"/>
        <v>0</v>
      </c>
      <c r="AB25" s="160">
        <f t="shared" si="44"/>
        <v>0</v>
      </c>
      <c r="AC25" s="160">
        <f t="shared" si="44"/>
        <v>0</v>
      </c>
      <c r="AD25" s="160">
        <f t="shared" si="44"/>
        <v>0</v>
      </c>
      <c r="AE25" s="160">
        <f t="shared" si="44"/>
        <v>0</v>
      </c>
      <c r="AF25" s="160">
        <f t="shared" si="44"/>
        <v>0</v>
      </c>
      <c r="AG25" s="160">
        <f t="shared" si="44"/>
        <v>0</v>
      </c>
      <c r="AH25" s="160">
        <f t="shared" si="44"/>
        <v>0</v>
      </c>
      <c r="AI25" s="160">
        <f t="shared" si="44"/>
        <v>0</v>
      </c>
      <c r="AJ25" s="160">
        <f t="shared" si="44"/>
        <v>0</v>
      </c>
      <c r="AK25" s="160">
        <f t="shared" si="44"/>
        <v>0</v>
      </c>
      <c r="AL25" s="160">
        <f t="shared" si="44"/>
        <v>0</v>
      </c>
      <c r="AM25" s="160">
        <f t="shared" si="44"/>
        <v>0</v>
      </c>
      <c r="AN25" s="160">
        <f t="shared" si="44"/>
        <v>0</v>
      </c>
      <c r="AO25" s="160">
        <f t="shared" ref="AO25" si="45">+(AO23+AN25)*AO23</f>
        <v>0</v>
      </c>
      <c r="AP25" s="160">
        <f t="shared" ref="AP25" si="46">+(AP23+AO25)*AP23</f>
        <v>0</v>
      </c>
      <c r="AQ25" s="160">
        <f t="shared" ref="AQ25" si="47">+(AQ23+AP25)*AQ23</f>
        <v>0</v>
      </c>
      <c r="AR25" s="160">
        <f t="shared" ref="AR25" si="48">+(AR23+AQ25)*AR23</f>
        <v>0</v>
      </c>
      <c r="AS25" s="160">
        <f t="shared" ref="AS25" si="49">+(AS23+AR25)*AS23</f>
        <v>0</v>
      </c>
      <c r="AT25" s="160">
        <f t="shared" ref="AT25" si="50">+(AT23+AS25)*AT23</f>
        <v>0</v>
      </c>
      <c r="AU25" s="160">
        <f t="shared" ref="AU25" si="51">+(AU23+AT25)*AU23</f>
        <v>0</v>
      </c>
      <c r="AV25" s="160">
        <f t="shared" ref="AV25" si="52">+(AV23+AU25)*AV23</f>
        <v>0</v>
      </c>
    </row>
    <row r="26" spans="2:48" x14ac:dyDescent="0.2">
      <c r="B26" s="44" t="s">
        <v>536</v>
      </c>
      <c r="C26" s="184" t="s">
        <v>46</v>
      </c>
      <c r="D26" s="42"/>
      <c r="E26" s="2"/>
      <c r="F26" s="2"/>
      <c r="G26" s="160">
        <f>+ROUND(G$9*G28,0)</f>
        <v>0</v>
      </c>
      <c r="H26" s="160">
        <f t="shared" ref="H26:AN26" si="53">+ROUND(H$9*H28,0)</f>
        <v>12</v>
      </c>
      <c r="I26" s="160">
        <f t="shared" si="53"/>
        <v>12</v>
      </c>
      <c r="J26" s="160">
        <f t="shared" si="53"/>
        <v>12</v>
      </c>
      <c r="K26" s="160">
        <f t="shared" si="53"/>
        <v>8</v>
      </c>
      <c r="L26" s="160">
        <f t="shared" si="53"/>
        <v>0</v>
      </c>
      <c r="M26" s="160">
        <f t="shared" si="53"/>
        <v>0</v>
      </c>
      <c r="N26" s="160">
        <f t="shared" si="53"/>
        <v>0</v>
      </c>
      <c r="O26" s="160">
        <f t="shared" si="53"/>
        <v>0</v>
      </c>
      <c r="P26" s="160">
        <f t="shared" si="53"/>
        <v>0</v>
      </c>
      <c r="Q26" s="160">
        <f t="shared" si="53"/>
        <v>0</v>
      </c>
      <c r="R26" s="160">
        <f t="shared" si="53"/>
        <v>0</v>
      </c>
      <c r="S26" s="160">
        <f t="shared" si="53"/>
        <v>0</v>
      </c>
      <c r="T26" s="160">
        <f t="shared" si="53"/>
        <v>0</v>
      </c>
      <c r="U26" s="160">
        <f t="shared" si="53"/>
        <v>0</v>
      </c>
      <c r="V26" s="160">
        <f t="shared" si="53"/>
        <v>0</v>
      </c>
      <c r="W26" s="160">
        <f t="shared" si="53"/>
        <v>0</v>
      </c>
      <c r="X26" s="160">
        <f t="shared" si="53"/>
        <v>0</v>
      </c>
      <c r="Y26" s="160">
        <f t="shared" si="53"/>
        <v>0</v>
      </c>
      <c r="Z26" s="160">
        <f t="shared" si="53"/>
        <v>0</v>
      </c>
      <c r="AA26" s="160">
        <f t="shared" si="53"/>
        <v>0</v>
      </c>
      <c r="AB26" s="160">
        <f t="shared" si="53"/>
        <v>0</v>
      </c>
      <c r="AC26" s="160">
        <f t="shared" si="53"/>
        <v>0</v>
      </c>
      <c r="AD26" s="160">
        <f t="shared" si="53"/>
        <v>0</v>
      </c>
      <c r="AE26" s="160">
        <f t="shared" si="53"/>
        <v>0</v>
      </c>
      <c r="AF26" s="160">
        <f t="shared" si="53"/>
        <v>0</v>
      </c>
      <c r="AG26" s="160">
        <f t="shared" si="53"/>
        <v>0</v>
      </c>
      <c r="AH26" s="160">
        <f t="shared" si="53"/>
        <v>0</v>
      </c>
      <c r="AI26" s="160">
        <f t="shared" si="53"/>
        <v>0</v>
      </c>
      <c r="AJ26" s="160">
        <f t="shared" si="53"/>
        <v>0</v>
      </c>
      <c r="AK26" s="160">
        <f t="shared" si="53"/>
        <v>0</v>
      </c>
      <c r="AL26" s="160">
        <f t="shared" si="53"/>
        <v>0</v>
      </c>
      <c r="AM26" s="160">
        <f t="shared" si="53"/>
        <v>0</v>
      </c>
      <c r="AN26" s="160">
        <f t="shared" si="53"/>
        <v>0</v>
      </c>
      <c r="AO26" s="160">
        <f t="shared" ref="AO26:AV26" si="54">+ROUND(AO$9*AO28,0)</f>
        <v>0</v>
      </c>
      <c r="AP26" s="160">
        <f t="shared" si="54"/>
        <v>0</v>
      </c>
      <c r="AQ26" s="160">
        <f t="shared" si="54"/>
        <v>0</v>
      </c>
      <c r="AR26" s="160">
        <f t="shared" si="54"/>
        <v>0</v>
      </c>
      <c r="AS26" s="160">
        <f t="shared" si="54"/>
        <v>0</v>
      </c>
      <c r="AT26" s="160">
        <f t="shared" si="54"/>
        <v>0</v>
      </c>
      <c r="AU26" s="160">
        <f t="shared" si="54"/>
        <v>0</v>
      </c>
      <c r="AV26" s="160">
        <f t="shared" si="54"/>
        <v>0</v>
      </c>
    </row>
    <row r="27" spans="2:48" x14ac:dyDescent="0.2">
      <c r="B27" s="44" t="s">
        <v>534</v>
      </c>
      <c r="C27" s="184" t="s">
        <v>48</v>
      </c>
      <c r="D27" s="42"/>
      <c r="E27" s="2"/>
      <c r="F27" s="2"/>
      <c r="G27" s="160">
        <f>IF(G25=1,  IF(H23=0,$D21-$D20+1, G$8-$D20+1),IF(AND(G23=1,H23=1),G$10,$D21-G$7+1))*G23</f>
        <v>0</v>
      </c>
      <c r="H27" s="160">
        <f t="shared" ref="H27:AN27" si="55">IF(H25=1,  IF(I23=0,$D21-$D20+1, H$8-$D20+1),IF(AND(H23=1,I23=1),H$10,$D21-H$7+1))*H23</f>
        <v>366</v>
      </c>
      <c r="I27" s="160">
        <f t="shared" si="55"/>
        <v>365</v>
      </c>
      <c r="J27" s="160">
        <f t="shared" si="55"/>
        <v>365</v>
      </c>
      <c r="K27" s="160">
        <f t="shared" si="55"/>
        <v>243</v>
      </c>
      <c r="L27" s="160">
        <f t="shared" si="55"/>
        <v>0</v>
      </c>
      <c r="M27" s="160">
        <f t="shared" si="55"/>
        <v>0</v>
      </c>
      <c r="N27" s="160">
        <f t="shared" si="55"/>
        <v>0</v>
      </c>
      <c r="O27" s="160">
        <f t="shared" si="55"/>
        <v>0</v>
      </c>
      <c r="P27" s="160">
        <f t="shared" si="55"/>
        <v>0</v>
      </c>
      <c r="Q27" s="160">
        <f t="shared" si="55"/>
        <v>0</v>
      </c>
      <c r="R27" s="160">
        <f t="shared" si="55"/>
        <v>0</v>
      </c>
      <c r="S27" s="160">
        <f t="shared" si="55"/>
        <v>0</v>
      </c>
      <c r="T27" s="160">
        <f t="shared" si="55"/>
        <v>0</v>
      </c>
      <c r="U27" s="160">
        <f t="shared" si="55"/>
        <v>0</v>
      </c>
      <c r="V27" s="160">
        <f t="shared" si="55"/>
        <v>0</v>
      </c>
      <c r="W27" s="160">
        <f t="shared" si="55"/>
        <v>0</v>
      </c>
      <c r="X27" s="160">
        <f t="shared" si="55"/>
        <v>0</v>
      </c>
      <c r="Y27" s="160">
        <f t="shared" si="55"/>
        <v>0</v>
      </c>
      <c r="Z27" s="160">
        <f t="shared" si="55"/>
        <v>0</v>
      </c>
      <c r="AA27" s="160">
        <f t="shared" si="55"/>
        <v>0</v>
      </c>
      <c r="AB27" s="160">
        <f t="shared" si="55"/>
        <v>0</v>
      </c>
      <c r="AC27" s="160">
        <f t="shared" si="55"/>
        <v>0</v>
      </c>
      <c r="AD27" s="160">
        <f t="shared" si="55"/>
        <v>0</v>
      </c>
      <c r="AE27" s="160">
        <f t="shared" si="55"/>
        <v>0</v>
      </c>
      <c r="AF27" s="160">
        <f t="shared" si="55"/>
        <v>0</v>
      </c>
      <c r="AG27" s="160">
        <f t="shared" si="55"/>
        <v>0</v>
      </c>
      <c r="AH27" s="160">
        <f t="shared" si="55"/>
        <v>0</v>
      </c>
      <c r="AI27" s="160">
        <f t="shared" si="55"/>
        <v>0</v>
      </c>
      <c r="AJ27" s="160">
        <f t="shared" si="55"/>
        <v>0</v>
      </c>
      <c r="AK27" s="160">
        <f t="shared" si="55"/>
        <v>0</v>
      </c>
      <c r="AL27" s="160">
        <f t="shared" si="55"/>
        <v>0</v>
      </c>
      <c r="AM27" s="160">
        <f t="shared" si="55"/>
        <v>0</v>
      </c>
      <c r="AN27" s="160">
        <f t="shared" si="55"/>
        <v>0</v>
      </c>
      <c r="AO27" s="160">
        <f t="shared" ref="AO27" si="56">IF(AO25=1,  IF(AP23=0,$D21-$D20+1, AO$8-$D20+1),IF(AND(AO23=1,AP23=1),AO$10,$D21-AO$7+1))*AO23</f>
        <v>0</v>
      </c>
      <c r="AP27" s="160">
        <f t="shared" ref="AP27" si="57">IF(AP25=1,  IF(AQ23=0,$D21-$D20+1, AP$8-$D20+1),IF(AND(AP23=1,AQ23=1),AP$10,$D21-AP$7+1))*AP23</f>
        <v>0</v>
      </c>
      <c r="AQ27" s="160">
        <f t="shared" ref="AQ27" si="58">IF(AQ25=1,  IF(AR23=0,$D21-$D20+1, AQ$8-$D20+1),IF(AND(AQ23=1,AR23=1),AQ$10,$D21-AQ$7+1))*AQ23</f>
        <v>0</v>
      </c>
      <c r="AR27" s="160">
        <f t="shared" ref="AR27" si="59">IF(AR25=1,  IF(AS23=0,$D21-$D20+1, AR$8-$D20+1),IF(AND(AR23=1,AS23=1),AR$10,$D21-AR$7+1))*AR23</f>
        <v>0</v>
      </c>
      <c r="AS27" s="160">
        <f t="shared" ref="AS27" si="60">IF(AS25=1,  IF(AT23=0,$D21-$D20+1, AS$8-$D20+1),IF(AND(AS23=1,AT23=1),AS$10,$D21-AS$7+1))*AS23</f>
        <v>0</v>
      </c>
      <c r="AT27" s="160">
        <f t="shared" ref="AT27" si="61">IF(AT25=1,  IF(AU23=0,$D21-$D20+1, AT$8-$D20+1),IF(AND(AT23=1,AU23=1),AT$10,$D21-AT$7+1))*AT23</f>
        <v>0</v>
      </c>
      <c r="AU27" s="160">
        <f t="shared" ref="AU27" si="62">IF(AU25=1,  IF(AV23=0,$D21-$D20+1, AU$8-$D20+1),IF(AND(AU23=1,AV23=1),AU$10,$D21-AU$7+1))*AU23</f>
        <v>0</v>
      </c>
      <c r="AV27" s="160">
        <f t="shared" ref="AV27" si="63">IF(AV25=1,  IF(AW23=0,$D21-$D20+1, AV$8-$D20+1),IF(AND(AV23=1,AW23=1),AV$10,$D21-AV$7+1))*AV23</f>
        <v>0</v>
      </c>
    </row>
    <row r="28" spans="2:48" x14ac:dyDescent="0.2">
      <c r="B28" s="190" t="s">
        <v>535</v>
      </c>
      <c r="C28" s="186" t="s">
        <v>2</v>
      </c>
      <c r="D28" s="43"/>
      <c r="E28" s="191"/>
      <c r="F28" s="191"/>
      <c r="G28" s="192">
        <f>+IF(ISERROR(G27/G$10),0,G27/G$10)</f>
        <v>0</v>
      </c>
      <c r="H28" s="192">
        <f t="shared" ref="H28:AN28" si="64">+IF(ISERROR(H27/H$10),0,H27/H$10)</f>
        <v>1</v>
      </c>
      <c r="I28" s="192">
        <f t="shared" si="64"/>
        <v>1</v>
      </c>
      <c r="J28" s="192">
        <f t="shared" si="64"/>
        <v>1</v>
      </c>
      <c r="K28" s="192">
        <f t="shared" si="64"/>
        <v>0.66575342465753429</v>
      </c>
      <c r="L28" s="192">
        <f t="shared" si="64"/>
        <v>0</v>
      </c>
      <c r="M28" s="192">
        <f t="shared" si="64"/>
        <v>0</v>
      </c>
      <c r="N28" s="192">
        <f t="shared" si="64"/>
        <v>0</v>
      </c>
      <c r="O28" s="192">
        <f t="shared" si="64"/>
        <v>0</v>
      </c>
      <c r="P28" s="192">
        <f t="shared" si="64"/>
        <v>0</v>
      </c>
      <c r="Q28" s="192">
        <f t="shared" si="64"/>
        <v>0</v>
      </c>
      <c r="R28" s="192">
        <f t="shared" si="64"/>
        <v>0</v>
      </c>
      <c r="S28" s="192">
        <f t="shared" si="64"/>
        <v>0</v>
      </c>
      <c r="T28" s="192">
        <f t="shared" si="64"/>
        <v>0</v>
      </c>
      <c r="U28" s="192">
        <f t="shared" si="64"/>
        <v>0</v>
      </c>
      <c r="V28" s="192">
        <f t="shared" si="64"/>
        <v>0</v>
      </c>
      <c r="W28" s="192">
        <f t="shared" si="64"/>
        <v>0</v>
      </c>
      <c r="X28" s="192">
        <f t="shared" si="64"/>
        <v>0</v>
      </c>
      <c r="Y28" s="192">
        <f t="shared" si="64"/>
        <v>0</v>
      </c>
      <c r="Z28" s="192">
        <f t="shared" si="64"/>
        <v>0</v>
      </c>
      <c r="AA28" s="192">
        <f t="shared" si="64"/>
        <v>0</v>
      </c>
      <c r="AB28" s="192">
        <f t="shared" si="64"/>
        <v>0</v>
      </c>
      <c r="AC28" s="192">
        <f t="shared" si="64"/>
        <v>0</v>
      </c>
      <c r="AD28" s="192">
        <f t="shared" si="64"/>
        <v>0</v>
      </c>
      <c r="AE28" s="192">
        <f t="shared" si="64"/>
        <v>0</v>
      </c>
      <c r="AF28" s="192">
        <f t="shared" si="64"/>
        <v>0</v>
      </c>
      <c r="AG28" s="192">
        <f t="shared" si="64"/>
        <v>0</v>
      </c>
      <c r="AH28" s="192">
        <f t="shared" si="64"/>
        <v>0</v>
      </c>
      <c r="AI28" s="192">
        <f t="shared" si="64"/>
        <v>0</v>
      </c>
      <c r="AJ28" s="192">
        <f t="shared" si="64"/>
        <v>0</v>
      </c>
      <c r="AK28" s="192">
        <f t="shared" si="64"/>
        <v>0</v>
      </c>
      <c r="AL28" s="192">
        <f t="shared" si="64"/>
        <v>0</v>
      </c>
      <c r="AM28" s="192">
        <f t="shared" si="64"/>
        <v>0</v>
      </c>
      <c r="AN28" s="192">
        <f t="shared" si="64"/>
        <v>0</v>
      </c>
      <c r="AO28" s="192">
        <f t="shared" ref="AO28:AV28" si="65">+IF(ISERROR(AO27/AO$10),0,AO27/AO$10)</f>
        <v>0</v>
      </c>
      <c r="AP28" s="192">
        <f t="shared" si="65"/>
        <v>0</v>
      </c>
      <c r="AQ28" s="192">
        <f t="shared" si="65"/>
        <v>0</v>
      </c>
      <c r="AR28" s="192">
        <f t="shared" si="65"/>
        <v>0</v>
      </c>
      <c r="AS28" s="192">
        <f t="shared" si="65"/>
        <v>0</v>
      </c>
      <c r="AT28" s="192">
        <f t="shared" si="65"/>
        <v>0</v>
      </c>
      <c r="AU28" s="192">
        <f t="shared" si="65"/>
        <v>0</v>
      </c>
      <c r="AV28" s="192">
        <f t="shared" si="65"/>
        <v>0</v>
      </c>
    </row>
    <row r="29" spans="2:48" x14ac:dyDescent="0.2">
      <c r="B29" s="188" t="s">
        <v>537</v>
      </c>
      <c r="C29" s="185" t="s">
        <v>127</v>
      </c>
      <c r="D29" s="189">
        <f>+MAX(D69,D89,D109,D129,D149)</f>
        <v>46631</v>
      </c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</row>
    <row r="30" spans="2:48" x14ac:dyDescent="0.2">
      <c r="B30" s="44" t="s">
        <v>538</v>
      </c>
      <c r="C30" s="184" t="s">
        <v>127</v>
      </c>
      <c r="D30" s="187">
        <f>+MAX(D70,D90,D110,D130,D150)</f>
        <v>55884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2:48" x14ac:dyDescent="0.2">
      <c r="B31" s="44" t="s">
        <v>539</v>
      </c>
      <c r="C31" s="184" t="s">
        <v>40</v>
      </c>
      <c r="D31" s="42"/>
      <c r="E31" s="2"/>
      <c r="F31" s="2"/>
      <c r="G31" s="160">
        <f>AND($D29&gt;=G$7,$D29&lt;=G$8)*1</f>
        <v>0</v>
      </c>
      <c r="H31" s="160">
        <f t="shared" ref="H31:AN31" si="66">AND($D29&gt;=H$7,$D29&lt;=H$8)*1</f>
        <v>0</v>
      </c>
      <c r="I31" s="160">
        <f t="shared" si="66"/>
        <v>0</v>
      </c>
      <c r="J31" s="160">
        <f t="shared" si="66"/>
        <v>0</v>
      </c>
      <c r="K31" s="160">
        <f t="shared" si="66"/>
        <v>1</v>
      </c>
      <c r="L31" s="160">
        <f t="shared" si="66"/>
        <v>0</v>
      </c>
      <c r="M31" s="160">
        <f t="shared" si="66"/>
        <v>0</v>
      </c>
      <c r="N31" s="160">
        <f t="shared" si="66"/>
        <v>0</v>
      </c>
      <c r="O31" s="160">
        <f t="shared" si="66"/>
        <v>0</v>
      </c>
      <c r="P31" s="160">
        <f t="shared" si="66"/>
        <v>0</v>
      </c>
      <c r="Q31" s="160">
        <f t="shared" si="66"/>
        <v>0</v>
      </c>
      <c r="R31" s="160">
        <f t="shared" si="66"/>
        <v>0</v>
      </c>
      <c r="S31" s="160">
        <f t="shared" si="66"/>
        <v>0</v>
      </c>
      <c r="T31" s="160">
        <f t="shared" si="66"/>
        <v>0</v>
      </c>
      <c r="U31" s="160">
        <f t="shared" si="66"/>
        <v>0</v>
      </c>
      <c r="V31" s="160">
        <f t="shared" si="66"/>
        <v>0</v>
      </c>
      <c r="W31" s="160">
        <f t="shared" si="66"/>
        <v>0</v>
      </c>
      <c r="X31" s="160">
        <f t="shared" si="66"/>
        <v>0</v>
      </c>
      <c r="Y31" s="160">
        <f t="shared" si="66"/>
        <v>0</v>
      </c>
      <c r="Z31" s="160">
        <f t="shared" si="66"/>
        <v>0</v>
      </c>
      <c r="AA31" s="160">
        <f t="shared" si="66"/>
        <v>0</v>
      </c>
      <c r="AB31" s="160">
        <f t="shared" si="66"/>
        <v>0</v>
      </c>
      <c r="AC31" s="160">
        <f t="shared" si="66"/>
        <v>0</v>
      </c>
      <c r="AD31" s="160">
        <f t="shared" si="66"/>
        <v>0</v>
      </c>
      <c r="AE31" s="160">
        <f t="shared" si="66"/>
        <v>0</v>
      </c>
      <c r="AF31" s="160">
        <f t="shared" si="66"/>
        <v>0</v>
      </c>
      <c r="AG31" s="160">
        <f t="shared" si="66"/>
        <v>0</v>
      </c>
      <c r="AH31" s="160">
        <f t="shared" si="66"/>
        <v>0</v>
      </c>
      <c r="AI31" s="160">
        <f t="shared" si="66"/>
        <v>0</v>
      </c>
      <c r="AJ31" s="160">
        <f t="shared" si="66"/>
        <v>0</v>
      </c>
      <c r="AK31" s="160">
        <f t="shared" si="66"/>
        <v>0</v>
      </c>
      <c r="AL31" s="160">
        <f t="shared" si="66"/>
        <v>0</v>
      </c>
      <c r="AM31" s="160">
        <f t="shared" si="66"/>
        <v>0</v>
      </c>
      <c r="AN31" s="160">
        <f t="shared" si="66"/>
        <v>0</v>
      </c>
      <c r="AO31" s="160">
        <f t="shared" ref="AO31:AV31" si="67">AND($D29&gt;=AO$7,$D29&lt;=AO$8)*1</f>
        <v>0</v>
      </c>
      <c r="AP31" s="160">
        <f t="shared" si="67"/>
        <v>0</v>
      </c>
      <c r="AQ31" s="160">
        <f t="shared" si="67"/>
        <v>0</v>
      </c>
      <c r="AR31" s="160">
        <f t="shared" si="67"/>
        <v>0</v>
      </c>
      <c r="AS31" s="160">
        <f t="shared" si="67"/>
        <v>0</v>
      </c>
      <c r="AT31" s="160">
        <f t="shared" si="67"/>
        <v>0</v>
      </c>
      <c r="AU31" s="160">
        <f t="shared" si="67"/>
        <v>0</v>
      </c>
      <c r="AV31" s="160">
        <f t="shared" si="67"/>
        <v>0</v>
      </c>
    </row>
    <row r="32" spans="2:48" x14ac:dyDescent="0.2">
      <c r="B32" s="44" t="s">
        <v>540</v>
      </c>
      <c r="C32" s="184" t="s">
        <v>40</v>
      </c>
      <c r="D32" s="42"/>
      <c r="E32" s="2"/>
      <c r="F32" s="2"/>
      <c r="G32" s="160">
        <f>AND(G$7&lt;=$D30,G$8&gt;=$D29)*1</f>
        <v>0</v>
      </c>
      <c r="H32" s="160">
        <f t="shared" ref="H32:AN32" si="68">AND(H$7&lt;=$D30,H$8&gt;=$D29)*1</f>
        <v>0</v>
      </c>
      <c r="I32" s="160">
        <f t="shared" si="68"/>
        <v>0</v>
      </c>
      <c r="J32" s="160">
        <f t="shared" si="68"/>
        <v>0</v>
      </c>
      <c r="K32" s="160">
        <f t="shared" si="68"/>
        <v>1</v>
      </c>
      <c r="L32" s="160">
        <f t="shared" si="68"/>
        <v>1</v>
      </c>
      <c r="M32" s="160">
        <f t="shared" si="68"/>
        <v>1</v>
      </c>
      <c r="N32" s="160">
        <f t="shared" si="68"/>
        <v>1</v>
      </c>
      <c r="O32" s="160">
        <f t="shared" si="68"/>
        <v>1</v>
      </c>
      <c r="P32" s="160">
        <f t="shared" si="68"/>
        <v>1</v>
      </c>
      <c r="Q32" s="160">
        <f t="shared" si="68"/>
        <v>1</v>
      </c>
      <c r="R32" s="160">
        <f t="shared" si="68"/>
        <v>1</v>
      </c>
      <c r="S32" s="160">
        <f t="shared" si="68"/>
        <v>1</v>
      </c>
      <c r="T32" s="160">
        <f t="shared" si="68"/>
        <v>1</v>
      </c>
      <c r="U32" s="160">
        <f t="shared" si="68"/>
        <v>1</v>
      </c>
      <c r="V32" s="160">
        <f t="shared" si="68"/>
        <v>1</v>
      </c>
      <c r="W32" s="160">
        <f t="shared" si="68"/>
        <v>1</v>
      </c>
      <c r="X32" s="160">
        <f t="shared" si="68"/>
        <v>1</v>
      </c>
      <c r="Y32" s="160">
        <f t="shared" si="68"/>
        <v>1</v>
      </c>
      <c r="Z32" s="160">
        <f t="shared" si="68"/>
        <v>1</v>
      </c>
      <c r="AA32" s="160">
        <f t="shared" si="68"/>
        <v>1</v>
      </c>
      <c r="AB32" s="160">
        <f t="shared" si="68"/>
        <v>1</v>
      </c>
      <c r="AC32" s="160">
        <f t="shared" si="68"/>
        <v>1</v>
      </c>
      <c r="AD32" s="160">
        <f t="shared" si="68"/>
        <v>1</v>
      </c>
      <c r="AE32" s="160">
        <f t="shared" si="68"/>
        <v>1</v>
      </c>
      <c r="AF32" s="160">
        <f t="shared" si="68"/>
        <v>1</v>
      </c>
      <c r="AG32" s="160">
        <f t="shared" si="68"/>
        <v>1</v>
      </c>
      <c r="AH32" s="160">
        <f t="shared" si="68"/>
        <v>1</v>
      </c>
      <c r="AI32" s="160">
        <f t="shared" si="68"/>
        <v>1</v>
      </c>
      <c r="AJ32" s="160">
        <f t="shared" si="68"/>
        <v>1</v>
      </c>
      <c r="AK32" s="160">
        <f t="shared" si="68"/>
        <v>0</v>
      </c>
      <c r="AL32" s="160">
        <f t="shared" si="68"/>
        <v>0</v>
      </c>
      <c r="AM32" s="160">
        <f t="shared" si="68"/>
        <v>0</v>
      </c>
      <c r="AN32" s="160">
        <f t="shared" si="68"/>
        <v>0</v>
      </c>
      <c r="AO32" s="160">
        <f t="shared" ref="AO32:AV32" si="69">AND(AO$7&lt;=$D30,AO$8&gt;=$D29)*1</f>
        <v>0</v>
      </c>
      <c r="AP32" s="160">
        <f t="shared" si="69"/>
        <v>0</v>
      </c>
      <c r="AQ32" s="160">
        <f t="shared" si="69"/>
        <v>0</v>
      </c>
      <c r="AR32" s="160">
        <f t="shared" si="69"/>
        <v>0</v>
      </c>
      <c r="AS32" s="160">
        <f t="shared" si="69"/>
        <v>0</v>
      </c>
      <c r="AT32" s="160">
        <f t="shared" si="69"/>
        <v>0</v>
      </c>
      <c r="AU32" s="160">
        <f t="shared" si="69"/>
        <v>0</v>
      </c>
      <c r="AV32" s="160">
        <f t="shared" si="69"/>
        <v>0</v>
      </c>
    </row>
    <row r="33" spans="2:48" x14ac:dyDescent="0.2">
      <c r="B33" s="44" t="s">
        <v>541</v>
      </c>
      <c r="C33" s="184" t="s">
        <v>40</v>
      </c>
      <c r="D33" s="42"/>
      <c r="E33" s="2"/>
      <c r="F33" s="2"/>
      <c r="G33" s="160">
        <f>AND($D30&gt;=G$7,$D30&lt;=G$8)*1</f>
        <v>0</v>
      </c>
      <c r="H33" s="160">
        <f t="shared" ref="H33:AN33" si="70">AND($D30&gt;=H$7,$D30&lt;=H$8)*1</f>
        <v>0</v>
      </c>
      <c r="I33" s="160">
        <f t="shared" si="70"/>
        <v>0</v>
      </c>
      <c r="J33" s="160">
        <f t="shared" si="70"/>
        <v>0</v>
      </c>
      <c r="K33" s="160">
        <f t="shared" si="70"/>
        <v>0</v>
      </c>
      <c r="L33" s="160">
        <f t="shared" si="70"/>
        <v>0</v>
      </c>
      <c r="M33" s="160">
        <f t="shared" si="70"/>
        <v>0</v>
      </c>
      <c r="N33" s="160">
        <f t="shared" si="70"/>
        <v>0</v>
      </c>
      <c r="O33" s="160">
        <f t="shared" si="70"/>
        <v>0</v>
      </c>
      <c r="P33" s="160">
        <f t="shared" si="70"/>
        <v>0</v>
      </c>
      <c r="Q33" s="160">
        <f t="shared" si="70"/>
        <v>0</v>
      </c>
      <c r="R33" s="160">
        <f t="shared" si="70"/>
        <v>0</v>
      </c>
      <c r="S33" s="160">
        <f t="shared" si="70"/>
        <v>0</v>
      </c>
      <c r="T33" s="160">
        <f t="shared" si="70"/>
        <v>0</v>
      </c>
      <c r="U33" s="160">
        <f t="shared" si="70"/>
        <v>0</v>
      </c>
      <c r="V33" s="160">
        <f t="shared" si="70"/>
        <v>0</v>
      </c>
      <c r="W33" s="160">
        <f t="shared" si="70"/>
        <v>0</v>
      </c>
      <c r="X33" s="160">
        <f t="shared" si="70"/>
        <v>0</v>
      </c>
      <c r="Y33" s="160">
        <f t="shared" si="70"/>
        <v>0</v>
      </c>
      <c r="Z33" s="160">
        <f t="shared" si="70"/>
        <v>0</v>
      </c>
      <c r="AA33" s="160">
        <f t="shared" si="70"/>
        <v>0</v>
      </c>
      <c r="AB33" s="160">
        <f t="shared" si="70"/>
        <v>0</v>
      </c>
      <c r="AC33" s="160">
        <f t="shared" si="70"/>
        <v>0</v>
      </c>
      <c r="AD33" s="160">
        <f t="shared" si="70"/>
        <v>0</v>
      </c>
      <c r="AE33" s="160">
        <f t="shared" si="70"/>
        <v>0</v>
      </c>
      <c r="AF33" s="160">
        <f t="shared" si="70"/>
        <v>0</v>
      </c>
      <c r="AG33" s="160">
        <f t="shared" si="70"/>
        <v>0</v>
      </c>
      <c r="AH33" s="160">
        <f t="shared" si="70"/>
        <v>0</v>
      </c>
      <c r="AI33" s="160">
        <f t="shared" si="70"/>
        <v>0</v>
      </c>
      <c r="AJ33" s="160">
        <f t="shared" si="70"/>
        <v>1</v>
      </c>
      <c r="AK33" s="160">
        <f t="shared" si="70"/>
        <v>0</v>
      </c>
      <c r="AL33" s="160">
        <f t="shared" si="70"/>
        <v>0</v>
      </c>
      <c r="AM33" s="160">
        <f t="shared" si="70"/>
        <v>0</v>
      </c>
      <c r="AN33" s="160">
        <f t="shared" si="70"/>
        <v>0</v>
      </c>
      <c r="AO33" s="160">
        <f t="shared" ref="AO33:AV33" si="71">AND($D30&gt;=AO$7,$D30&lt;=AO$8)*1</f>
        <v>0</v>
      </c>
      <c r="AP33" s="160">
        <f t="shared" si="71"/>
        <v>0</v>
      </c>
      <c r="AQ33" s="160">
        <f t="shared" si="71"/>
        <v>0</v>
      </c>
      <c r="AR33" s="160">
        <f t="shared" si="71"/>
        <v>0</v>
      </c>
      <c r="AS33" s="160">
        <f t="shared" si="71"/>
        <v>0</v>
      </c>
      <c r="AT33" s="160">
        <f t="shared" si="71"/>
        <v>0</v>
      </c>
      <c r="AU33" s="160">
        <f t="shared" si="71"/>
        <v>0</v>
      </c>
      <c r="AV33" s="160">
        <f t="shared" si="71"/>
        <v>0</v>
      </c>
    </row>
    <row r="34" spans="2:48" x14ac:dyDescent="0.2">
      <c r="B34" s="44" t="s">
        <v>542</v>
      </c>
      <c r="C34" s="184" t="s">
        <v>44</v>
      </c>
      <c r="D34" s="42"/>
      <c r="E34" s="2"/>
      <c r="F34" s="2"/>
      <c r="G34" s="160">
        <f t="shared" ref="G34:H34" si="72">+(G32+F34)*G32</f>
        <v>0</v>
      </c>
      <c r="H34" s="160">
        <f t="shared" si="72"/>
        <v>0</v>
      </c>
      <c r="I34" s="160">
        <f>+(I32+H34)*I32</f>
        <v>0</v>
      </c>
      <c r="J34" s="160">
        <f t="shared" ref="J34:AN34" si="73">+(J32+I34)*J32</f>
        <v>0</v>
      </c>
      <c r="K34" s="160">
        <f t="shared" si="73"/>
        <v>1</v>
      </c>
      <c r="L34" s="160">
        <f t="shared" si="73"/>
        <v>2</v>
      </c>
      <c r="M34" s="160">
        <f t="shared" si="73"/>
        <v>3</v>
      </c>
      <c r="N34" s="160">
        <f t="shared" si="73"/>
        <v>4</v>
      </c>
      <c r="O34" s="160">
        <f t="shared" si="73"/>
        <v>5</v>
      </c>
      <c r="P34" s="160">
        <f t="shared" si="73"/>
        <v>6</v>
      </c>
      <c r="Q34" s="160">
        <f t="shared" si="73"/>
        <v>7</v>
      </c>
      <c r="R34" s="160">
        <f t="shared" si="73"/>
        <v>8</v>
      </c>
      <c r="S34" s="160">
        <f t="shared" si="73"/>
        <v>9</v>
      </c>
      <c r="T34" s="160">
        <f t="shared" si="73"/>
        <v>10</v>
      </c>
      <c r="U34" s="160">
        <f t="shared" si="73"/>
        <v>11</v>
      </c>
      <c r="V34" s="160">
        <f t="shared" si="73"/>
        <v>12</v>
      </c>
      <c r="W34" s="160">
        <f t="shared" si="73"/>
        <v>13</v>
      </c>
      <c r="X34" s="160">
        <f t="shared" si="73"/>
        <v>14</v>
      </c>
      <c r="Y34" s="160">
        <f t="shared" si="73"/>
        <v>15</v>
      </c>
      <c r="Z34" s="160">
        <f t="shared" si="73"/>
        <v>16</v>
      </c>
      <c r="AA34" s="160">
        <f t="shared" si="73"/>
        <v>17</v>
      </c>
      <c r="AB34" s="160">
        <f t="shared" si="73"/>
        <v>18</v>
      </c>
      <c r="AC34" s="160">
        <f t="shared" si="73"/>
        <v>19</v>
      </c>
      <c r="AD34" s="160">
        <f t="shared" si="73"/>
        <v>20</v>
      </c>
      <c r="AE34" s="160">
        <f t="shared" si="73"/>
        <v>21</v>
      </c>
      <c r="AF34" s="160">
        <f t="shared" si="73"/>
        <v>22</v>
      </c>
      <c r="AG34" s="160">
        <f t="shared" si="73"/>
        <v>23</v>
      </c>
      <c r="AH34" s="160">
        <f t="shared" si="73"/>
        <v>24</v>
      </c>
      <c r="AI34" s="160">
        <f t="shared" si="73"/>
        <v>25</v>
      </c>
      <c r="AJ34" s="160">
        <f t="shared" si="73"/>
        <v>26</v>
      </c>
      <c r="AK34" s="160">
        <f t="shared" si="73"/>
        <v>0</v>
      </c>
      <c r="AL34" s="160">
        <f t="shared" si="73"/>
        <v>0</v>
      </c>
      <c r="AM34" s="160">
        <f t="shared" si="73"/>
        <v>0</v>
      </c>
      <c r="AN34" s="160">
        <f t="shared" si="73"/>
        <v>0</v>
      </c>
      <c r="AO34" s="160">
        <f t="shared" ref="AO34" si="74">+(AO32+AN34)*AO32</f>
        <v>0</v>
      </c>
      <c r="AP34" s="160">
        <f t="shared" ref="AP34" si="75">+(AP32+AO34)*AP32</f>
        <v>0</v>
      </c>
      <c r="AQ34" s="160">
        <f t="shared" ref="AQ34" si="76">+(AQ32+AP34)*AQ32</f>
        <v>0</v>
      </c>
      <c r="AR34" s="160">
        <f t="shared" ref="AR34" si="77">+(AR32+AQ34)*AR32</f>
        <v>0</v>
      </c>
      <c r="AS34" s="160">
        <f t="shared" ref="AS34" si="78">+(AS32+AR34)*AS32</f>
        <v>0</v>
      </c>
      <c r="AT34" s="160">
        <f t="shared" ref="AT34" si="79">+(AT32+AS34)*AT32</f>
        <v>0</v>
      </c>
      <c r="AU34" s="160">
        <f t="shared" ref="AU34" si="80">+(AU32+AT34)*AU32</f>
        <v>0</v>
      </c>
      <c r="AV34" s="160">
        <f t="shared" ref="AV34" si="81">+(AV32+AU34)*AV32</f>
        <v>0</v>
      </c>
    </row>
    <row r="35" spans="2:48" x14ac:dyDescent="0.2">
      <c r="B35" s="44" t="s">
        <v>543</v>
      </c>
      <c r="C35" s="184" t="s">
        <v>46</v>
      </c>
      <c r="D35" s="42"/>
      <c r="E35" s="2"/>
      <c r="F35" s="2"/>
      <c r="G35" s="160">
        <f>+ROUND(G$9*G37,0)</f>
        <v>0</v>
      </c>
      <c r="H35" s="160">
        <f t="shared" ref="H35:AN35" si="82">+ROUND(H$9*H37,0)</f>
        <v>0</v>
      </c>
      <c r="I35" s="160">
        <f t="shared" si="82"/>
        <v>0</v>
      </c>
      <c r="J35" s="160">
        <f t="shared" si="82"/>
        <v>0</v>
      </c>
      <c r="K35" s="160">
        <f t="shared" si="82"/>
        <v>4</v>
      </c>
      <c r="L35" s="160">
        <f t="shared" si="82"/>
        <v>12</v>
      </c>
      <c r="M35" s="160">
        <f t="shared" si="82"/>
        <v>12</v>
      </c>
      <c r="N35" s="160">
        <f t="shared" si="82"/>
        <v>12</v>
      </c>
      <c r="O35" s="160">
        <f t="shared" si="82"/>
        <v>12</v>
      </c>
      <c r="P35" s="160">
        <f t="shared" si="82"/>
        <v>12</v>
      </c>
      <c r="Q35" s="160">
        <f t="shared" si="82"/>
        <v>12</v>
      </c>
      <c r="R35" s="160">
        <f t="shared" si="82"/>
        <v>12</v>
      </c>
      <c r="S35" s="160">
        <f t="shared" si="82"/>
        <v>12</v>
      </c>
      <c r="T35" s="160">
        <f t="shared" si="82"/>
        <v>12</v>
      </c>
      <c r="U35" s="160">
        <f t="shared" si="82"/>
        <v>12</v>
      </c>
      <c r="V35" s="160">
        <f t="shared" si="82"/>
        <v>12</v>
      </c>
      <c r="W35" s="160">
        <f t="shared" si="82"/>
        <v>12</v>
      </c>
      <c r="X35" s="160">
        <f t="shared" si="82"/>
        <v>12</v>
      </c>
      <c r="Y35" s="160">
        <f t="shared" si="82"/>
        <v>12</v>
      </c>
      <c r="Z35" s="160">
        <f t="shared" si="82"/>
        <v>12</v>
      </c>
      <c r="AA35" s="160">
        <f t="shared" si="82"/>
        <v>12</v>
      </c>
      <c r="AB35" s="160">
        <f t="shared" si="82"/>
        <v>12</v>
      </c>
      <c r="AC35" s="160">
        <f t="shared" si="82"/>
        <v>12</v>
      </c>
      <c r="AD35" s="160">
        <f t="shared" si="82"/>
        <v>12</v>
      </c>
      <c r="AE35" s="160">
        <f t="shared" si="82"/>
        <v>12</v>
      </c>
      <c r="AF35" s="160">
        <f t="shared" si="82"/>
        <v>12</v>
      </c>
      <c r="AG35" s="160">
        <f t="shared" si="82"/>
        <v>12</v>
      </c>
      <c r="AH35" s="160">
        <f t="shared" si="82"/>
        <v>12</v>
      </c>
      <c r="AI35" s="160">
        <f t="shared" si="82"/>
        <v>12</v>
      </c>
      <c r="AJ35" s="160">
        <f t="shared" si="82"/>
        <v>12</v>
      </c>
      <c r="AK35" s="160">
        <f t="shared" si="82"/>
        <v>0</v>
      </c>
      <c r="AL35" s="160">
        <f t="shared" si="82"/>
        <v>0</v>
      </c>
      <c r="AM35" s="160">
        <f t="shared" si="82"/>
        <v>0</v>
      </c>
      <c r="AN35" s="160">
        <f t="shared" si="82"/>
        <v>0</v>
      </c>
      <c r="AO35" s="160">
        <f t="shared" ref="AO35:AV35" si="83">+ROUND(AO$9*AO37,0)</f>
        <v>0</v>
      </c>
      <c r="AP35" s="160">
        <f t="shared" si="83"/>
        <v>0</v>
      </c>
      <c r="AQ35" s="160">
        <f t="shared" si="83"/>
        <v>0</v>
      </c>
      <c r="AR35" s="160">
        <f t="shared" si="83"/>
        <v>0</v>
      </c>
      <c r="AS35" s="160">
        <f t="shared" si="83"/>
        <v>0</v>
      </c>
      <c r="AT35" s="160">
        <f t="shared" si="83"/>
        <v>0</v>
      </c>
      <c r="AU35" s="160">
        <f t="shared" si="83"/>
        <v>0</v>
      </c>
      <c r="AV35" s="160">
        <f t="shared" si="83"/>
        <v>0</v>
      </c>
    </row>
    <row r="36" spans="2:48" x14ac:dyDescent="0.2">
      <c r="B36" s="44" t="s">
        <v>544</v>
      </c>
      <c r="C36" s="184" t="s">
        <v>48</v>
      </c>
      <c r="D36" s="42"/>
      <c r="E36" s="2"/>
      <c r="F36" s="2"/>
      <c r="G36" s="160">
        <f>IF(G34=1,  IF(H32=0,$D30-$D29+1, G$8-$D29+1),IF(AND(G32=1,H32=1),G$10,$D30-G$7+1))*G32</f>
        <v>0</v>
      </c>
      <c r="H36" s="160">
        <f t="shared" ref="H36:AN36" si="84">IF(H34=1,  IF(I32=0,$D30-$D29+1, H$8-$D29+1),IF(AND(H32=1,I32=1),H$10,$D30-H$7+1))*H32</f>
        <v>0</v>
      </c>
      <c r="I36" s="160">
        <f t="shared" si="84"/>
        <v>0</v>
      </c>
      <c r="J36" s="160">
        <f t="shared" si="84"/>
        <v>0</v>
      </c>
      <c r="K36" s="160">
        <f t="shared" si="84"/>
        <v>122</v>
      </c>
      <c r="L36" s="160">
        <f t="shared" si="84"/>
        <v>366</v>
      </c>
      <c r="M36" s="160">
        <f t="shared" si="84"/>
        <v>365</v>
      </c>
      <c r="N36" s="160">
        <f t="shared" si="84"/>
        <v>365</v>
      </c>
      <c r="O36" s="160">
        <f t="shared" si="84"/>
        <v>365</v>
      </c>
      <c r="P36" s="160">
        <f t="shared" si="84"/>
        <v>366</v>
      </c>
      <c r="Q36" s="160">
        <f t="shared" si="84"/>
        <v>365</v>
      </c>
      <c r="R36" s="160">
        <f t="shared" si="84"/>
        <v>365</v>
      </c>
      <c r="S36" s="160">
        <f t="shared" si="84"/>
        <v>365</v>
      </c>
      <c r="T36" s="160">
        <f t="shared" si="84"/>
        <v>366</v>
      </c>
      <c r="U36" s="160">
        <f t="shared" si="84"/>
        <v>365</v>
      </c>
      <c r="V36" s="160">
        <f t="shared" si="84"/>
        <v>365</v>
      </c>
      <c r="W36" s="160">
        <f t="shared" si="84"/>
        <v>365</v>
      </c>
      <c r="X36" s="160">
        <f t="shared" si="84"/>
        <v>366</v>
      </c>
      <c r="Y36" s="160">
        <f t="shared" si="84"/>
        <v>365</v>
      </c>
      <c r="Z36" s="160">
        <f t="shared" si="84"/>
        <v>365</v>
      </c>
      <c r="AA36" s="160">
        <f t="shared" si="84"/>
        <v>365</v>
      </c>
      <c r="AB36" s="160">
        <f t="shared" si="84"/>
        <v>366</v>
      </c>
      <c r="AC36" s="160">
        <f t="shared" si="84"/>
        <v>365</v>
      </c>
      <c r="AD36" s="160">
        <f t="shared" si="84"/>
        <v>365</v>
      </c>
      <c r="AE36" s="160">
        <f t="shared" si="84"/>
        <v>365</v>
      </c>
      <c r="AF36" s="160">
        <f t="shared" si="84"/>
        <v>366</v>
      </c>
      <c r="AG36" s="160">
        <f t="shared" si="84"/>
        <v>365</v>
      </c>
      <c r="AH36" s="160">
        <f t="shared" si="84"/>
        <v>365</v>
      </c>
      <c r="AI36" s="160">
        <f t="shared" si="84"/>
        <v>365</v>
      </c>
      <c r="AJ36" s="160">
        <f t="shared" si="84"/>
        <v>366</v>
      </c>
      <c r="AK36" s="160">
        <f t="shared" si="84"/>
        <v>0</v>
      </c>
      <c r="AL36" s="160">
        <f t="shared" si="84"/>
        <v>0</v>
      </c>
      <c r="AM36" s="160">
        <f t="shared" si="84"/>
        <v>0</v>
      </c>
      <c r="AN36" s="160">
        <f t="shared" si="84"/>
        <v>0</v>
      </c>
      <c r="AO36" s="160">
        <f t="shared" ref="AO36" si="85">IF(AO34=1,  IF(AP32=0,$D30-$D29+1, AO$8-$D29+1),IF(AND(AO32=1,AP32=1),AO$10,$D30-AO$7+1))*AO32</f>
        <v>0</v>
      </c>
      <c r="AP36" s="160">
        <f t="shared" ref="AP36" si="86">IF(AP34=1,  IF(AQ32=0,$D30-$D29+1, AP$8-$D29+1),IF(AND(AP32=1,AQ32=1),AP$10,$D30-AP$7+1))*AP32</f>
        <v>0</v>
      </c>
      <c r="AQ36" s="160">
        <f t="shared" ref="AQ36" si="87">IF(AQ34=1,  IF(AR32=0,$D30-$D29+1, AQ$8-$D29+1),IF(AND(AQ32=1,AR32=1),AQ$10,$D30-AQ$7+1))*AQ32</f>
        <v>0</v>
      </c>
      <c r="AR36" s="160">
        <f t="shared" ref="AR36" si="88">IF(AR34=1,  IF(AS32=0,$D30-$D29+1, AR$8-$D29+1),IF(AND(AR32=1,AS32=1),AR$10,$D30-AR$7+1))*AR32</f>
        <v>0</v>
      </c>
      <c r="AS36" s="160">
        <f t="shared" ref="AS36" si="89">IF(AS34=1,  IF(AT32=0,$D30-$D29+1, AS$8-$D29+1),IF(AND(AS32=1,AT32=1),AS$10,$D30-AS$7+1))*AS32</f>
        <v>0</v>
      </c>
      <c r="AT36" s="160">
        <f t="shared" ref="AT36" si="90">IF(AT34=1,  IF(AU32=0,$D30-$D29+1, AT$8-$D29+1),IF(AND(AT32=1,AU32=1),AT$10,$D30-AT$7+1))*AT32</f>
        <v>0</v>
      </c>
      <c r="AU36" s="160">
        <f t="shared" ref="AU36" si="91">IF(AU34=1,  IF(AV32=0,$D30-$D29+1, AU$8-$D29+1),IF(AND(AU32=1,AV32=1),AU$10,$D30-AU$7+1))*AU32</f>
        <v>0</v>
      </c>
      <c r="AV36" s="160">
        <f t="shared" ref="AV36" si="92">IF(AV34=1,  IF(AW32=0,$D30-$D29+1, AV$8-$D29+1),IF(AND(AV32=1,AW32=1),AV$10,$D30-AV$7+1))*AV32</f>
        <v>0</v>
      </c>
    </row>
    <row r="37" spans="2:48" x14ac:dyDescent="0.2">
      <c r="B37" s="190" t="s">
        <v>545</v>
      </c>
      <c r="C37" s="186" t="s">
        <v>2</v>
      </c>
      <c r="D37" s="43"/>
      <c r="E37" s="191"/>
      <c r="F37" s="191"/>
      <c r="G37" s="192">
        <f>+IF(ISERROR(G36/G$10),0,G36/G$10)</f>
        <v>0</v>
      </c>
      <c r="H37" s="192">
        <f t="shared" ref="H37:AN37" si="93">+IF(ISERROR(H36/H$10),0,H36/H$10)</f>
        <v>0</v>
      </c>
      <c r="I37" s="192">
        <f t="shared" si="93"/>
        <v>0</v>
      </c>
      <c r="J37" s="192">
        <f t="shared" si="93"/>
        <v>0</v>
      </c>
      <c r="K37" s="192">
        <f t="shared" si="93"/>
        <v>0.33424657534246577</v>
      </c>
      <c r="L37" s="192">
        <f t="shared" si="93"/>
        <v>1</v>
      </c>
      <c r="M37" s="192">
        <f t="shared" si="93"/>
        <v>1</v>
      </c>
      <c r="N37" s="192">
        <f t="shared" si="93"/>
        <v>1</v>
      </c>
      <c r="O37" s="192">
        <f t="shared" si="93"/>
        <v>1</v>
      </c>
      <c r="P37" s="192">
        <f t="shared" si="93"/>
        <v>1</v>
      </c>
      <c r="Q37" s="192">
        <f t="shared" si="93"/>
        <v>1</v>
      </c>
      <c r="R37" s="192">
        <f t="shared" si="93"/>
        <v>1</v>
      </c>
      <c r="S37" s="192">
        <f t="shared" si="93"/>
        <v>1</v>
      </c>
      <c r="T37" s="192">
        <f t="shared" si="93"/>
        <v>1</v>
      </c>
      <c r="U37" s="192">
        <f t="shared" si="93"/>
        <v>1</v>
      </c>
      <c r="V37" s="192">
        <f t="shared" si="93"/>
        <v>1</v>
      </c>
      <c r="W37" s="192">
        <f t="shared" si="93"/>
        <v>1</v>
      </c>
      <c r="X37" s="192">
        <f t="shared" si="93"/>
        <v>1</v>
      </c>
      <c r="Y37" s="192">
        <f t="shared" si="93"/>
        <v>1</v>
      </c>
      <c r="Z37" s="192">
        <f t="shared" si="93"/>
        <v>1</v>
      </c>
      <c r="AA37" s="192">
        <f t="shared" si="93"/>
        <v>1</v>
      </c>
      <c r="AB37" s="192">
        <f t="shared" si="93"/>
        <v>1</v>
      </c>
      <c r="AC37" s="192">
        <f t="shared" si="93"/>
        <v>1</v>
      </c>
      <c r="AD37" s="192">
        <f t="shared" si="93"/>
        <v>1</v>
      </c>
      <c r="AE37" s="192">
        <f t="shared" si="93"/>
        <v>1</v>
      </c>
      <c r="AF37" s="192">
        <f t="shared" si="93"/>
        <v>1</v>
      </c>
      <c r="AG37" s="192">
        <f t="shared" si="93"/>
        <v>1</v>
      </c>
      <c r="AH37" s="192">
        <f t="shared" si="93"/>
        <v>1</v>
      </c>
      <c r="AI37" s="192">
        <f t="shared" si="93"/>
        <v>1</v>
      </c>
      <c r="AJ37" s="192">
        <f t="shared" si="93"/>
        <v>1</v>
      </c>
      <c r="AK37" s="192">
        <f t="shared" si="93"/>
        <v>0</v>
      </c>
      <c r="AL37" s="192">
        <f t="shared" si="93"/>
        <v>0</v>
      </c>
      <c r="AM37" s="192">
        <f t="shared" si="93"/>
        <v>0</v>
      </c>
      <c r="AN37" s="192">
        <f t="shared" si="93"/>
        <v>0</v>
      </c>
      <c r="AO37" s="192">
        <f t="shared" ref="AO37:AV37" si="94">+IF(ISERROR(AO36/AO$10),0,AO36/AO$10)</f>
        <v>0</v>
      </c>
      <c r="AP37" s="192">
        <f t="shared" si="94"/>
        <v>0</v>
      </c>
      <c r="AQ37" s="192">
        <f t="shared" si="94"/>
        <v>0</v>
      </c>
      <c r="AR37" s="192">
        <f t="shared" si="94"/>
        <v>0</v>
      </c>
      <c r="AS37" s="192">
        <f t="shared" si="94"/>
        <v>0</v>
      </c>
      <c r="AT37" s="192">
        <f t="shared" si="94"/>
        <v>0</v>
      </c>
      <c r="AU37" s="192">
        <f t="shared" si="94"/>
        <v>0</v>
      </c>
      <c r="AV37" s="192">
        <f t="shared" si="94"/>
        <v>0</v>
      </c>
    </row>
    <row r="38" spans="2:48" x14ac:dyDescent="0.2">
      <c r="B38" s="188" t="s">
        <v>50</v>
      </c>
      <c r="C38" s="185" t="s">
        <v>127</v>
      </c>
      <c r="D38" s="189">
        <f>+Hip!D29</f>
        <v>45292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</row>
    <row r="39" spans="2:48" x14ac:dyDescent="0.2">
      <c r="B39" s="44" t="s">
        <v>51</v>
      </c>
      <c r="C39" s="184" t="s">
        <v>127</v>
      </c>
      <c r="D39" s="187">
        <f>+DATE(YEAR(D38)+Hip!D172,MONTH(Flags!D38),DAY(Flags!D38)-1)</f>
        <v>50770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2:48" x14ac:dyDescent="0.2">
      <c r="B40" s="44" t="s">
        <v>52</v>
      </c>
      <c r="C40" s="184" t="s">
        <v>40</v>
      </c>
      <c r="D40" s="42"/>
      <c r="E40" s="2"/>
      <c r="F40" s="2"/>
      <c r="G40" s="160">
        <f>AND($D38&gt;=G$7,$D38&lt;=G$8)*1</f>
        <v>0</v>
      </c>
      <c r="H40" s="160">
        <f t="shared" ref="H40:AN40" si="95">AND($D38&gt;=H$7,$D38&lt;=H$8)*1</f>
        <v>1</v>
      </c>
      <c r="I40" s="160">
        <f t="shared" si="95"/>
        <v>0</v>
      </c>
      <c r="J40" s="160">
        <f t="shared" si="95"/>
        <v>0</v>
      </c>
      <c r="K40" s="160">
        <f t="shared" si="95"/>
        <v>0</v>
      </c>
      <c r="L40" s="160">
        <f t="shared" si="95"/>
        <v>0</v>
      </c>
      <c r="M40" s="160">
        <f t="shared" si="95"/>
        <v>0</v>
      </c>
      <c r="N40" s="160">
        <f t="shared" si="95"/>
        <v>0</v>
      </c>
      <c r="O40" s="160">
        <f t="shared" si="95"/>
        <v>0</v>
      </c>
      <c r="P40" s="160">
        <f t="shared" si="95"/>
        <v>0</v>
      </c>
      <c r="Q40" s="160">
        <f t="shared" si="95"/>
        <v>0</v>
      </c>
      <c r="R40" s="160">
        <f t="shared" si="95"/>
        <v>0</v>
      </c>
      <c r="S40" s="160">
        <f t="shared" si="95"/>
        <v>0</v>
      </c>
      <c r="T40" s="160">
        <f t="shared" si="95"/>
        <v>0</v>
      </c>
      <c r="U40" s="160">
        <f t="shared" si="95"/>
        <v>0</v>
      </c>
      <c r="V40" s="160">
        <f t="shared" si="95"/>
        <v>0</v>
      </c>
      <c r="W40" s="160">
        <f t="shared" si="95"/>
        <v>0</v>
      </c>
      <c r="X40" s="160">
        <f t="shared" si="95"/>
        <v>0</v>
      </c>
      <c r="Y40" s="160">
        <f t="shared" si="95"/>
        <v>0</v>
      </c>
      <c r="Z40" s="160">
        <f t="shared" si="95"/>
        <v>0</v>
      </c>
      <c r="AA40" s="160">
        <f t="shared" si="95"/>
        <v>0</v>
      </c>
      <c r="AB40" s="160">
        <f t="shared" si="95"/>
        <v>0</v>
      </c>
      <c r="AC40" s="160">
        <f t="shared" si="95"/>
        <v>0</v>
      </c>
      <c r="AD40" s="160">
        <f t="shared" si="95"/>
        <v>0</v>
      </c>
      <c r="AE40" s="160">
        <f t="shared" si="95"/>
        <v>0</v>
      </c>
      <c r="AF40" s="160">
        <f t="shared" si="95"/>
        <v>0</v>
      </c>
      <c r="AG40" s="160">
        <f t="shared" si="95"/>
        <v>0</v>
      </c>
      <c r="AH40" s="160">
        <f t="shared" si="95"/>
        <v>0</v>
      </c>
      <c r="AI40" s="160">
        <f t="shared" si="95"/>
        <v>0</v>
      </c>
      <c r="AJ40" s="160">
        <f t="shared" si="95"/>
        <v>0</v>
      </c>
      <c r="AK40" s="160">
        <f t="shared" si="95"/>
        <v>0</v>
      </c>
      <c r="AL40" s="160">
        <f t="shared" si="95"/>
        <v>0</v>
      </c>
      <c r="AM40" s="160">
        <f t="shared" si="95"/>
        <v>0</v>
      </c>
      <c r="AN40" s="160">
        <f t="shared" si="95"/>
        <v>0</v>
      </c>
      <c r="AO40" s="160">
        <f t="shared" ref="AO40:AV40" si="96">AND($D38&gt;=AO$7,$D38&lt;=AO$8)*1</f>
        <v>0</v>
      </c>
      <c r="AP40" s="160">
        <f t="shared" si="96"/>
        <v>0</v>
      </c>
      <c r="AQ40" s="160">
        <f t="shared" si="96"/>
        <v>0</v>
      </c>
      <c r="AR40" s="160">
        <f t="shared" si="96"/>
        <v>0</v>
      </c>
      <c r="AS40" s="160">
        <f t="shared" si="96"/>
        <v>0</v>
      </c>
      <c r="AT40" s="160">
        <f t="shared" si="96"/>
        <v>0</v>
      </c>
      <c r="AU40" s="160">
        <f t="shared" si="96"/>
        <v>0</v>
      </c>
      <c r="AV40" s="160">
        <f t="shared" si="96"/>
        <v>0</v>
      </c>
    </row>
    <row r="41" spans="2:48" x14ac:dyDescent="0.2">
      <c r="B41" s="44" t="s">
        <v>53</v>
      </c>
      <c r="C41" s="184" t="s">
        <v>40</v>
      </c>
      <c r="D41" s="42"/>
      <c r="E41" s="2"/>
      <c r="F41" s="2"/>
      <c r="G41" s="160">
        <f>AND(G$7&lt;=$D39,G$8&gt;=$D38)*1</f>
        <v>0</v>
      </c>
      <c r="H41" s="160">
        <f t="shared" ref="H41:AN41" si="97">AND(H$7&lt;=$D39,H$8&gt;=$D38)*1</f>
        <v>1</v>
      </c>
      <c r="I41" s="160">
        <f t="shared" si="97"/>
        <v>1</v>
      </c>
      <c r="J41" s="160">
        <f t="shared" si="97"/>
        <v>1</v>
      </c>
      <c r="K41" s="160">
        <f t="shared" si="97"/>
        <v>1</v>
      </c>
      <c r="L41" s="160">
        <f t="shared" si="97"/>
        <v>1</v>
      </c>
      <c r="M41" s="160">
        <f t="shared" si="97"/>
        <v>1</v>
      </c>
      <c r="N41" s="160">
        <f t="shared" si="97"/>
        <v>1</v>
      </c>
      <c r="O41" s="160">
        <f t="shared" si="97"/>
        <v>1</v>
      </c>
      <c r="P41" s="160">
        <f t="shared" si="97"/>
        <v>1</v>
      </c>
      <c r="Q41" s="160">
        <f t="shared" si="97"/>
        <v>1</v>
      </c>
      <c r="R41" s="160">
        <f t="shared" si="97"/>
        <v>1</v>
      </c>
      <c r="S41" s="160">
        <f t="shared" si="97"/>
        <v>1</v>
      </c>
      <c r="T41" s="160">
        <f t="shared" si="97"/>
        <v>1</v>
      </c>
      <c r="U41" s="160">
        <f t="shared" si="97"/>
        <v>1</v>
      </c>
      <c r="V41" s="160">
        <f t="shared" si="97"/>
        <v>1</v>
      </c>
      <c r="W41" s="160">
        <f t="shared" si="97"/>
        <v>0</v>
      </c>
      <c r="X41" s="160">
        <f t="shared" si="97"/>
        <v>0</v>
      </c>
      <c r="Y41" s="160">
        <f t="shared" si="97"/>
        <v>0</v>
      </c>
      <c r="Z41" s="160">
        <f t="shared" si="97"/>
        <v>0</v>
      </c>
      <c r="AA41" s="160">
        <f t="shared" si="97"/>
        <v>0</v>
      </c>
      <c r="AB41" s="160">
        <f t="shared" si="97"/>
        <v>0</v>
      </c>
      <c r="AC41" s="160">
        <f t="shared" si="97"/>
        <v>0</v>
      </c>
      <c r="AD41" s="160">
        <f t="shared" si="97"/>
        <v>0</v>
      </c>
      <c r="AE41" s="160">
        <f t="shared" si="97"/>
        <v>0</v>
      </c>
      <c r="AF41" s="160">
        <f t="shared" si="97"/>
        <v>0</v>
      </c>
      <c r="AG41" s="160">
        <f t="shared" si="97"/>
        <v>0</v>
      </c>
      <c r="AH41" s="160">
        <f t="shared" si="97"/>
        <v>0</v>
      </c>
      <c r="AI41" s="160">
        <f t="shared" si="97"/>
        <v>0</v>
      </c>
      <c r="AJ41" s="160">
        <f t="shared" si="97"/>
        <v>0</v>
      </c>
      <c r="AK41" s="160">
        <f t="shared" si="97"/>
        <v>0</v>
      </c>
      <c r="AL41" s="160">
        <f t="shared" si="97"/>
        <v>0</v>
      </c>
      <c r="AM41" s="160">
        <f t="shared" si="97"/>
        <v>0</v>
      </c>
      <c r="AN41" s="160">
        <f t="shared" si="97"/>
        <v>0</v>
      </c>
      <c r="AO41" s="160">
        <f t="shared" ref="AO41:AV41" si="98">AND(AO$7&lt;=$D39,AO$8&gt;=$D38)*1</f>
        <v>0</v>
      </c>
      <c r="AP41" s="160">
        <f t="shared" si="98"/>
        <v>0</v>
      </c>
      <c r="AQ41" s="160">
        <f t="shared" si="98"/>
        <v>0</v>
      </c>
      <c r="AR41" s="160">
        <f t="shared" si="98"/>
        <v>0</v>
      </c>
      <c r="AS41" s="160">
        <f t="shared" si="98"/>
        <v>0</v>
      </c>
      <c r="AT41" s="160">
        <f t="shared" si="98"/>
        <v>0</v>
      </c>
      <c r="AU41" s="160">
        <f t="shared" si="98"/>
        <v>0</v>
      </c>
      <c r="AV41" s="160">
        <f t="shared" si="98"/>
        <v>0</v>
      </c>
    </row>
    <row r="42" spans="2:48" x14ac:dyDescent="0.2">
      <c r="B42" s="44" t="s">
        <v>54</v>
      </c>
      <c r="C42" s="184" t="s">
        <v>40</v>
      </c>
      <c r="D42" s="42"/>
      <c r="E42" s="2"/>
      <c r="F42" s="2"/>
      <c r="G42" s="160">
        <f>AND($D39&gt;=G$7,$D39&lt;=G$8)*1</f>
        <v>0</v>
      </c>
      <c r="H42" s="160">
        <f t="shared" ref="H42:AN42" si="99">AND($D39&gt;=H$7,$D39&lt;=H$8)*1</f>
        <v>0</v>
      </c>
      <c r="I42" s="160">
        <f t="shared" si="99"/>
        <v>0</v>
      </c>
      <c r="J42" s="160">
        <f t="shared" si="99"/>
        <v>0</v>
      </c>
      <c r="K42" s="160">
        <f t="shared" si="99"/>
        <v>0</v>
      </c>
      <c r="L42" s="160">
        <f t="shared" si="99"/>
        <v>0</v>
      </c>
      <c r="M42" s="160">
        <f t="shared" si="99"/>
        <v>0</v>
      </c>
      <c r="N42" s="160">
        <f t="shared" si="99"/>
        <v>0</v>
      </c>
      <c r="O42" s="160">
        <f t="shared" si="99"/>
        <v>0</v>
      </c>
      <c r="P42" s="160">
        <f t="shared" si="99"/>
        <v>0</v>
      </c>
      <c r="Q42" s="160">
        <f t="shared" si="99"/>
        <v>0</v>
      </c>
      <c r="R42" s="160">
        <f t="shared" si="99"/>
        <v>0</v>
      </c>
      <c r="S42" s="160">
        <f t="shared" si="99"/>
        <v>0</v>
      </c>
      <c r="T42" s="160">
        <f t="shared" si="99"/>
        <v>0</v>
      </c>
      <c r="U42" s="160">
        <f t="shared" si="99"/>
        <v>0</v>
      </c>
      <c r="V42" s="160">
        <f t="shared" si="99"/>
        <v>1</v>
      </c>
      <c r="W42" s="160">
        <f t="shared" si="99"/>
        <v>0</v>
      </c>
      <c r="X42" s="160">
        <f t="shared" si="99"/>
        <v>0</v>
      </c>
      <c r="Y42" s="160">
        <f t="shared" si="99"/>
        <v>0</v>
      </c>
      <c r="Z42" s="160">
        <f t="shared" si="99"/>
        <v>0</v>
      </c>
      <c r="AA42" s="160">
        <f t="shared" si="99"/>
        <v>0</v>
      </c>
      <c r="AB42" s="160">
        <f t="shared" si="99"/>
        <v>0</v>
      </c>
      <c r="AC42" s="160">
        <f t="shared" si="99"/>
        <v>0</v>
      </c>
      <c r="AD42" s="160">
        <f t="shared" si="99"/>
        <v>0</v>
      </c>
      <c r="AE42" s="160">
        <f t="shared" si="99"/>
        <v>0</v>
      </c>
      <c r="AF42" s="160">
        <f t="shared" si="99"/>
        <v>0</v>
      </c>
      <c r="AG42" s="160">
        <f t="shared" si="99"/>
        <v>0</v>
      </c>
      <c r="AH42" s="160">
        <f t="shared" si="99"/>
        <v>0</v>
      </c>
      <c r="AI42" s="160">
        <f t="shared" si="99"/>
        <v>0</v>
      </c>
      <c r="AJ42" s="160">
        <f t="shared" si="99"/>
        <v>0</v>
      </c>
      <c r="AK42" s="160">
        <f t="shared" si="99"/>
        <v>0</v>
      </c>
      <c r="AL42" s="160">
        <f t="shared" si="99"/>
        <v>0</v>
      </c>
      <c r="AM42" s="160">
        <f t="shared" si="99"/>
        <v>0</v>
      </c>
      <c r="AN42" s="160">
        <f t="shared" si="99"/>
        <v>0</v>
      </c>
      <c r="AO42" s="160">
        <f t="shared" ref="AO42:AV42" si="100">AND($D39&gt;=AO$7,$D39&lt;=AO$8)*1</f>
        <v>0</v>
      </c>
      <c r="AP42" s="160">
        <f t="shared" si="100"/>
        <v>0</v>
      </c>
      <c r="AQ42" s="160">
        <f t="shared" si="100"/>
        <v>0</v>
      </c>
      <c r="AR42" s="160">
        <f t="shared" si="100"/>
        <v>0</v>
      </c>
      <c r="AS42" s="160">
        <f t="shared" si="100"/>
        <v>0</v>
      </c>
      <c r="AT42" s="160">
        <f t="shared" si="100"/>
        <v>0</v>
      </c>
      <c r="AU42" s="160">
        <f t="shared" si="100"/>
        <v>0</v>
      </c>
      <c r="AV42" s="160">
        <f t="shared" si="100"/>
        <v>0</v>
      </c>
    </row>
    <row r="43" spans="2:48" x14ac:dyDescent="0.2">
      <c r="B43" s="44" t="s">
        <v>55</v>
      </c>
      <c r="C43" s="184" t="s">
        <v>44</v>
      </c>
      <c r="D43" s="42"/>
      <c r="E43" s="2"/>
      <c r="F43" s="2"/>
      <c r="G43" s="160">
        <f t="shared" ref="G43:H43" si="101">+(G41+F43)*G41</f>
        <v>0</v>
      </c>
      <c r="H43" s="160">
        <f t="shared" si="101"/>
        <v>1</v>
      </c>
      <c r="I43" s="160">
        <f>+(I41+H43)*I41</f>
        <v>2</v>
      </c>
      <c r="J43" s="160">
        <f t="shared" ref="J43:AN43" si="102">+(J41+I43)*J41</f>
        <v>3</v>
      </c>
      <c r="K43" s="160">
        <f t="shared" si="102"/>
        <v>4</v>
      </c>
      <c r="L43" s="160">
        <f t="shared" si="102"/>
        <v>5</v>
      </c>
      <c r="M43" s="160">
        <f t="shared" si="102"/>
        <v>6</v>
      </c>
      <c r="N43" s="160">
        <f t="shared" si="102"/>
        <v>7</v>
      </c>
      <c r="O43" s="160">
        <f t="shared" si="102"/>
        <v>8</v>
      </c>
      <c r="P43" s="160">
        <f t="shared" si="102"/>
        <v>9</v>
      </c>
      <c r="Q43" s="160">
        <f t="shared" si="102"/>
        <v>10</v>
      </c>
      <c r="R43" s="160">
        <f t="shared" si="102"/>
        <v>11</v>
      </c>
      <c r="S43" s="160">
        <f t="shared" si="102"/>
        <v>12</v>
      </c>
      <c r="T43" s="160">
        <f t="shared" si="102"/>
        <v>13</v>
      </c>
      <c r="U43" s="160">
        <f t="shared" si="102"/>
        <v>14</v>
      </c>
      <c r="V43" s="160">
        <f t="shared" si="102"/>
        <v>15</v>
      </c>
      <c r="W43" s="160">
        <f t="shared" si="102"/>
        <v>0</v>
      </c>
      <c r="X43" s="160">
        <f t="shared" si="102"/>
        <v>0</v>
      </c>
      <c r="Y43" s="160">
        <f t="shared" si="102"/>
        <v>0</v>
      </c>
      <c r="Z43" s="160">
        <f t="shared" si="102"/>
        <v>0</v>
      </c>
      <c r="AA43" s="160">
        <f t="shared" si="102"/>
        <v>0</v>
      </c>
      <c r="AB43" s="160">
        <f t="shared" si="102"/>
        <v>0</v>
      </c>
      <c r="AC43" s="160">
        <f t="shared" si="102"/>
        <v>0</v>
      </c>
      <c r="AD43" s="160">
        <f t="shared" si="102"/>
        <v>0</v>
      </c>
      <c r="AE43" s="160">
        <f t="shared" si="102"/>
        <v>0</v>
      </c>
      <c r="AF43" s="160">
        <f t="shared" si="102"/>
        <v>0</v>
      </c>
      <c r="AG43" s="160">
        <f t="shared" si="102"/>
        <v>0</v>
      </c>
      <c r="AH43" s="160">
        <f t="shared" si="102"/>
        <v>0</v>
      </c>
      <c r="AI43" s="160">
        <f t="shared" si="102"/>
        <v>0</v>
      </c>
      <c r="AJ43" s="160">
        <f t="shared" si="102"/>
        <v>0</v>
      </c>
      <c r="AK43" s="160">
        <f t="shared" si="102"/>
        <v>0</v>
      </c>
      <c r="AL43" s="160">
        <f t="shared" si="102"/>
        <v>0</v>
      </c>
      <c r="AM43" s="160">
        <f t="shared" si="102"/>
        <v>0</v>
      </c>
      <c r="AN43" s="160">
        <f t="shared" si="102"/>
        <v>0</v>
      </c>
      <c r="AO43" s="160">
        <f t="shared" ref="AO43" si="103">+(AO41+AN43)*AO41</f>
        <v>0</v>
      </c>
      <c r="AP43" s="160">
        <f t="shared" ref="AP43" si="104">+(AP41+AO43)*AP41</f>
        <v>0</v>
      </c>
      <c r="AQ43" s="160">
        <f t="shared" ref="AQ43" si="105">+(AQ41+AP43)*AQ41</f>
        <v>0</v>
      </c>
      <c r="AR43" s="160">
        <f t="shared" ref="AR43" si="106">+(AR41+AQ43)*AR41</f>
        <v>0</v>
      </c>
      <c r="AS43" s="160">
        <f t="shared" ref="AS43" si="107">+(AS41+AR43)*AS41</f>
        <v>0</v>
      </c>
      <c r="AT43" s="160">
        <f t="shared" ref="AT43" si="108">+(AT41+AS43)*AT41</f>
        <v>0</v>
      </c>
      <c r="AU43" s="160">
        <f t="shared" ref="AU43" si="109">+(AU41+AT43)*AU41</f>
        <v>0</v>
      </c>
      <c r="AV43" s="160">
        <f t="shared" ref="AV43" si="110">+(AV41+AU43)*AV41</f>
        <v>0</v>
      </c>
    </row>
    <row r="44" spans="2:48" x14ac:dyDescent="0.2">
      <c r="B44" s="44" t="s">
        <v>56</v>
      </c>
      <c r="C44" s="184" t="s">
        <v>46</v>
      </c>
      <c r="D44" s="42"/>
      <c r="E44" s="2"/>
      <c r="F44" s="2"/>
      <c r="G44" s="160">
        <f>+ROUND(G$9*G46,0)</f>
        <v>0</v>
      </c>
      <c r="H44" s="160">
        <f t="shared" ref="H44:AN44" si="111">+ROUND(H$9*H46,0)</f>
        <v>12</v>
      </c>
      <c r="I44" s="160">
        <f t="shared" si="111"/>
        <v>12</v>
      </c>
      <c r="J44" s="160">
        <f t="shared" si="111"/>
        <v>12</v>
      </c>
      <c r="K44" s="160">
        <f t="shared" si="111"/>
        <v>12</v>
      </c>
      <c r="L44" s="160">
        <f t="shared" si="111"/>
        <v>12</v>
      </c>
      <c r="M44" s="160">
        <f t="shared" si="111"/>
        <v>12</v>
      </c>
      <c r="N44" s="160">
        <f t="shared" si="111"/>
        <v>12</v>
      </c>
      <c r="O44" s="160">
        <f t="shared" si="111"/>
        <v>12</v>
      </c>
      <c r="P44" s="160">
        <f t="shared" si="111"/>
        <v>12</v>
      </c>
      <c r="Q44" s="160">
        <f t="shared" si="111"/>
        <v>12</v>
      </c>
      <c r="R44" s="160">
        <f t="shared" si="111"/>
        <v>12</v>
      </c>
      <c r="S44" s="160">
        <f t="shared" si="111"/>
        <v>12</v>
      </c>
      <c r="T44" s="160">
        <f t="shared" si="111"/>
        <v>12</v>
      </c>
      <c r="U44" s="160">
        <f t="shared" si="111"/>
        <v>12</v>
      </c>
      <c r="V44" s="160">
        <f t="shared" si="111"/>
        <v>12</v>
      </c>
      <c r="W44" s="160">
        <f t="shared" si="111"/>
        <v>0</v>
      </c>
      <c r="X44" s="160">
        <f t="shared" si="111"/>
        <v>0</v>
      </c>
      <c r="Y44" s="160">
        <f t="shared" si="111"/>
        <v>0</v>
      </c>
      <c r="Z44" s="160">
        <f t="shared" si="111"/>
        <v>0</v>
      </c>
      <c r="AA44" s="160">
        <f t="shared" si="111"/>
        <v>0</v>
      </c>
      <c r="AB44" s="160">
        <f t="shared" si="111"/>
        <v>0</v>
      </c>
      <c r="AC44" s="160">
        <f t="shared" si="111"/>
        <v>0</v>
      </c>
      <c r="AD44" s="160">
        <f t="shared" si="111"/>
        <v>0</v>
      </c>
      <c r="AE44" s="160">
        <f t="shared" si="111"/>
        <v>0</v>
      </c>
      <c r="AF44" s="160">
        <f t="shared" si="111"/>
        <v>0</v>
      </c>
      <c r="AG44" s="160">
        <f t="shared" si="111"/>
        <v>0</v>
      </c>
      <c r="AH44" s="160">
        <f t="shared" si="111"/>
        <v>0</v>
      </c>
      <c r="AI44" s="160">
        <f t="shared" si="111"/>
        <v>0</v>
      </c>
      <c r="AJ44" s="160">
        <f t="shared" si="111"/>
        <v>0</v>
      </c>
      <c r="AK44" s="160">
        <f t="shared" si="111"/>
        <v>0</v>
      </c>
      <c r="AL44" s="160">
        <f t="shared" si="111"/>
        <v>0</v>
      </c>
      <c r="AM44" s="160">
        <f t="shared" si="111"/>
        <v>0</v>
      </c>
      <c r="AN44" s="160">
        <f t="shared" si="111"/>
        <v>0</v>
      </c>
      <c r="AO44" s="160">
        <f t="shared" ref="AO44:AV44" si="112">+ROUND(AO$9*AO46,0)</f>
        <v>0</v>
      </c>
      <c r="AP44" s="160">
        <f t="shared" si="112"/>
        <v>0</v>
      </c>
      <c r="AQ44" s="160">
        <f t="shared" si="112"/>
        <v>0</v>
      </c>
      <c r="AR44" s="160">
        <f t="shared" si="112"/>
        <v>0</v>
      </c>
      <c r="AS44" s="160">
        <f t="shared" si="112"/>
        <v>0</v>
      </c>
      <c r="AT44" s="160">
        <f t="shared" si="112"/>
        <v>0</v>
      </c>
      <c r="AU44" s="160">
        <f t="shared" si="112"/>
        <v>0</v>
      </c>
      <c r="AV44" s="160">
        <f t="shared" si="112"/>
        <v>0</v>
      </c>
    </row>
    <row r="45" spans="2:48" x14ac:dyDescent="0.2">
      <c r="B45" s="44" t="s">
        <v>57</v>
      </c>
      <c r="C45" s="184" t="s">
        <v>48</v>
      </c>
      <c r="D45" s="42"/>
      <c r="E45" s="2"/>
      <c r="F45" s="2"/>
      <c r="G45" s="160">
        <f>IF(G43=1,  IF(H41=0,$D39-$D38+1, G$8-$D38+1),IF(AND(G41=1,H41=1),G$10,$D39-G$7+1))*G41</f>
        <v>0</v>
      </c>
      <c r="H45" s="160">
        <f t="shared" ref="H45:AN45" si="113">IF(H43=1,  IF(I41=0,$D39-$D38+1, H$8-$D38+1),IF(AND(H41=1,I41=1),H$10,$D39-H$7+1))*H41</f>
        <v>366</v>
      </c>
      <c r="I45" s="160">
        <f t="shared" si="113"/>
        <v>365</v>
      </c>
      <c r="J45" s="160">
        <f t="shared" si="113"/>
        <v>365</v>
      </c>
      <c r="K45" s="160">
        <f t="shared" si="113"/>
        <v>365</v>
      </c>
      <c r="L45" s="160">
        <f t="shared" si="113"/>
        <v>366</v>
      </c>
      <c r="M45" s="160">
        <f t="shared" si="113"/>
        <v>365</v>
      </c>
      <c r="N45" s="160">
        <f t="shared" si="113"/>
        <v>365</v>
      </c>
      <c r="O45" s="160">
        <f t="shared" si="113"/>
        <v>365</v>
      </c>
      <c r="P45" s="160">
        <f t="shared" si="113"/>
        <v>366</v>
      </c>
      <c r="Q45" s="160">
        <f t="shared" si="113"/>
        <v>365</v>
      </c>
      <c r="R45" s="160">
        <f t="shared" si="113"/>
        <v>365</v>
      </c>
      <c r="S45" s="160">
        <f t="shared" si="113"/>
        <v>365</v>
      </c>
      <c r="T45" s="160">
        <f t="shared" si="113"/>
        <v>366</v>
      </c>
      <c r="U45" s="160">
        <f t="shared" si="113"/>
        <v>365</v>
      </c>
      <c r="V45" s="160">
        <f t="shared" si="113"/>
        <v>365</v>
      </c>
      <c r="W45" s="160">
        <f t="shared" si="113"/>
        <v>0</v>
      </c>
      <c r="X45" s="160">
        <f t="shared" si="113"/>
        <v>0</v>
      </c>
      <c r="Y45" s="160">
        <f t="shared" si="113"/>
        <v>0</v>
      </c>
      <c r="Z45" s="160">
        <f t="shared" si="113"/>
        <v>0</v>
      </c>
      <c r="AA45" s="160">
        <f t="shared" si="113"/>
        <v>0</v>
      </c>
      <c r="AB45" s="160">
        <f t="shared" si="113"/>
        <v>0</v>
      </c>
      <c r="AC45" s="160">
        <f t="shared" si="113"/>
        <v>0</v>
      </c>
      <c r="AD45" s="160">
        <f t="shared" si="113"/>
        <v>0</v>
      </c>
      <c r="AE45" s="160">
        <f t="shared" si="113"/>
        <v>0</v>
      </c>
      <c r="AF45" s="160">
        <f t="shared" si="113"/>
        <v>0</v>
      </c>
      <c r="AG45" s="160">
        <f t="shared" si="113"/>
        <v>0</v>
      </c>
      <c r="AH45" s="160">
        <f t="shared" si="113"/>
        <v>0</v>
      </c>
      <c r="AI45" s="160">
        <f t="shared" si="113"/>
        <v>0</v>
      </c>
      <c r="AJ45" s="160">
        <f t="shared" si="113"/>
        <v>0</v>
      </c>
      <c r="AK45" s="160">
        <f t="shared" si="113"/>
        <v>0</v>
      </c>
      <c r="AL45" s="160">
        <f t="shared" si="113"/>
        <v>0</v>
      </c>
      <c r="AM45" s="160">
        <f t="shared" si="113"/>
        <v>0</v>
      </c>
      <c r="AN45" s="160">
        <f t="shared" si="113"/>
        <v>0</v>
      </c>
      <c r="AO45" s="160">
        <f t="shared" ref="AO45" si="114">IF(AO43=1,  IF(AP41=0,$D39-$D38+1, AO$8-$D38+1),IF(AND(AO41=1,AP41=1),AO$10,$D39-AO$7+1))*AO41</f>
        <v>0</v>
      </c>
      <c r="AP45" s="160">
        <f t="shared" ref="AP45" si="115">IF(AP43=1,  IF(AQ41=0,$D39-$D38+1, AP$8-$D38+1),IF(AND(AP41=1,AQ41=1),AP$10,$D39-AP$7+1))*AP41</f>
        <v>0</v>
      </c>
      <c r="AQ45" s="160">
        <f t="shared" ref="AQ45" si="116">IF(AQ43=1,  IF(AR41=0,$D39-$D38+1, AQ$8-$D38+1),IF(AND(AQ41=1,AR41=1),AQ$10,$D39-AQ$7+1))*AQ41</f>
        <v>0</v>
      </c>
      <c r="AR45" s="160">
        <f t="shared" ref="AR45" si="117">IF(AR43=1,  IF(AS41=0,$D39-$D38+1, AR$8-$D38+1),IF(AND(AR41=1,AS41=1),AR$10,$D39-AR$7+1))*AR41</f>
        <v>0</v>
      </c>
      <c r="AS45" s="160">
        <f t="shared" ref="AS45" si="118">IF(AS43=1,  IF(AT41=0,$D39-$D38+1, AS$8-$D38+1),IF(AND(AS41=1,AT41=1),AS$10,$D39-AS$7+1))*AS41</f>
        <v>0</v>
      </c>
      <c r="AT45" s="160">
        <f t="shared" ref="AT45" si="119">IF(AT43=1,  IF(AU41=0,$D39-$D38+1, AT$8-$D38+1),IF(AND(AT41=1,AU41=1),AT$10,$D39-AT$7+1))*AT41</f>
        <v>0</v>
      </c>
      <c r="AU45" s="160">
        <f t="shared" ref="AU45" si="120">IF(AU43=1,  IF(AV41=0,$D39-$D38+1, AU$8-$D38+1),IF(AND(AU41=1,AV41=1),AU$10,$D39-AU$7+1))*AU41</f>
        <v>0</v>
      </c>
      <c r="AV45" s="160">
        <f t="shared" ref="AV45" si="121">IF(AV43=1,  IF(AW41=0,$D39-$D38+1, AV$8-$D38+1),IF(AND(AV41=1,AW41=1),AV$10,$D39-AV$7+1))*AV41</f>
        <v>0</v>
      </c>
    </row>
    <row r="46" spans="2:48" x14ac:dyDescent="0.2">
      <c r="B46" s="190" t="s">
        <v>58</v>
      </c>
      <c r="C46" s="186" t="s">
        <v>2</v>
      </c>
      <c r="D46" s="43"/>
      <c r="E46" s="191"/>
      <c r="F46" s="191"/>
      <c r="G46" s="192">
        <f>+IF(ISERROR(G45/G$10),0,G45/G$10)</f>
        <v>0</v>
      </c>
      <c r="H46" s="192">
        <f t="shared" ref="H46:AN46" si="122">+IF(ISERROR(H45/H$10),0,H45/H$10)</f>
        <v>1</v>
      </c>
      <c r="I46" s="192">
        <f t="shared" si="122"/>
        <v>1</v>
      </c>
      <c r="J46" s="192">
        <f t="shared" si="122"/>
        <v>1</v>
      </c>
      <c r="K46" s="192">
        <f t="shared" si="122"/>
        <v>1</v>
      </c>
      <c r="L46" s="192">
        <f t="shared" si="122"/>
        <v>1</v>
      </c>
      <c r="M46" s="192">
        <f t="shared" si="122"/>
        <v>1</v>
      </c>
      <c r="N46" s="192">
        <f t="shared" si="122"/>
        <v>1</v>
      </c>
      <c r="O46" s="192">
        <f t="shared" si="122"/>
        <v>1</v>
      </c>
      <c r="P46" s="192">
        <f t="shared" si="122"/>
        <v>1</v>
      </c>
      <c r="Q46" s="192">
        <f t="shared" si="122"/>
        <v>1</v>
      </c>
      <c r="R46" s="192">
        <f t="shared" si="122"/>
        <v>1</v>
      </c>
      <c r="S46" s="192">
        <f t="shared" si="122"/>
        <v>1</v>
      </c>
      <c r="T46" s="192">
        <f t="shared" si="122"/>
        <v>1</v>
      </c>
      <c r="U46" s="192">
        <f t="shared" si="122"/>
        <v>1</v>
      </c>
      <c r="V46" s="192">
        <f t="shared" si="122"/>
        <v>1</v>
      </c>
      <c r="W46" s="192">
        <f t="shared" si="122"/>
        <v>0</v>
      </c>
      <c r="X46" s="192">
        <f t="shared" si="122"/>
        <v>0</v>
      </c>
      <c r="Y46" s="192">
        <f t="shared" si="122"/>
        <v>0</v>
      </c>
      <c r="Z46" s="192">
        <f t="shared" si="122"/>
        <v>0</v>
      </c>
      <c r="AA46" s="192">
        <f t="shared" si="122"/>
        <v>0</v>
      </c>
      <c r="AB46" s="192">
        <f t="shared" si="122"/>
        <v>0</v>
      </c>
      <c r="AC46" s="192">
        <f t="shared" si="122"/>
        <v>0</v>
      </c>
      <c r="AD46" s="192">
        <f t="shared" si="122"/>
        <v>0</v>
      </c>
      <c r="AE46" s="192">
        <f t="shared" si="122"/>
        <v>0</v>
      </c>
      <c r="AF46" s="192">
        <f t="shared" si="122"/>
        <v>0</v>
      </c>
      <c r="AG46" s="192">
        <f t="shared" si="122"/>
        <v>0</v>
      </c>
      <c r="AH46" s="192">
        <f t="shared" si="122"/>
        <v>0</v>
      </c>
      <c r="AI46" s="192">
        <f t="shared" si="122"/>
        <v>0</v>
      </c>
      <c r="AJ46" s="192">
        <f t="shared" si="122"/>
        <v>0</v>
      </c>
      <c r="AK46" s="192">
        <f t="shared" si="122"/>
        <v>0</v>
      </c>
      <c r="AL46" s="192">
        <f t="shared" si="122"/>
        <v>0</v>
      </c>
      <c r="AM46" s="192">
        <f t="shared" si="122"/>
        <v>0</v>
      </c>
      <c r="AN46" s="192">
        <f t="shared" si="122"/>
        <v>0</v>
      </c>
      <c r="AO46" s="192">
        <f t="shared" ref="AO46:AV46" si="123">+IF(ISERROR(AO45/AO$10),0,AO45/AO$10)</f>
        <v>0</v>
      </c>
      <c r="AP46" s="192">
        <f t="shared" si="123"/>
        <v>0</v>
      </c>
      <c r="AQ46" s="192">
        <f t="shared" si="123"/>
        <v>0</v>
      </c>
      <c r="AR46" s="192">
        <f t="shared" si="123"/>
        <v>0</v>
      </c>
      <c r="AS46" s="192">
        <f t="shared" si="123"/>
        <v>0</v>
      </c>
      <c r="AT46" s="192">
        <f t="shared" si="123"/>
        <v>0</v>
      </c>
      <c r="AU46" s="192">
        <f t="shared" si="123"/>
        <v>0</v>
      </c>
      <c r="AV46" s="192">
        <f t="shared" si="123"/>
        <v>0</v>
      </c>
    </row>
    <row r="47" spans="2:48" x14ac:dyDescent="0.2">
      <c r="B47" s="2"/>
      <c r="C47" s="180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2:48" x14ac:dyDescent="0.2">
      <c r="B48" s="2"/>
      <c r="C48" s="180"/>
      <c r="E48" s="25">
        <v>2021</v>
      </c>
      <c r="F48" s="25">
        <v>2022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1:48" x14ac:dyDescent="0.2">
      <c r="A49" s="32"/>
      <c r="B49" s="44" t="s">
        <v>26</v>
      </c>
      <c r="C49" s="184" t="s">
        <v>2</v>
      </c>
      <c r="E49" s="34">
        <f>+Hip!D10</f>
        <v>4.8000000000000001E-2</v>
      </c>
      <c r="F49" s="34">
        <f>+Hip!D11</f>
        <v>8.4000000000000005E-2</v>
      </c>
      <c r="G49" s="34">
        <f>+Hip!G12</f>
        <v>3.5000000000000003E-2</v>
      </c>
      <c r="H49" s="34">
        <f>+Hip!H12</f>
        <v>4.9000000000000002E-2</v>
      </c>
      <c r="I49" s="34">
        <f>+Hip!I12</f>
        <v>3.6999999999999998E-2</v>
      </c>
      <c r="J49" s="34">
        <f>+Hip!J12</f>
        <v>3.6999999999999998E-2</v>
      </c>
      <c r="K49" s="34">
        <f>+Hip!K12</f>
        <v>3.6999999999999998E-2</v>
      </c>
      <c r="L49" s="34">
        <f>+Hip!L12</f>
        <v>3.6999999999999998E-2</v>
      </c>
      <c r="M49" s="34">
        <f>+Hip!M12</f>
        <v>3.6999999999999998E-2</v>
      </c>
      <c r="N49" s="34">
        <f>+Hip!N12</f>
        <v>3.6999999999999998E-2</v>
      </c>
      <c r="O49" s="34">
        <f>+Hip!O12</f>
        <v>3.6999999999999998E-2</v>
      </c>
      <c r="P49" s="34">
        <f>+Hip!P12</f>
        <v>3.6999999999999998E-2</v>
      </c>
      <c r="Q49" s="34">
        <f>+Hip!Q12</f>
        <v>3.6999999999999998E-2</v>
      </c>
      <c r="R49" s="34">
        <f>+Hip!R12</f>
        <v>3.6999999999999998E-2</v>
      </c>
      <c r="S49" s="34">
        <f>+Hip!S12</f>
        <v>3.6999999999999998E-2</v>
      </c>
      <c r="T49" s="34">
        <f>+Hip!T12</f>
        <v>3.6999999999999998E-2</v>
      </c>
      <c r="U49" s="34">
        <f>+Hip!U12</f>
        <v>3.6999999999999998E-2</v>
      </c>
      <c r="V49" s="34">
        <f>+Hip!V12</f>
        <v>3.6999999999999998E-2</v>
      </c>
      <c r="W49" s="34">
        <f>+Hip!W12</f>
        <v>3.6999999999999998E-2</v>
      </c>
      <c r="X49" s="34">
        <f>+Hip!X12</f>
        <v>3.6999999999999998E-2</v>
      </c>
      <c r="Y49" s="34">
        <f>+Hip!Y12</f>
        <v>3.6999999999999998E-2</v>
      </c>
      <c r="Z49" s="34">
        <f>+Hip!Z12</f>
        <v>3.6999999999999998E-2</v>
      </c>
      <c r="AA49" s="34">
        <f>+Hip!AA12</f>
        <v>3.6999999999999998E-2</v>
      </c>
      <c r="AB49" s="34">
        <f>+Hip!AB12</f>
        <v>3.6999999999999998E-2</v>
      </c>
      <c r="AC49" s="34">
        <f>+Hip!AC12</f>
        <v>3.6999999999999998E-2</v>
      </c>
      <c r="AD49" s="34">
        <f>+Hip!AD12</f>
        <v>3.6999999999999998E-2</v>
      </c>
      <c r="AE49" s="34">
        <f>+Hip!AE12</f>
        <v>3.6999999999999998E-2</v>
      </c>
      <c r="AF49" s="34">
        <f>+Hip!AF12</f>
        <v>3.6999999999999998E-2</v>
      </c>
      <c r="AG49" s="34">
        <f>+Hip!AG12</f>
        <v>3.6999999999999998E-2</v>
      </c>
      <c r="AH49" s="34">
        <f>+Hip!AH12</f>
        <v>3.6999999999999998E-2</v>
      </c>
      <c r="AI49" s="34">
        <f>+Hip!AI12</f>
        <v>3.6999999999999998E-2</v>
      </c>
      <c r="AJ49" s="34">
        <f>+Hip!AJ12</f>
        <v>3.6999999999999998E-2</v>
      </c>
      <c r="AK49" s="34">
        <f>+Hip!AK12</f>
        <v>3.6999999999999998E-2</v>
      </c>
      <c r="AL49" s="34">
        <f>+Hip!AL12</f>
        <v>3.6999999999999998E-2</v>
      </c>
      <c r="AM49" s="34">
        <f>+Hip!AM12</f>
        <v>3.6999999999999998E-2</v>
      </c>
      <c r="AN49" s="34">
        <f>+Hip!AN12</f>
        <v>3.6999999999999998E-2</v>
      </c>
      <c r="AO49" s="34">
        <f>+Hip!AO12</f>
        <v>3.6999999999999998E-2</v>
      </c>
      <c r="AP49" s="34">
        <f>+Hip!AP12</f>
        <v>3.6999999999999998E-2</v>
      </c>
      <c r="AQ49" s="34">
        <f>+Hip!AQ12</f>
        <v>3.6999999999999998E-2</v>
      </c>
      <c r="AR49" s="34">
        <f>+Hip!AR12</f>
        <v>3.6999999999999998E-2</v>
      </c>
      <c r="AS49" s="34">
        <f>+Hip!AS12</f>
        <v>3.6999999999999998E-2</v>
      </c>
      <c r="AT49" s="34">
        <f>+Hip!AT12</f>
        <v>3.6999999999999998E-2</v>
      </c>
      <c r="AU49" s="34">
        <f>+Hip!AU12</f>
        <v>3.6999999999999998E-2</v>
      </c>
      <c r="AV49" s="34">
        <f>+Hip!AV12</f>
        <v>3.6999999999999998E-2</v>
      </c>
    </row>
    <row r="50" spans="1:48" x14ac:dyDescent="0.2">
      <c r="A50" s="32"/>
      <c r="B50" s="44" t="s">
        <v>373</v>
      </c>
      <c r="C50" s="180"/>
      <c r="E50" s="45">
        <v>1</v>
      </c>
      <c r="F50" s="46">
        <f t="shared" ref="F50" si="124">+E50*(1+E49)</f>
        <v>1.048</v>
      </c>
      <c r="G50" s="46">
        <f t="shared" ref="G50" si="125">+F50*(1+F49)</f>
        <v>1.1360320000000002</v>
      </c>
      <c r="H50" s="46">
        <f t="shared" ref="H50" si="126">+G50*(1+G49)</f>
        <v>1.17579312</v>
      </c>
      <c r="I50" s="46">
        <f t="shared" ref="I50" si="127">+H50*(1+H49)</f>
        <v>1.2334069828799998</v>
      </c>
      <c r="J50" s="46">
        <f t="shared" ref="J50" si="128">+I50*(1+I49)</f>
        <v>1.2790430412465597</v>
      </c>
      <c r="K50" s="46">
        <f t="shared" ref="K50" si="129">+J50*(1+J49)</f>
        <v>1.3263676337726822</v>
      </c>
      <c r="L50" s="46">
        <f t="shared" ref="L50" si="130">+K50*(1+K49)</f>
        <v>1.3754432362222713</v>
      </c>
      <c r="M50" s="46">
        <f t="shared" ref="M50" si="131">+L50*(1+L49)</f>
        <v>1.4263346359624951</v>
      </c>
      <c r="N50" s="46">
        <f t="shared" ref="N50" si="132">+M50*(1+M49)</f>
        <v>1.4791090174931074</v>
      </c>
      <c r="O50" s="46">
        <f t="shared" ref="O50" si="133">+N50*(1+N49)</f>
        <v>1.5338360511403524</v>
      </c>
      <c r="P50" s="46">
        <f t="shared" ref="P50" si="134">+O50*(1+O49)</f>
        <v>1.5905879850325453</v>
      </c>
      <c r="Q50" s="46">
        <f t="shared" ref="Q50" si="135">+P50*(1+P49)</f>
        <v>1.6494397404787493</v>
      </c>
      <c r="R50" s="46">
        <f t="shared" ref="R50" si="136">+Q50*(1+Q49)</f>
        <v>1.7104690108764629</v>
      </c>
      <c r="S50" s="46">
        <f t="shared" ref="S50" si="137">+R50*(1+R49)</f>
        <v>1.7737563642788918</v>
      </c>
      <c r="T50" s="46">
        <f t="shared" ref="T50" si="138">+S50*(1+S49)</f>
        <v>1.8393853497572108</v>
      </c>
      <c r="U50" s="46">
        <f t="shared" ref="U50" si="139">+T50*(1+T49)</f>
        <v>1.9074426076982274</v>
      </c>
      <c r="V50" s="46">
        <f t="shared" ref="V50" si="140">+U50*(1+U49)</f>
        <v>1.9780179841830616</v>
      </c>
      <c r="W50" s="46">
        <f t="shared" ref="W50" si="141">+V50*(1+V49)</f>
        <v>2.0512046495978349</v>
      </c>
      <c r="X50" s="46">
        <f t="shared" ref="X50" si="142">+W50*(1+W49)</f>
        <v>2.1270992216329545</v>
      </c>
      <c r="Y50" s="46">
        <f t="shared" ref="Y50" si="143">+X50*(1+X49)</f>
        <v>2.2058018928333736</v>
      </c>
      <c r="Z50" s="46">
        <f t="shared" ref="Z50" si="144">+Y50*(1+Y49)</f>
        <v>2.2874165628682084</v>
      </c>
      <c r="AA50" s="46">
        <f t="shared" ref="AA50" si="145">+Z50*(1+Z49)</f>
        <v>2.3720509756943318</v>
      </c>
      <c r="AB50" s="46">
        <f t="shared" ref="AB50" si="146">+AA50*(1+AA49)</f>
        <v>2.459816861795022</v>
      </c>
      <c r="AC50" s="46">
        <f t="shared" ref="AC50" si="147">+AB50*(1+AB49)</f>
        <v>2.5508300856814374</v>
      </c>
      <c r="AD50" s="46">
        <f t="shared" ref="AD50" si="148">+AC50*(1+AC49)</f>
        <v>2.6452107988516502</v>
      </c>
      <c r="AE50" s="46">
        <f t="shared" ref="AE50" si="149">+AD50*(1+AD49)</f>
        <v>2.7430835984091613</v>
      </c>
      <c r="AF50" s="46">
        <f t="shared" ref="AF50" si="150">+AE50*(1+AE49)</f>
        <v>2.8445776915502998</v>
      </c>
      <c r="AG50" s="46">
        <f t="shared" ref="AG50" si="151">+AF50*(1+AF49)</f>
        <v>2.9498270661376607</v>
      </c>
      <c r="AH50" s="46">
        <f t="shared" ref="AH50" si="152">+AG50*(1+AG49)</f>
        <v>3.0589706675847537</v>
      </c>
      <c r="AI50" s="46">
        <f t="shared" ref="AI50" si="153">+AH50*(1+AH49)</f>
        <v>3.1721525822853893</v>
      </c>
      <c r="AJ50" s="46">
        <f t="shared" ref="AJ50" si="154">+AI50*(1+AI49)</f>
        <v>3.2895222278299485</v>
      </c>
      <c r="AK50" s="46">
        <f t="shared" ref="AK50" si="155">+AJ50*(1+AJ49)</f>
        <v>3.4112345502596564</v>
      </c>
      <c r="AL50" s="46">
        <f t="shared" ref="AL50" si="156">+AK50*(1+AK49)</f>
        <v>3.5374502286192633</v>
      </c>
      <c r="AM50" s="46">
        <f t="shared" ref="AM50" si="157">+AL50*(1+AL49)</f>
        <v>3.6683358870781757</v>
      </c>
      <c r="AN50" s="46">
        <f t="shared" ref="AN50" si="158">+AM50*(1+AM49)</f>
        <v>3.8040643149000681</v>
      </c>
      <c r="AO50" s="46">
        <f t="shared" ref="AO50" si="159">+AN50*(1+AN49)</f>
        <v>3.9448146945513702</v>
      </c>
      <c r="AP50" s="46">
        <f t="shared" ref="AP50" si="160">+AO50*(1+AO49)</f>
        <v>4.0907728382497703</v>
      </c>
      <c r="AQ50" s="46">
        <f t="shared" ref="AQ50" si="161">+AP50*(1+AP49)</f>
        <v>4.242131433265012</v>
      </c>
      <c r="AR50" s="46">
        <f t="shared" ref="AR50" si="162">+AQ50*(1+AQ49)</f>
        <v>4.3990902962958174</v>
      </c>
      <c r="AS50" s="46">
        <f t="shared" ref="AS50" si="163">+AR50*(1+AR49)</f>
        <v>4.5618566372587619</v>
      </c>
      <c r="AT50" s="46">
        <f t="shared" ref="AT50" si="164">+AS50*(1+AS49)</f>
        <v>4.7306453328373355</v>
      </c>
      <c r="AU50" s="46">
        <f t="shared" ref="AU50" si="165">+AT50*(1+AT49)</f>
        <v>4.9056792101523161</v>
      </c>
      <c r="AV50" s="46">
        <f t="shared" ref="AV50" si="166">+AU50*(1+AU49)</f>
        <v>5.0871893409279512</v>
      </c>
    </row>
    <row r="51" spans="1:48" x14ac:dyDescent="0.2">
      <c r="B51" s="44" t="s">
        <v>26</v>
      </c>
      <c r="C51" s="184" t="s">
        <v>2</v>
      </c>
      <c r="E51" s="34">
        <f>+Hip!D15</f>
        <v>4.7E-2</v>
      </c>
      <c r="F51" s="34">
        <f>+Hip!D16</f>
        <v>7.8E-2</v>
      </c>
      <c r="G51" s="34">
        <f>+Hip!G17</f>
        <v>3.5999999999999997E-2</v>
      </c>
      <c r="H51" s="34">
        <f>+Hip!H17</f>
        <v>1.6E-2</v>
      </c>
      <c r="I51" s="34">
        <f>+Hip!I17</f>
        <v>2.1000000000000001E-2</v>
      </c>
      <c r="J51" s="34">
        <f>+Hip!J17</f>
        <v>2.1000000000000001E-2</v>
      </c>
      <c r="K51" s="34">
        <f>+Hip!K17</f>
        <v>2.1000000000000001E-2</v>
      </c>
      <c r="L51" s="34">
        <f>+Hip!L17</f>
        <v>2.1000000000000001E-2</v>
      </c>
      <c r="M51" s="34">
        <f>+Hip!M17</f>
        <v>2.1000000000000001E-2</v>
      </c>
      <c r="N51" s="34">
        <f>+Hip!N17</f>
        <v>2.1000000000000001E-2</v>
      </c>
      <c r="O51" s="34">
        <f>+Hip!O17</f>
        <v>2.1000000000000001E-2</v>
      </c>
      <c r="P51" s="34">
        <f>+Hip!P17</f>
        <v>2.1000000000000001E-2</v>
      </c>
      <c r="Q51" s="34">
        <f>+Hip!Q17</f>
        <v>2.1000000000000001E-2</v>
      </c>
      <c r="R51" s="34">
        <f>+Hip!R17</f>
        <v>2.1000000000000001E-2</v>
      </c>
      <c r="S51" s="34">
        <f>+Hip!S17</f>
        <v>2.1000000000000001E-2</v>
      </c>
      <c r="T51" s="34">
        <f>+Hip!T17</f>
        <v>2.1000000000000001E-2</v>
      </c>
      <c r="U51" s="34">
        <f>+Hip!U17</f>
        <v>2.1000000000000001E-2</v>
      </c>
      <c r="V51" s="34">
        <f>+Hip!V17</f>
        <v>2.1000000000000001E-2</v>
      </c>
      <c r="W51" s="34">
        <f>+Hip!W17</f>
        <v>2.1000000000000001E-2</v>
      </c>
      <c r="X51" s="34">
        <f>+Hip!X17</f>
        <v>2.1000000000000001E-2</v>
      </c>
      <c r="Y51" s="34">
        <f>+Hip!Y17</f>
        <v>2.1000000000000001E-2</v>
      </c>
      <c r="Z51" s="34">
        <f>+Hip!Z17</f>
        <v>2.1000000000000001E-2</v>
      </c>
      <c r="AA51" s="34">
        <f>+Hip!AA17</f>
        <v>2.1000000000000001E-2</v>
      </c>
      <c r="AB51" s="34">
        <f>+Hip!AB17</f>
        <v>2.1000000000000001E-2</v>
      </c>
      <c r="AC51" s="34">
        <f>+Hip!AC17</f>
        <v>2.1000000000000001E-2</v>
      </c>
      <c r="AD51" s="34">
        <f>+Hip!AD17</f>
        <v>2.1000000000000001E-2</v>
      </c>
      <c r="AE51" s="34">
        <f>+Hip!AE17</f>
        <v>2.1000000000000001E-2</v>
      </c>
      <c r="AF51" s="34">
        <f>+Hip!AF17</f>
        <v>2.1000000000000001E-2</v>
      </c>
      <c r="AG51" s="34">
        <f>+Hip!AG17</f>
        <v>2.1000000000000001E-2</v>
      </c>
      <c r="AH51" s="34">
        <f>+Hip!AH17</f>
        <v>2.1000000000000001E-2</v>
      </c>
      <c r="AI51" s="34">
        <f>+Hip!AI17</f>
        <v>2.1000000000000001E-2</v>
      </c>
      <c r="AJ51" s="34">
        <f>+Hip!AJ17</f>
        <v>2.1000000000000001E-2</v>
      </c>
      <c r="AK51" s="34">
        <f>+Hip!AK17</f>
        <v>2.1000000000000001E-2</v>
      </c>
      <c r="AL51" s="34">
        <f>+Hip!AL17</f>
        <v>2.1000000000000001E-2</v>
      </c>
      <c r="AM51" s="34">
        <f>+Hip!AM17</f>
        <v>2.1000000000000001E-2</v>
      </c>
      <c r="AN51" s="34">
        <f>+Hip!AN17</f>
        <v>2.1000000000000001E-2</v>
      </c>
      <c r="AO51" s="34">
        <f>+Hip!AO17</f>
        <v>2.1000000000000001E-2</v>
      </c>
      <c r="AP51" s="34">
        <f>+Hip!AP17</f>
        <v>2.1000000000000001E-2</v>
      </c>
      <c r="AQ51" s="34">
        <f>+Hip!AQ17</f>
        <v>2.1000000000000001E-2</v>
      </c>
      <c r="AR51" s="34">
        <f>+Hip!AR17</f>
        <v>2.1000000000000001E-2</v>
      </c>
      <c r="AS51" s="34">
        <f>+Hip!AS17</f>
        <v>2.1000000000000001E-2</v>
      </c>
      <c r="AT51" s="34">
        <f>+Hip!AT17</f>
        <v>2.1000000000000001E-2</v>
      </c>
      <c r="AU51" s="34">
        <f>+Hip!AU17</f>
        <v>2.1000000000000001E-2</v>
      </c>
      <c r="AV51" s="34">
        <f>+Hip!AV17</f>
        <v>2.1000000000000001E-2</v>
      </c>
    </row>
    <row r="52" spans="1:48" x14ac:dyDescent="0.2">
      <c r="B52" s="44" t="s">
        <v>377</v>
      </c>
      <c r="C52" s="180"/>
      <c r="E52" s="45">
        <v>1</v>
      </c>
      <c r="F52" s="46">
        <f t="shared" ref="F52" si="167">+E52*(1+E51)</f>
        <v>1.0469999999999999</v>
      </c>
      <c r="G52" s="46">
        <f t="shared" ref="G52" si="168">+F52*(1+F51)</f>
        <v>1.1286659999999999</v>
      </c>
      <c r="H52" s="46">
        <f t="shared" ref="H52" si="169">+G52*(1+G51)</f>
        <v>1.169297976</v>
      </c>
      <c r="I52" s="46">
        <f t="shared" ref="I52" si="170">+H52*(1+H51)</f>
        <v>1.188006743616</v>
      </c>
      <c r="J52" s="46">
        <f t="shared" ref="J52" si="171">+I52*(1+I51)</f>
        <v>1.2129548852319358</v>
      </c>
      <c r="K52" s="46">
        <f t="shared" ref="K52" si="172">+J52*(1+J51)</f>
        <v>1.2384269378218065</v>
      </c>
      <c r="L52" s="46">
        <f t="shared" ref="L52" si="173">+K52*(1+K51)</f>
        <v>1.2644339035160643</v>
      </c>
      <c r="M52" s="46">
        <f t="shared" ref="M52" si="174">+L52*(1+L51)</f>
        <v>1.2909870154899015</v>
      </c>
      <c r="N52" s="46">
        <f t="shared" ref="N52" si="175">+M52*(1+M51)</f>
        <v>1.3180977428151892</v>
      </c>
      <c r="O52" s="46">
        <f t="shared" ref="O52" si="176">+N52*(1+N51)</f>
        <v>1.345777795414308</v>
      </c>
      <c r="P52" s="46">
        <f t="shared" ref="P52" si="177">+O52*(1+O51)</f>
        <v>1.3740391291180083</v>
      </c>
      <c r="Q52" s="46">
        <f t="shared" ref="Q52" si="178">+P52*(1+P51)</f>
        <v>1.4028939508294864</v>
      </c>
      <c r="R52" s="46">
        <f t="shared" ref="R52" si="179">+Q52*(1+Q51)</f>
        <v>1.4323547237969054</v>
      </c>
      <c r="S52" s="46">
        <f t="shared" ref="S52" si="180">+R52*(1+R51)</f>
        <v>1.4624341729966404</v>
      </c>
      <c r="T52" s="46">
        <f t="shared" ref="T52" si="181">+S52*(1+S51)</f>
        <v>1.4931452906295697</v>
      </c>
      <c r="U52" s="46">
        <f t="shared" ref="U52" si="182">+T52*(1+T51)</f>
        <v>1.5245013417327906</v>
      </c>
      <c r="V52" s="46">
        <f t="shared" ref="V52" si="183">+U52*(1+U51)</f>
        <v>1.556515869909179</v>
      </c>
      <c r="W52" s="46">
        <f t="shared" ref="W52" si="184">+V52*(1+V51)</f>
        <v>1.5892027031772715</v>
      </c>
      <c r="X52" s="46">
        <f t="shared" ref="X52" si="185">+W52*(1+W51)</f>
        <v>1.6225759599439942</v>
      </c>
      <c r="Y52" s="46">
        <f t="shared" ref="Y52" si="186">+X52*(1+X51)</f>
        <v>1.6566500551028178</v>
      </c>
      <c r="Z52" s="46">
        <f t="shared" ref="Z52" si="187">+Y52*(1+Y51)</f>
        <v>1.6914397062599769</v>
      </c>
      <c r="AA52" s="46">
        <f t="shared" ref="AA52" si="188">+Z52*(1+Z51)</f>
        <v>1.7269599400914362</v>
      </c>
      <c r="AB52" s="46">
        <f t="shared" ref="AB52" si="189">+AA52*(1+AA51)</f>
        <v>1.7632260988333561</v>
      </c>
      <c r="AC52" s="46">
        <f t="shared" ref="AC52" si="190">+AB52*(1+AB51)</f>
        <v>1.8002538469088565</v>
      </c>
      <c r="AD52" s="46">
        <f t="shared" ref="AD52" si="191">+AC52*(1+AC51)</f>
        <v>1.8380591776939423</v>
      </c>
      <c r="AE52" s="46">
        <f t="shared" ref="AE52" si="192">+AD52*(1+AD51)</f>
        <v>1.876658420425515</v>
      </c>
      <c r="AF52" s="46">
        <f t="shared" ref="AF52" si="193">+AE52*(1+AE51)</f>
        <v>1.9160682472544506</v>
      </c>
      <c r="AG52" s="46">
        <f t="shared" ref="AG52" si="194">+AF52*(1+AF51)</f>
        <v>1.9563056804467938</v>
      </c>
      <c r="AH52" s="46">
        <f t="shared" ref="AH52" si="195">+AG52*(1+AG51)</f>
        <v>1.9973880997361761</v>
      </c>
      <c r="AI52" s="46">
        <f t="shared" ref="AI52" si="196">+AH52*(1+AH51)</f>
        <v>2.0393332498306358</v>
      </c>
      <c r="AJ52" s="46">
        <f t="shared" ref="AJ52" si="197">+AI52*(1+AI51)</f>
        <v>2.0821592480770788</v>
      </c>
      <c r="AK52" s="46">
        <f t="shared" ref="AK52" si="198">+AJ52*(1+AJ51)</f>
        <v>2.1258845922866971</v>
      </c>
      <c r="AL52" s="46">
        <f t="shared" ref="AL52" si="199">+AK52*(1+AK51)</f>
        <v>2.1705281687247178</v>
      </c>
      <c r="AM52" s="46">
        <f t="shared" ref="AM52" si="200">+AL52*(1+AL51)</f>
        <v>2.2161092602679364</v>
      </c>
      <c r="AN52" s="46">
        <f t="shared" ref="AN52" si="201">+AM52*(1+AM51)</f>
        <v>2.2626475547335629</v>
      </c>
      <c r="AO52" s="46">
        <f t="shared" ref="AO52" si="202">+AN52*(1+AN51)</f>
        <v>2.3101631533829674</v>
      </c>
      <c r="AP52" s="46">
        <f t="shared" ref="AP52" si="203">+AO52*(1+AO51)</f>
        <v>2.3586765796040097</v>
      </c>
      <c r="AQ52" s="46">
        <f t="shared" ref="AQ52" si="204">+AP52*(1+AP51)</f>
        <v>2.4082087877756937</v>
      </c>
      <c r="AR52" s="46">
        <f t="shared" ref="AR52" si="205">+AQ52*(1+AQ51)</f>
        <v>2.4587811723189832</v>
      </c>
      <c r="AS52" s="46">
        <f t="shared" ref="AS52" si="206">+AR52*(1+AR51)</f>
        <v>2.5104155769376817</v>
      </c>
      <c r="AT52" s="46">
        <f t="shared" ref="AT52" si="207">+AS52*(1+AS51)</f>
        <v>2.5631343040533729</v>
      </c>
      <c r="AU52" s="46">
        <f t="shared" ref="AU52" si="208">+AT52*(1+AT51)</f>
        <v>2.6169601244384935</v>
      </c>
      <c r="AV52" s="46">
        <f t="shared" ref="AV52" si="209">+AU52*(1+AU51)</f>
        <v>2.6719162870517015</v>
      </c>
    </row>
    <row r="53" spans="1:48" x14ac:dyDescent="0.2">
      <c r="B53" s="2"/>
      <c r="C53" s="180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1:48" x14ac:dyDescent="0.2">
      <c r="B54" s="2" t="s">
        <v>227</v>
      </c>
      <c r="C54" s="2"/>
      <c r="D54" s="2"/>
      <c r="E54" s="2"/>
      <c r="F54" s="2"/>
      <c r="G54" s="160">
        <f>+F15</f>
        <v>0</v>
      </c>
      <c r="H54" s="160">
        <f t="shared" ref="H54:AN54" si="210">+G15</f>
        <v>0</v>
      </c>
      <c r="I54" s="160">
        <f t="shared" si="210"/>
        <v>0</v>
      </c>
      <c r="J54" s="160">
        <f t="shared" si="210"/>
        <v>0</v>
      </c>
      <c r="K54" s="160">
        <f t="shared" si="210"/>
        <v>0</v>
      </c>
      <c r="L54" s="160">
        <f t="shared" si="210"/>
        <v>0</v>
      </c>
      <c r="M54" s="160">
        <f t="shared" si="210"/>
        <v>0</v>
      </c>
      <c r="N54" s="160">
        <f t="shared" si="210"/>
        <v>0</v>
      </c>
      <c r="O54" s="160">
        <f t="shared" si="210"/>
        <v>0</v>
      </c>
      <c r="P54" s="160">
        <f t="shared" si="210"/>
        <v>0</v>
      </c>
      <c r="Q54" s="160">
        <f t="shared" si="210"/>
        <v>0</v>
      </c>
      <c r="R54" s="160">
        <f t="shared" si="210"/>
        <v>0</v>
      </c>
      <c r="S54" s="160">
        <f t="shared" si="210"/>
        <v>0</v>
      </c>
      <c r="T54" s="160">
        <f t="shared" si="210"/>
        <v>0</v>
      </c>
      <c r="U54" s="160">
        <f t="shared" si="210"/>
        <v>0</v>
      </c>
      <c r="V54" s="160">
        <f t="shared" si="210"/>
        <v>0</v>
      </c>
      <c r="W54" s="160">
        <f t="shared" si="210"/>
        <v>0</v>
      </c>
      <c r="X54" s="160">
        <f t="shared" si="210"/>
        <v>0</v>
      </c>
      <c r="Y54" s="160">
        <f t="shared" si="210"/>
        <v>0</v>
      </c>
      <c r="Z54" s="160">
        <f t="shared" si="210"/>
        <v>0</v>
      </c>
      <c r="AA54" s="160">
        <f t="shared" si="210"/>
        <v>0</v>
      </c>
      <c r="AB54" s="160">
        <f t="shared" si="210"/>
        <v>0</v>
      </c>
      <c r="AC54" s="160">
        <f t="shared" si="210"/>
        <v>0</v>
      </c>
      <c r="AD54" s="160">
        <f t="shared" si="210"/>
        <v>0</v>
      </c>
      <c r="AE54" s="160">
        <f t="shared" si="210"/>
        <v>0</v>
      </c>
      <c r="AF54" s="160">
        <f t="shared" si="210"/>
        <v>0</v>
      </c>
      <c r="AG54" s="160">
        <f t="shared" si="210"/>
        <v>0</v>
      </c>
      <c r="AH54" s="160">
        <f t="shared" si="210"/>
        <v>0</v>
      </c>
      <c r="AI54" s="160">
        <f t="shared" si="210"/>
        <v>0</v>
      </c>
      <c r="AJ54" s="160">
        <f t="shared" si="210"/>
        <v>0</v>
      </c>
      <c r="AK54" s="160">
        <f t="shared" si="210"/>
        <v>1</v>
      </c>
      <c r="AL54" s="160">
        <f t="shared" si="210"/>
        <v>0</v>
      </c>
      <c r="AM54" s="160">
        <f t="shared" si="210"/>
        <v>0</v>
      </c>
      <c r="AN54" s="160">
        <f t="shared" si="210"/>
        <v>0</v>
      </c>
      <c r="AO54" s="160">
        <f t="shared" ref="AO54" si="211">+AN15</f>
        <v>0</v>
      </c>
      <c r="AP54" s="160">
        <f t="shared" ref="AP54" si="212">+AO15</f>
        <v>0</v>
      </c>
      <c r="AQ54" s="160">
        <f t="shared" ref="AQ54" si="213">+AP15</f>
        <v>0</v>
      </c>
      <c r="AR54" s="160">
        <f t="shared" ref="AR54" si="214">+AQ15</f>
        <v>0</v>
      </c>
      <c r="AS54" s="160">
        <f t="shared" ref="AS54" si="215">+AR15</f>
        <v>0</v>
      </c>
      <c r="AT54" s="160">
        <f t="shared" ref="AT54" si="216">+AS15</f>
        <v>0</v>
      </c>
      <c r="AU54" s="160">
        <f t="shared" ref="AU54" si="217">+AT15</f>
        <v>0</v>
      </c>
      <c r="AV54" s="160">
        <f t="shared" ref="AV54" si="218">+AU15</f>
        <v>0</v>
      </c>
    </row>
    <row r="55" spans="1:48" x14ac:dyDescent="0.2">
      <c r="B55" s="2" t="s">
        <v>228</v>
      </c>
      <c r="C55" s="2"/>
      <c r="D55" s="2"/>
      <c r="E55" s="2"/>
      <c r="F55" s="2"/>
      <c r="G55" s="160">
        <f>+G54+G14</f>
        <v>1</v>
      </c>
      <c r="H55" s="160">
        <f t="shared" ref="H55:AN55" si="219">+H54+H14</f>
        <v>1</v>
      </c>
      <c r="I55" s="160">
        <f t="shared" si="219"/>
        <v>1</v>
      </c>
      <c r="J55" s="160">
        <f t="shared" si="219"/>
        <v>1</v>
      </c>
      <c r="K55" s="160">
        <f t="shared" si="219"/>
        <v>1</v>
      </c>
      <c r="L55" s="160">
        <f t="shared" si="219"/>
        <v>1</v>
      </c>
      <c r="M55" s="160">
        <f t="shared" si="219"/>
        <v>1</v>
      </c>
      <c r="N55" s="160">
        <f t="shared" si="219"/>
        <v>1</v>
      </c>
      <c r="O55" s="160">
        <f t="shared" si="219"/>
        <v>1</v>
      </c>
      <c r="P55" s="160">
        <f t="shared" si="219"/>
        <v>1</v>
      </c>
      <c r="Q55" s="160">
        <f t="shared" si="219"/>
        <v>1</v>
      </c>
      <c r="R55" s="160">
        <f t="shared" si="219"/>
        <v>1</v>
      </c>
      <c r="S55" s="160">
        <f t="shared" si="219"/>
        <v>1</v>
      </c>
      <c r="T55" s="160">
        <f t="shared" si="219"/>
        <v>1</v>
      </c>
      <c r="U55" s="160">
        <f t="shared" si="219"/>
        <v>1</v>
      </c>
      <c r="V55" s="160">
        <f t="shared" si="219"/>
        <v>1</v>
      </c>
      <c r="W55" s="160">
        <f t="shared" si="219"/>
        <v>1</v>
      </c>
      <c r="X55" s="160">
        <f t="shared" si="219"/>
        <v>1</v>
      </c>
      <c r="Y55" s="160">
        <f t="shared" si="219"/>
        <v>1</v>
      </c>
      <c r="Z55" s="160">
        <f t="shared" si="219"/>
        <v>1</v>
      </c>
      <c r="AA55" s="160">
        <f t="shared" si="219"/>
        <v>1</v>
      </c>
      <c r="AB55" s="160">
        <f t="shared" si="219"/>
        <v>1</v>
      </c>
      <c r="AC55" s="160">
        <f t="shared" si="219"/>
        <v>1</v>
      </c>
      <c r="AD55" s="160">
        <f t="shared" si="219"/>
        <v>1</v>
      </c>
      <c r="AE55" s="160">
        <f t="shared" si="219"/>
        <v>1</v>
      </c>
      <c r="AF55" s="160">
        <f t="shared" si="219"/>
        <v>1</v>
      </c>
      <c r="AG55" s="160">
        <f t="shared" si="219"/>
        <v>1</v>
      </c>
      <c r="AH55" s="160">
        <f t="shared" si="219"/>
        <v>1</v>
      </c>
      <c r="AI55" s="160">
        <f t="shared" si="219"/>
        <v>1</v>
      </c>
      <c r="AJ55" s="160">
        <f t="shared" si="219"/>
        <v>1</v>
      </c>
      <c r="AK55" s="160">
        <f t="shared" si="219"/>
        <v>1</v>
      </c>
      <c r="AL55" s="160">
        <f t="shared" si="219"/>
        <v>0</v>
      </c>
      <c r="AM55" s="160">
        <f t="shared" si="219"/>
        <v>0</v>
      </c>
      <c r="AN55" s="160">
        <f t="shared" si="219"/>
        <v>0</v>
      </c>
      <c r="AO55" s="160">
        <f t="shared" ref="AO55:AV55" si="220">+AO54+AO14</f>
        <v>0</v>
      </c>
      <c r="AP55" s="160">
        <f t="shared" si="220"/>
        <v>0</v>
      </c>
      <c r="AQ55" s="160">
        <f t="shared" si="220"/>
        <v>0</v>
      </c>
      <c r="AR55" s="160">
        <f t="shared" si="220"/>
        <v>0</v>
      </c>
      <c r="AS55" s="160">
        <f t="shared" si="220"/>
        <v>0</v>
      </c>
      <c r="AT55" s="160">
        <f t="shared" si="220"/>
        <v>0</v>
      </c>
      <c r="AU55" s="160">
        <f t="shared" si="220"/>
        <v>0</v>
      </c>
      <c r="AV55" s="160">
        <f t="shared" si="220"/>
        <v>0</v>
      </c>
    </row>
    <row r="56" spans="1:48" x14ac:dyDescent="0.2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1:48" x14ac:dyDescent="0.2">
      <c r="B57" s="5" t="s">
        <v>403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1:48" x14ac:dyDescent="0.2">
      <c r="B58" s="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spans="1:48" x14ac:dyDescent="0.2">
      <c r="B59" s="5" t="s">
        <v>245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1:48" x14ac:dyDescent="0.2">
      <c r="B60" s="188" t="s">
        <v>404</v>
      </c>
      <c r="C60" s="185" t="s">
        <v>127</v>
      </c>
      <c r="D60" s="189">
        <f>+Hip!$D$28</f>
        <v>45292</v>
      </c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</row>
    <row r="61" spans="1:48" x14ac:dyDescent="0.2">
      <c r="B61" s="44" t="s">
        <v>405</v>
      </c>
      <c r="C61" s="184" t="s">
        <v>127</v>
      </c>
      <c r="D61" s="374">
        <v>46630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</row>
    <row r="62" spans="1:48" x14ac:dyDescent="0.2">
      <c r="B62" s="44" t="s">
        <v>406</v>
      </c>
      <c r="C62" s="184" t="s">
        <v>40</v>
      </c>
      <c r="D62" s="42"/>
      <c r="E62" s="2"/>
      <c r="F62" s="2"/>
      <c r="G62" s="160">
        <f>AND($D60&gt;=G$7,$D60&lt;=G$8)*1</f>
        <v>0</v>
      </c>
      <c r="H62" s="160">
        <f t="shared" ref="H62:AV62" si="221">AND($D60&gt;=H$7,$D60&lt;=H$8)*1</f>
        <v>1</v>
      </c>
      <c r="I62" s="160">
        <f t="shared" si="221"/>
        <v>0</v>
      </c>
      <c r="J62" s="160">
        <f t="shared" si="221"/>
        <v>0</v>
      </c>
      <c r="K62" s="160">
        <f t="shared" si="221"/>
        <v>0</v>
      </c>
      <c r="L62" s="160">
        <f t="shared" si="221"/>
        <v>0</v>
      </c>
      <c r="M62" s="160">
        <f t="shared" si="221"/>
        <v>0</v>
      </c>
      <c r="N62" s="160">
        <f t="shared" si="221"/>
        <v>0</v>
      </c>
      <c r="O62" s="160">
        <f t="shared" si="221"/>
        <v>0</v>
      </c>
      <c r="P62" s="160">
        <f t="shared" si="221"/>
        <v>0</v>
      </c>
      <c r="Q62" s="160">
        <f t="shared" si="221"/>
        <v>0</v>
      </c>
      <c r="R62" s="160">
        <f t="shared" si="221"/>
        <v>0</v>
      </c>
      <c r="S62" s="160">
        <f t="shared" si="221"/>
        <v>0</v>
      </c>
      <c r="T62" s="160">
        <f t="shared" si="221"/>
        <v>0</v>
      </c>
      <c r="U62" s="160">
        <f t="shared" si="221"/>
        <v>0</v>
      </c>
      <c r="V62" s="160">
        <f t="shared" si="221"/>
        <v>0</v>
      </c>
      <c r="W62" s="160">
        <f t="shared" si="221"/>
        <v>0</v>
      </c>
      <c r="X62" s="160">
        <f t="shared" si="221"/>
        <v>0</v>
      </c>
      <c r="Y62" s="160">
        <f t="shared" si="221"/>
        <v>0</v>
      </c>
      <c r="Z62" s="160">
        <f t="shared" si="221"/>
        <v>0</v>
      </c>
      <c r="AA62" s="160">
        <f t="shared" si="221"/>
        <v>0</v>
      </c>
      <c r="AB62" s="160">
        <f t="shared" si="221"/>
        <v>0</v>
      </c>
      <c r="AC62" s="160">
        <f t="shared" si="221"/>
        <v>0</v>
      </c>
      <c r="AD62" s="160">
        <f t="shared" si="221"/>
        <v>0</v>
      </c>
      <c r="AE62" s="160">
        <f t="shared" si="221"/>
        <v>0</v>
      </c>
      <c r="AF62" s="160">
        <f t="shared" si="221"/>
        <v>0</v>
      </c>
      <c r="AG62" s="160">
        <f t="shared" si="221"/>
        <v>0</v>
      </c>
      <c r="AH62" s="160">
        <f t="shared" si="221"/>
        <v>0</v>
      </c>
      <c r="AI62" s="160">
        <f t="shared" si="221"/>
        <v>0</v>
      </c>
      <c r="AJ62" s="160">
        <f t="shared" si="221"/>
        <v>0</v>
      </c>
      <c r="AK62" s="160">
        <f t="shared" si="221"/>
        <v>0</v>
      </c>
      <c r="AL62" s="160">
        <f t="shared" si="221"/>
        <v>0</v>
      </c>
      <c r="AM62" s="160">
        <f t="shared" si="221"/>
        <v>0</v>
      </c>
      <c r="AN62" s="160">
        <f t="shared" si="221"/>
        <v>0</v>
      </c>
      <c r="AO62" s="160">
        <f t="shared" si="221"/>
        <v>0</v>
      </c>
      <c r="AP62" s="160">
        <f t="shared" si="221"/>
        <v>0</v>
      </c>
      <c r="AQ62" s="160">
        <f t="shared" si="221"/>
        <v>0</v>
      </c>
      <c r="AR62" s="160">
        <f t="shared" si="221"/>
        <v>0</v>
      </c>
      <c r="AS62" s="160">
        <f t="shared" si="221"/>
        <v>0</v>
      </c>
      <c r="AT62" s="160">
        <f t="shared" si="221"/>
        <v>0</v>
      </c>
      <c r="AU62" s="160">
        <f t="shared" si="221"/>
        <v>0</v>
      </c>
      <c r="AV62" s="160">
        <f t="shared" si="221"/>
        <v>0</v>
      </c>
    </row>
    <row r="63" spans="1:48" x14ac:dyDescent="0.2">
      <c r="B63" s="44" t="s">
        <v>407</v>
      </c>
      <c r="C63" s="184" t="s">
        <v>40</v>
      </c>
      <c r="D63" s="42"/>
      <c r="E63" s="2"/>
      <c r="F63" s="2"/>
      <c r="G63" s="160">
        <f>AND(G$7&lt;=$D61,G$8&gt;=$D60)*1</f>
        <v>0</v>
      </c>
      <c r="H63" s="160">
        <f t="shared" ref="H63:AV63" si="222">AND(H$7&lt;=$D61,H$8&gt;=$D60)*1</f>
        <v>1</v>
      </c>
      <c r="I63" s="160">
        <f t="shared" si="222"/>
        <v>1</v>
      </c>
      <c r="J63" s="160">
        <f t="shared" si="222"/>
        <v>1</v>
      </c>
      <c r="K63" s="160">
        <f t="shared" si="222"/>
        <v>1</v>
      </c>
      <c r="L63" s="160">
        <f t="shared" si="222"/>
        <v>0</v>
      </c>
      <c r="M63" s="160">
        <f t="shared" si="222"/>
        <v>0</v>
      </c>
      <c r="N63" s="160">
        <f t="shared" si="222"/>
        <v>0</v>
      </c>
      <c r="O63" s="160">
        <f t="shared" si="222"/>
        <v>0</v>
      </c>
      <c r="P63" s="160">
        <f t="shared" si="222"/>
        <v>0</v>
      </c>
      <c r="Q63" s="160">
        <f t="shared" si="222"/>
        <v>0</v>
      </c>
      <c r="R63" s="160">
        <f t="shared" si="222"/>
        <v>0</v>
      </c>
      <c r="S63" s="160">
        <f t="shared" si="222"/>
        <v>0</v>
      </c>
      <c r="T63" s="160">
        <f t="shared" si="222"/>
        <v>0</v>
      </c>
      <c r="U63" s="160">
        <f t="shared" si="222"/>
        <v>0</v>
      </c>
      <c r="V63" s="160">
        <f t="shared" si="222"/>
        <v>0</v>
      </c>
      <c r="W63" s="160">
        <f t="shared" si="222"/>
        <v>0</v>
      </c>
      <c r="X63" s="160">
        <f t="shared" si="222"/>
        <v>0</v>
      </c>
      <c r="Y63" s="160">
        <f t="shared" si="222"/>
        <v>0</v>
      </c>
      <c r="Z63" s="160">
        <f t="shared" si="222"/>
        <v>0</v>
      </c>
      <c r="AA63" s="160">
        <f t="shared" si="222"/>
        <v>0</v>
      </c>
      <c r="AB63" s="160">
        <f t="shared" si="222"/>
        <v>0</v>
      </c>
      <c r="AC63" s="160">
        <f t="shared" si="222"/>
        <v>0</v>
      </c>
      <c r="AD63" s="160">
        <f t="shared" si="222"/>
        <v>0</v>
      </c>
      <c r="AE63" s="160">
        <f t="shared" si="222"/>
        <v>0</v>
      </c>
      <c r="AF63" s="160">
        <f t="shared" si="222"/>
        <v>0</v>
      </c>
      <c r="AG63" s="160">
        <f t="shared" si="222"/>
        <v>0</v>
      </c>
      <c r="AH63" s="160">
        <f t="shared" si="222"/>
        <v>0</v>
      </c>
      <c r="AI63" s="160">
        <f t="shared" si="222"/>
        <v>0</v>
      </c>
      <c r="AJ63" s="160">
        <f t="shared" si="222"/>
        <v>0</v>
      </c>
      <c r="AK63" s="160">
        <f t="shared" si="222"/>
        <v>0</v>
      </c>
      <c r="AL63" s="160">
        <f t="shared" si="222"/>
        <v>0</v>
      </c>
      <c r="AM63" s="160">
        <f t="shared" si="222"/>
        <v>0</v>
      </c>
      <c r="AN63" s="160">
        <f t="shared" si="222"/>
        <v>0</v>
      </c>
      <c r="AO63" s="160">
        <f t="shared" si="222"/>
        <v>0</v>
      </c>
      <c r="AP63" s="160">
        <f t="shared" si="222"/>
        <v>0</v>
      </c>
      <c r="AQ63" s="160">
        <f t="shared" si="222"/>
        <v>0</v>
      </c>
      <c r="AR63" s="160">
        <f t="shared" si="222"/>
        <v>0</v>
      </c>
      <c r="AS63" s="160">
        <f t="shared" si="222"/>
        <v>0</v>
      </c>
      <c r="AT63" s="160">
        <f t="shared" si="222"/>
        <v>0</v>
      </c>
      <c r="AU63" s="160">
        <f t="shared" si="222"/>
        <v>0</v>
      </c>
      <c r="AV63" s="160">
        <f t="shared" si="222"/>
        <v>0</v>
      </c>
    </row>
    <row r="64" spans="1:48" x14ac:dyDescent="0.2">
      <c r="B64" s="44" t="s">
        <v>408</v>
      </c>
      <c r="C64" s="184" t="s">
        <v>40</v>
      </c>
      <c r="D64" s="42"/>
      <c r="E64" s="2"/>
      <c r="F64" s="2"/>
      <c r="G64" s="160">
        <f>AND($D61&gt;=G$7,$D61&lt;=G$8)*1</f>
        <v>0</v>
      </c>
      <c r="H64" s="160">
        <f t="shared" ref="H64:AV64" si="223">AND($D61&gt;=H$7,$D61&lt;=H$8)*1</f>
        <v>0</v>
      </c>
      <c r="I64" s="160">
        <f t="shared" si="223"/>
        <v>0</v>
      </c>
      <c r="J64" s="160">
        <f t="shared" si="223"/>
        <v>0</v>
      </c>
      <c r="K64" s="160">
        <f t="shared" si="223"/>
        <v>1</v>
      </c>
      <c r="L64" s="160">
        <f t="shared" si="223"/>
        <v>0</v>
      </c>
      <c r="M64" s="160">
        <f t="shared" si="223"/>
        <v>0</v>
      </c>
      <c r="N64" s="160">
        <f t="shared" si="223"/>
        <v>0</v>
      </c>
      <c r="O64" s="160">
        <f t="shared" si="223"/>
        <v>0</v>
      </c>
      <c r="P64" s="160">
        <f t="shared" si="223"/>
        <v>0</v>
      </c>
      <c r="Q64" s="160">
        <f t="shared" si="223"/>
        <v>0</v>
      </c>
      <c r="R64" s="160">
        <f t="shared" si="223"/>
        <v>0</v>
      </c>
      <c r="S64" s="160">
        <f t="shared" si="223"/>
        <v>0</v>
      </c>
      <c r="T64" s="160">
        <f t="shared" si="223"/>
        <v>0</v>
      </c>
      <c r="U64" s="160">
        <f t="shared" si="223"/>
        <v>0</v>
      </c>
      <c r="V64" s="160">
        <f t="shared" si="223"/>
        <v>0</v>
      </c>
      <c r="W64" s="160">
        <f t="shared" si="223"/>
        <v>0</v>
      </c>
      <c r="X64" s="160">
        <f t="shared" si="223"/>
        <v>0</v>
      </c>
      <c r="Y64" s="160">
        <f t="shared" si="223"/>
        <v>0</v>
      </c>
      <c r="Z64" s="160">
        <f t="shared" si="223"/>
        <v>0</v>
      </c>
      <c r="AA64" s="160">
        <f t="shared" si="223"/>
        <v>0</v>
      </c>
      <c r="AB64" s="160">
        <f t="shared" si="223"/>
        <v>0</v>
      </c>
      <c r="AC64" s="160">
        <f t="shared" si="223"/>
        <v>0</v>
      </c>
      <c r="AD64" s="160">
        <f t="shared" si="223"/>
        <v>0</v>
      </c>
      <c r="AE64" s="160">
        <f t="shared" si="223"/>
        <v>0</v>
      </c>
      <c r="AF64" s="160">
        <f t="shared" si="223"/>
        <v>0</v>
      </c>
      <c r="AG64" s="160">
        <f t="shared" si="223"/>
        <v>0</v>
      </c>
      <c r="AH64" s="160">
        <f t="shared" si="223"/>
        <v>0</v>
      </c>
      <c r="AI64" s="160">
        <f t="shared" si="223"/>
        <v>0</v>
      </c>
      <c r="AJ64" s="160">
        <f t="shared" si="223"/>
        <v>0</v>
      </c>
      <c r="AK64" s="160">
        <f t="shared" si="223"/>
        <v>0</v>
      </c>
      <c r="AL64" s="160">
        <f t="shared" si="223"/>
        <v>0</v>
      </c>
      <c r="AM64" s="160">
        <f t="shared" si="223"/>
        <v>0</v>
      </c>
      <c r="AN64" s="160">
        <f t="shared" si="223"/>
        <v>0</v>
      </c>
      <c r="AO64" s="160">
        <f t="shared" si="223"/>
        <v>0</v>
      </c>
      <c r="AP64" s="160">
        <f t="shared" si="223"/>
        <v>0</v>
      </c>
      <c r="AQ64" s="160">
        <f t="shared" si="223"/>
        <v>0</v>
      </c>
      <c r="AR64" s="160">
        <f t="shared" si="223"/>
        <v>0</v>
      </c>
      <c r="AS64" s="160">
        <f t="shared" si="223"/>
        <v>0</v>
      </c>
      <c r="AT64" s="160">
        <f t="shared" si="223"/>
        <v>0</v>
      </c>
      <c r="AU64" s="160">
        <f t="shared" si="223"/>
        <v>0</v>
      </c>
      <c r="AV64" s="160">
        <f t="shared" si="223"/>
        <v>0</v>
      </c>
    </row>
    <row r="65" spans="2:48" x14ac:dyDescent="0.2">
      <c r="B65" s="44" t="s">
        <v>409</v>
      </c>
      <c r="C65" s="184" t="s">
        <v>44</v>
      </c>
      <c r="D65" s="42"/>
      <c r="E65" s="2"/>
      <c r="F65" s="2"/>
      <c r="G65" s="160">
        <f t="shared" ref="G65" si="224">+(G63+F65)*G63</f>
        <v>0</v>
      </c>
      <c r="H65" s="160">
        <f t="shared" ref="H65" si="225">+(H63+G65)*H63</f>
        <v>1</v>
      </c>
      <c r="I65" s="160">
        <f>+(I63+H65)*I63</f>
        <v>2</v>
      </c>
      <c r="J65" s="160">
        <f t="shared" ref="J65" si="226">+(J63+I65)*J63</f>
        <v>3</v>
      </c>
      <c r="K65" s="160">
        <f t="shared" ref="K65" si="227">+(K63+J65)*K63</f>
        <v>4</v>
      </c>
      <c r="L65" s="160">
        <f t="shared" ref="L65" si="228">+(L63+K65)*L63</f>
        <v>0</v>
      </c>
      <c r="M65" s="160">
        <f t="shared" ref="M65" si="229">+(M63+L65)*M63</f>
        <v>0</v>
      </c>
      <c r="N65" s="160">
        <f t="shared" ref="N65" si="230">+(N63+M65)*N63</f>
        <v>0</v>
      </c>
      <c r="O65" s="160">
        <f t="shared" ref="O65" si="231">+(O63+N65)*O63</f>
        <v>0</v>
      </c>
      <c r="P65" s="160">
        <f t="shared" ref="P65" si="232">+(P63+O65)*P63</f>
        <v>0</v>
      </c>
      <c r="Q65" s="160">
        <f t="shared" ref="Q65" si="233">+(Q63+P65)*Q63</f>
        <v>0</v>
      </c>
      <c r="R65" s="160">
        <f t="shared" ref="R65" si="234">+(R63+Q65)*R63</f>
        <v>0</v>
      </c>
      <c r="S65" s="160">
        <f t="shared" ref="S65" si="235">+(S63+R65)*S63</f>
        <v>0</v>
      </c>
      <c r="T65" s="160">
        <f t="shared" ref="T65" si="236">+(T63+S65)*T63</f>
        <v>0</v>
      </c>
      <c r="U65" s="160">
        <f t="shared" ref="U65" si="237">+(U63+T65)*U63</f>
        <v>0</v>
      </c>
      <c r="V65" s="160">
        <f t="shared" ref="V65" si="238">+(V63+U65)*V63</f>
        <v>0</v>
      </c>
      <c r="W65" s="160">
        <f t="shared" ref="W65" si="239">+(W63+V65)*W63</f>
        <v>0</v>
      </c>
      <c r="X65" s="160">
        <f t="shared" ref="X65" si="240">+(X63+W65)*X63</f>
        <v>0</v>
      </c>
      <c r="Y65" s="160">
        <f t="shared" ref="Y65" si="241">+(Y63+X65)*Y63</f>
        <v>0</v>
      </c>
      <c r="Z65" s="160">
        <f t="shared" ref="Z65" si="242">+(Z63+Y65)*Z63</f>
        <v>0</v>
      </c>
      <c r="AA65" s="160">
        <f t="shared" ref="AA65" si="243">+(AA63+Z65)*AA63</f>
        <v>0</v>
      </c>
      <c r="AB65" s="160">
        <f t="shared" ref="AB65" si="244">+(AB63+AA65)*AB63</f>
        <v>0</v>
      </c>
      <c r="AC65" s="160">
        <f t="shared" ref="AC65" si="245">+(AC63+AB65)*AC63</f>
        <v>0</v>
      </c>
      <c r="AD65" s="160">
        <f t="shared" ref="AD65" si="246">+(AD63+AC65)*AD63</f>
        <v>0</v>
      </c>
      <c r="AE65" s="160">
        <f t="shared" ref="AE65" si="247">+(AE63+AD65)*AE63</f>
        <v>0</v>
      </c>
      <c r="AF65" s="160">
        <f t="shared" ref="AF65" si="248">+(AF63+AE65)*AF63</f>
        <v>0</v>
      </c>
      <c r="AG65" s="160">
        <f t="shared" ref="AG65" si="249">+(AG63+AF65)*AG63</f>
        <v>0</v>
      </c>
      <c r="AH65" s="160">
        <f t="shared" ref="AH65" si="250">+(AH63+AG65)*AH63</f>
        <v>0</v>
      </c>
      <c r="AI65" s="160">
        <f t="shared" ref="AI65" si="251">+(AI63+AH65)*AI63</f>
        <v>0</v>
      </c>
      <c r="AJ65" s="160">
        <f t="shared" ref="AJ65" si="252">+(AJ63+AI65)*AJ63</f>
        <v>0</v>
      </c>
      <c r="AK65" s="160">
        <f t="shared" ref="AK65" si="253">+(AK63+AJ65)*AK63</f>
        <v>0</v>
      </c>
      <c r="AL65" s="160">
        <f t="shared" ref="AL65" si="254">+(AL63+AK65)*AL63</f>
        <v>0</v>
      </c>
      <c r="AM65" s="160">
        <f t="shared" ref="AM65" si="255">+(AM63+AL65)*AM63</f>
        <v>0</v>
      </c>
      <c r="AN65" s="160">
        <f t="shared" ref="AN65" si="256">+(AN63+AM65)*AN63</f>
        <v>0</v>
      </c>
      <c r="AO65" s="160">
        <f t="shared" ref="AO65" si="257">+(AO63+AN65)*AO63</f>
        <v>0</v>
      </c>
      <c r="AP65" s="160">
        <f t="shared" ref="AP65" si="258">+(AP63+AO65)*AP63</f>
        <v>0</v>
      </c>
      <c r="AQ65" s="160">
        <f t="shared" ref="AQ65" si="259">+(AQ63+AP65)*AQ63</f>
        <v>0</v>
      </c>
      <c r="AR65" s="160">
        <f t="shared" ref="AR65" si="260">+(AR63+AQ65)*AR63</f>
        <v>0</v>
      </c>
      <c r="AS65" s="160">
        <f t="shared" ref="AS65" si="261">+(AS63+AR65)*AS63</f>
        <v>0</v>
      </c>
      <c r="AT65" s="160">
        <f t="shared" ref="AT65" si="262">+(AT63+AS65)*AT63</f>
        <v>0</v>
      </c>
      <c r="AU65" s="160">
        <f t="shared" ref="AU65" si="263">+(AU63+AT65)*AU63</f>
        <v>0</v>
      </c>
      <c r="AV65" s="160">
        <f t="shared" ref="AV65" si="264">+(AV63+AU65)*AV63</f>
        <v>0</v>
      </c>
    </row>
    <row r="66" spans="2:48" x14ac:dyDescent="0.2">
      <c r="B66" s="44" t="s">
        <v>410</v>
      </c>
      <c r="C66" s="184" t="s">
        <v>46</v>
      </c>
      <c r="D66" s="42"/>
      <c r="E66" s="2"/>
      <c r="F66" s="2"/>
      <c r="G66" s="160">
        <f>+ROUND(G$9*G68,0)</f>
        <v>0</v>
      </c>
      <c r="H66" s="160">
        <f t="shared" ref="H66:AV66" si="265">+ROUND(H$9*H68,0)</f>
        <v>12</v>
      </c>
      <c r="I66" s="160">
        <f t="shared" si="265"/>
        <v>12</v>
      </c>
      <c r="J66" s="160">
        <f t="shared" si="265"/>
        <v>12</v>
      </c>
      <c r="K66" s="160">
        <f t="shared" si="265"/>
        <v>8</v>
      </c>
      <c r="L66" s="160">
        <f t="shared" si="265"/>
        <v>0</v>
      </c>
      <c r="M66" s="160">
        <f t="shared" si="265"/>
        <v>0</v>
      </c>
      <c r="N66" s="160">
        <f t="shared" si="265"/>
        <v>0</v>
      </c>
      <c r="O66" s="160">
        <f t="shared" si="265"/>
        <v>0</v>
      </c>
      <c r="P66" s="160">
        <f t="shared" si="265"/>
        <v>0</v>
      </c>
      <c r="Q66" s="160">
        <f t="shared" si="265"/>
        <v>0</v>
      </c>
      <c r="R66" s="160">
        <f t="shared" si="265"/>
        <v>0</v>
      </c>
      <c r="S66" s="160">
        <f t="shared" si="265"/>
        <v>0</v>
      </c>
      <c r="T66" s="160">
        <f t="shared" si="265"/>
        <v>0</v>
      </c>
      <c r="U66" s="160">
        <f t="shared" si="265"/>
        <v>0</v>
      </c>
      <c r="V66" s="160">
        <f t="shared" si="265"/>
        <v>0</v>
      </c>
      <c r="W66" s="160">
        <f t="shared" si="265"/>
        <v>0</v>
      </c>
      <c r="X66" s="160">
        <f t="shared" si="265"/>
        <v>0</v>
      </c>
      <c r="Y66" s="160">
        <f t="shared" si="265"/>
        <v>0</v>
      </c>
      <c r="Z66" s="160">
        <f t="shared" si="265"/>
        <v>0</v>
      </c>
      <c r="AA66" s="160">
        <f t="shared" si="265"/>
        <v>0</v>
      </c>
      <c r="AB66" s="160">
        <f t="shared" si="265"/>
        <v>0</v>
      </c>
      <c r="AC66" s="160">
        <f t="shared" si="265"/>
        <v>0</v>
      </c>
      <c r="AD66" s="160">
        <f t="shared" si="265"/>
        <v>0</v>
      </c>
      <c r="AE66" s="160">
        <f t="shared" si="265"/>
        <v>0</v>
      </c>
      <c r="AF66" s="160">
        <f t="shared" si="265"/>
        <v>0</v>
      </c>
      <c r="AG66" s="160">
        <f t="shared" si="265"/>
        <v>0</v>
      </c>
      <c r="AH66" s="160">
        <f t="shared" si="265"/>
        <v>0</v>
      </c>
      <c r="AI66" s="160">
        <f t="shared" si="265"/>
        <v>0</v>
      </c>
      <c r="AJ66" s="160">
        <f t="shared" si="265"/>
        <v>0</v>
      </c>
      <c r="AK66" s="160">
        <f t="shared" si="265"/>
        <v>0</v>
      </c>
      <c r="AL66" s="160">
        <f t="shared" si="265"/>
        <v>0</v>
      </c>
      <c r="AM66" s="160">
        <f t="shared" si="265"/>
        <v>0</v>
      </c>
      <c r="AN66" s="160">
        <f t="shared" si="265"/>
        <v>0</v>
      </c>
      <c r="AO66" s="160">
        <f t="shared" si="265"/>
        <v>0</v>
      </c>
      <c r="AP66" s="160">
        <f t="shared" si="265"/>
        <v>0</v>
      </c>
      <c r="AQ66" s="160">
        <f t="shared" si="265"/>
        <v>0</v>
      </c>
      <c r="AR66" s="160">
        <f t="shared" si="265"/>
        <v>0</v>
      </c>
      <c r="AS66" s="160">
        <f t="shared" si="265"/>
        <v>0</v>
      </c>
      <c r="AT66" s="160">
        <f t="shared" si="265"/>
        <v>0</v>
      </c>
      <c r="AU66" s="160">
        <f t="shared" si="265"/>
        <v>0</v>
      </c>
      <c r="AV66" s="160">
        <f t="shared" si="265"/>
        <v>0</v>
      </c>
    </row>
    <row r="67" spans="2:48" x14ac:dyDescent="0.2">
      <c r="B67" s="44" t="s">
        <v>411</v>
      </c>
      <c r="C67" s="184" t="s">
        <v>48</v>
      </c>
      <c r="D67" s="42"/>
      <c r="E67" s="2"/>
      <c r="F67" s="2"/>
      <c r="G67" s="160">
        <f>IF(G65=1,  IF(H63=0,$D61-$D60+1, G$8-$D60+1),IF(AND(G63=1,H63=1),G$10,$D61-G$7+1))*G63</f>
        <v>0</v>
      </c>
      <c r="H67" s="160">
        <f t="shared" ref="H67" si="266">IF(H65=1,  IF(I63=0,$D61-$D60+1, H$8-$D60+1),IF(AND(H63=1,I63=1),H$10,$D61-H$7+1))*H63</f>
        <v>366</v>
      </c>
      <c r="I67" s="160">
        <f t="shared" ref="I67" si="267">IF(I65=1,  IF(J63=0,$D61-$D60+1, I$8-$D60+1),IF(AND(I63=1,J63=1),I$10,$D61-I$7+1))*I63</f>
        <v>365</v>
      </c>
      <c r="J67" s="160">
        <f t="shared" ref="J67" si="268">IF(J65=1,  IF(K63=0,$D61-$D60+1, J$8-$D60+1),IF(AND(J63=1,K63=1),J$10,$D61-J$7+1))*J63</f>
        <v>365</v>
      </c>
      <c r="K67" s="160">
        <f t="shared" ref="K67" si="269">IF(K65=1,  IF(L63=0,$D61-$D60+1, K$8-$D60+1),IF(AND(K63=1,L63=1),K$10,$D61-K$7+1))*K63</f>
        <v>243</v>
      </c>
      <c r="L67" s="160">
        <f t="shared" ref="L67" si="270">IF(L65=1,  IF(M63=0,$D61-$D60+1, L$8-$D60+1),IF(AND(L63=1,M63=1),L$10,$D61-L$7+1))*L63</f>
        <v>0</v>
      </c>
      <c r="M67" s="160">
        <f t="shared" ref="M67" si="271">IF(M65=1,  IF(N63=0,$D61-$D60+1, M$8-$D60+1),IF(AND(M63=1,N63=1),M$10,$D61-M$7+1))*M63</f>
        <v>0</v>
      </c>
      <c r="N67" s="160">
        <f t="shared" ref="N67" si="272">IF(N65=1,  IF(O63=0,$D61-$D60+1, N$8-$D60+1),IF(AND(N63=1,O63=1),N$10,$D61-N$7+1))*N63</f>
        <v>0</v>
      </c>
      <c r="O67" s="160">
        <f t="shared" ref="O67" si="273">IF(O65=1,  IF(P63=0,$D61-$D60+1, O$8-$D60+1),IF(AND(O63=1,P63=1),O$10,$D61-O$7+1))*O63</f>
        <v>0</v>
      </c>
      <c r="P67" s="160">
        <f t="shared" ref="P67" si="274">IF(P65=1,  IF(Q63=0,$D61-$D60+1, P$8-$D60+1),IF(AND(P63=1,Q63=1),P$10,$D61-P$7+1))*P63</f>
        <v>0</v>
      </c>
      <c r="Q67" s="160">
        <f t="shared" ref="Q67" si="275">IF(Q65=1,  IF(R63=0,$D61-$D60+1, Q$8-$D60+1),IF(AND(Q63=1,R63=1),Q$10,$D61-Q$7+1))*Q63</f>
        <v>0</v>
      </c>
      <c r="R67" s="160">
        <f t="shared" ref="R67" si="276">IF(R65=1,  IF(S63=0,$D61-$D60+1, R$8-$D60+1),IF(AND(R63=1,S63=1),R$10,$D61-R$7+1))*R63</f>
        <v>0</v>
      </c>
      <c r="S67" s="160">
        <f t="shared" ref="S67" si="277">IF(S65=1,  IF(T63=0,$D61-$D60+1, S$8-$D60+1),IF(AND(S63=1,T63=1),S$10,$D61-S$7+1))*S63</f>
        <v>0</v>
      </c>
      <c r="T67" s="160">
        <f t="shared" ref="T67" si="278">IF(T65=1,  IF(U63=0,$D61-$D60+1, T$8-$D60+1),IF(AND(T63=1,U63=1),T$10,$D61-T$7+1))*T63</f>
        <v>0</v>
      </c>
      <c r="U67" s="160">
        <f t="shared" ref="U67" si="279">IF(U65=1,  IF(V63=0,$D61-$D60+1, U$8-$D60+1),IF(AND(U63=1,V63=1),U$10,$D61-U$7+1))*U63</f>
        <v>0</v>
      </c>
      <c r="V67" s="160">
        <f t="shared" ref="V67" si="280">IF(V65=1,  IF(W63=0,$D61-$D60+1, V$8-$D60+1),IF(AND(V63=1,W63=1),V$10,$D61-V$7+1))*V63</f>
        <v>0</v>
      </c>
      <c r="W67" s="160">
        <f t="shared" ref="W67" si="281">IF(W65=1,  IF(X63=0,$D61-$D60+1, W$8-$D60+1),IF(AND(W63=1,X63=1),W$10,$D61-W$7+1))*W63</f>
        <v>0</v>
      </c>
      <c r="X67" s="160">
        <f t="shared" ref="X67" si="282">IF(X65=1,  IF(Y63=0,$D61-$D60+1, X$8-$D60+1),IF(AND(X63=1,Y63=1),X$10,$D61-X$7+1))*X63</f>
        <v>0</v>
      </c>
      <c r="Y67" s="160">
        <f t="shared" ref="Y67" si="283">IF(Y65=1,  IF(Z63=0,$D61-$D60+1, Y$8-$D60+1),IF(AND(Y63=1,Z63=1),Y$10,$D61-Y$7+1))*Y63</f>
        <v>0</v>
      </c>
      <c r="Z67" s="160">
        <f t="shared" ref="Z67" si="284">IF(Z65=1,  IF(AA63=0,$D61-$D60+1, Z$8-$D60+1),IF(AND(Z63=1,AA63=1),Z$10,$D61-Z$7+1))*Z63</f>
        <v>0</v>
      </c>
      <c r="AA67" s="160">
        <f t="shared" ref="AA67" si="285">IF(AA65=1,  IF(AB63=0,$D61-$D60+1, AA$8-$D60+1),IF(AND(AA63=1,AB63=1),AA$10,$D61-AA$7+1))*AA63</f>
        <v>0</v>
      </c>
      <c r="AB67" s="160">
        <f t="shared" ref="AB67" si="286">IF(AB65=1,  IF(AC63=0,$D61-$D60+1, AB$8-$D60+1),IF(AND(AB63=1,AC63=1),AB$10,$D61-AB$7+1))*AB63</f>
        <v>0</v>
      </c>
      <c r="AC67" s="160">
        <f t="shared" ref="AC67" si="287">IF(AC65=1,  IF(AD63=0,$D61-$D60+1, AC$8-$D60+1),IF(AND(AC63=1,AD63=1),AC$10,$D61-AC$7+1))*AC63</f>
        <v>0</v>
      </c>
      <c r="AD67" s="160">
        <f t="shared" ref="AD67" si="288">IF(AD65=1,  IF(AE63=0,$D61-$D60+1, AD$8-$D60+1),IF(AND(AD63=1,AE63=1),AD$10,$D61-AD$7+1))*AD63</f>
        <v>0</v>
      </c>
      <c r="AE67" s="160">
        <f t="shared" ref="AE67" si="289">IF(AE65=1,  IF(AF63=0,$D61-$D60+1, AE$8-$D60+1),IF(AND(AE63=1,AF63=1),AE$10,$D61-AE$7+1))*AE63</f>
        <v>0</v>
      </c>
      <c r="AF67" s="160">
        <f t="shared" ref="AF67" si="290">IF(AF65=1,  IF(AG63=0,$D61-$D60+1, AF$8-$D60+1),IF(AND(AF63=1,AG63=1),AF$10,$D61-AF$7+1))*AF63</f>
        <v>0</v>
      </c>
      <c r="AG67" s="160">
        <f t="shared" ref="AG67" si="291">IF(AG65=1,  IF(AH63=0,$D61-$D60+1, AG$8-$D60+1),IF(AND(AG63=1,AH63=1),AG$10,$D61-AG$7+1))*AG63</f>
        <v>0</v>
      </c>
      <c r="AH67" s="160">
        <f t="shared" ref="AH67" si="292">IF(AH65=1,  IF(AI63=0,$D61-$D60+1, AH$8-$D60+1),IF(AND(AH63=1,AI63=1),AH$10,$D61-AH$7+1))*AH63</f>
        <v>0</v>
      </c>
      <c r="AI67" s="160">
        <f t="shared" ref="AI67" si="293">IF(AI65=1,  IF(AJ63=0,$D61-$D60+1, AI$8-$D60+1),IF(AND(AI63=1,AJ63=1),AI$10,$D61-AI$7+1))*AI63</f>
        <v>0</v>
      </c>
      <c r="AJ67" s="160">
        <f t="shared" ref="AJ67" si="294">IF(AJ65=1,  IF(AK63=0,$D61-$D60+1, AJ$8-$D60+1),IF(AND(AJ63=1,AK63=1),AJ$10,$D61-AJ$7+1))*AJ63</f>
        <v>0</v>
      </c>
      <c r="AK67" s="160">
        <f t="shared" ref="AK67" si="295">IF(AK65=1,  IF(AL63=0,$D61-$D60+1, AK$8-$D60+1),IF(AND(AK63=1,AL63=1),AK$10,$D61-AK$7+1))*AK63</f>
        <v>0</v>
      </c>
      <c r="AL67" s="160">
        <f t="shared" ref="AL67" si="296">IF(AL65=1,  IF(AM63=0,$D61-$D60+1, AL$8-$D60+1),IF(AND(AL63=1,AM63=1),AL$10,$D61-AL$7+1))*AL63</f>
        <v>0</v>
      </c>
      <c r="AM67" s="160">
        <f t="shared" ref="AM67" si="297">IF(AM65=1,  IF(AN63=0,$D61-$D60+1, AM$8-$D60+1),IF(AND(AM63=1,AN63=1),AM$10,$D61-AM$7+1))*AM63</f>
        <v>0</v>
      </c>
      <c r="AN67" s="160">
        <f t="shared" ref="AN67" si="298">IF(AN65=1,  IF(AO63=0,$D61-$D60+1, AN$8-$D60+1),IF(AND(AN63=1,AO63=1),AN$10,$D61-AN$7+1))*AN63</f>
        <v>0</v>
      </c>
      <c r="AO67" s="160">
        <f t="shared" ref="AO67" si="299">IF(AO65=1,  IF(AP63=0,$D61-$D60+1, AO$8-$D60+1),IF(AND(AO63=1,AP63=1),AO$10,$D61-AO$7+1))*AO63</f>
        <v>0</v>
      </c>
      <c r="AP67" s="160">
        <f t="shared" ref="AP67" si="300">IF(AP65=1,  IF(AQ63=0,$D61-$D60+1, AP$8-$D60+1),IF(AND(AP63=1,AQ63=1),AP$10,$D61-AP$7+1))*AP63</f>
        <v>0</v>
      </c>
      <c r="AQ67" s="160">
        <f t="shared" ref="AQ67" si="301">IF(AQ65=1,  IF(AR63=0,$D61-$D60+1, AQ$8-$D60+1),IF(AND(AQ63=1,AR63=1),AQ$10,$D61-AQ$7+1))*AQ63</f>
        <v>0</v>
      </c>
      <c r="AR67" s="160">
        <f t="shared" ref="AR67" si="302">IF(AR65=1,  IF(AS63=0,$D61-$D60+1, AR$8-$D60+1),IF(AND(AR63=1,AS63=1),AR$10,$D61-AR$7+1))*AR63</f>
        <v>0</v>
      </c>
      <c r="AS67" s="160">
        <f t="shared" ref="AS67" si="303">IF(AS65=1,  IF(AT63=0,$D61-$D60+1, AS$8-$D60+1),IF(AND(AS63=1,AT63=1),AS$10,$D61-AS$7+1))*AS63</f>
        <v>0</v>
      </c>
      <c r="AT67" s="160">
        <f t="shared" ref="AT67" si="304">IF(AT65=1,  IF(AU63=0,$D61-$D60+1, AT$8-$D60+1),IF(AND(AT63=1,AU63=1),AT$10,$D61-AT$7+1))*AT63</f>
        <v>0</v>
      </c>
      <c r="AU67" s="160">
        <f t="shared" ref="AU67" si="305">IF(AU65=1,  IF(AV63=0,$D61-$D60+1, AU$8-$D60+1),IF(AND(AU63=1,AV63=1),AU$10,$D61-AU$7+1))*AU63</f>
        <v>0</v>
      </c>
      <c r="AV67" s="160">
        <f t="shared" ref="AV67" si="306">IF(AV65=1,  IF(AW63=0,$D61-$D60+1, AV$8-$D60+1),IF(AND(AV63=1,AW63=1),AV$10,$D61-AV$7+1))*AV63</f>
        <v>0</v>
      </c>
    </row>
    <row r="68" spans="2:48" x14ac:dyDescent="0.2">
      <c r="B68" s="190" t="s">
        <v>412</v>
      </c>
      <c r="C68" s="186" t="s">
        <v>2</v>
      </c>
      <c r="D68" s="43"/>
      <c r="E68" s="191"/>
      <c r="F68" s="191"/>
      <c r="G68" s="192">
        <f>+IF(ISERROR(G67/G$10),0,G67/G$10)</f>
        <v>0</v>
      </c>
      <c r="H68" s="192">
        <f t="shared" ref="H68:AV68" si="307">+IF(ISERROR(H67/H$10),0,H67/H$10)</f>
        <v>1</v>
      </c>
      <c r="I68" s="192">
        <f t="shared" si="307"/>
        <v>1</v>
      </c>
      <c r="J68" s="192">
        <f t="shared" si="307"/>
        <v>1</v>
      </c>
      <c r="K68" s="192">
        <f t="shared" si="307"/>
        <v>0.66575342465753429</v>
      </c>
      <c r="L68" s="192">
        <f t="shared" si="307"/>
        <v>0</v>
      </c>
      <c r="M68" s="192">
        <f t="shared" si="307"/>
        <v>0</v>
      </c>
      <c r="N68" s="192">
        <f t="shared" si="307"/>
        <v>0</v>
      </c>
      <c r="O68" s="192">
        <f t="shared" si="307"/>
        <v>0</v>
      </c>
      <c r="P68" s="192">
        <f t="shared" si="307"/>
        <v>0</v>
      </c>
      <c r="Q68" s="192">
        <f t="shared" si="307"/>
        <v>0</v>
      </c>
      <c r="R68" s="192">
        <f t="shared" si="307"/>
        <v>0</v>
      </c>
      <c r="S68" s="192">
        <f t="shared" si="307"/>
        <v>0</v>
      </c>
      <c r="T68" s="192">
        <f t="shared" si="307"/>
        <v>0</v>
      </c>
      <c r="U68" s="192">
        <f t="shared" si="307"/>
        <v>0</v>
      </c>
      <c r="V68" s="192">
        <f t="shared" si="307"/>
        <v>0</v>
      </c>
      <c r="W68" s="192">
        <f t="shared" si="307"/>
        <v>0</v>
      </c>
      <c r="X68" s="192">
        <f t="shared" si="307"/>
        <v>0</v>
      </c>
      <c r="Y68" s="192">
        <f t="shared" si="307"/>
        <v>0</v>
      </c>
      <c r="Z68" s="192">
        <f t="shared" si="307"/>
        <v>0</v>
      </c>
      <c r="AA68" s="192">
        <f t="shared" si="307"/>
        <v>0</v>
      </c>
      <c r="AB68" s="192">
        <f t="shared" si="307"/>
        <v>0</v>
      </c>
      <c r="AC68" s="192">
        <f t="shared" si="307"/>
        <v>0</v>
      </c>
      <c r="AD68" s="192">
        <f t="shared" si="307"/>
        <v>0</v>
      </c>
      <c r="AE68" s="192">
        <f t="shared" si="307"/>
        <v>0</v>
      </c>
      <c r="AF68" s="192">
        <f t="shared" si="307"/>
        <v>0</v>
      </c>
      <c r="AG68" s="192">
        <f t="shared" si="307"/>
        <v>0</v>
      </c>
      <c r="AH68" s="192">
        <f t="shared" si="307"/>
        <v>0</v>
      </c>
      <c r="AI68" s="192">
        <f t="shared" si="307"/>
        <v>0</v>
      </c>
      <c r="AJ68" s="192">
        <f t="shared" si="307"/>
        <v>0</v>
      </c>
      <c r="AK68" s="192">
        <f t="shared" si="307"/>
        <v>0</v>
      </c>
      <c r="AL68" s="192">
        <f t="shared" si="307"/>
        <v>0</v>
      </c>
      <c r="AM68" s="192">
        <f t="shared" si="307"/>
        <v>0</v>
      </c>
      <c r="AN68" s="192">
        <f t="shared" si="307"/>
        <v>0</v>
      </c>
      <c r="AO68" s="192">
        <f t="shared" si="307"/>
        <v>0</v>
      </c>
      <c r="AP68" s="192">
        <f t="shared" si="307"/>
        <v>0</v>
      </c>
      <c r="AQ68" s="192">
        <f t="shared" si="307"/>
        <v>0</v>
      </c>
      <c r="AR68" s="192">
        <f t="shared" si="307"/>
        <v>0</v>
      </c>
      <c r="AS68" s="192">
        <f t="shared" si="307"/>
        <v>0</v>
      </c>
      <c r="AT68" s="192">
        <f t="shared" si="307"/>
        <v>0</v>
      </c>
      <c r="AU68" s="192">
        <f t="shared" si="307"/>
        <v>0</v>
      </c>
      <c r="AV68" s="192">
        <f t="shared" si="307"/>
        <v>0</v>
      </c>
    </row>
    <row r="69" spans="2:48" x14ac:dyDescent="0.2">
      <c r="B69" s="188" t="s">
        <v>449</v>
      </c>
      <c r="C69" s="185" t="s">
        <v>127</v>
      </c>
      <c r="D69" s="189">
        <f>+D61+1</f>
        <v>46631</v>
      </c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</row>
    <row r="70" spans="2:48" x14ac:dyDescent="0.2">
      <c r="B70" s="44" t="s">
        <v>450</v>
      </c>
      <c r="C70" s="184" t="s">
        <v>127</v>
      </c>
      <c r="D70" s="376">
        <f>+$D$12</f>
        <v>55884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</row>
    <row r="71" spans="2:48" x14ac:dyDescent="0.2">
      <c r="B71" s="44" t="s">
        <v>451</v>
      </c>
      <c r="C71" s="184" t="s">
        <v>40</v>
      </c>
      <c r="D71" s="42"/>
      <c r="E71" s="2"/>
      <c r="F71" s="2"/>
      <c r="G71" s="160">
        <f>AND($D69&gt;=G$7,$D69&lt;=G$8)*1</f>
        <v>0</v>
      </c>
      <c r="H71" s="160">
        <f t="shared" ref="H71:AV71" si="308">AND($D69&gt;=H$7,$D69&lt;=H$8)*1</f>
        <v>0</v>
      </c>
      <c r="I71" s="160">
        <f t="shared" si="308"/>
        <v>0</v>
      </c>
      <c r="J71" s="160">
        <f t="shared" si="308"/>
        <v>0</v>
      </c>
      <c r="K71" s="160">
        <f t="shared" si="308"/>
        <v>1</v>
      </c>
      <c r="L71" s="160">
        <f t="shared" si="308"/>
        <v>0</v>
      </c>
      <c r="M71" s="160">
        <f t="shared" si="308"/>
        <v>0</v>
      </c>
      <c r="N71" s="160">
        <f t="shared" si="308"/>
        <v>0</v>
      </c>
      <c r="O71" s="160">
        <f t="shared" si="308"/>
        <v>0</v>
      </c>
      <c r="P71" s="160">
        <f t="shared" si="308"/>
        <v>0</v>
      </c>
      <c r="Q71" s="160">
        <f t="shared" si="308"/>
        <v>0</v>
      </c>
      <c r="R71" s="160">
        <f t="shared" si="308"/>
        <v>0</v>
      </c>
      <c r="S71" s="160">
        <f t="shared" si="308"/>
        <v>0</v>
      </c>
      <c r="T71" s="160">
        <f t="shared" si="308"/>
        <v>0</v>
      </c>
      <c r="U71" s="160">
        <f t="shared" si="308"/>
        <v>0</v>
      </c>
      <c r="V71" s="160">
        <f t="shared" si="308"/>
        <v>0</v>
      </c>
      <c r="W71" s="160">
        <f t="shared" si="308"/>
        <v>0</v>
      </c>
      <c r="X71" s="160">
        <f t="shared" si="308"/>
        <v>0</v>
      </c>
      <c r="Y71" s="160">
        <f t="shared" si="308"/>
        <v>0</v>
      </c>
      <c r="Z71" s="160">
        <f t="shared" si="308"/>
        <v>0</v>
      </c>
      <c r="AA71" s="160">
        <f t="shared" si="308"/>
        <v>0</v>
      </c>
      <c r="AB71" s="160">
        <f t="shared" si="308"/>
        <v>0</v>
      </c>
      <c r="AC71" s="160">
        <f t="shared" si="308"/>
        <v>0</v>
      </c>
      <c r="AD71" s="160">
        <f t="shared" si="308"/>
        <v>0</v>
      </c>
      <c r="AE71" s="160">
        <f t="shared" si="308"/>
        <v>0</v>
      </c>
      <c r="AF71" s="160">
        <f t="shared" si="308"/>
        <v>0</v>
      </c>
      <c r="AG71" s="160">
        <f t="shared" si="308"/>
        <v>0</v>
      </c>
      <c r="AH71" s="160">
        <f t="shared" si="308"/>
        <v>0</v>
      </c>
      <c r="AI71" s="160">
        <f t="shared" si="308"/>
        <v>0</v>
      </c>
      <c r="AJ71" s="160">
        <f t="shared" si="308"/>
        <v>0</v>
      </c>
      <c r="AK71" s="160">
        <f t="shared" si="308"/>
        <v>0</v>
      </c>
      <c r="AL71" s="160">
        <f t="shared" si="308"/>
        <v>0</v>
      </c>
      <c r="AM71" s="160">
        <f t="shared" si="308"/>
        <v>0</v>
      </c>
      <c r="AN71" s="160">
        <f t="shared" si="308"/>
        <v>0</v>
      </c>
      <c r="AO71" s="160">
        <f t="shared" si="308"/>
        <v>0</v>
      </c>
      <c r="AP71" s="160">
        <f t="shared" si="308"/>
        <v>0</v>
      </c>
      <c r="AQ71" s="160">
        <f t="shared" si="308"/>
        <v>0</v>
      </c>
      <c r="AR71" s="160">
        <f t="shared" si="308"/>
        <v>0</v>
      </c>
      <c r="AS71" s="160">
        <f t="shared" si="308"/>
        <v>0</v>
      </c>
      <c r="AT71" s="160">
        <f t="shared" si="308"/>
        <v>0</v>
      </c>
      <c r="AU71" s="160">
        <f t="shared" si="308"/>
        <v>0</v>
      </c>
      <c r="AV71" s="160">
        <f t="shared" si="308"/>
        <v>0</v>
      </c>
    </row>
    <row r="72" spans="2:48" x14ac:dyDescent="0.2">
      <c r="B72" s="44" t="s">
        <v>452</v>
      </c>
      <c r="C72" s="184" t="s">
        <v>40</v>
      </c>
      <c r="D72" s="42"/>
      <c r="E72" s="2"/>
      <c r="F72" s="2"/>
      <c r="G72" s="160">
        <f>AND(G$7&lt;=$D70,G$8&gt;=$D69)*1</f>
        <v>0</v>
      </c>
      <c r="H72" s="160">
        <f t="shared" ref="H72:AV72" si="309">AND(H$7&lt;=$D70,H$8&gt;=$D69)*1</f>
        <v>0</v>
      </c>
      <c r="I72" s="160">
        <f t="shared" si="309"/>
        <v>0</v>
      </c>
      <c r="J72" s="160">
        <f t="shared" si="309"/>
        <v>0</v>
      </c>
      <c r="K72" s="160">
        <f t="shared" si="309"/>
        <v>1</v>
      </c>
      <c r="L72" s="160">
        <f t="shared" si="309"/>
        <v>1</v>
      </c>
      <c r="M72" s="160">
        <f t="shared" si="309"/>
        <v>1</v>
      </c>
      <c r="N72" s="160">
        <f t="shared" si="309"/>
        <v>1</v>
      </c>
      <c r="O72" s="160">
        <f t="shared" si="309"/>
        <v>1</v>
      </c>
      <c r="P72" s="160">
        <f t="shared" si="309"/>
        <v>1</v>
      </c>
      <c r="Q72" s="160">
        <f t="shared" si="309"/>
        <v>1</v>
      </c>
      <c r="R72" s="160">
        <f t="shared" si="309"/>
        <v>1</v>
      </c>
      <c r="S72" s="160">
        <f t="shared" si="309"/>
        <v>1</v>
      </c>
      <c r="T72" s="160">
        <f t="shared" si="309"/>
        <v>1</v>
      </c>
      <c r="U72" s="160">
        <f t="shared" si="309"/>
        <v>1</v>
      </c>
      <c r="V72" s="160">
        <f t="shared" si="309"/>
        <v>1</v>
      </c>
      <c r="W72" s="160">
        <f t="shared" si="309"/>
        <v>1</v>
      </c>
      <c r="X72" s="160">
        <f t="shared" si="309"/>
        <v>1</v>
      </c>
      <c r="Y72" s="160">
        <f t="shared" si="309"/>
        <v>1</v>
      </c>
      <c r="Z72" s="160">
        <f t="shared" si="309"/>
        <v>1</v>
      </c>
      <c r="AA72" s="160">
        <f t="shared" si="309"/>
        <v>1</v>
      </c>
      <c r="AB72" s="160">
        <f t="shared" si="309"/>
        <v>1</v>
      </c>
      <c r="AC72" s="160">
        <f t="shared" si="309"/>
        <v>1</v>
      </c>
      <c r="AD72" s="160">
        <f t="shared" si="309"/>
        <v>1</v>
      </c>
      <c r="AE72" s="160">
        <f t="shared" si="309"/>
        <v>1</v>
      </c>
      <c r="AF72" s="160">
        <f t="shared" si="309"/>
        <v>1</v>
      </c>
      <c r="AG72" s="160">
        <f t="shared" si="309"/>
        <v>1</v>
      </c>
      <c r="AH72" s="160">
        <f t="shared" si="309"/>
        <v>1</v>
      </c>
      <c r="AI72" s="160">
        <f t="shared" si="309"/>
        <v>1</v>
      </c>
      <c r="AJ72" s="160">
        <f t="shared" si="309"/>
        <v>1</v>
      </c>
      <c r="AK72" s="160">
        <f t="shared" si="309"/>
        <v>0</v>
      </c>
      <c r="AL72" s="160">
        <f t="shared" si="309"/>
        <v>0</v>
      </c>
      <c r="AM72" s="160">
        <f t="shared" si="309"/>
        <v>0</v>
      </c>
      <c r="AN72" s="160">
        <f t="shared" si="309"/>
        <v>0</v>
      </c>
      <c r="AO72" s="160">
        <f t="shared" si="309"/>
        <v>0</v>
      </c>
      <c r="AP72" s="160">
        <f t="shared" si="309"/>
        <v>0</v>
      </c>
      <c r="AQ72" s="160">
        <f t="shared" si="309"/>
        <v>0</v>
      </c>
      <c r="AR72" s="160">
        <f t="shared" si="309"/>
        <v>0</v>
      </c>
      <c r="AS72" s="160">
        <f t="shared" si="309"/>
        <v>0</v>
      </c>
      <c r="AT72" s="160">
        <f t="shared" si="309"/>
        <v>0</v>
      </c>
      <c r="AU72" s="160">
        <f t="shared" si="309"/>
        <v>0</v>
      </c>
      <c r="AV72" s="160">
        <f t="shared" si="309"/>
        <v>0</v>
      </c>
    </row>
    <row r="73" spans="2:48" x14ac:dyDescent="0.2">
      <c r="B73" s="44" t="s">
        <v>453</v>
      </c>
      <c r="C73" s="184" t="s">
        <v>40</v>
      </c>
      <c r="D73" s="42"/>
      <c r="E73" s="2"/>
      <c r="F73" s="2"/>
      <c r="G73" s="160">
        <f>AND($D70&gt;=G$7,$D70&lt;=G$8)*1</f>
        <v>0</v>
      </c>
      <c r="H73" s="160">
        <f t="shared" ref="H73:AV73" si="310">AND($D70&gt;=H$7,$D70&lt;=H$8)*1</f>
        <v>0</v>
      </c>
      <c r="I73" s="160">
        <f t="shared" si="310"/>
        <v>0</v>
      </c>
      <c r="J73" s="160">
        <f t="shared" si="310"/>
        <v>0</v>
      </c>
      <c r="K73" s="160">
        <f t="shared" si="310"/>
        <v>0</v>
      </c>
      <c r="L73" s="160">
        <f t="shared" si="310"/>
        <v>0</v>
      </c>
      <c r="M73" s="160">
        <f t="shared" si="310"/>
        <v>0</v>
      </c>
      <c r="N73" s="160">
        <f t="shared" si="310"/>
        <v>0</v>
      </c>
      <c r="O73" s="160">
        <f t="shared" si="310"/>
        <v>0</v>
      </c>
      <c r="P73" s="160">
        <f t="shared" si="310"/>
        <v>0</v>
      </c>
      <c r="Q73" s="160">
        <f t="shared" si="310"/>
        <v>0</v>
      </c>
      <c r="R73" s="160">
        <f t="shared" si="310"/>
        <v>0</v>
      </c>
      <c r="S73" s="160">
        <f t="shared" si="310"/>
        <v>0</v>
      </c>
      <c r="T73" s="160">
        <f t="shared" si="310"/>
        <v>0</v>
      </c>
      <c r="U73" s="160">
        <f t="shared" si="310"/>
        <v>0</v>
      </c>
      <c r="V73" s="160">
        <f t="shared" si="310"/>
        <v>0</v>
      </c>
      <c r="W73" s="160">
        <f t="shared" si="310"/>
        <v>0</v>
      </c>
      <c r="X73" s="160">
        <f t="shared" si="310"/>
        <v>0</v>
      </c>
      <c r="Y73" s="160">
        <f t="shared" si="310"/>
        <v>0</v>
      </c>
      <c r="Z73" s="160">
        <f t="shared" si="310"/>
        <v>0</v>
      </c>
      <c r="AA73" s="160">
        <f t="shared" si="310"/>
        <v>0</v>
      </c>
      <c r="AB73" s="160">
        <f t="shared" si="310"/>
        <v>0</v>
      </c>
      <c r="AC73" s="160">
        <f t="shared" si="310"/>
        <v>0</v>
      </c>
      <c r="AD73" s="160">
        <f t="shared" si="310"/>
        <v>0</v>
      </c>
      <c r="AE73" s="160">
        <f t="shared" si="310"/>
        <v>0</v>
      </c>
      <c r="AF73" s="160">
        <f t="shared" si="310"/>
        <v>0</v>
      </c>
      <c r="AG73" s="160">
        <f t="shared" si="310"/>
        <v>0</v>
      </c>
      <c r="AH73" s="160">
        <f t="shared" si="310"/>
        <v>0</v>
      </c>
      <c r="AI73" s="160">
        <f t="shared" si="310"/>
        <v>0</v>
      </c>
      <c r="AJ73" s="160">
        <f t="shared" si="310"/>
        <v>1</v>
      </c>
      <c r="AK73" s="160">
        <f t="shared" si="310"/>
        <v>0</v>
      </c>
      <c r="AL73" s="160">
        <f t="shared" si="310"/>
        <v>0</v>
      </c>
      <c r="AM73" s="160">
        <f t="shared" si="310"/>
        <v>0</v>
      </c>
      <c r="AN73" s="160">
        <f t="shared" si="310"/>
        <v>0</v>
      </c>
      <c r="AO73" s="160">
        <f t="shared" si="310"/>
        <v>0</v>
      </c>
      <c r="AP73" s="160">
        <f t="shared" si="310"/>
        <v>0</v>
      </c>
      <c r="AQ73" s="160">
        <f t="shared" si="310"/>
        <v>0</v>
      </c>
      <c r="AR73" s="160">
        <f t="shared" si="310"/>
        <v>0</v>
      </c>
      <c r="AS73" s="160">
        <f t="shared" si="310"/>
        <v>0</v>
      </c>
      <c r="AT73" s="160">
        <f t="shared" si="310"/>
        <v>0</v>
      </c>
      <c r="AU73" s="160">
        <f t="shared" si="310"/>
        <v>0</v>
      </c>
      <c r="AV73" s="160">
        <f t="shared" si="310"/>
        <v>0</v>
      </c>
    </row>
    <row r="74" spans="2:48" x14ac:dyDescent="0.2">
      <c r="B74" s="44" t="s">
        <v>454</v>
      </c>
      <c r="C74" s="184" t="s">
        <v>44</v>
      </c>
      <c r="D74" s="42"/>
      <c r="E74" s="2"/>
      <c r="F74" s="2"/>
      <c r="G74" s="160">
        <f t="shared" ref="G74" si="311">+(G72+F74)*G72</f>
        <v>0</v>
      </c>
      <c r="H74" s="160">
        <f t="shared" ref="H74" si="312">+(H72+G74)*H72</f>
        <v>0</v>
      </c>
      <c r="I74" s="160">
        <f>+(I72+H74)*I72</f>
        <v>0</v>
      </c>
      <c r="J74" s="160">
        <f t="shared" ref="J74" si="313">+(J72+I74)*J72</f>
        <v>0</v>
      </c>
      <c r="K74" s="160">
        <f t="shared" ref="K74" si="314">+(K72+J74)*K72</f>
        <v>1</v>
      </c>
      <c r="L74" s="160">
        <f t="shared" ref="L74" si="315">+(L72+K74)*L72</f>
        <v>2</v>
      </c>
      <c r="M74" s="160">
        <f t="shared" ref="M74" si="316">+(M72+L74)*M72</f>
        <v>3</v>
      </c>
      <c r="N74" s="160">
        <f t="shared" ref="N74" si="317">+(N72+M74)*N72</f>
        <v>4</v>
      </c>
      <c r="O74" s="160">
        <f t="shared" ref="O74" si="318">+(O72+N74)*O72</f>
        <v>5</v>
      </c>
      <c r="P74" s="160">
        <f t="shared" ref="P74" si="319">+(P72+O74)*P72</f>
        <v>6</v>
      </c>
      <c r="Q74" s="160">
        <f t="shared" ref="Q74" si="320">+(Q72+P74)*Q72</f>
        <v>7</v>
      </c>
      <c r="R74" s="160">
        <f t="shared" ref="R74" si="321">+(R72+Q74)*R72</f>
        <v>8</v>
      </c>
      <c r="S74" s="160">
        <f t="shared" ref="S74" si="322">+(S72+R74)*S72</f>
        <v>9</v>
      </c>
      <c r="T74" s="160">
        <f t="shared" ref="T74" si="323">+(T72+S74)*T72</f>
        <v>10</v>
      </c>
      <c r="U74" s="160">
        <f t="shared" ref="U74" si="324">+(U72+T74)*U72</f>
        <v>11</v>
      </c>
      <c r="V74" s="160">
        <f t="shared" ref="V74" si="325">+(V72+U74)*V72</f>
        <v>12</v>
      </c>
      <c r="W74" s="160">
        <f t="shared" ref="W74" si="326">+(W72+V74)*W72</f>
        <v>13</v>
      </c>
      <c r="X74" s="160">
        <f t="shared" ref="X74" si="327">+(X72+W74)*X72</f>
        <v>14</v>
      </c>
      <c r="Y74" s="160">
        <f t="shared" ref="Y74" si="328">+(Y72+X74)*Y72</f>
        <v>15</v>
      </c>
      <c r="Z74" s="160">
        <f t="shared" ref="Z74" si="329">+(Z72+Y74)*Z72</f>
        <v>16</v>
      </c>
      <c r="AA74" s="160">
        <f t="shared" ref="AA74" si="330">+(AA72+Z74)*AA72</f>
        <v>17</v>
      </c>
      <c r="AB74" s="160">
        <f t="shared" ref="AB74" si="331">+(AB72+AA74)*AB72</f>
        <v>18</v>
      </c>
      <c r="AC74" s="160">
        <f t="shared" ref="AC74" si="332">+(AC72+AB74)*AC72</f>
        <v>19</v>
      </c>
      <c r="AD74" s="160">
        <f t="shared" ref="AD74" si="333">+(AD72+AC74)*AD72</f>
        <v>20</v>
      </c>
      <c r="AE74" s="160">
        <f t="shared" ref="AE74" si="334">+(AE72+AD74)*AE72</f>
        <v>21</v>
      </c>
      <c r="AF74" s="160">
        <f t="shared" ref="AF74" si="335">+(AF72+AE74)*AF72</f>
        <v>22</v>
      </c>
      <c r="AG74" s="160">
        <f t="shared" ref="AG74" si="336">+(AG72+AF74)*AG72</f>
        <v>23</v>
      </c>
      <c r="AH74" s="160">
        <f t="shared" ref="AH74" si="337">+(AH72+AG74)*AH72</f>
        <v>24</v>
      </c>
      <c r="AI74" s="160">
        <f t="shared" ref="AI74" si="338">+(AI72+AH74)*AI72</f>
        <v>25</v>
      </c>
      <c r="AJ74" s="160">
        <f t="shared" ref="AJ74" si="339">+(AJ72+AI74)*AJ72</f>
        <v>26</v>
      </c>
      <c r="AK74" s="160">
        <f t="shared" ref="AK74" si="340">+(AK72+AJ74)*AK72</f>
        <v>0</v>
      </c>
      <c r="AL74" s="160">
        <f t="shared" ref="AL74" si="341">+(AL72+AK74)*AL72</f>
        <v>0</v>
      </c>
      <c r="AM74" s="160">
        <f t="shared" ref="AM74" si="342">+(AM72+AL74)*AM72</f>
        <v>0</v>
      </c>
      <c r="AN74" s="160">
        <f t="shared" ref="AN74" si="343">+(AN72+AM74)*AN72</f>
        <v>0</v>
      </c>
      <c r="AO74" s="160">
        <f t="shared" ref="AO74" si="344">+(AO72+AN74)*AO72</f>
        <v>0</v>
      </c>
      <c r="AP74" s="160">
        <f t="shared" ref="AP74" si="345">+(AP72+AO74)*AP72</f>
        <v>0</v>
      </c>
      <c r="AQ74" s="160">
        <f t="shared" ref="AQ74" si="346">+(AQ72+AP74)*AQ72</f>
        <v>0</v>
      </c>
      <c r="AR74" s="160">
        <f t="shared" ref="AR74" si="347">+(AR72+AQ74)*AR72</f>
        <v>0</v>
      </c>
      <c r="AS74" s="160">
        <f t="shared" ref="AS74" si="348">+(AS72+AR74)*AS72</f>
        <v>0</v>
      </c>
      <c r="AT74" s="160">
        <f t="shared" ref="AT74" si="349">+(AT72+AS74)*AT72</f>
        <v>0</v>
      </c>
      <c r="AU74" s="160">
        <f t="shared" ref="AU74" si="350">+(AU72+AT74)*AU72</f>
        <v>0</v>
      </c>
      <c r="AV74" s="160">
        <f t="shared" ref="AV74" si="351">+(AV72+AU74)*AV72</f>
        <v>0</v>
      </c>
    </row>
    <row r="75" spans="2:48" x14ac:dyDescent="0.2">
      <c r="B75" s="44" t="s">
        <v>455</v>
      </c>
      <c r="C75" s="184" t="s">
        <v>46</v>
      </c>
      <c r="D75" s="42"/>
      <c r="E75" s="2"/>
      <c r="F75" s="2"/>
      <c r="G75" s="160">
        <f>+ROUND(G$9*G77,0)</f>
        <v>0</v>
      </c>
      <c r="H75" s="160">
        <f t="shared" ref="H75:AV75" si="352">+ROUND(H$9*H77,0)</f>
        <v>0</v>
      </c>
      <c r="I75" s="160">
        <f t="shared" si="352"/>
        <v>0</v>
      </c>
      <c r="J75" s="160">
        <f t="shared" si="352"/>
        <v>0</v>
      </c>
      <c r="K75" s="160">
        <f t="shared" si="352"/>
        <v>4</v>
      </c>
      <c r="L75" s="160">
        <f t="shared" si="352"/>
        <v>12</v>
      </c>
      <c r="M75" s="160">
        <f t="shared" si="352"/>
        <v>12</v>
      </c>
      <c r="N75" s="160">
        <f t="shared" si="352"/>
        <v>12</v>
      </c>
      <c r="O75" s="160">
        <f t="shared" si="352"/>
        <v>12</v>
      </c>
      <c r="P75" s="160">
        <f t="shared" si="352"/>
        <v>12</v>
      </c>
      <c r="Q75" s="160">
        <f t="shared" si="352"/>
        <v>12</v>
      </c>
      <c r="R75" s="160">
        <f t="shared" si="352"/>
        <v>12</v>
      </c>
      <c r="S75" s="160">
        <f t="shared" si="352"/>
        <v>12</v>
      </c>
      <c r="T75" s="160">
        <f t="shared" si="352"/>
        <v>12</v>
      </c>
      <c r="U75" s="160">
        <f t="shared" si="352"/>
        <v>12</v>
      </c>
      <c r="V75" s="160">
        <f t="shared" si="352"/>
        <v>12</v>
      </c>
      <c r="W75" s="160">
        <f t="shared" si="352"/>
        <v>12</v>
      </c>
      <c r="X75" s="160">
        <f t="shared" si="352"/>
        <v>12</v>
      </c>
      <c r="Y75" s="160">
        <f t="shared" si="352"/>
        <v>12</v>
      </c>
      <c r="Z75" s="160">
        <f t="shared" si="352"/>
        <v>12</v>
      </c>
      <c r="AA75" s="160">
        <f t="shared" si="352"/>
        <v>12</v>
      </c>
      <c r="AB75" s="160">
        <f t="shared" si="352"/>
        <v>12</v>
      </c>
      <c r="AC75" s="160">
        <f t="shared" si="352"/>
        <v>12</v>
      </c>
      <c r="AD75" s="160">
        <f t="shared" si="352"/>
        <v>12</v>
      </c>
      <c r="AE75" s="160">
        <f t="shared" si="352"/>
        <v>12</v>
      </c>
      <c r="AF75" s="160">
        <f t="shared" si="352"/>
        <v>12</v>
      </c>
      <c r="AG75" s="160">
        <f t="shared" si="352"/>
        <v>12</v>
      </c>
      <c r="AH75" s="160">
        <f t="shared" si="352"/>
        <v>12</v>
      </c>
      <c r="AI75" s="160">
        <f t="shared" si="352"/>
        <v>12</v>
      </c>
      <c r="AJ75" s="160">
        <f t="shared" si="352"/>
        <v>12</v>
      </c>
      <c r="AK75" s="160">
        <f t="shared" si="352"/>
        <v>0</v>
      </c>
      <c r="AL75" s="160">
        <f t="shared" si="352"/>
        <v>0</v>
      </c>
      <c r="AM75" s="160">
        <f t="shared" si="352"/>
        <v>0</v>
      </c>
      <c r="AN75" s="160">
        <f t="shared" si="352"/>
        <v>0</v>
      </c>
      <c r="AO75" s="160">
        <f t="shared" si="352"/>
        <v>0</v>
      </c>
      <c r="AP75" s="160">
        <f t="shared" si="352"/>
        <v>0</v>
      </c>
      <c r="AQ75" s="160">
        <f t="shared" si="352"/>
        <v>0</v>
      </c>
      <c r="AR75" s="160">
        <f t="shared" si="352"/>
        <v>0</v>
      </c>
      <c r="AS75" s="160">
        <f t="shared" si="352"/>
        <v>0</v>
      </c>
      <c r="AT75" s="160">
        <f t="shared" si="352"/>
        <v>0</v>
      </c>
      <c r="AU75" s="160">
        <f t="shared" si="352"/>
        <v>0</v>
      </c>
      <c r="AV75" s="160">
        <f t="shared" si="352"/>
        <v>0</v>
      </c>
    </row>
    <row r="76" spans="2:48" x14ac:dyDescent="0.2">
      <c r="B76" s="44" t="s">
        <v>456</v>
      </c>
      <c r="C76" s="184" t="s">
        <v>48</v>
      </c>
      <c r="D76" s="42"/>
      <c r="E76" s="2"/>
      <c r="F76" s="2"/>
      <c r="G76" s="160">
        <f>IF(G74=1,  IF(H72=0,$D70-$D69+1, G$8-$D69+1),IF(AND(G72=1,H72=1),G$10,$D70-G$7+1))*G72</f>
        <v>0</v>
      </c>
      <c r="H76" s="160">
        <f t="shared" ref="H76" si="353">IF(H74=1,  IF(I72=0,$D70-$D69+1, H$8-$D69+1),IF(AND(H72=1,I72=1),H$10,$D70-H$7+1))*H72</f>
        <v>0</v>
      </c>
      <c r="I76" s="160">
        <f t="shared" ref="I76" si="354">IF(I74=1,  IF(J72=0,$D70-$D69+1, I$8-$D69+1),IF(AND(I72=1,J72=1),I$10,$D70-I$7+1))*I72</f>
        <v>0</v>
      </c>
      <c r="J76" s="160">
        <f t="shared" ref="J76" si="355">IF(J74=1,  IF(K72=0,$D70-$D69+1, J$8-$D69+1),IF(AND(J72=1,K72=1),J$10,$D70-J$7+1))*J72</f>
        <v>0</v>
      </c>
      <c r="K76" s="160">
        <f t="shared" ref="K76" si="356">IF(K74=1,  IF(L72=0,$D70-$D69+1, K$8-$D69+1),IF(AND(K72=1,L72=1),K$10,$D70-K$7+1))*K72</f>
        <v>122</v>
      </c>
      <c r="L76" s="160">
        <f t="shared" ref="L76" si="357">IF(L74=1,  IF(M72=0,$D70-$D69+1, L$8-$D69+1),IF(AND(L72=1,M72=1),L$10,$D70-L$7+1))*L72</f>
        <v>366</v>
      </c>
      <c r="M76" s="160">
        <f t="shared" ref="M76" si="358">IF(M74=1,  IF(N72=0,$D70-$D69+1, M$8-$D69+1),IF(AND(M72=1,N72=1),M$10,$D70-M$7+1))*M72</f>
        <v>365</v>
      </c>
      <c r="N76" s="160">
        <f t="shared" ref="N76" si="359">IF(N74=1,  IF(O72=0,$D70-$D69+1, N$8-$D69+1),IF(AND(N72=1,O72=1),N$10,$D70-N$7+1))*N72</f>
        <v>365</v>
      </c>
      <c r="O76" s="160">
        <f t="shared" ref="O76" si="360">IF(O74=1,  IF(P72=0,$D70-$D69+1, O$8-$D69+1),IF(AND(O72=1,P72=1),O$10,$D70-O$7+1))*O72</f>
        <v>365</v>
      </c>
      <c r="P76" s="160">
        <f t="shared" ref="P76" si="361">IF(P74=1,  IF(Q72=0,$D70-$D69+1, P$8-$D69+1),IF(AND(P72=1,Q72=1),P$10,$D70-P$7+1))*P72</f>
        <v>366</v>
      </c>
      <c r="Q76" s="160">
        <f t="shared" ref="Q76" si="362">IF(Q74=1,  IF(R72=0,$D70-$D69+1, Q$8-$D69+1),IF(AND(Q72=1,R72=1),Q$10,$D70-Q$7+1))*Q72</f>
        <v>365</v>
      </c>
      <c r="R76" s="160">
        <f t="shared" ref="R76" si="363">IF(R74=1,  IF(S72=0,$D70-$D69+1, R$8-$D69+1),IF(AND(R72=1,S72=1),R$10,$D70-R$7+1))*R72</f>
        <v>365</v>
      </c>
      <c r="S76" s="160">
        <f t="shared" ref="S76" si="364">IF(S74=1,  IF(T72=0,$D70-$D69+1, S$8-$D69+1),IF(AND(S72=1,T72=1),S$10,$D70-S$7+1))*S72</f>
        <v>365</v>
      </c>
      <c r="T76" s="160">
        <f t="shared" ref="T76" si="365">IF(T74=1,  IF(U72=0,$D70-$D69+1, T$8-$D69+1),IF(AND(T72=1,U72=1),T$10,$D70-T$7+1))*T72</f>
        <v>366</v>
      </c>
      <c r="U76" s="160">
        <f t="shared" ref="U76" si="366">IF(U74=1,  IF(V72=0,$D70-$D69+1, U$8-$D69+1),IF(AND(U72=1,V72=1),U$10,$D70-U$7+1))*U72</f>
        <v>365</v>
      </c>
      <c r="V76" s="160">
        <f t="shared" ref="V76" si="367">IF(V74=1,  IF(W72=0,$D70-$D69+1, V$8-$D69+1),IF(AND(V72=1,W72=1),V$10,$D70-V$7+1))*V72</f>
        <v>365</v>
      </c>
      <c r="W76" s="160">
        <f t="shared" ref="W76" si="368">IF(W74=1,  IF(X72=0,$D70-$D69+1, W$8-$D69+1),IF(AND(W72=1,X72=1),W$10,$D70-W$7+1))*W72</f>
        <v>365</v>
      </c>
      <c r="X76" s="160">
        <f t="shared" ref="X76" si="369">IF(X74=1,  IF(Y72=0,$D70-$D69+1, X$8-$D69+1),IF(AND(X72=1,Y72=1),X$10,$D70-X$7+1))*X72</f>
        <v>366</v>
      </c>
      <c r="Y76" s="160">
        <f t="shared" ref="Y76" si="370">IF(Y74=1,  IF(Z72=0,$D70-$D69+1, Y$8-$D69+1),IF(AND(Y72=1,Z72=1),Y$10,$D70-Y$7+1))*Y72</f>
        <v>365</v>
      </c>
      <c r="Z76" s="160">
        <f t="shared" ref="Z76" si="371">IF(Z74=1,  IF(AA72=0,$D70-$D69+1, Z$8-$D69+1),IF(AND(Z72=1,AA72=1),Z$10,$D70-Z$7+1))*Z72</f>
        <v>365</v>
      </c>
      <c r="AA76" s="160">
        <f t="shared" ref="AA76" si="372">IF(AA74=1,  IF(AB72=0,$D70-$D69+1, AA$8-$D69+1),IF(AND(AA72=1,AB72=1),AA$10,$D70-AA$7+1))*AA72</f>
        <v>365</v>
      </c>
      <c r="AB76" s="160">
        <f t="shared" ref="AB76" si="373">IF(AB74=1,  IF(AC72=0,$D70-$D69+1, AB$8-$D69+1),IF(AND(AB72=1,AC72=1),AB$10,$D70-AB$7+1))*AB72</f>
        <v>366</v>
      </c>
      <c r="AC76" s="160">
        <f t="shared" ref="AC76" si="374">IF(AC74=1,  IF(AD72=0,$D70-$D69+1, AC$8-$D69+1),IF(AND(AC72=1,AD72=1),AC$10,$D70-AC$7+1))*AC72</f>
        <v>365</v>
      </c>
      <c r="AD76" s="160">
        <f t="shared" ref="AD76" si="375">IF(AD74=1,  IF(AE72=0,$D70-$D69+1, AD$8-$D69+1),IF(AND(AD72=1,AE72=1),AD$10,$D70-AD$7+1))*AD72</f>
        <v>365</v>
      </c>
      <c r="AE76" s="160">
        <f t="shared" ref="AE76" si="376">IF(AE74=1,  IF(AF72=0,$D70-$D69+1, AE$8-$D69+1),IF(AND(AE72=1,AF72=1),AE$10,$D70-AE$7+1))*AE72</f>
        <v>365</v>
      </c>
      <c r="AF76" s="160">
        <f t="shared" ref="AF76" si="377">IF(AF74=1,  IF(AG72=0,$D70-$D69+1, AF$8-$D69+1),IF(AND(AF72=1,AG72=1),AF$10,$D70-AF$7+1))*AF72</f>
        <v>366</v>
      </c>
      <c r="AG76" s="160">
        <f t="shared" ref="AG76" si="378">IF(AG74=1,  IF(AH72=0,$D70-$D69+1, AG$8-$D69+1),IF(AND(AG72=1,AH72=1),AG$10,$D70-AG$7+1))*AG72</f>
        <v>365</v>
      </c>
      <c r="AH76" s="160">
        <f t="shared" ref="AH76" si="379">IF(AH74=1,  IF(AI72=0,$D70-$D69+1, AH$8-$D69+1),IF(AND(AH72=1,AI72=1),AH$10,$D70-AH$7+1))*AH72</f>
        <v>365</v>
      </c>
      <c r="AI76" s="160">
        <f t="shared" ref="AI76" si="380">IF(AI74=1,  IF(AJ72=0,$D70-$D69+1, AI$8-$D69+1),IF(AND(AI72=1,AJ72=1),AI$10,$D70-AI$7+1))*AI72</f>
        <v>365</v>
      </c>
      <c r="AJ76" s="160">
        <f t="shared" ref="AJ76" si="381">IF(AJ74=1,  IF(AK72=0,$D70-$D69+1, AJ$8-$D69+1),IF(AND(AJ72=1,AK72=1),AJ$10,$D70-AJ$7+1))*AJ72</f>
        <v>366</v>
      </c>
      <c r="AK76" s="160">
        <f t="shared" ref="AK76" si="382">IF(AK74=1,  IF(AL72=0,$D70-$D69+1, AK$8-$D69+1),IF(AND(AK72=1,AL72=1),AK$10,$D70-AK$7+1))*AK72</f>
        <v>0</v>
      </c>
      <c r="AL76" s="160">
        <f t="shared" ref="AL76" si="383">IF(AL74=1,  IF(AM72=0,$D70-$D69+1, AL$8-$D69+1),IF(AND(AL72=1,AM72=1),AL$10,$D70-AL$7+1))*AL72</f>
        <v>0</v>
      </c>
      <c r="AM76" s="160">
        <f t="shared" ref="AM76" si="384">IF(AM74=1,  IF(AN72=0,$D70-$D69+1, AM$8-$D69+1),IF(AND(AM72=1,AN72=1),AM$10,$D70-AM$7+1))*AM72</f>
        <v>0</v>
      </c>
      <c r="AN76" s="160">
        <f t="shared" ref="AN76" si="385">IF(AN74=1,  IF(AO72=0,$D70-$D69+1, AN$8-$D69+1),IF(AND(AN72=1,AO72=1),AN$10,$D70-AN$7+1))*AN72</f>
        <v>0</v>
      </c>
      <c r="AO76" s="160">
        <f t="shared" ref="AO76" si="386">IF(AO74=1,  IF(AP72=0,$D70-$D69+1, AO$8-$D69+1),IF(AND(AO72=1,AP72=1),AO$10,$D70-AO$7+1))*AO72</f>
        <v>0</v>
      </c>
      <c r="AP76" s="160">
        <f t="shared" ref="AP76" si="387">IF(AP74=1,  IF(AQ72=0,$D70-$D69+1, AP$8-$D69+1),IF(AND(AP72=1,AQ72=1),AP$10,$D70-AP$7+1))*AP72</f>
        <v>0</v>
      </c>
      <c r="AQ76" s="160">
        <f t="shared" ref="AQ76" si="388">IF(AQ74=1,  IF(AR72=0,$D70-$D69+1, AQ$8-$D69+1),IF(AND(AQ72=1,AR72=1),AQ$10,$D70-AQ$7+1))*AQ72</f>
        <v>0</v>
      </c>
      <c r="AR76" s="160">
        <f t="shared" ref="AR76" si="389">IF(AR74=1,  IF(AS72=0,$D70-$D69+1, AR$8-$D69+1),IF(AND(AR72=1,AS72=1),AR$10,$D70-AR$7+1))*AR72</f>
        <v>0</v>
      </c>
      <c r="AS76" s="160">
        <f t="shared" ref="AS76" si="390">IF(AS74=1,  IF(AT72=0,$D70-$D69+1, AS$8-$D69+1),IF(AND(AS72=1,AT72=1),AS$10,$D70-AS$7+1))*AS72</f>
        <v>0</v>
      </c>
      <c r="AT76" s="160">
        <f t="shared" ref="AT76" si="391">IF(AT74=1,  IF(AU72=0,$D70-$D69+1, AT$8-$D69+1),IF(AND(AT72=1,AU72=1),AT$10,$D70-AT$7+1))*AT72</f>
        <v>0</v>
      </c>
      <c r="AU76" s="160">
        <f t="shared" ref="AU76" si="392">IF(AU74=1,  IF(AV72=0,$D70-$D69+1, AU$8-$D69+1),IF(AND(AU72=1,AV72=1),AU$10,$D70-AU$7+1))*AU72</f>
        <v>0</v>
      </c>
      <c r="AV76" s="160">
        <f t="shared" ref="AV76" si="393">IF(AV74=1,  IF(AW72=0,$D70-$D69+1, AV$8-$D69+1),IF(AND(AV72=1,AW72=1),AV$10,$D70-AV$7+1))*AV72</f>
        <v>0</v>
      </c>
    </row>
    <row r="77" spans="2:48" x14ac:dyDescent="0.2">
      <c r="B77" s="190" t="s">
        <v>457</v>
      </c>
      <c r="C77" s="186" t="s">
        <v>2</v>
      </c>
      <c r="D77" s="43"/>
      <c r="E77" s="191"/>
      <c r="F77" s="191"/>
      <c r="G77" s="192">
        <f>+IF(ISERROR(G76/G$10),0,G76/G$10)</f>
        <v>0</v>
      </c>
      <c r="H77" s="192">
        <f t="shared" ref="H77:AV77" si="394">+IF(ISERROR(H76/H$10),0,H76/H$10)</f>
        <v>0</v>
      </c>
      <c r="I77" s="192">
        <f t="shared" si="394"/>
        <v>0</v>
      </c>
      <c r="J77" s="192">
        <f t="shared" si="394"/>
        <v>0</v>
      </c>
      <c r="K77" s="192">
        <f t="shared" si="394"/>
        <v>0.33424657534246577</v>
      </c>
      <c r="L77" s="192">
        <f t="shared" si="394"/>
        <v>1</v>
      </c>
      <c r="M77" s="192">
        <f t="shared" si="394"/>
        <v>1</v>
      </c>
      <c r="N77" s="192">
        <f t="shared" si="394"/>
        <v>1</v>
      </c>
      <c r="O77" s="192">
        <f t="shared" si="394"/>
        <v>1</v>
      </c>
      <c r="P77" s="192">
        <f t="shared" si="394"/>
        <v>1</v>
      </c>
      <c r="Q77" s="192">
        <f t="shared" si="394"/>
        <v>1</v>
      </c>
      <c r="R77" s="192">
        <f t="shared" si="394"/>
        <v>1</v>
      </c>
      <c r="S77" s="192">
        <f t="shared" si="394"/>
        <v>1</v>
      </c>
      <c r="T77" s="192">
        <f t="shared" si="394"/>
        <v>1</v>
      </c>
      <c r="U77" s="192">
        <f t="shared" si="394"/>
        <v>1</v>
      </c>
      <c r="V77" s="192">
        <f t="shared" si="394"/>
        <v>1</v>
      </c>
      <c r="W77" s="192">
        <f t="shared" si="394"/>
        <v>1</v>
      </c>
      <c r="X77" s="192">
        <f t="shared" si="394"/>
        <v>1</v>
      </c>
      <c r="Y77" s="192">
        <f t="shared" si="394"/>
        <v>1</v>
      </c>
      <c r="Z77" s="192">
        <f t="shared" si="394"/>
        <v>1</v>
      </c>
      <c r="AA77" s="192">
        <f t="shared" si="394"/>
        <v>1</v>
      </c>
      <c r="AB77" s="192">
        <f t="shared" si="394"/>
        <v>1</v>
      </c>
      <c r="AC77" s="192">
        <f t="shared" si="394"/>
        <v>1</v>
      </c>
      <c r="AD77" s="192">
        <f t="shared" si="394"/>
        <v>1</v>
      </c>
      <c r="AE77" s="192">
        <f t="shared" si="394"/>
        <v>1</v>
      </c>
      <c r="AF77" s="192">
        <f t="shared" si="394"/>
        <v>1</v>
      </c>
      <c r="AG77" s="192">
        <f t="shared" si="394"/>
        <v>1</v>
      </c>
      <c r="AH77" s="192">
        <f t="shared" si="394"/>
        <v>1</v>
      </c>
      <c r="AI77" s="192">
        <f t="shared" si="394"/>
        <v>1</v>
      </c>
      <c r="AJ77" s="192">
        <f t="shared" si="394"/>
        <v>1</v>
      </c>
      <c r="AK77" s="192">
        <f t="shared" si="394"/>
        <v>0</v>
      </c>
      <c r="AL77" s="192">
        <f t="shared" si="394"/>
        <v>0</v>
      </c>
      <c r="AM77" s="192">
        <f t="shared" si="394"/>
        <v>0</v>
      </c>
      <c r="AN77" s="192">
        <f t="shared" si="394"/>
        <v>0</v>
      </c>
      <c r="AO77" s="192">
        <f t="shared" si="394"/>
        <v>0</v>
      </c>
      <c r="AP77" s="192">
        <f t="shared" si="394"/>
        <v>0</v>
      </c>
      <c r="AQ77" s="192">
        <f t="shared" si="394"/>
        <v>0</v>
      </c>
      <c r="AR77" s="192">
        <f t="shared" si="394"/>
        <v>0</v>
      </c>
      <c r="AS77" s="192">
        <f t="shared" si="394"/>
        <v>0</v>
      </c>
      <c r="AT77" s="192">
        <f t="shared" si="394"/>
        <v>0</v>
      </c>
      <c r="AU77" s="192">
        <f t="shared" si="394"/>
        <v>0</v>
      </c>
      <c r="AV77" s="192">
        <f t="shared" si="394"/>
        <v>0</v>
      </c>
    </row>
    <row r="78" spans="2:48" x14ac:dyDescent="0.2">
      <c r="B78" s="375"/>
      <c r="C78" s="184"/>
      <c r="D78" s="42"/>
      <c r="E78" s="215"/>
      <c r="F78" s="215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</row>
    <row r="79" spans="2:48" x14ac:dyDescent="0.2">
      <c r="B79" s="5" t="s">
        <v>400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</row>
    <row r="80" spans="2:48" x14ac:dyDescent="0.2">
      <c r="B80" s="188" t="s">
        <v>413</v>
      </c>
      <c r="C80" s="185" t="s">
        <v>127</v>
      </c>
      <c r="D80" s="189">
        <f>+Hip!$D$28</f>
        <v>45292</v>
      </c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</row>
    <row r="81" spans="2:48" x14ac:dyDescent="0.2">
      <c r="B81" s="44" t="s">
        <v>414</v>
      </c>
      <c r="C81" s="184" t="s">
        <v>127</v>
      </c>
      <c r="D81" s="374">
        <v>46112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</row>
    <row r="82" spans="2:48" x14ac:dyDescent="0.2">
      <c r="B82" s="44" t="s">
        <v>415</v>
      </c>
      <c r="C82" s="184" t="s">
        <v>40</v>
      </c>
      <c r="D82" s="42"/>
      <c r="E82" s="2"/>
      <c r="F82" s="2"/>
      <c r="G82" s="160">
        <f>AND($D80&gt;=G$7,$D80&lt;=G$8)*1</f>
        <v>0</v>
      </c>
      <c r="H82" s="160">
        <f t="shared" ref="H82:AV82" si="395">AND($D80&gt;=H$7,$D80&lt;=H$8)*1</f>
        <v>1</v>
      </c>
      <c r="I82" s="160">
        <f t="shared" si="395"/>
        <v>0</v>
      </c>
      <c r="J82" s="160">
        <f t="shared" si="395"/>
        <v>0</v>
      </c>
      <c r="K82" s="160">
        <f t="shared" si="395"/>
        <v>0</v>
      </c>
      <c r="L82" s="160">
        <f t="shared" si="395"/>
        <v>0</v>
      </c>
      <c r="M82" s="160">
        <f t="shared" si="395"/>
        <v>0</v>
      </c>
      <c r="N82" s="160">
        <f t="shared" si="395"/>
        <v>0</v>
      </c>
      <c r="O82" s="160">
        <f t="shared" si="395"/>
        <v>0</v>
      </c>
      <c r="P82" s="160">
        <f t="shared" si="395"/>
        <v>0</v>
      </c>
      <c r="Q82" s="160">
        <f t="shared" si="395"/>
        <v>0</v>
      </c>
      <c r="R82" s="160">
        <f t="shared" si="395"/>
        <v>0</v>
      </c>
      <c r="S82" s="160">
        <f t="shared" si="395"/>
        <v>0</v>
      </c>
      <c r="T82" s="160">
        <f t="shared" si="395"/>
        <v>0</v>
      </c>
      <c r="U82" s="160">
        <f t="shared" si="395"/>
        <v>0</v>
      </c>
      <c r="V82" s="160">
        <f t="shared" si="395"/>
        <v>0</v>
      </c>
      <c r="W82" s="160">
        <f t="shared" si="395"/>
        <v>0</v>
      </c>
      <c r="X82" s="160">
        <f t="shared" si="395"/>
        <v>0</v>
      </c>
      <c r="Y82" s="160">
        <f t="shared" si="395"/>
        <v>0</v>
      </c>
      <c r="Z82" s="160">
        <f t="shared" si="395"/>
        <v>0</v>
      </c>
      <c r="AA82" s="160">
        <f t="shared" si="395"/>
        <v>0</v>
      </c>
      <c r="AB82" s="160">
        <f t="shared" si="395"/>
        <v>0</v>
      </c>
      <c r="AC82" s="160">
        <f t="shared" si="395"/>
        <v>0</v>
      </c>
      <c r="AD82" s="160">
        <f t="shared" si="395"/>
        <v>0</v>
      </c>
      <c r="AE82" s="160">
        <f t="shared" si="395"/>
        <v>0</v>
      </c>
      <c r="AF82" s="160">
        <f t="shared" si="395"/>
        <v>0</v>
      </c>
      <c r="AG82" s="160">
        <f t="shared" si="395"/>
        <v>0</v>
      </c>
      <c r="AH82" s="160">
        <f t="shared" si="395"/>
        <v>0</v>
      </c>
      <c r="AI82" s="160">
        <f t="shared" si="395"/>
        <v>0</v>
      </c>
      <c r="AJ82" s="160">
        <f t="shared" si="395"/>
        <v>0</v>
      </c>
      <c r="AK82" s="160">
        <f t="shared" si="395"/>
        <v>0</v>
      </c>
      <c r="AL82" s="160">
        <f t="shared" si="395"/>
        <v>0</v>
      </c>
      <c r="AM82" s="160">
        <f t="shared" si="395"/>
        <v>0</v>
      </c>
      <c r="AN82" s="160">
        <f t="shared" si="395"/>
        <v>0</v>
      </c>
      <c r="AO82" s="160">
        <f t="shared" si="395"/>
        <v>0</v>
      </c>
      <c r="AP82" s="160">
        <f t="shared" si="395"/>
        <v>0</v>
      </c>
      <c r="AQ82" s="160">
        <f t="shared" si="395"/>
        <v>0</v>
      </c>
      <c r="AR82" s="160">
        <f t="shared" si="395"/>
        <v>0</v>
      </c>
      <c r="AS82" s="160">
        <f t="shared" si="395"/>
        <v>0</v>
      </c>
      <c r="AT82" s="160">
        <f t="shared" si="395"/>
        <v>0</v>
      </c>
      <c r="AU82" s="160">
        <f t="shared" si="395"/>
        <v>0</v>
      </c>
      <c r="AV82" s="160">
        <f t="shared" si="395"/>
        <v>0</v>
      </c>
    </row>
    <row r="83" spans="2:48" x14ac:dyDescent="0.2">
      <c r="B83" s="44" t="s">
        <v>416</v>
      </c>
      <c r="C83" s="184" t="s">
        <v>40</v>
      </c>
      <c r="D83" s="42"/>
      <c r="E83" s="2"/>
      <c r="F83" s="2"/>
      <c r="G83" s="160">
        <f>AND(G$7&lt;=$D81,G$8&gt;=$D80)*1</f>
        <v>0</v>
      </c>
      <c r="H83" s="160">
        <f t="shared" ref="H83:AV83" si="396">AND(H$7&lt;=$D81,H$8&gt;=$D80)*1</f>
        <v>1</v>
      </c>
      <c r="I83" s="160">
        <f t="shared" si="396"/>
        <v>1</v>
      </c>
      <c r="J83" s="160">
        <f t="shared" si="396"/>
        <v>1</v>
      </c>
      <c r="K83" s="160">
        <f t="shared" si="396"/>
        <v>0</v>
      </c>
      <c r="L83" s="160">
        <f t="shared" si="396"/>
        <v>0</v>
      </c>
      <c r="M83" s="160">
        <f t="shared" si="396"/>
        <v>0</v>
      </c>
      <c r="N83" s="160">
        <f t="shared" si="396"/>
        <v>0</v>
      </c>
      <c r="O83" s="160">
        <f t="shared" si="396"/>
        <v>0</v>
      </c>
      <c r="P83" s="160">
        <f t="shared" si="396"/>
        <v>0</v>
      </c>
      <c r="Q83" s="160">
        <f t="shared" si="396"/>
        <v>0</v>
      </c>
      <c r="R83" s="160">
        <f t="shared" si="396"/>
        <v>0</v>
      </c>
      <c r="S83" s="160">
        <f t="shared" si="396"/>
        <v>0</v>
      </c>
      <c r="T83" s="160">
        <f t="shared" si="396"/>
        <v>0</v>
      </c>
      <c r="U83" s="160">
        <f t="shared" si="396"/>
        <v>0</v>
      </c>
      <c r="V83" s="160">
        <f t="shared" si="396"/>
        <v>0</v>
      </c>
      <c r="W83" s="160">
        <f t="shared" si="396"/>
        <v>0</v>
      </c>
      <c r="X83" s="160">
        <f t="shared" si="396"/>
        <v>0</v>
      </c>
      <c r="Y83" s="160">
        <f t="shared" si="396"/>
        <v>0</v>
      </c>
      <c r="Z83" s="160">
        <f t="shared" si="396"/>
        <v>0</v>
      </c>
      <c r="AA83" s="160">
        <f t="shared" si="396"/>
        <v>0</v>
      </c>
      <c r="AB83" s="160">
        <f t="shared" si="396"/>
        <v>0</v>
      </c>
      <c r="AC83" s="160">
        <f t="shared" si="396"/>
        <v>0</v>
      </c>
      <c r="AD83" s="160">
        <f t="shared" si="396"/>
        <v>0</v>
      </c>
      <c r="AE83" s="160">
        <f t="shared" si="396"/>
        <v>0</v>
      </c>
      <c r="AF83" s="160">
        <f t="shared" si="396"/>
        <v>0</v>
      </c>
      <c r="AG83" s="160">
        <f t="shared" si="396"/>
        <v>0</v>
      </c>
      <c r="AH83" s="160">
        <f t="shared" si="396"/>
        <v>0</v>
      </c>
      <c r="AI83" s="160">
        <f t="shared" si="396"/>
        <v>0</v>
      </c>
      <c r="AJ83" s="160">
        <f t="shared" si="396"/>
        <v>0</v>
      </c>
      <c r="AK83" s="160">
        <f t="shared" si="396"/>
        <v>0</v>
      </c>
      <c r="AL83" s="160">
        <f t="shared" si="396"/>
        <v>0</v>
      </c>
      <c r="AM83" s="160">
        <f t="shared" si="396"/>
        <v>0</v>
      </c>
      <c r="AN83" s="160">
        <f t="shared" si="396"/>
        <v>0</v>
      </c>
      <c r="AO83" s="160">
        <f t="shared" si="396"/>
        <v>0</v>
      </c>
      <c r="AP83" s="160">
        <f t="shared" si="396"/>
        <v>0</v>
      </c>
      <c r="AQ83" s="160">
        <f t="shared" si="396"/>
        <v>0</v>
      </c>
      <c r="AR83" s="160">
        <f t="shared" si="396"/>
        <v>0</v>
      </c>
      <c r="AS83" s="160">
        <f t="shared" si="396"/>
        <v>0</v>
      </c>
      <c r="AT83" s="160">
        <f t="shared" si="396"/>
        <v>0</v>
      </c>
      <c r="AU83" s="160">
        <f t="shared" si="396"/>
        <v>0</v>
      </c>
      <c r="AV83" s="160">
        <f t="shared" si="396"/>
        <v>0</v>
      </c>
    </row>
    <row r="84" spans="2:48" x14ac:dyDescent="0.2">
      <c r="B84" s="44" t="s">
        <v>417</v>
      </c>
      <c r="C84" s="184" t="s">
        <v>40</v>
      </c>
      <c r="D84" s="42"/>
      <c r="E84" s="2"/>
      <c r="F84" s="2"/>
      <c r="G84" s="160">
        <f>AND($D81&gt;=G$7,$D81&lt;=G$8)*1</f>
        <v>0</v>
      </c>
      <c r="H84" s="160">
        <f t="shared" ref="H84:AV84" si="397">AND($D81&gt;=H$7,$D81&lt;=H$8)*1</f>
        <v>0</v>
      </c>
      <c r="I84" s="160">
        <f t="shared" si="397"/>
        <v>0</v>
      </c>
      <c r="J84" s="160">
        <f t="shared" si="397"/>
        <v>1</v>
      </c>
      <c r="K84" s="160">
        <f t="shared" si="397"/>
        <v>0</v>
      </c>
      <c r="L84" s="160">
        <f t="shared" si="397"/>
        <v>0</v>
      </c>
      <c r="M84" s="160">
        <f t="shared" si="397"/>
        <v>0</v>
      </c>
      <c r="N84" s="160">
        <f t="shared" si="397"/>
        <v>0</v>
      </c>
      <c r="O84" s="160">
        <f t="shared" si="397"/>
        <v>0</v>
      </c>
      <c r="P84" s="160">
        <f t="shared" si="397"/>
        <v>0</v>
      </c>
      <c r="Q84" s="160">
        <f t="shared" si="397"/>
        <v>0</v>
      </c>
      <c r="R84" s="160">
        <f t="shared" si="397"/>
        <v>0</v>
      </c>
      <c r="S84" s="160">
        <f t="shared" si="397"/>
        <v>0</v>
      </c>
      <c r="T84" s="160">
        <f t="shared" si="397"/>
        <v>0</v>
      </c>
      <c r="U84" s="160">
        <f t="shared" si="397"/>
        <v>0</v>
      </c>
      <c r="V84" s="160">
        <f t="shared" si="397"/>
        <v>0</v>
      </c>
      <c r="W84" s="160">
        <f t="shared" si="397"/>
        <v>0</v>
      </c>
      <c r="X84" s="160">
        <f t="shared" si="397"/>
        <v>0</v>
      </c>
      <c r="Y84" s="160">
        <f t="shared" si="397"/>
        <v>0</v>
      </c>
      <c r="Z84" s="160">
        <f t="shared" si="397"/>
        <v>0</v>
      </c>
      <c r="AA84" s="160">
        <f t="shared" si="397"/>
        <v>0</v>
      </c>
      <c r="AB84" s="160">
        <f t="shared" si="397"/>
        <v>0</v>
      </c>
      <c r="AC84" s="160">
        <f t="shared" si="397"/>
        <v>0</v>
      </c>
      <c r="AD84" s="160">
        <f t="shared" si="397"/>
        <v>0</v>
      </c>
      <c r="AE84" s="160">
        <f t="shared" si="397"/>
        <v>0</v>
      </c>
      <c r="AF84" s="160">
        <f t="shared" si="397"/>
        <v>0</v>
      </c>
      <c r="AG84" s="160">
        <f t="shared" si="397"/>
        <v>0</v>
      </c>
      <c r="AH84" s="160">
        <f t="shared" si="397"/>
        <v>0</v>
      </c>
      <c r="AI84" s="160">
        <f t="shared" si="397"/>
        <v>0</v>
      </c>
      <c r="AJ84" s="160">
        <f t="shared" si="397"/>
        <v>0</v>
      </c>
      <c r="AK84" s="160">
        <f t="shared" si="397"/>
        <v>0</v>
      </c>
      <c r="AL84" s="160">
        <f t="shared" si="397"/>
        <v>0</v>
      </c>
      <c r="AM84" s="160">
        <f t="shared" si="397"/>
        <v>0</v>
      </c>
      <c r="AN84" s="160">
        <f t="shared" si="397"/>
        <v>0</v>
      </c>
      <c r="AO84" s="160">
        <f t="shared" si="397"/>
        <v>0</v>
      </c>
      <c r="AP84" s="160">
        <f t="shared" si="397"/>
        <v>0</v>
      </c>
      <c r="AQ84" s="160">
        <f t="shared" si="397"/>
        <v>0</v>
      </c>
      <c r="AR84" s="160">
        <f t="shared" si="397"/>
        <v>0</v>
      </c>
      <c r="AS84" s="160">
        <f t="shared" si="397"/>
        <v>0</v>
      </c>
      <c r="AT84" s="160">
        <f t="shared" si="397"/>
        <v>0</v>
      </c>
      <c r="AU84" s="160">
        <f t="shared" si="397"/>
        <v>0</v>
      </c>
      <c r="AV84" s="160">
        <f t="shared" si="397"/>
        <v>0</v>
      </c>
    </row>
    <row r="85" spans="2:48" x14ac:dyDescent="0.2">
      <c r="B85" s="44" t="s">
        <v>418</v>
      </c>
      <c r="C85" s="184" t="s">
        <v>44</v>
      </c>
      <c r="D85" s="42"/>
      <c r="E85" s="2"/>
      <c r="F85" s="2"/>
      <c r="G85" s="160">
        <f t="shared" ref="G85" si="398">+(G83+F85)*G83</f>
        <v>0</v>
      </c>
      <c r="H85" s="160">
        <f t="shared" ref="H85" si="399">+(H83+G85)*H83</f>
        <v>1</v>
      </c>
      <c r="I85" s="160">
        <f>+(I83+H85)*I83</f>
        <v>2</v>
      </c>
      <c r="J85" s="160">
        <f t="shared" ref="J85" si="400">+(J83+I85)*J83</f>
        <v>3</v>
      </c>
      <c r="K85" s="160">
        <f t="shared" ref="K85" si="401">+(K83+J85)*K83</f>
        <v>0</v>
      </c>
      <c r="L85" s="160">
        <f t="shared" ref="L85" si="402">+(L83+K85)*L83</f>
        <v>0</v>
      </c>
      <c r="M85" s="160">
        <f t="shared" ref="M85" si="403">+(M83+L85)*M83</f>
        <v>0</v>
      </c>
      <c r="N85" s="160">
        <f t="shared" ref="N85" si="404">+(N83+M85)*N83</f>
        <v>0</v>
      </c>
      <c r="O85" s="160">
        <f t="shared" ref="O85" si="405">+(O83+N85)*O83</f>
        <v>0</v>
      </c>
      <c r="P85" s="160">
        <f t="shared" ref="P85" si="406">+(P83+O85)*P83</f>
        <v>0</v>
      </c>
      <c r="Q85" s="160">
        <f t="shared" ref="Q85" si="407">+(Q83+P85)*Q83</f>
        <v>0</v>
      </c>
      <c r="R85" s="160">
        <f t="shared" ref="R85" si="408">+(R83+Q85)*R83</f>
        <v>0</v>
      </c>
      <c r="S85" s="160">
        <f t="shared" ref="S85" si="409">+(S83+R85)*S83</f>
        <v>0</v>
      </c>
      <c r="T85" s="160">
        <f t="shared" ref="T85" si="410">+(T83+S85)*T83</f>
        <v>0</v>
      </c>
      <c r="U85" s="160">
        <f t="shared" ref="U85" si="411">+(U83+T85)*U83</f>
        <v>0</v>
      </c>
      <c r="V85" s="160">
        <f t="shared" ref="V85" si="412">+(V83+U85)*V83</f>
        <v>0</v>
      </c>
      <c r="W85" s="160">
        <f t="shared" ref="W85" si="413">+(W83+V85)*W83</f>
        <v>0</v>
      </c>
      <c r="X85" s="160">
        <f t="shared" ref="X85" si="414">+(X83+W85)*X83</f>
        <v>0</v>
      </c>
      <c r="Y85" s="160">
        <f t="shared" ref="Y85" si="415">+(Y83+X85)*Y83</f>
        <v>0</v>
      </c>
      <c r="Z85" s="160">
        <f t="shared" ref="Z85" si="416">+(Z83+Y85)*Z83</f>
        <v>0</v>
      </c>
      <c r="AA85" s="160">
        <f t="shared" ref="AA85" si="417">+(AA83+Z85)*AA83</f>
        <v>0</v>
      </c>
      <c r="AB85" s="160">
        <f t="shared" ref="AB85" si="418">+(AB83+AA85)*AB83</f>
        <v>0</v>
      </c>
      <c r="AC85" s="160">
        <f t="shared" ref="AC85" si="419">+(AC83+AB85)*AC83</f>
        <v>0</v>
      </c>
      <c r="AD85" s="160">
        <f t="shared" ref="AD85" si="420">+(AD83+AC85)*AD83</f>
        <v>0</v>
      </c>
      <c r="AE85" s="160">
        <f t="shared" ref="AE85" si="421">+(AE83+AD85)*AE83</f>
        <v>0</v>
      </c>
      <c r="AF85" s="160">
        <f t="shared" ref="AF85" si="422">+(AF83+AE85)*AF83</f>
        <v>0</v>
      </c>
      <c r="AG85" s="160">
        <f t="shared" ref="AG85" si="423">+(AG83+AF85)*AG83</f>
        <v>0</v>
      </c>
      <c r="AH85" s="160">
        <f t="shared" ref="AH85" si="424">+(AH83+AG85)*AH83</f>
        <v>0</v>
      </c>
      <c r="AI85" s="160">
        <f t="shared" ref="AI85" si="425">+(AI83+AH85)*AI83</f>
        <v>0</v>
      </c>
      <c r="AJ85" s="160">
        <f t="shared" ref="AJ85" si="426">+(AJ83+AI85)*AJ83</f>
        <v>0</v>
      </c>
      <c r="AK85" s="160">
        <f t="shared" ref="AK85" si="427">+(AK83+AJ85)*AK83</f>
        <v>0</v>
      </c>
      <c r="AL85" s="160">
        <f t="shared" ref="AL85" si="428">+(AL83+AK85)*AL83</f>
        <v>0</v>
      </c>
      <c r="AM85" s="160">
        <f t="shared" ref="AM85" si="429">+(AM83+AL85)*AM83</f>
        <v>0</v>
      </c>
      <c r="AN85" s="160">
        <f t="shared" ref="AN85" si="430">+(AN83+AM85)*AN83</f>
        <v>0</v>
      </c>
      <c r="AO85" s="160">
        <f t="shared" ref="AO85" si="431">+(AO83+AN85)*AO83</f>
        <v>0</v>
      </c>
      <c r="AP85" s="160">
        <f t="shared" ref="AP85" si="432">+(AP83+AO85)*AP83</f>
        <v>0</v>
      </c>
      <c r="AQ85" s="160">
        <f t="shared" ref="AQ85" si="433">+(AQ83+AP85)*AQ83</f>
        <v>0</v>
      </c>
      <c r="AR85" s="160">
        <f t="shared" ref="AR85" si="434">+(AR83+AQ85)*AR83</f>
        <v>0</v>
      </c>
      <c r="AS85" s="160">
        <f t="shared" ref="AS85" si="435">+(AS83+AR85)*AS83</f>
        <v>0</v>
      </c>
      <c r="AT85" s="160">
        <f t="shared" ref="AT85" si="436">+(AT83+AS85)*AT83</f>
        <v>0</v>
      </c>
      <c r="AU85" s="160">
        <f t="shared" ref="AU85" si="437">+(AU83+AT85)*AU83</f>
        <v>0</v>
      </c>
      <c r="AV85" s="160">
        <f t="shared" ref="AV85" si="438">+(AV83+AU85)*AV83</f>
        <v>0</v>
      </c>
    </row>
    <row r="86" spans="2:48" x14ac:dyDescent="0.2">
      <c r="B86" s="44" t="s">
        <v>419</v>
      </c>
      <c r="C86" s="184" t="s">
        <v>46</v>
      </c>
      <c r="D86" s="42"/>
      <c r="E86" s="2"/>
      <c r="F86" s="2"/>
      <c r="G86" s="160">
        <f>+ROUND(G$9*G88,0)</f>
        <v>0</v>
      </c>
      <c r="H86" s="160">
        <f t="shared" ref="H86:AV86" si="439">+ROUND(H$9*H88,0)</f>
        <v>12</v>
      </c>
      <c r="I86" s="160">
        <f t="shared" si="439"/>
        <v>12</v>
      </c>
      <c r="J86" s="160">
        <f t="shared" si="439"/>
        <v>3</v>
      </c>
      <c r="K86" s="160">
        <f t="shared" si="439"/>
        <v>0</v>
      </c>
      <c r="L86" s="160">
        <f t="shared" si="439"/>
        <v>0</v>
      </c>
      <c r="M86" s="160">
        <f t="shared" si="439"/>
        <v>0</v>
      </c>
      <c r="N86" s="160">
        <f t="shared" si="439"/>
        <v>0</v>
      </c>
      <c r="O86" s="160">
        <f t="shared" si="439"/>
        <v>0</v>
      </c>
      <c r="P86" s="160">
        <f t="shared" si="439"/>
        <v>0</v>
      </c>
      <c r="Q86" s="160">
        <f t="shared" si="439"/>
        <v>0</v>
      </c>
      <c r="R86" s="160">
        <f t="shared" si="439"/>
        <v>0</v>
      </c>
      <c r="S86" s="160">
        <f t="shared" si="439"/>
        <v>0</v>
      </c>
      <c r="T86" s="160">
        <f t="shared" si="439"/>
        <v>0</v>
      </c>
      <c r="U86" s="160">
        <f t="shared" si="439"/>
        <v>0</v>
      </c>
      <c r="V86" s="160">
        <f t="shared" si="439"/>
        <v>0</v>
      </c>
      <c r="W86" s="160">
        <f t="shared" si="439"/>
        <v>0</v>
      </c>
      <c r="X86" s="160">
        <f t="shared" si="439"/>
        <v>0</v>
      </c>
      <c r="Y86" s="160">
        <f t="shared" si="439"/>
        <v>0</v>
      </c>
      <c r="Z86" s="160">
        <f t="shared" si="439"/>
        <v>0</v>
      </c>
      <c r="AA86" s="160">
        <f t="shared" si="439"/>
        <v>0</v>
      </c>
      <c r="AB86" s="160">
        <f t="shared" si="439"/>
        <v>0</v>
      </c>
      <c r="AC86" s="160">
        <f t="shared" si="439"/>
        <v>0</v>
      </c>
      <c r="AD86" s="160">
        <f t="shared" si="439"/>
        <v>0</v>
      </c>
      <c r="AE86" s="160">
        <f t="shared" si="439"/>
        <v>0</v>
      </c>
      <c r="AF86" s="160">
        <f t="shared" si="439"/>
        <v>0</v>
      </c>
      <c r="AG86" s="160">
        <f t="shared" si="439"/>
        <v>0</v>
      </c>
      <c r="AH86" s="160">
        <f t="shared" si="439"/>
        <v>0</v>
      </c>
      <c r="AI86" s="160">
        <f t="shared" si="439"/>
        <v>0</v>
      </c>
      <c r="AJ86" s="160">
        <f t="shared" si="439"/>
        <v>0</v>
      </c>
      <c r="AK86" s="160">
        <f t="shared" si="439"/>
        <v>0</v>
      </c>
      <c r="AL86" s="160">
        <f t="shared" si="439"/>
        <v>0</v>
      </c>
      <c r="AM86" s="160">
        <f t="shared" si="439"/>
        <v>0</v>
      </c>
      <c r="AN86" s="160">
        <f t="shared" si="439"/>
        <v>0</v>
      </c>
      <c r="AO86" s="160">
        <f t="shared" si="439"/>
        <v>0</v>
      </c>
      <c r="AP86" s="160">
        <f t="shared" si="439"/>
        <v>0</v>
      </c>
      <c r="AQ86" s="160">
        <f t="shared" si="439"/>
        <v>0</v>
      </c>
      <c r="AR86" s="160">
        <f t="shared" si="439"/>
        <v>0</v>
      </c>
      <c r="AS86" s="160">
        <f t="shared" si="439"/>
        <v>0</v>
      </c>
      <c r="AT86" s="160">
        <f t="shared" si="439"/>
        <v>0</v>
      </c>
      <c r="AU86" s="160">
        <f t="shared" si="439"/>
        <v>0</v>
      </c>
      <c r="AV86" s="160">
        <f t="shared" si="439"/>
        <v>0</v>
      </c>
    </row>
    <row r="87" spans="2:48" x14ac:dyDescent="0.2">
      <c r="B87" s="44" t="s">
        <v>420</v>
      </c>
      <c r="C87" s="184" t="s">
        <v>48</v>
      </c>
      <c r="D87" s="42"/>
      <c r="E87" s="2"/>
      <c r="F87" s="2"/>
      <c r="G87" s="160">
        <f>IF(G85=1,  IF(H83=0,$D81-$D80+1, G$8-$D80+1),IF(AND(G83=1,H83=1),G$10,$D81-G$7+1))*G83</f>
        <v>0</v>
      </c>
      <c r="H87" s="160">
        <f t="shared" ref="H87" si="440">IF(H85=1,  IF(I83=0,$D81-$D80+1, H$8-$D80+1),IF(AND(H83=1,I83=1),H$10,$D81-H$7+1))*H83</f>
        <v>366</v>
      </c>
      <c r="I87" s="160">
        <f t="shared" ref="I87" si="441">IF(I85=1,  IF(J83=0,$D81-$D80+1, I$8-$D80+1),IF(AND(I83=1,J83=1),I$10,$D81-I$7+1))*I83</f>
        <v>365</v>
      </c>
      <c r="J87" s="160">
        <f t="shared" ref="J87" si="442">IF(J85=1,  IF(K83=0,$D81-$D80+1, J$8-$D80+1),IF(AND(J83=1,K83=1),J$10,$D81-J$7+1))*J83</f>
        <v>90</v>
      </c>
      <c r="K87" s="160">
        <f t="shared" ref="K87" si="443">IF(K85=1,  IF(L83=0,$D81-$D80+1, K$8-$D80+1),IF(AND(K83=1,L83=1),K$10,$D81-K$7+1))*K83</f>
        <v>0</v>
      </c>
      <c r="L87" s="160">
        <f t="shared" ref="L87" si="444">IF(L85=1,  IF(M83=0,$D81-$D80+1, L$8-$D80+1),IF(AND(L83=1,M83=1),L$10,$D81-L$7+1))*L83</f>
        <v>0</v>
      </c>
      <c r="M87" s="160">
        <f t="shared" ref="M87" si="445">IF(M85=1,  IF(N83=0,$D81-$D80+1, M$8-$D80+1),IF(AND(M83=1,N83=1),M$10,$D81-M$7+1))*M83</f>
        <v>0</v>
      </c>
      <c r="N87" s="160">
        <f t="shared" ref="N87" si="446">IF(N85=1,  IF(O83=0,$D81-$D80+1, N$8-$D80+1),IF(AND(N83=1,O83=1),N$10,$D81-N$7+1))*N83</f>
        <v>0</v>
      </c>
      <c r="O87" s="160">
        <f t="shared" ref="O87" si="447">IF(O85=1,  IF(P83=0,$D81-$D80+1, O$8-$D80+1),IF(AND(O83=1,P83=1),O$10,$D81-O$7+1))*O83</f>
        <v>0</v>
      </c>
      <c r="P87" s="160">
        <f t="shared" ref="P87" si="448">IF(P85=1,  IF(Q83=0,$D81-$D80+1, P$8-$D80+1),IF(AND(P83=1,Q83=1),P$10,$D81-P$7+1))*P83</f>
        <v>0</v>
      </c>
      <c r="Q87" s="160">
        <f t="shared" ref="Q87" si="449">IF(Q85=1,  IF(R83=0,$D81-$D80+1, Q$8-$D80+1),IF(AND(Q83=1,R83=1),Q$10,$D81-Q$7+1))*Q83</f>
        <v>0</v>
      </c>
      <c r="R87" s="160">
        <f t="shared" ref="R87" si="450">IF(R85=1,  IF(S83=0,$D81-$D80+1, R$8-$D80+1),IF(AND(R83=1,S83=1),R$10,$D81-R$7+1))*R83</f>
        <v>0</v>
      </c>
      <c r="S87" s="160">
        <f t="shared" ref="S87" si="451">IF(S85=1,  IF(T83=0,$D81-$D80+1, S$8-$D80+1),IF(AND(S83=1,T83=1),S$10,$D81-S$7+1))*S83</f>
        <v>0</v>
      </c>
      <c r="T87" s="160">
        <f t="shared" ref="T87" si="452">IF(T85=1,  IF(U83=0,$D81-$D80+1, T$8-$D80+1),IF(AND(T83=1,U83=1),T$10,$D81-T$7+1))*T83</f>
        <v>0</v>
      </c>
      <c r="U87" s="160">
        <f t="shared" ref="U87" si="453">IF(U85=1,  IF(V83=0,$D81-$D80+1, U$8-$D80+1),IF(AND(U83=1,V83=1),U$10,$D81-U$7+1))*U83</f>
        <v>0</v>
      </c>
      <c r="V87" s="160">
        <f t="shared" ref="V87" si="454">IF(V85=1,  IF(W83=0,$D81-$D80+1, V$8-$D80+1),IF(AND(V83=1,W83=1),V$10,$D81-V$7+1))*V83</f>
        <v>0</v>
      </c>
      <c r="W87" s="160">
        <f t="shared" ref="W87" si="455">IF(W85=1,  IF(X83=0,$D81-$D80+1, W$8-$D80+1),IF(AND(W83=1,X83=1),W$10,$D81-W$7+1))*W83</f>
        <v>0</v>
      </c>
      <c r="X87" s="160">
        <f t="shared" ref="X87" si="456">IF(X85=1,  IF(Y83=0,$D81-$D80+1, X$8-$D80+1),IF(AND(X83=1,Y83=1),X$10,$D81-X$7+1))*X83</f>
        <v>0</v>
      </c>
      <c r="Y87" s="160">
        <f t="shared" ref="Y87" si="457">IF(Y85=1,  IF(Z83=0,$D81-$D80+1, Y$8-$D80+1),IF(AND(Y83=1,Z83=1),Y$10,$D81-Y$7+1))*Y83</f>
        <v>0</v>
      </c>
      <c r="Z87" s="160">
        <f t="shared" ref="Z87" si="458">IF(Z85=1,  IF(AA83=0,$D81-$D80+1, Z$8-$D80+1),IF(AND(Z83=1,AA83=1),Z$10,$D81-Z$7+1))*Z83</f>
        <v>0</v>
      </c>
      <c r="AA87" s="160">
        <f t="shared" ref="AA87" si="459">IF(AA85=1,  IF(AB83=0,$D81-$D80+1, AA$8-$D80+1),IF(AND(AA83=1,AB83=1),AA$10,$D81-AA$7+1))*AA83</f>
        <v>0</v>
      </c>
      <c r="AB87" s="160">
        <f t="shared" ref="AB87" si="460">IF(AB85=1,  IF(AC83=0,$D81-$D80+1, AB$8-$D80+1),IF(AND(AB83=1,AC83=1),AB$10,$D81-AB$7+1))*AB83</f>
        <v>0</v>
      </c>
      <c r="AC87" s="160">
        <f t="shared" ref="AC87" si="461">IF(AC85=1,  IF(AD83=0,$D81-$D80+1, AC$8-$D80+1),IF(AND(AC83=1,AD83=1),AC$10,$D81-AC$7+1))*AC83</f>
        <v>0</v>
      </c>
      <c r="AD87" s="160">
        <f t="shared" ref="AD87" si="462">IF(AD85=1,  IF(AE83=0,$D81-$D80+1, AD$8-$D80+1),IF(AND(AD83=1,AE83=1),AD$10,$D81-AD$7+1))*AD83</f>
        <v>0</v>
      </c>
      <c r="AE87" s="160">
        <f t="shared" ref="AE87" si="463">IF(AE85=1,  IF(AF83=0,$D81-$D80+1, AE$8-$D80+1),IF(AND(AE83=1,AF83=1),AE$10,$D81-AE$7+1))*AE83</f>
        <v>0</v>
      </c>
      <c r="AF87" s="160">
        <f t="shared" ref="AF87" si="464">IF(AF85=1,  IF(AG83=0,$D81-$D80+1, AF$8-$D80+1),IF(AND(AF83=1,AG83=1),AF$10,$D81-AF$7+1))*AF83</f>
        <v>0</v>
      </c>
      <c r="AG87" s="160">
        <f t="shared" ref="AG87" si="465">IF(AG85=1,  IF(AH83=0,$D81-$D80+1, AG$8-$D80+1),IF(AND(AG83=1,AH83=1),AG$10,$D81-AG$7+1))*AG83</f>
        <v>0</v>
      </c>
      <c r="AH87" s="160">
        <f t="shared" ref="AH87" si="466">IF(AH85=1,  IF(AI83=0,$D81-$D80+1, AH$8-$D80+1),IF(AND(AH83=1,AI83=1),AH$10,$D81-AH$7+1))*AH83</f>
        <v>0</v>
      </c>
      <c r="AI87" s="160">
        <f t="shared" ref="AI87" si="467">IF(AI85=1,  IF(AJ83=0,$D81-$D80+1, AI$8-$D80+1),IF(AND(AI83=1,AJ83=1),AI$10,$D81-AI$7+1))*AI83</f>
        <v>0</v>
      </c>
      <c r="AJ87" s="160">
        <f t="shared" ref="AJ87" si="468">IF(AJ85=1,  IF(AK83=0,$D81-$D80+1, AJ$8-$D80+1),IF(AND(AJ83=1,AK83=1),AJ$10,$D81-AJ$7+1))*AJ83</f>
        <v>0</v>
      </c>
      <c r="AK87" s="160">
        <f t="shared" ref="AK87" si="469">IF(AK85=1,  IF(AL83=0,$D81-$D80+1, AK$8-$D80+1),IF(AND(AK83=1,AL83=1),AK$10,$D81-AK$7+1))*AK83</f>
        <v>0</v>
      </c>
      <c r="AL87" s="160">
        <f t="shared" ref="AL87" si="470">IF(AL85=1,  IF(AM83=0,$D81-$D80+1, AL$8-$D80+1),IF(AND(AL83=1,AM83=1),AL$10,$D81-AL$7+1))*AL83</f>
        <v>0</v>
      </c>
      <c r="AM87" s="160">
        <f t="shared" ref="AM87" si="471">IF(AM85=1,  IF(AN83=0,$D81-$D80+1, AM$8-$D80+1),IF(AND(AM83=1,AN83=1),AM$10,$D81-AM$7+1))*AM83</f>
        <v>0</v>
      </c>
      <c r="AN87" s="160">
        <f t="shared" ref="AN87" si="472">IF(AN85=1,  IF(AO83=0,$D81-$D80+1, AN$8-$D80+1),IF(AND(AN83=1,AO83=1),AN$10,$D81-AN$7+1))*AN83</f>
        <v>0</v>
      </c>
      <c r="AO87" s="160">
        <f t="shared" ref="AO87" si="473">IF(AO85=1,  IF(AP83=0,$D81-$D80+1, AO$8-$D80+1),IF(AND(AO83=1,AP83=1),AO$10,$D81-AO$7+1))*AO83</f>
        <v>0</v>
      </c>
      <c r="AP87" s="160">
        <f t="shared" ref="AP87" si="474">IF(AP85=1,  IF(AQ83=0,$D81-$D80+1, AP$8-$D80+1),IF(AND(AP83=1,AQ83=1),AP$10,$D81-AP$7+1))*AP83</f>
        <v>0</v>
      </c>
      <c r="AQ87" s="160">
        <f t="shared" ref="AQ87" si="475">IF(AQ85=1,  IF(AR83=0,$D81-$D80+1, AQ$8-$D80+1),IF(AND(AQ83=1,AR83=1),AQ$10,$D81-AQ$7+1))*AQ83</f>
        <v>0</v>
      </c>
      <c r="AR87" s="160">
        <f t="shared" ref="AR87" si="476">IF(AR85=1,  IF(AS83=0,$D81-$D80+1, AR$8-$D80+1),IF(AND(AR83=1,AS83=1),AR$10,$D81-AR$7+1))*AR83</f>
        <v>0</v>
      </c>
      <c r="AS87" s="160">
        <f t="shared" ref="AS87" si="477">IF(AS85=1,  IF(AT83=0,$D81-$D80+1, AS$8-$D80+1),IF(AND(AS83=1,AT83=1),AS$10,$D81-AS$7+1))*AS83</f>
        <v>0</v>
      </c>
      <c r="AT87" s="160">
        <f t="shared" ref="AT87" si="478">IF(AT85=1,  IF(AU83=0,$D81-$D80+1, AT$8-$D80+1),IF(AND(AT83=1,AU83=1),AT$10,$D81-AT$7+1))*AT83</f>
        <v>0</v>
      </c>
      <c r="AU87" s="160">
        <f t="shared" ref="AU87" si="479">IF(AU85=1,  IF(AV83=0,$D81-$D80+1, AU$8-$D80+1),IF(AND(AU83=1,AV83=1),AU$10,$D81-AU$7+1))*AU83</f>
        <v>0</v>
      </c>
      <c r="AV87" s="160">
        <f t="shared" ref="AV87" si="480">IF(AV85=1,  IF(AW83=0,$D81-$D80+1, AV$8-$D80+1),IF(AND(AV83=1,AW83=1),AV$10,$D81-AV$7+1))*AV83</f>
        <v>0</v>
      </c>
    </row>
    <row r="88" spans="2:48" x14ac:dyDescent="0.2">
      <c r="B88" s="190" t="s">
        <v>421</v>
      </c>
      <c r="C88" s="186" t="s">
        <v>2</v>
      </c>
      <c r="D88" s="43"/>
      <c r="E88" s="191"/>
      <c r="F88" s="191"/>
      <c r="G88" s="192">
        <f>+IF(ISERROR(G87/G$10),0,G87/G$10)</f>
        <v>0</v>
      </c>
      <c r="H88" s="192">
        <f t="shared" ref="H88:AV88" si="481">+IF(ISERROR(H87/H$10),0,H87/H$10)</f>
        <v>1</v>
      </c>
      <c r="I88" s="192">
        <f t="shared" si="481"/>
        <v>1</v>
      </c>
      <c r="J88" s="192">
        <f t="shared" si="481"/>
        <v>0.24657534246575341</v>
      </c>
      <c r="K88" s="192">
        <f t="shared" si="481"/>
        <v>0</v>
      </c>
      <c r="L88" s="192">
        <f t="shared" si="481"/>
        <v>0</v>
      </c>
      <c r="M88" s="192">
        <f t="shared" si="481"/>
        <v>0</v>
      </c>
      <c r="N88" s="192">
        <f t="shared" si="481"/>
        <v>0</v>
      </c>
      <c r="O88" s="192">
        <f t="shared" si="481"/>
        <v>0</v>
      </c>
      <c r="P88" s="192">
        <f t="shared" si="481"/>
        <v>0</v>
      </c>
      <c r="Q88" s="192">
        <f t="shared" si="481"/>
        <v>0</v>
      </c>
      <c r="R88" s="192">
        <f t="shared" si="481"/>
        <v>0</v>
      </c>
      <c r="S88" s="192">
        <f t="shared" si="481"/>
        <v>0</v>
      </c>
      <c r="T88" s="192">
        <f t="shared" si="481"/>
        <v>0</v>
      </c>
      <c r="U88" s="192">
        <f t="shared" si="481"/>
        <v>0</v>
      </c>
      <c r="V88" s="192">
        <f t="shared" si="481"/>
        <v>0</v>
      </c>
      <c r="W88" s="192">
        <f t="shared" si="481"/>
        <v>0</v>
      </c>
      <c r="X88" s="192">
        <f t="shared" si="481"/>
        <v>0</v>
      </c>
      <c r="Y88" s="192">
        <f t="shared" si="481"/>
        <v>0</v>
      </c>
      <c r="Z88" s="192">
        <f t="shared" si="481"/>
        <v>0</v>
      </c>
      <c r="AA88" s="192">
        <f t="shared" si="481"/>
        <v>0</v>
      </c>
      <c r="AB88" s="192">
        <f t="shared" si="481"/>
        <v>0</v>
      </c>
      <c r="AC88" s="192">
        <f t="shared" si="481"/>
        <v>0</v>
      </c>
      <c r="AD88" s="192">
        <f t="shared" si="481"/>
        <v>0</v>
      </c>
      <c r="AE88" s="192">
        <f t="shared" si="481"/>
        <v>0</v>
      </c>
      <c r="AF88" s="192">
        <f t="shared" si="481"/>
        <v>0</v>
      </c>
      <c r="AG88" s="192">
        <f t="shared" si="481"/>
        <v>0</v>
      </c>
      <c r="AH88" s="192">
        <f t="shared" si="481"/>
        <v>0</v>
      </c>
      <c r="AI88" s="192">
        <f t="shared" si="481"/>
        <v>0</v>
      </c>
      <c r="AJ88" s="192">
        <f t="shared" si="481"/>
        <v>0</v>
      </c>
      <c r="AK88" s="192">
        <f t="shared" si="481"/>
        <v>0</v>
      </c>
      <c r="AL88" s="192">
        <f t="shared" si="481"/>
        <v>0</v>
      </c>
      <c r="AM88" s="192">
        <f t="shared" si="481"/>
        <v>0</v>
      </c>
      <c r="AN88" s="192">
        <f t="shared" si="481"/>
        <v>0</v>
      </c>
      <c r="AO88" s="192">
        <f t="shared" si="481"/>
        <v>0</v>
      </c>
      <c r="AP88" s="192">
        <f t="shared" si="481"/>
        <v>0</v>
      </c>
      <c r="AQ88" s="192">
        <f t="shared" si="481"/>
        <v>0</v>
      </c>
      <c r="AR88" s="192">
        <f t="shared" si="481"/>
        <v>0</v>
      </c>
      <c r="AS88" s="192">
        <f t="shared" si="481"/>
        <v>0</v>
      </c>
      <c r="AT88" s="192">
        <f t="shared" si="481"/>
        <v>0</v>
      </c>
      <c r="AU88" s="192">
        <f t="shared" si="481"/>
        <v>0</v>
      </c>
      <c r="AV88" s="192">
        <f t="shared" si="481"/>
        <v>0</v>
      </c>
    </row>
    <row r="89" spans="2:48" x14ac:dyDescent="0.2">
      <c r="B89" s="188" t="s">
        <v>458</v>
      </c>
      <c r="C89" s="185" t="s">
        <v>127</v>
      </c>
      <c r="D89" s="189">
        <f>+D81+1</f>
        <v>46113</v>
      </c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</row>
    <row r="90" spans="2:48" x14ac:dyDescent="0.2">
      <c r="B90" s="44" t="s">
        <v>459</v>
      </c>
      <c r="C90" s="184" t="s">
        <v>127</v>
      </c>
      <c r="D90" s="376">
        <f>+$D$12</f>
        <v>55884</v>
      </c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</row>
    <row r="91" spans="2:48" x14ac:dyDescent="0.2">
      <c r="B91" s="44" t="s">
        <v>460</v>
      </c>
      <c r="C91" s="184" t="s">
        <v>40</v>
      </c>
      <c r="D91" s="42"/>
      <c r="E91" s="2"/>
      <c r="F91" s="2"/>
      <c r="G91" s="160">
        <f>AND($D89&gt;=G$7,$D89&lt;=G$8)*1</f>
        <v>0</v>
      </c>
      <c r="H91" s="160">
        <f t="shared" ref="H91:AV91" si="482">AND($D89&gt;=H$7,$D89&lt;=H$8)*1</f>
        <v>0</v>
      </c>
      <c r="I91" s="160">
        <f t="shared" si="482"/>
        <v>0</v>
      </c>
      <c r="J91" s="160">
        <f t="shared" si="482"/>
        <v>1</v>
      </c>
      <c r="K91" s="160">
        <f t="shared" si="482"/>
        <v>0</v>
      </c>
      <c r="L91" s="160">
        <f t="shared" si="482"/>
        <v>0</v>
      </c>
      <c r="M91" s="160">
        <f t="shared" si="482"/>
        <v>0</v>
      </c>
      <c r="N91" s="160">
        <f t="shared" si="482"/>
        <v>0</v>
      </c>
      <c r="O91" s="160">
        <f t="shared" si="482"/>
        <v>0</v>
      </c>
      <c r="P91" s="160">
        <f t="shared" si="482"/>
        <v>0</v>
      </c>
      <c r="Q91" s="160">
        <f t="shared" si="482"/>
        <v>0</v>
      </c>
      <c r="R91" s="160">
        <f t="shared" si="482"/>
        <v>0</v>
      </c>
      <c r="S91" s="160">
        <f t="shared" si="482"/>
        <v>0</v>
      </c>
      <c r="T91" s="160">
        <f t="shared" si="482"/>
        <v>0</v>
      </c>
      <c r="U91" s="160">
        <f t="shared" si="482"/>
        <v>0</v>
      </c>
      <c r="V91" s="160">
        <f t="shared" si="482"/>
        <v>0</v>
      </c>
      <c r="W91" s="160">
        <f t="shared" si="482"/>
        <v>0</v>
      </c>
      <c r="X91" s="160">
        <f t="shared" si="482"/>
        <v>0</v>
      </c>
      <c r="Y91" s="160">
        <f t="shared" si="482"/>
        <v>0</v>
      </c>
      <c r="Z91" s="160">
        <f t="shared" si="482"/>
        <v>0</v>
      </c>
      <c r="AA91" s="160">
        <f t="shared" si="482"/>
        <v>0</v>
      </c>
      <c r="AB91" s="160">
        <f t="shared" si="482"/>
        <v>0</v>
      </c>
      <c r="AC91" s="160">
        <f t="shared" si="482"/>
        <v>0</v>
      </c>
      <c r="AD91" s="160">
        <f t="shared" si="482"/>
        <v>0</v>
      </c>
      <c r="AE91" s="160">
        <f t="shared" si="482"/>
        <v>0</v>
      </c>
      <c r="AF91" s="160">
        <f t="shared" si="482"/>
        <v>0</v>
      </c>
      <c r="AG91" s="160">
        <f t="shared" si="482"/>
        <v>0</v>
      </c>
      <c r="AH91" s="160">
        <f t="shared" si="482"/>
        <v>0</v>
      </c>
      <c r="AI91" s="160">
        <f t="shared" si="482"/>
        <v>0</v>
      </c>
      <c r="AJ91" s="160">
        <f t="shared" si="482"/>
        <v>0</v>
      </c>
      <c r="AK91" s="160">
        <f t="shared" si="482"/>
        <v>0</v>
      </c>
      <c r="AL91" s="160">
        <f t="shared" si="482"/>
        <v>0</v>
      </c>
      <c r="AM91" s="160">
        <f t="shared" si="482"/>
        <v>0</v>
      </c>
      <c r="AN91" s="160">
        <f t="shared" si="482"/>
        <v>0</v>
      </c>
      <c r="AO91" s="160">
        <f t="shared" si="482"/>
        <v>0</v>
      </c>
      <c r="AP91" s="160">
        <f t="shared" si="482"/>
        <v>0</v>
      </c>
      <c r="AQ91" s="160">
        <f t="shared" si="482"/>
        <v>0</v>
      </c>
      <c r="AR91" s="160">
        <f t="shared" si="482"/>
        <v>0</v>
      </c>
      <c r="AS91" s="160">
        <f t="shared" si="482"/>
        <v>0</v>
      </c>
      <c r="AT91" s="160">
        <f t="shared" si="482"/>
        <v>0</v>
      </c>
      <c r="AU91" s="160">
        <f t="shared" si="482"/>
        <v>0</v>
      </c>
      <c r="AV91" s="160">
        <f t="shared" si="482"/>
        <v>0</v>
      </c>
    </row>
    <row r="92" spans="2:48" x14ac:dyDescent="0.2">
      <c r="B92" s="44" t="s">
        <v>461</v>
      </c>
      <c r="C92" s="184" t="s">
        <v>40</v>
      </c>
      <c r="D92" s="42"/>
      <c r="E92" s="2"/>
      <c r="F92" s="2"/>
      <c r="G92" s="160">
        <f>AND(G$7&lt;=$D90,G$8&gt;=$D89)*1</f>
        <v>0</v>
      </c>
      <c r="H92" s="160">
        <f t="shared" ref="H92:AV92" si="483">AND(H$7&lt;=$D90,H$8&gt;=$D89)*1</f>
        <v>0</v>
      </c>
      <c r="I92" s="160">
        <f t="shared" si="483"/>
        <v>0</v>
      </c>
      <c r="J92" s="160">
        <f t="shared" si="483"/>
        <v>1</v>
      </c>
      <c r="K92" s="160">
        <f t="shared" si="483"/>
        <v>1</v>
      </c>
      <c r="L92" s="160">
        <f t="shared" si="483"/>
        <v>1</v>
      </c>
      <c r="M92" s="160">
        <f t="shared" si="483"/>
        <v>1</v>
      </c>
      <c r="N92" s="160">
        <f t="shared" si="483"/>
        <v>1</v>
      </c>
      <c r="O92" s="160">
        <f t="shared" si="483"/>
        <v>1</v>
      </c>
      <c r="P92" s="160">
        <f t="shared" si="483"/>
        <v>1</v>
      </c>
      <c r="Q92" s="160">
        <f t="shared" si="483"/>
        <v>1</v>
      </c>
      <c r="R92" s="160">
        <f t="shared" si="483"/>
        <v>1</v>
      </c>
      <c r="S92" s="160">
        <f t="shared" si="483"/>
        <v>1</v>
      </c>
      <c r="T92" s="160">
        <f t="shared" si="483"/>
        <v>1</v>
      </c>
      <c r="U92" s="160">
        <f t="shared" si="483"/>
        <v>1</v>
      </c>
      <c r="V92" s="160">
        <f t="shared" si="483"/>
        <v>1</v>
      </c>
      <c r="W92" s="160">
        <f t="shared" si="483"/>
        <v>1</v>
      </c>
      <c r="X92" s="160">
        <f t="shared" si="483"/>
        <v>1</v>
      </c>
      <c r="Y92" s="160">
        <f t="shared" si="483"/>
        <v>1</v>
      </c>
      <c r="Z92" s="160">
        <f t="shared" si="483"/>
        <v>1</v>
      </c>
      <c r="AA92" s="160">
        <f t="shared" si="483"/>
        <v>1</v>
      </c>
      <c r="AB92" s="160">
        <f t="shared" si="483"/>
        <v>1</v>
      </c>
      <c r="AC92" s="160">
        <f t="shared" si="483"/>
        <v>1</v>
      </c>
      <c r="AD92" s="160">
        <f t="shared" si="483"/>
        <v>1</v>
      </c>
      <c r="AE92" s="160">
        <f t="shared" si="483"/>
        <v>1</v>
      </c>
      <c r="AF92" s="160">
        <f t="shared" si="483"/>
        <v>1</v>
      </c>
      <c r="AG92" s="160">
        <f t="shared" si="483"/>
        <v>1</v>
      </c>
      <c r="AH92" s="160">
        <f t="shared" si="483"/>
        <v>1</v>
      </c>
      <c r="AI92" s="160">
        <f t="shared" si="483"/>
        <v>1</v>
      </c>
      <c r="AJ92" s="160">
        <f t="shared" si="483"/>
        <v>1</v>
      </c>
      <c r="AK92" s="160">
        <f t="shared" si="483"/>
        <v>0</v>
      </c>
      <c r="AL92" s="160">
        <f t="shared" si="483"/>
        <v>0</v>
      </c>
      <c r="AM92" s="160">
        <f t="shared" si="483"/>
        <v>0</v>
      </c>
      <c r="AN92" s="160">
        <f t="shared" si="483"/>
        <v>0</v>
      </c>
      <c r="AO92" s="160">
        <f t="shared" si="483"/>
        <v>0</v>
      </c>
      <c r="AP92" s="160">
        <f t="shared" si="483"/>
        <v>0</v>
      </c>
      <c r="AQ92" s="160">
        <f t="shared" si="483"/>
        <v>0</v>
      </c>
      <c r="AR92" s="160">
        <f t="shared" si="483"/>
        <v>0</v>
      </c>
      <c r="AS92" s="160">
        <f t="shared" si="483"/>
        <v>0</v>
      </c>
      <c r="AT92" s="160">
        <f t="shared" si="483"/>
        <v>0</v>
      </c>
      <c r="AU92" s="160">
        <f t="shared" si="483"/>
        <v>0</v>
      </c>
      <c r="AV92" s="160">
        <f t="shared" si="483"/>
        <v>0</v>
      </c>
    </row>
    <row r="93" spans="2:48" x14ac:dyDescent="0.2">
      <c r="B93" s="44" t="s">
        <v>462</v>
      </c>
      <c r="C93" s="184" t="s">
        <v>40</v>
      </c>
      <c r="D93" s="42"/>
      <c r="E93" s="2"/>
      <c r="F93" s="2"/>
      <c r="G93" s="160">
        <f>AND($D90&gt;=G$7,$D90&lt;=G$8)*1</f>
        <v>0</v>
      </c>
      <c r="H93" s="160">
        <f t="shared" ref="H93:AV93" si="484">AND($D90&gt;=H$7,$D90&lt;=H$8)*1</f>
        <v>0</v>
      </c>
      <c r="I93" s="160">
        <f t="shared" si="484"/>
        <v>0</v>
      </c>
      <c r="J93" s="160">
        <f t="shared" si="484"/>
        <v>0</v>
      </c>
      <c r="K93" s="160">
        <f t="shared" si="484"/>
        <v>0</v>
      </c>
      <c r="L93" s="160">
        <f t="shared" si="484"/>
        <v>0</v>
      </c>
      <c r="M93" s="160">
        <f t="shared" si="484"/>
        <v>0</v>
      </c>
      <c r="N93" s="160">
        <f t="shared" si="484"/>
        <v>0</v>
      </c>
      <c r="O93" s="160">
        <f t="shared" si="484"/>
        <v>0</v>
      </c>
      <c r="P93" s="160">
        <f t="shared" si="484"/>
        <v>0</v>
      </c>
      <c r="Q93" s="160">
        <f t="shared" si="484"/>
        <v>0</v>
      </c>
      <c r="R93" s="160">
        <f t="shared" si="484"/>
        <v>0</v>
      </c>
      <c r="S93" s="160">
        <f t="shared" si="484"/>
        <v>0</v>
      </c>
      <c r="T93" s="160">
        <f t="shared" si="484"/>
        <v>0</v>
      </c>
      <c r="U93" s="160">
        <f t="shared" si="484"/>
        <v>0</v>
      </c>
      <c r="V93" s="160">
        <f t="shared" si="484"/>
        <v>0</v>
      </c>
      <c r="W93" s="160">
        <f t="shared" si="484"/>
        <v>0</v>
      </c>
      <c r="X93" s="160">
        <f t="shared" si="484"/>
        <v>0</v>
      </c>
      <c r="Y93" s="160">
        <f t="shared" si="484"/>
        <v>0</v>
      </c>
      <c r="Z93" s="160">
        <f t="shared" si="484"/>
        <v>0</v>
      </c>
      <c r="AA93" s="160">
        <f t="shared" si="484"/>
        <v>0</v>
      </c>
      <c r="AB93" s="160">
        <f t="shared" si="484"/>
        <v>0</v>
      </c>
      <c r="AC93" s="160">
        <f t="shared" si="484"/>
        <v>0</v>
      </c>
      <c r="AD93" s="160">
        <f t="shared" si="484"/>
        <v>0</v>
      </c>
      <c r="AE93" s="160">
        <f t="shared" si="484"/>
        <v>0</v>
      </c>
      <c r="AF93" s="160">
        <f t="shared" si="484"/>
        <v>0</v>
      </c>
      <c r="AG93" s="160">
        <f t="shared" si="484"/>
        <v>0</v>
      </c>
      <c r="AH93" s="160">
        <f t="shared" si="484"/>
        <v>0</v>
      </c>
      <c r="AI93" s="160">
        <f t="shared" si="484"/>
        <v>0</v>
      </c>
      <c r="AJ93" s="160">
        <f t="shared" si="484"/>
        <v>1</v>
      </c>
      <c r="AK93" s="160">
        <f t="shared" si="484"/>
        <v>0</v>
      </c>
      <c r="AL93" s="160">
        <f t="shared" si="484"/>
        <v>0</v>
      </c>
      <c r="AM93" s="160">
        <f t="shared" si="484"/>
        <v>0</v>
      </c>
      <c r="AN93" s="160">
        <f t="shared" si="484"/>
        <v>0</v>
      </c>
      <c r="AO93" s="160">
        <f t="shared" si="484"/>
        <v>0</v>
      </c>
      <c r="AP93" s="160">
        <f t="shared" si="484"/>
        <v>0</v>
      </c>
      <c r="AQ93" s="160">
        <f t="shared" si="484"/>
        <v>0</v>
      </c>
      <c r="AR93" s="160">
        <f t="shared" si="484"/>
        <v>0</v>
      </c>
      <c r="AS93" s="160">
        <f t="shared" si="484"/>
        <v>0</v>
      </c>
      <c r="AT93" s="160">
        <f t="shared" si="484"/>
        <v>0</v>
      </c>
      <c r="AU93" s="160">
        <f t="shared" si="484"/>
        <v>0</v>
      </c>
      <c r="AV93" s="160">
        <f t="shared" si="484"/>
        <v>0</v>
      </c>
    </row>
    <row r="94" spans="2:48" x14ac:dyDescent="0.2">
      <c r="B94" s="44" t="s">
        <v>463</v>
      </c>
      <c r="C94" s="184" t="s">
        <v>44</v>
      </c>
      <c r="D94" s="42"/>
      <c r="E94" s="2"/>
      <c r="F94" s="2"/>
      <c r="G94" s="160">
        <f t="shared" ref="G94" si="485">+(G92+F94)*G92</f>
        <v>0</v>
      </c>
      <c r="H94" s="160">
        <f t="shared" ref="H94" si="486">+(H92+G94)*H92</f>
        <v>0</v>
      </c>
      <c r="I94" s="160">
        <f>+(I92+H94)*I92</f>
        <v>0</v>
      </c>
      <c r="J94" s="160">
        <f t="shared" ref="J94" si="487">+(J92+I94)*J92</f>
        <v>1</v>
      </c>
      <c r="K94" s="160">
        <f t="shared" ref="K94" si="488">+(K92+J94)*K92</f>
        <v>2</v>
      </c>
      <c r="L94" s="160">
        <f t="shared" ref="L94" si="489">+(L92+K94)*L92</f>
        <v>3</v>
      </c>
      <c r="M94" s="160">
        <f t="shared" ref="M94" si="490">+(M92+L94)*M92</f>
        <v>4</v>
      </c>
      <c r="N94" s="160">
        <f t="shared" ref="N94" si="491">+(N92+M94)*N92</f>
        <v>5</v>
      </c>
      <c r="O94" s="160">
        <f t="shared" ref="O94" si="492">+(O92+N94)*O92</f>
        <v>6</v>
      </c>
      <c r="P94" s="160">
        <f t="shared" ref="P94" si="493">+(P92+O94)*P92</f>
        <v>7</v>
      </c>
      <c r="Q94" s="160">
        <f t="shared" ref="Q94" si="494">+(Q92+P94)*Q92</f>
        <v>8</v>
      </c>
      <c r="R94" s="160">
        <f t="shared" ref="R94" si="495">+(R92+Q94)*R92</f>
        <v>9</v>
      </c>
      <c r="S94" s="160">
        <f t="shared" ref="S94" si="496">+(S92+R94)*S92</f>
        <v>10</v>
      </c>
      <c r="T94" s="160">
        <f t="shared" ref="T94" si="497">+(T92+S94)*T92</f>
        <v>11</v>
      </c>
      <c r="U94" s="160">
        <f t="shared" ref="U94" si="498">+(U92+T94)*U92</f>
        <v>12</v>
      </c>
      <c r="V94" s="160">
        <f t="shared" ref="V94" si="499">+(V92+U94)*V92</f>
        <v>13</v>
      </c>
      <c r="W94" s="160">
        <f t="shared" ref="W94" si="500">+(W92+V94)*W92</f>
        <v>14</v>
      </c>
      <c r="X94" s="160">
        <f t="shared" ref="X94" si="501">+(X92+W94)*X92</f>
        <v>15</v>
      </c>
      <c r="Y94" s="160">
        <f t="shared" ref="Y94" si="502">+(Y92+X94)*Y92</f>
        <v>16</v>
      </c>
      <c r="Z94" s="160">
        <f t="shared" ref="Z94" si="503">+(Z92+Y94)*Z92</f>
        <v>17</v>
      </c>
      <c r="AA94" s="160">
        <f t="shared" ref="AA94" si="504">+(AA92+Z94)*AA92</f>
        <v>18</v>
      </c>
      <c r="AB94" s="160">
        <f t="shared" ref="AB94" si="505">+(AB92+AA94)*AB92</f>
        <v>19</v>
      </c>
      <c r="AC94" s="160">
        <f t="shared" ref="AC94" si="506">+(AC92+AB94)*AC92</f>
        <v>20</v>
      </c>
      <c r="AD94" s="160">
        <f t="shared" ref="AD94" si="507">+(AD92+AC94)*AD92</f>
        <v>21</v>
      </c>
      <c r="AE94" s="160">
        <f t="shared" ref="AE94" si="508">+(AE92+AD94)*AE92</f>
        <v>22</v>
      </c>
      <c r="AF94" s="160">
        <f t="shared" ref="AF94" si="509">+(AF92+AE94)*AF92</f>
        <v>23</v>
      </c>
      <c r="AG94" s="160">
        <f t="shared" ref="AG94" si="510">+(AG92+AF94)*AG92</f>
        <v>24</v>
      </c>
      <c r="AH94" s="160">
        <f t="shared" ref="AH94" si="511">+(AH92+AG94)*AH92</f>
        <v>25</v>
      </c>
      <c r="AI94" s="160">
        <f t="shared" ref="AI94" si="512">+(AI92+AH94)*AI92</f>
        <v>26</v>
      </c>
      <c r="AJ94" s="160">
        <f t="shared" ref="AJ94" si="513">+(AJ92+AI94)*AJ92</f>
        <v>27</v>
      </c>
      <c r="AK94" s="160">
        <f t="shared" ref="AK94" si="514">+(AK92+AJ94)*AK92</f>
        <v>0</v>
      </c>
      <c r="AL94" s="160">
        <f t="shared" ref="AL94" si="515">+(AL92+AK94)*AL92</f>
        <v>0</v>
      </c>
      <c r="AM94" s="160">
        <f t="shared" ref="AM94" si="516">+(AM92+AL94)*AM92</f>
        <v>0</v>
      </c>
      <c r="AN94" s="160">
        <f t="shared" ref="AN94" si="517">+(AN92+AM94)*AN92</f>
        <v>0</v>
      </c>
      <c r="AO94" s="160">
        <f t="shared" ref="AO94" si="518">+(AO92+AN94)*AO92</f>
        <v>0</v>
      </c>
      <c r="AP94" s="160">
        <f t="shared" ref="AP94" si="519">+(AP92+AO94)*AP92</f>
        <v>0</v>
      </c>
      <c r="AQ94" s="160">
        <f t="shared" ref="AQ94" si="520">+(AQ92+AP94)*AQ92</f>
        <v>0</v>
      </c>
      <c r="AR94" s="160">
        <f t="shared" ref="AR94" si="521">+(AR92+AQ94)*AR92</f>
        <v>0</v>
      </c>
      <c r="AS94" s="160">
        <f t="shared" ref="AS94" si="522">+(AS92+AR94)*AS92</f>
        <v>0</v>
      </c>
      <c r="AT94" s="160">
        <f t="shared" ref="AT94" si="523">+(AT92+AS94)*AT92</f>
        <v>0</v>
      </c>
      <c r="AU94" s="160">
        <f t="shared" ref="AU94" si="524">+(AU92+AT94)*AU92</f>
        <v>0</v>
      </c>
      <c r="AV94" s="160">
        <f t="shared" ref="AV94" si="525">+(AV92+AU94)*AV92</f>
        <v>0</v>
      </c>
    </row>
    <row r="95" spans="2:48" x14ac:dyDescent="0.2">
      <c r="B95" s="44" t="s">
        <v>464</v>
      </c>
      <c r="C95" s="184" t="s">
        <v>46</v>
      </c>
      <c r="D95" s="42"/>
      <c r="E95" s="2"/>
      <c r="F95" s="2"/>
      <c r="G95" s="160">
        <f>+ROUND(G$9*G97,0)</f>
        <v>0</v>
      </c>
      <c r="H95" s="160">
        <f t="shared" ref="H95:AV95" si="526">+ROUND(H$9*H97,0)</f>
        <v>0</v>
      </c>
      <c r="I95" s="160">
        <f t="shared" si="526"/>
        <v>0</v>
      </c>
      <c r="J95" s="160">
        <f t="shared" si="526"/>
        <v>9</v>
      </c>
      <c r="K95" s="160">
        <f t="shared" si="526"/>
        <v>12</v>
      </c>
      <c r="L95" s="160">
        <f t="shared" si="526"/>
        <v>12</v>
      </c>
      <c r="M95" s="160">
        <f t="shared" si="526"/>
        <v>12</v>
      </c>
      <c r="N95" s="160">
        <f t="shared" si="526"/>
        <v>12</v>
      </c>
      <c r="O95" s="160">
        <f t="shared" si="526"/>
        <v>12</v>
      </c>
      <c r="P95" s="160">
        <f t="shared" si="526"/>
        <v>12</v>
      </c>
      <c r="Q95" s="160">
        <f t="shared" si="526"/>
        <v>12</v>
      </c>
      <c r="R95" s="160">
        <f t="shared" si="526"/>
        <v>12</v>
      </c>
      <c r="S95" s="160">
        <f t="shared" si="526"/>
        <v>12</v>
      </c>
      <c r="T95" s="160">
        <f t="shared" si="526"/>
        <v>12</v>
      </c>
      <c r="U95" s="160">
        <f t="shared" si="526"/>
        <v>12</v>
      </c>
      <c r="V95" s="160">
        <f t="shared" si="526"/>
        <v>12</v>
      </c>
      <c r="W95" s="160">
        <f t="shared" si="526"/>
        <v>12</v>
      </c>
      <c r="X95" s="160">
        <f t="shared" si="526"/>
        <v>12</v>
      </c>
      <c r="Y95" s="160">
        <f t="shared" si="526"/>
        <v>12</v>
      </c>
      <c r="Z95" s="160">
        <f t="shared" si="526"/>
        <v>12</v>
      </c>
      <c r="AA95" s="160">
        <f t="shared" si="526"/>
        <v>12</v>
      </c>
      <c r="AB95" s="160">
        <f t="shared" si="526"/>
        <v>12</v>
      </c>
      <c r="AC95" s="160">
        <f t="shared" si="526"/>
        <v>12</v>
      </c>
      <c r="AD95" s="160">
        <f t="shared" si="526"/>
        <v>12</v>
      </c>
      <c r="AE95" s="160">
        <f t="shared" si="526"/>
        <v>12</v>
      </c>
      <c r="AF95" s="160">
        <f t="shared" si="526"/>
        <v>12</v>
      </c>
      <c r="AG95" s="160">
        <f t="shared" si="526"/>
        <v>12</v>
      </c>
      <c r="AH95" s="160">
        <f t="shared" si="526"/>
        <v>12</v>
      </c>
      <c r="AI95" s="160">
        <f t="shared" si="526"/>
        <v>12</v>
      </c>
      <c r="AJ95" s="160">
        <f t="shared" si="526"/>
        <v>12</v>
      </c>
      <c r="AK95" s="160">
        <f t="shared" si="526"/>
        <v>0</v>
      </c>
      <c r="AL95" s="160">
        <f t="shared" si="526"/>
        <v>0</v>
      </c>
      <c r="AM95" s="160">
        <f t="shared" si="526"/>
        <v>0</v>
      </c>
      <c r="AN95" s="160">
        <f t="shared" si="526"/>
        <v>0</v>
      </c>
      <c r="AO95" s="160">
        <f t="shared" si="526"/>
        <v>0</v>
      </c>
      <c r="AP95" s="160">
        <f t="shared" si="526"/>
        <v>0</v>
      </c>
      <c r="AQ95" s="160">
        <f t="shared" si="526"/>
        <v>0</v>
      </c>
      <c r="AR95" s="160">
        <f t="shared" si="526"/>
        <v>0</v>
      </c>
      <c r="AS95" s="160">
        <f t="shared" si="526"/>
        <v>0</v>
      </c>
      <c r="AT95" s="160">
        <f t="shared" si="526"/>
        <v>0</v>
      </c>
      <c r="AU95" s="160">
        <f t="shared" si="526"/>
        <v>0</v>
      </c>
      <c r="AV95" s="160">
        <f t="shared" si="526"/>
        <v>0</v>
      </c>
    </row>
    <row r="96" spans="2:48" x14ac:dyDescent="0.2">
      <c r="B96" s="44" t="s">
        <v>465</v>
      </c>
      <c r="C96" s="184" t="s">
        <v>48</v>
      </c>
      <c r="D96" s="42"/>
      <c r="E96" s="2"/>
      <c r="F96" s="2"/>
      <c r="G96" s="160">
        <f>IF(G94=1,  IF(H92=0,$D90-$D89+1, G$8-$D89+1),IF(AND(G92=1,H92=1),G$10,$D90-G$7+1))*G92</f>
        <v>0</v>
      </c>
      <c r="H96" s="160">
        <f t="shared" ref="H96" si="527">IF(H94=1,  IF(I92=0,$D90-$D89+1, H$8-$D89+1),IF(AND(H92=1,I92=1),H$10,$D90-H$7+1))*H92</f>
        <v>0</v>
      </c>
      <c r="I96" s="160">
        <f t="shared" ref="I96" si="528">IF(I94=1,  IF(J92=0,$D90-$D89+1, I$8-$D89+1),IF(AND(I92=1,J92=1),I$10,$D90-I$7+1))*I92</f>
        <v>0</v>
      </c>
      <c r="J96" s="160">
        <f t="shared" ref="J96" si="529">IF(J94=1,  IF(K92=0,$D90-$D89+1, J$8-$D89+1),IF(AND(J92=1,K92=1),J$10,$D90-J$7+1))*J92</f>
        <v>275</v>
      </c>
      <c r="K96" s="160">
        <f t="shared" ref="K96" si="530">IF(K94=1,  IF(L92=0,$D90-$D89+1, K$8-$D89+1),IF(AND(K92=1,L92=1),K$10,$D90-K$7+1))*K92</f>
        <v>365</v>
      </c>
      <c r="L96" s="160">
        <f t="shared" ref="L96" si="531">IF(L94=1,  IF(M92=0,$D90-$D89+1, L$8-$D89+1),IF(AND(L92=1,M92=1),L$10,$D90-L$7+1))*L92</f>
        <v>366</v>
      </c>
      <c r="M96" s="160">
        <f t="shared" ref="M96" si="532">IF(M94=1,  IF(N92=0,$D90-$D89+1, M$8-$D89+1),IF(AND(M92=1,N92=1),M$10,$D90-M$7+1))*M92</f>
        <v>365</v>
      </c>
      <c r="N96" s="160">
        <f t="shared" ref="N96" si="533">IF(N94=1,  IF(O92=0,$D90-$D89+1, N$8-$D89+1),IF(AND(N92=1,O92=1),N$10,$D90-N$7+1))*N92</f>
        <v>365</v>
      </c>
      <c r="O96" s="160">
        <f t="shared" ref="O96" si="534">IF(O94=1,  IF(P92=0,$D90-$D89+1, O$8-$D89+1),IF(AND(O92=1,P92=1),O$10,$D90-O$7+1))*O92</f>
        <v>365</v>
      </c>
      <c r="P96" s="160">
        <f t="shared" ref="P96" si="535">IF(P94=1,  IF(Q92=0,$D90-$D89+1, P$8-$D89+1),IF(AND(P92=1,Q92=1),P$10,$D90-P$7+1))*P92</f>
        <v>366</v>
      </c>
      <c r="Q96" s="160">
        <f t="shared" ref="Q96" si="536">IF(Q94=1,  IF(R92=0,$D90-$D89+1, Q$8-$D89+1),IF(AND(Q92=1,R92=1),Q$10,$D90-Q$7+1))*Q92</f>
        <v>365</v>
      </c>
      <c r="R96" s="160">
        <f t="shared" ref="R96" si="537">IF(R94=1,  IF(S92=0,$D90-$D89+1, R$8-$D89+1),IF(AND(R92=1,S92=1),R$10,$D90-R$7+1))*R92</f>
        <v>365</v>
      </c>
      <c r="S96" s="160">
        <f t="shared" ref="S96" si="538">IF(S94=1,  IF(T92=0,$D90-$D89+1, S$8-$D89+1),IF(AND(S92=1,T92=1),S$10,$D90-S$7+1))*S92</f>
        <v>365</v>
      </c>
      <c r="T96" s="160">
        <f t="shared" ref="T96" si="539">IF(T94=1,  IF(U92=0,$D90-$D89+1, T$8-$D89+1),IF(AND(T92=1,U92=1),T$10,$D90-T$7+1))*T92</f>
        <v>366</v>
      </c>
      <c r="U96" s="160">
        <f t="shared" ref="U96" si="540">IF(U94=1,  IF(V92=0,$D90-$D89+1, U$8-$D89+1),IF(AND(U92=1,V92=1),U$10,$D90-U$7+1))*U92</f>
        <v>365</v>
      </c>
      <c r="V96" s="160">
        <f t="shared" ref="V96" si="541">IF(V94=1,  IF(W92=0,$D90-$D89+1, V$8-$D89+1),IF(AND(V92=1,W92=1),V$10,$D90-V$7+1))*V92</f>
        <v>365</v>
      </c>
      <c r="W96" s="160">
        <f t="shared" ref="W96" si="542">IF(W94=1,  IF(X92=0,$D90-$D89+1, W$8-$D89+1),IF(AND(W92=1,X92=1),W$10,$D90-W$7+1))*W92</f>
        <v>365</v>
      </c>
      <c r="X96" s="160">
        <f t="shared" ref="X96" si="543">IF(X94=1,  IF(Y92=0,$D90-$D89+1, X$8-$D89+1),IF(AND(X92=1,Y92=1),X$10,$D90-X$7+1))*X92</f>
        <v>366</v>
      </c>
      <c r="Y96" s="160">
        <f t="shared" ref="Y96" si="544">IF(Y94=1,  IF(Z92=0,$D90-$D89+1, Y$8-$D89+1),IF(AND(Y92=1,Z92=1),Y$10,$D90-Y$7+1))*Y92</f>
        <v>365</v>
      </c>
      <c r="Z96" s="160">
        <f t="shared" ref="Z96" si="545">IF(Z94=1,  IF(AA92=0,$D90-$D89+1, Z$8-$D89+1),IF(AND(Z92=1,AA92=1),Z$10,$D90-Z$7+1))*Z92</f>
        <v>365</v>
      </c>
      <c r="AA96" s="160">
        <f t="shared" ref="AA96" si="546">IF(AA94=1,  IF(AB92=0,$D90-$D89+1, AA$8-$D89+1),IF(AND(AA92=1,AB92=1),AA$10,$D90-AA$7+1))*AA92</f>
        <v>365</v>
      </c>
      <c r="AB96" s="160">
        <f t="shared" ref="AB96" si="547">IF(AB94=1,  IF(AC92=0,$D90-$D89+1, AB$8-$D89+1),IF(AND(AB92=1,AC92=1),AB$10,$D90-AB$7+1))*AB92</f>
        <v>366</v>
      </c>
      <c r="AC96" s="160">
        <f t="shared" ref="AC96" si="548">IF(AC94=1,  IF(AD92=0,$D90-$D89+1, AC$8-$D89+1),IF(AND(AC92=1,AD92=1),AC$10,$D90-AC$7+1))*AC92</f>
        <v>365</v>
      </c>
      <c r="AD96" s="160">
        <f t="shared" ref="AD96" si="549">IF(AD94=1,  IF(AE92=0,$D90-$D89+1, AD$8-$D89+1),IF(AND(AD92=1,AE92=1),AD$10,$D90-AD$7+1))*AD92</f>
        <v>365</v>
      </c>
      <c r="AE96" s="160">
        <f t="shared" ref="AE96" si="550">IF(AE94=1,  IF(AF92=0,$D90-$D89+1, AE$8-$D89+1),IF(AND(AE92=1,AF92=1),AE$10,$D90-AE$7+1))*AE92</f>
        <v>365</v>
      </c>
      <c r="AF96" s="160">
        <f t="shared" ref="AF96" si="551">IF(AF94=1,  IF(AG92=0,$D90-$D89+1, AF$8-$D89+1),IF(AND(AF92=1,AG92=1),AF$10,$D90-AF$7+1))*AF92</f>
        <v>366</v>
      </c>
      <c r="AG96" s="160">
        <f t="shared" ref="AG96" si="552">IF(AG94=1,  IF(AH92=0,$D90-$D89+1, AG$8-$D89+1),IF(AND(AG92=1,AH92=1),AG$10,$D90-AG$7+1))*AG92</f>
        <v>365</v>
      </c>
      <c r="AH96" s="160">
        <f t="shared" ref="AH96" si="553">IF(AH94=1,  IF(AI92=0,$D90-$D89+1, AH$8-$D89+1),IF(AND(AH92=1,AI92=1),AH$10,$D90-AH$7+1))*AH92</f>
        <v>365</v>
      </c>
      <c r="AI96" s="160">
        <f t="shared" ref="AI96" si="554">IF(AI94=1,  IF(AJ92=0,$D90-$D89+1, AI$8-$D89+1),IF(AND(AI92=1,AJ92=1),AI$10,$D90-AI$7+1))*AI92</f>
        <v>365</v>
      </c>
      <c r="AJ96" s="160">
        <f t="shared" ref="AJ96" si="555">IF(AJ94=1,  IF(AK92=0,$D90-$D89+1, AJ$8-$D89+1),IF(AND(AJ92=1,AK92=1),AJ$10,$D90-AJ$7+1))*AJ92</f>
        <v>366</v>
      </c>
      <c r="AK96" s="160">
        <f t="shared" ref="AK96" si="556">IF(AK94=1,  IF(AL92=0,$D90-$D89+1, AK$8-$D89+1),IF(AND(AK92=1,AL92=1),AK$10,$D90-AK$7+1))*AK92</f>
        <v>0</v>
      </c>
      <c r="AL96" s="160">
        <f t="shared" ref="AL96" si="557">IF(AL94=1,  IF(AM92=0,$D90-$D89+1, AL$8-$D89+1),IF(AND(AL92=1,AM92=1),AL$10,$D90-AL$7+1))*AL92</f>
        <v>0</v>
      </c>
      <c r="AM96" s="160">
        <f t="shared" ref="AM96" si="558">IF(AM94=1,  IF(AN92=0,$D90-$D89+1, AM$8-$D89+1),IF(AND(AM92=1,AN92=1),AM$10,$D90-AM$7+1))*AM92</f>
        <v>0</v>
      </c>
      <c r="AN96" s="160">
        <f t="shared" ref="AN96" si="559">IF(AN94=1,  IF(AO92=0,$D90-$D89+1, AN$8-$D89+1),IF(AND(AN92=1,AO92=1),AN$10,$D90-AN$7+1))*AN92</f>
        <v>0</v>
      </c>
      <c r="AO96" s="160">
        <f t="shared" ref="AO96" si="560">IF(AO94=1,  IF(AP92=0,$D90-$D89+1, AO$8-$D89+1),IF(AND(AO92=1,AP92=1),AO$10,$D90-AO$7+1))*AO92</f>
        <v>0</v>
      </c>
      <c r="AP96" s="160">
        <f t="shared" ref="AP96" si="561">IF(AP94=1,  IF(AQ92=0,$D90-$D89+1, AP$8-$D89+1),IF(AND(AP92=1,AQ92=1),AP$10,$D90-AP$7+1))*AP92</f>
        <v>0</v>
      </c>
      <c r="AQ96" s="160">
        <f t="shared" ref="AQ96" si="562">IF(AQ94=1,  IF(AR92=0,$D90-$D89+1, AQ$8-$D89+1),IF(AND(AQ92=1,AR92=1),AQ$10,$D90-AQ$7+1))*AQ92</f>
        <v>0</v>
      </c>
      <c r="AR96" s="160">
        <f t="shared" ref="AR96" si="563">IF(AR94=1,  IF(AS92=0,$D90-$D89+1, AR$8-$D89+1),IF(AND(AR92=1,AS92=1),AR$10,$D90-AR$7+1))*AR92</f>
        <v>0</v>
      </c>
      <c r="AS96" s="160">
        <f t="shared" ref="AS96" si="564">IF(AS94=1,  IF(AT92=0,$D90-$D89+1, AS$8-$D89+1),IF(AND(AS92=1,AT92=1),AS$10,$D90-AS$7+1))*AS92</f>
        <v>0</v>
      </c>
      <c r="AT96" s="160">
        <f t="shared" ref="AT96" si="565">IF(AT94=1,  IF(AU92=0,$D90-$D89+1, AT$8-$D89+1),IF(AND(AT92=1,AU92=1),AT$10,$D90-AT$7+1))*AT92</f>
        <v>0</v>
      </c>
      <c r="AU96" s="160">
        <f t="shared" ref="AU96" si="566">IF(AU94=1,  IF(AV92=0,$D90-$D89+1, AU$8-$D89+1),IF(AND(AU92=1,AV92=1),AU$10,$D90-AU$7+1))*AU92</f>
        <v>0</v>
      </c>
      <c r="AV96" s="160">
        <f t="shared" ref="AV96" si="567">IF(AV94=1,  IF(AW92=0,$D90-$D89+1, AV$8-$D89+1),IF(AND(AV92=1,AW92=1),AV$10,$D90-AV$7+1))*AV92</f>
        <v>0</v>
      </c>
    </row>
    <row r="97" spans="2:48" x14ac:dyDescent="0.2">
      <c r="B97" s="190" t="s">
        <v>466</v>
      </c>
      <c r="C97" s="186" t="s">
        <v>2</v>
      </c>
      <c r="D97" s="43"/>
      <c r="E97" s="191"/>
      <c r="F97" s="191"/>
      <c r="G97" s="192">
        <f>+IF(ISERROR(G96/G$10),0,G96/G$10)</f>
        <v>0</v>
      </c>
      <c r="H97" s="192">
        <f t="shared" ref="H97:AV97" si="568">+IF(ISERROR(H96/H$10),0,H96/H$10)</f>
        <v>0</v>
      </c>
      <c r="I97" s="192">
        <f t="shared" si="568"/>
        <v>0</v>
      </c>
      <c r="J97" s="192">
        <f t="shared" si="568"/>
        <v>0.75342465753424659</v>
      </c>
      <c r="K97" s="192">
        <f t="shared" si="568"/>
        <v>1</v>
      </c>
      <c r="L97" s="192">
        <f t="shared" si="568"/>
        <v>1</v>
      </c>
      <c r="M97" s="192">
        <f t="shared" si="568"/>
        <v>1</v>
      </c>
      <c r="N97" s="192">
        <f t="shared" si="568"/>
        <v>1</v>
      </c>
      <c r="O97" s="192">
        <f t="shared" si="568"/>
        <v>1</v>
      </c>
      <c r="P97" s="192">
        <f t="shared" si="568"/>
        <v>1</v>
      </c>
      <c r="Q97" s="192">
        <f t="shared" si="568"/>
        <v>1</v>
      </c>
      <c r="R97" s="192">
        <f t="shared" si="568"/>
        <v>1</v>
      </c>
      <c r="S97" s="192">
        <f t="shared" si="568"/>
        <v>1</v>
      </c>
      <c r="T97" s="192">
        <f t="shared" si="568"/>
        <v>1</v>
      </c>
      <c r="U97" s="192">
        <f t="shared" si="568"/>
        <v>1</v>
      </c>
      <c r="V97" s="192">
        <f t="shared" si="568"/>
        <v>1</v>
      </c>
      <c r="W97" s="192">
        <f t="shared" si="568"/>
        <v>1</v>
      </c>
      <c r="X97" s="192">
        <f t="shared" si="568"/>
        <v>1</v>
      </c>
      <c r="Y97" s="192">
        <f t="shared" si="568"/>
        <v>1</v>
      </c>
      <c r="Z97" s="192">
        <f t="shared" si="568"/>
        <v>1</v>
      </c>
      <c r="AA97" s="192">
        <f t="shared" si="568"/>
        <v>1</v>
      </c>
      <c r="AB97" s="192">
        <f t="shared" si="568"/>
        <v>1</v>
      </c>
      <c r="AC97" s="192">
        <f t="shared" si="568"/>
        <v>1</v>
      </c>
      <c r="AD97" s="192">
        <f t="shared" si="568"/>
        <v>1</v>
      </c>
      <c r="AE97" s="192">
        <f t="shared" si="568"/>
        <v>1</v>
      </c>
      <c r="AF97" s="192">
        <f t="shared" si="568"/>
        <v>1</v>
      </c>
      <c r="AG97" s="192">
        <f t="shared" si="568"/>
        <v>1</v>
      </c>
      <c r="AH97" s="192">
        <f t="shared" si="568"/>
        <v>1</v>
      </c>
      <c r="AI97" s="192">
        <f t="shared" si="568"/>
        <v>1</v>
      </c>
      <c r="AJ97" s="192">
        <f t="shared" si="568"/>
        <v>1</v>
      </c>
      <c r="AK97" s="192">
        <f t="shared" si="568"/>
        <v>0</v>
      </c>
      <c r="AL97" s="192">
        <f t="shared" si="568"/>
        <v>0</v>
      </c>
      <c r="AM97" s="192">
        <f t="shared" si="568"/>
        <v>0</v>
      </c>
      <c r="AN97" s="192">
        <f t="shared" si="568"/>
        <v>0</v>
      </c>
      <c r="AO97" s="192">
        <f t="shared" si="568"/>
        <v>0</v>
      </c>
      <c r="AP97" s="192">
        <f t="shared" si="568"/>
        <v>0</v>
      </c>
      <c r="AQ97" s="192">
        <f t="shared" si="568"/>
        <v>0</v>
      </c>
      <c r="AR97" s="192">
        <f t="shared" si="568"/>
        <v>0</v>
      </c>
      <c r="AS97" s="192">
        <f t="shared" si="568"/>
        <v>0</v>
      </c>
      <c r="AT97" s="192">
        <f t="shared" si="568"/>
        <v>0</v>
      </c>
      <c r="AU97" s="192">
        <f t="shared" si="568"/>
        <v>0</v>
      </c>
      <c r="AV97" s="192">
        <f t="shared" si="568"/>
        <v>0</v>
      </c>
    </row>
    <row r="98" spans="2:48" x14ac:dyDescent="0.2">
      <c r="B98" s="375"/>
      <c r="C98" s="184"/>
      <c r="D98" s="42"/>
      <c r="E98" s="215"/>
      <c r="F98" s="215"/>
      <c r="G98" s="208"/>
      <c r="H98" s="208"/>
      <c r="I98" s="208"/>
      <c r="J98" s="208"/>
      <c r="K98" s="208"/>
      <c r="L98" s="208"/>
      <c r="M98" s="208"/>
      <c r="N98" s="208"/>
      <c r="O98" s="208"/>
      <c r="P98" s="208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08"/>
      <c r="AD98" s="208"/>
      <c r="AE98" s="208"/>
      <c r="AF98" s="208"/>
      <c r="AG98" s="208"/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</row>
    <row r="99" spans="2:48" x14ac:dyDescent="0.2">
      <c r="B99" s="5" t="s">
        <v>401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</row>
    <row r="100" spans="2:48" x14ac:dyDescent="0.2">
      <c r="B100" s="188" t="s">
        <v>422</v>
      </c>
      <c r="C100" s="185" t="s">
        <v>127</v>
      </c>
      <c r="D100" s="189">
        <f>+Hip!$D$28</f>
        <v>45292</v>
      </c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</row>
    <row r="101" spans="2:48" x14ac:dyDescent="0.2">
      <c r="B101" s="44" t="s">
        <v>423</v>
      </c>
      <c r="C101" s="184" t="s">
        <v>127</v>
      </c>
      <c r="D101" s="374">
        <v>46112</v>
      </c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</row>
    <row r="102" spans="2:48" x14ac:dyDescent="0.2">
      <c r="B102" s="44" t="s">
        <v>424</v>
      </c>
      <c r="C102" s="184" t="s">
        <v>40</v>
      </c>
      <c r="D102" s="42"/>
      <c r="E102" s="2"/>
      <c r="F102" s="2"/>
      <c r="G102" s="160">
        <f>AND($D100&gt;=G$7,$D100&lt;=G$8)*1</f>
        <v>0</v>
      </c>
      <c r="H102" s="160">
        <f t="shared" ref="H102:AV102" si="569">AND($D100&gt;=H$7,$D100&lt;=H$8)*1</f>
        <v>1</v>
      </c>
      <c r="I102" s="160">
        <f t="shared" si="569"/>
        <v>0</v>
      </c>
      <c r="J102" s="160">
        <f t="shared" si="569"/>
        <v>0</v>
      </c>
      <c r="K102" s="160">
        <f t="shared" si="569"/>
        <v>0</v>
      </c>
      <c r="L102" s="160">
        <f t="shared" si="569"/>
        <v>0</v>
      </c>
      <c r="M102" s="160">
        <f t="shared" si="569"/>
        <v>0</v>
      </c>
      <c r="N102" s="160">
        <f t="shared" si="569"/>
        <v>0</v>
      </c>
      <c r="O102" s="160">
        <f t="shared" si="569"/>
        <v>0</v>
      </c>
      <c r="P102" s="160">
        <f t="shared" si="569"/>
        <v>0</v>
      </c>
      <c r="Q102" s="160">
        <f t="shared" si="569"/>
        <v>0</v>
      </c>
      <c r="R102" s="160">
        <f t="shared" si="569"/>
        <v>0</v>
      </c>
      <c r="S102" s="160">
        <f t="shared" si="569"/>
        <v>0</v>
      </c>
      <c r="T102" s="160">
        <f t="shared" si="569"/>
        <v>0</v>
      </c>
      <c r="U102" s="160">
        <f t="shared" si="569"/>
        <v>0</v>
      </c>
      <c r="V102" s="160">
        <f t="shared" si="569"/>
        <v>0</v>
      </c>
      <c r="W102" s="160">
        <f t="shared" si="569"/>
        <v>0</v>
      </c>
      <c r="X102" s="160">
        <f t="shared" si="569"/>
        <v>0</v>
      </c>
      <c r="Y102" s="160">
        <f t="shared" si="569"/>
        <v>0</v>
      </c>
      <c r="Z102" s="160">
        <f t="shared" si="569"/>
        <v>0</v>
      </c>
      <c r="AA102" s="160">
        <f t="shared" si="569"/>
        <v>0</v>
      </c>
      <c r="AB102" s="160">
        <f t="shared" si="569"/>
        <v>0</v>
      </c>
      <c r="AC102" s="160">
        <f t="shared" si="569"/>
        <v>0</v>
      </c>
      <c r="AD102" s="160">
        <f t="shared" si="569"/>
        <v>0</v>
      </c>
      <c r="AE102" s="160">
        <f t="shared" si="569"/>
        <v>0</v>
      </c>
      <c r="AF102" s="160">
        <f t="shared" si="569"/>
        <v>0</v>
      </c>
      <c r="AG102" s="160">
        <f t="shared" si="569"/>
        <v>0</v>
      </c>
      <c r="AH102" s="160">
        <f t="shared" si="569"/>
        <v>0</v>
      </c>
      <c r="AI102" s="160">
        <f t="shared" si="569"/>
        <v>0</v>
      </c>
      <c r="AJ102" s="160">
        <f t="shared" si="569"/>
        <v>0</v>
      </c>
      <c r="AK102" s="160">
        <f t="shared" si="569"/>
        <v>0</v>
      </c>
      <c r="AL102" s="160">
        <f t="shared" si="569"/>
        <v>0</v>
      </c>
      <c r="AM102" s="160">
        <f t="shared" si="569"/>
        <v>0</v>
      </c>
      <c r="AN102" s="160">
        <f t="shared" si="569"/>
        <v>0</v>
      </c>
      <c r="AO102" s="160">
        <f t="shared" si="569"/>
        <v>0</v>
      </c>
      <c r="AP102" s="160">
        <f t="shared" si="569"/>
        <v>0</v>
      </c>
      <c r="AQ102" s="160">
        <f t="shared" si="569"/>
        <v>0</v>
      </c>
      <c r="AR102" s="160">
        <f t="shared" si="569"/>
        <v>0</v>
      </c>
      <c r="AS102" s="160">
        <f t="shared" si="569"/>
        <v>0</v>
      </c>
      <c r="AT102" s="160">
        <f t="shared" si="569"/>
        <v>0</v>
      </c>
      <c r="AU102" s="160">
        <f t="shared" si="569"/>
        <v>0</v>
      </c>
      <c r="AV102" s="160">
        <f t="shared" si="569"/>
        <v>0</v>
      </c>
    </row>
    <row r="103" spans="2:48" x14ac:dyDescent="0.2">
      <c r="B103" s="44" t="s">
        <v>425</v>
      </c>
      <c r="C103" s="184" t="s">
        <v>40</v>
      </c>
      <c r="D103" s="42"/>
      <c r="E103" s="2"/>
      <c r="F103" s="2"/>
      <c r="G103" s="160">
        <f>AND(G$7&lt;=$D101,G$8&gt;=$D100)*1</f>
        <v>0</v>
      </c>
      <c r="H103" s="160">
        <f t="shared" ref="H103:AV103" si="570">AND(H$7&lt;=$D101,H$8&gt;=$D100)*1</f>
        <v>1</v>
      </c>
      <c r="I103" s="160">
        <f t="shared" si="570"/>
        <v>1</v>
      </c>
      <c r="J103" s="160">
        <f t="shared" si="570"/>
        <v>1</v>
      </c>
      <c r="K103" s="160">
        <f t="shared" si="570"/>
        <v>0</v>
      </c>
      <c r="L103" s="160">
        <f t="shared" si="570"/>
        <v>0</v>
      </c>
      <c r="M103" s="160">
        <f t="shared" si="570"/>
        <v>0</v>
      </c>
      <c r="N103" s="160">
        <f t="shared" si="570"/>
        <v>0</v>
      </c>
      <c r="O103" s="160">
        <f t="shared" si="570"/>
        <v>0</v>
      </c>
      <c r="P103" s="160">
        <f t="shared" si="570"/>
        <v>0</v>
      </c>
      <c r="Q103" s="160">
        <f t="shared" si="570"/>
        <v>0</v>
      </c>
      <c r="R103" s="160">
        <f t="shared" si="570"/>
        <v>0</v>
      </c>
      <c r="S103" s="160">
        <f t="shared" si="570"/>
        <v>0</v>
      </c>
      <c r="T103" s="160">
        <f t="shared" si="570"/>
        <v>0</v>
      </c>
      <c r="U103" s="160">
        <f t="shared" si="570"/>
        <v>0</v>
      </c>
      <c r="V103" s="160">
        <f t="shared" si="570"/>
        <v>0</v>
      </c>
      <c r="W103" s="160">
        <f t="shared" si="570"/>
        <v>0</v>
      </c>
      <c r="X103" s="160">
        <f t="shared" si="570"/>
        <v>0</v>
      </c>
      <c r="Y103" s="160">
        <f t="shared" si="570"/>
        <v>0</v>
      </c>
      <c r="Z103" s="160">
        <f t="shared" si="570"/>
        <v>0</v>
      </c>
      <c r="AA103" s="160">
        <f t="shared" si="570"/>
        <v>0</v>
      </c>
      <c r="AB103" s="160">
        <f t="shared" si="570"/>
        <v>0</v>
      </c>
      <c r="AC103" s="160">
        <f t="shared" si="570"/>
        <v>0</v>
      </c>
      <c r="AD103" s="160">
        <f t="shared" si="570"/>
        <v>0</v>
      </c>
      <c r="AE103" s="160">
        <f t="shared" si="570"/>
        <v>0</v>
      </c>
      <c r="AF103" s="160">
        <f t="shared" si="570"/>
        <v>0</v>
      </c>
      <c r="AG103" s="160">
        <f t="shared" si="570"/>
        <v>0</v>
      </c>
      <c r="AH103" s="160">
        <f t="shared" si="570"/>
        <v>0</v>
      </c>
      <c r="AI103" s="160">
        <f t="shared" si="570"/>
        <v>0</v>
      </c>
      <c r="AJ103" s="160">
        <f t="shared" si="570"/>
        <v>0</v>
      </c>
      <c r="AK103" s="160">
        <f t="shared" si="570"/>
        <v>0</v>
      </c>
      <c r="AL103" s="160">
        <f t="shared" si="570"/>
        <v>0</v>
      </c>
      <c r="AM103" s="160">
        <f t="shared" si="570"/>
        <v>0</v>
      </c>
      <c r="AN103" s="160">
        <f t="shared" si="570"/>
        <v>0</v>
      </c>
      <c r="AO103" s="160">
        <f t="shared" si="570"/>
        <v>0</v>
      </c>
      <c r="AP103" s="160">
        <f t="shared" si="570"/>
        <v>0</v>
      </c>
      <c r="AQ103" s="160">
        <f t="shared" si="570"/>
        <v>0</v>
      </c>
      <c r="AR103" s="160">
        <f t="shared" si="570"/>
        <v>0</v>
      </c>
      <c r="AS103" s="160">
        <f t="shared" si="570"/>
        <v>0</v>
      </c>
      <c r="AT103" s="160">
        <f t="shared" si="570"/>
        <v>0</v>
      </c>
      <c r="AU103" s="160">
        <f t="shared" si="570"/>
        <v>0</v>
      </c>
      <c r="AV103" s="160">
        <f t="shared" si="570"/>
        <v>0</v>
      </c>
    </row>
    <row r="104" spans="2:48" x14ac:dyDescent="0.2">
      <c r="B104" s="44" t="s">
        <v>426</v>
      </c>
      <c r="C104" s="184" t="s">
        <v>40</v>
      </c>
      <c r="D104" s="42"/>
      <c r="E104" s="2"/>
      <c r="F104" s="2"/>
      <c r="G104" s="160">
        <f>AND($D101&gt;=G$7,$D101&lt;=G$8)*1</f>
        <v>0</v>
      </c>
      <c r="H104" s="160">
        <f t="shared" ref="H104:AV104" si="571">AND($D101&gt;=H$7,$D101&lt;=H$8)*1</f>
        <v>0</v>
      </c>
      <c r="I104" s="160">
        <f t="shared" si="571"/>
        <v>0</v>
      </c>
      <c r="J104" s="160">
        <f t="shared" si="571"/>
        <v>1</v>
      </c>
      <c r="K104" s="160">
        <f t="shared" si="571"/>
        <v>0</v>
      </c>
      <c r="L104" s="160">
        <f t="shared" si="571"/>
        <v>0</v>
      </c>
      <c r="M104" s="160">
        <f t="shared" si="571"/>
        <v>0</v>
      </c>
      <c r="N104" s="160">
        <f t="shared" si="571"/>
        <v>0</v>
      </c>
      <c r="O104" s="160">
        <f t="shared" si="571"/>
        <v>0</v>
      </c>
      <c r="P104" s="160">
        <f t="shared" si="571"/>
        <v>0</v>
      </c>
      <c r="Q104" s="160">
        <f t="shared" si="571"/>
        <v>0</v>
      </c>
      <c r="R104" s="160">
        <f t="shared" si="571"/>
        <v>0</v>
      </c>
      <c r="S104" s="160">
        <f t="shared" si="571"/>
        <v>0</v>
      </c>
      <c r="T104" s="160">
        <f t="shared" si="571"/>
        <v>0</v>
      </c>
      <c r="U104" s="160">
        <f t="shared" si="571"/>
        <v>0</v>
      </c>
      <c r="V104" s="160">
        <f t="shared" si="571"/>
        <v>0</v>
      </c>
      <c r="W104" s="160">
        <f t="shared" si="571"/>
        <v>0</v>
      </c>
      <c r="X104" s="160">
        <f t="shared" si="571"/>
        <v>0</v>
      </c>
      <c r="Y104" s="160">
        <f t="shared" si="571"/>
        <v>0</v>
      </c>
      <c r="Z104" s="160">
        <f t="shared" si="571"/>
        <v>0</v>
      </c>
      <c r="AA104" s="160">
        <f t="shared" si="571"/>
        <v>0</v>
      </c>
      <c r="AB104" s="160">
        <f t="shared" si="571"/>
        <v>0</v>
      </c>
      <c r="AC104" s="160">
        <f t="shared" si="571"/>
        <v>0</v>
      </c>
      <c r="AD104" s="160">
        <f t="shared" si="571"/>
        <v>0</v>
      </c>
      <c r="AE104" s="160">
        <f t="shared" si="571"/>
        <v>0</v>
      </c>
      <c r="AF104" s="160">
        <f t="shared" si="571"/>
        <v>0</v>
      </c>
      <c r="AG104" s="160">
        <f t="shared" si="571"/>
        <v>0</v>
      </c>
      <c r="AH104" s="160">
        <f t="shared" si="571"/>
        <v>0</v>
      </c>
      <c r="AI104" s="160">
        <f t="shared" si="571"/>
        <v>0</v>
      </c>
      <c r="AJ104" s="160">
        <f t="shared" si="571"/>
        <v>0</v>
      </c>
      <c r="AK104" s="160">
        <f t="shared" si="571"/>
        <v>0</v>
      </c>
      <c r="AL104" s="160">
        <f t="shared" si="571"/>
        <v>0</v>
      </c>
      <c r="AM104" s="160">
        <f t="shared" si="571"/>
        <v>0</v>
      </c>
      <c r="AN104" s="160">
        <f t="shared" si="571"/>
        <v>0</v>
      </c>
      <c r="AO104" s="160">
        <f t="shared" si="571"/>
        <v>0</v>
      </c>
      <c r="AP104" s="160">
        <f t="shared" si="571"/>
        <v>0</v>
      </c>
      <c r="AQ104" s="160">
        <f t="shared" si="571"/>
        <v>0</v>
      </c>
      <c r="AR104" s="160">
        <f t="shared" si="571"/>
        <v>0</v>
      </c>
      <c r="AS104" s="160">
        <f t="shared" si="571"/>
        <v>0</v>
      </c>
      <c r="AT104" s="160">
        <f t="shared" si="571"/>
        <v>0</v>
      </c>
      <c r="AU104" s="160">
        <f t="shared" si="571"/>
        <v>0</v>
      </c>
      <c r="AV104" s="160">
        <f t="shared" si="571"/>
        <v>0</v>
      </c>
    </row>
    <row r="105" spans="2:48" x14ac:dyDescent="0.2">
      <c r="B105" s="44" t="s">
        <v>427</v>
      </c>
      <c r="C105" s="184" t="s">
        <v>44</v>
      </c>
      <c r="D105" s="42"/>
      <c r="E105" s="2"/>
      <c r="F105" s="2"/>
      <c r="G105" s="160">
        <f t="shared" ref="G105" si="572">+(G103+F105)*G103</f>
        <v>0</v>
      </c>
      <c r="H105" s="160">
        <f t="shared" ref="H105" si="573">+(H103+G105)*H103</f>
        <v>1</v>
      </c>
      <c r="I105" s="160">
        <f>+(I103+H105)*I103</f>
        <v>2</v>
      </c>
      <c r="J105" s="160">
        <f t="shared" ref="J105" si="574">+(J103+I105)*J103</f>
        <v>3</v>
      </c>
      <c r="K105" s="160">
        <f t="shared" ref="K105" si="575">+(K103+J105)*K103</f>
        <v>0</v>
      </c>
      <c r="L105" s="160">
        <f t="shared" ref="L105" si="576">+(L103+K105)*L103</f>
        <v>0</v>
      </c>
      <c r="M105" s="160">
        <f t="shared" ref="M105" si="577">+(M103+L105)*M103</f>
        <v>0</v>
      </c>
      <c r="N105" s="160">
        <f t="shared" ref="N105" si="578">+(N103+M105)*N103</f>
        <v>0</v>
      </c>
      <c r="O105" s="160">
        <f t="shared" ref="O105" si="579">+(O103+N105)*O103</f>
        <v>0</v>
      </c>
      <c r="P105" s="160">
        <f t="shared" ref="P105" si="580">+(P103+O105)*P103</f>
        <v>0</v>
      </c>
      <c r="Q105" s="160">
        <f t="shared" ref="Q105" si="581">+(Q103+P105)*Q103</f>
        <v>0</v>
      </c>
      <c r="R105" s="160">
        <f t="shared" ref="R105" si="582">+(R103+Q105)*R103</f>
        <v>0</v>
      </c>
      <c r="S105" s="160">
        <f t="shared" ref="S105" si="583">+(S103+R105)*S103</f>
        <v>0</v>
      </c>
      <c r="T105" s="160">
        <f t="shared" ref="T105" si="584">+(T103+S105)*T103</f>
        <v>0</v>
      </c>
      <c r="U105" s="160">
        <f t="shared" ref="U105" si="585">+(U103+T105)*U103</f>
        <v>0</v>
      </c>
      <c r="V105" s="160">
        <f t="shared" ref="V105" si="586">+(V103+U105)*V103</f>
        <v>0</v>
      </c>
      <c r="W105" s="160">
        <f t="shared" ref="W105" si="587">+(W103+V105)*W103</f>
        <v>0</v>
      </c>
      <c r="X105" s="160">
        <f t="shared" ref="X105" si="588">+(X103+W105)*X103</f>
        <v>0</v>
      </c>
      <c r="Y105" s="160">
        <f t="shared" ref="Y105" si="589">+(Y103+X105)*Y103</f>
        <v>0</v>
      </c>
      <c r="Z105" s="160">
        <f t="shared" ref="Z105" si="590">+(Z103+Y105)*Z103</f>
        <v>0</v>
      </c>
      <c r="AA105" s="160">
        <f t="shared" ref="AA105" si="591">+(AA103+Z105)*AA103</f>
        <v>0</v>
      </c>
      <c r="AB105" s="160">
        <f t="shared" ref="AB105" si="592">+(AB103+AA105)*AB103</f>
        <v>0</v>
      </c>
      <c r="AC105" s="160">
        <f t="shared" ref="AC105" si="593">+(AC103+AB105)*AC103</f>
        <v>0</v>
      </c>
      <c r="AD105" s="160">
        <f t="shared" ref="AD105" si="594">+(AD103+AC105)*AD103</f>
        <v>0</v>
      </c>
      <c r="AE105" s="160">
        <f t="shared" ref="AE105" si="595">+(AE103+AD105)*AE103</f>
        <v>0</v>
      </c>
      <c r="AF105" s="160">
        <f t="shared" ref="AF105" si="596">+(AF103+AE105)*AF103</f>
        <v>0</v>
      </c>
      <c r="AG105" s="160">
        <f t="shared" ref="AG105" si="597">+(AG103+AF105)*AG103</f>
        <v>0</v>
      </c>
      <c r="AH105" s="160">
        <f t="shared" ref="AH105" si="598">+(AH103+AG105)*AH103</f>
        <v>0</v>
      </c>
      <c r="AI105" s="160">
        <f t="shared" ref="AI105" si="599">+(AI103+AH105)*AI103</f>
        <v>0</v>
      </c>
      <c r="AJ105" s="160">
        <f t="shared" ref="AJ105" si="600">+(AJ103+AI105)*AJ103</f>
        <v>0</v>
      </c>
      <c r="AK105" s="160">
        <f t="shared" ref="AK105" si="601">+(AK103+AJ105)*AK103</f>
        <v>0</v>
      </c>
      <c r="AL105" s="160">
        <f t="shared" ref="AL105" si="602">+(AL103+AK105)*AL103</f>
        <v>0</v>
      </c>
      <c r="AM105" s="160">
        <f t="shared" ref="AM105" si="603">+(AM103+AL105)*AM103</f>
        <v>0</v>
      </c>
      <c r="AN105" s="160">
        <f t="shared" ref="AN105" si="604">+(AN103+AM105)*AN103</f>
        <v>0</v>
      </c>
      <c r="AO105" s="160">
        <f t="shared" ref="AO105" si="605">+(AO103+AN105)*AO103</f>
        <v>0</v>
      </c>
      <c r="AP105" s="160">
        <f t="shared" ref="AP105" si="606">+(AP103+AO105)*AP103</f>
        <v>0</v>
      </c>
      <c r="AQ105" s="160">
        <f t="shared" ref="AQ105" si="607">+(AQ103+AP105)*AQ103</f>
        <v>0</v>
      </c>
      <c r="AR105" s="160">
        <f t="shared" ref="AR105" si="608">+(AR103+AQ105)*AR103</f>
        <v>0</v>
      </c>
      <c r="AS105" s="160">
        <f t="shared" ref="AS105" si="609">+(AS103+AR105)*AS103</f>
        <v>0</v>
      </c>
      <c r="AT105" s="160">
        <f t="shared" ref="AT105" si="610">+(AT103+AS105)*AT103</f>
        <v>0</v>
      </c>
      <c r="AU105" s="160">
        <f t="shared" ref="AU105" si="611">+(AU103+AT105)*AU103</f>
        <v>0</v>
      </c>
      <c r="AV105" s="160">
        <f t="shared" ref="AV105" si="612">+(AV103+AU105)*AV103</f>
        <v>0</v>
      </c>
    </row>
    <row r="106" spans="2:48" x14ac:dyDescent="0.2">
      <c r="B106" s="44" t="s">
        <v>428</v>
      </c>
      <c r="C106" s="184" t="s">
        <v>46</v>
      </c>
      <c r="D106" s="42"/>
      <c r="E106" s="2"/>
      <c r="F106" s="2"/>
      <c r="G106" s="160">
        <f>+ROUND(G$9*G108,0)</f>
        <v>0</v>
      </c>
      <c r="H106" s="160">
        <f t="shared" ref="H106:AV106" si="613">+ROUND(H$9*H108,0)</f>
        <v>12</v>
      </c>
      <c r="I106" s="160">
        <f t="shared" si="613"/>
        <v>12</v>
      </c>
      <c r="J106" s="160">
        <f t="shared" si="613"/>
        <v>3</v>
      </c>
      <c r="K106" s="160">
        <f t="shared" si="613"/>
        <v>0</v>
      </c>
      <c r="L106" s="160">
        <f t="shared" si="613"/>
        <v>0</v>
      </c>
      <c r="M106" s="160">
        <f t="shared" si="613"/>
        <v>0</v>
      </c>
      <c r="N106" s="160">
        <f t="shared" si="613"/>
        <v>0</v>
      </c>
      <c r="O106" s="160">
        <f t="shared" si="613"/>
        <v>0</v>
      </c>
      <c r="P106" s="160">
        <f t="shared" si="613"/>
        <v>0</v>
      </c>
      <c r="Q106" s="160">
        <f t="shared" si="613"/>
        <v>0</v>
      </c>
      <c r="R106" s="160">
        <f t="shared" si="613"/>
        <v>0</v>
      </c>
      <c r="S106" s="160">
        <f t="shared" si="613"/>
        <v>0</v>
      </c>
      <c r="T106" s="160">
        <f t="shared" si="613"/>
        <v>0</v>
      </c>
      <c r="U106" s="160">
        <f t="shared" si="613"/>
        <v>0</v>
      </c>
      <c r="V106" s="160">
        <f t="shared" si="613"/>
        <v>0</v>
      </c>
      <c r="W106" s="160">
        <f t="shared" si="613"/>
        <v>0</v>
      </c>
      <c r="X106" s="160">
        <f t="shared" si="613"/>
        <v>0</v>
      </c>
      <c r="Y106" s="160">
        <f t="shared" si="613"/>
        <v>0</v>
      </c>
      <c r="Z106" s="160">
        <f t="shared" si="613"/>
        <v>0</v>
      </c>
      <c r="AA106" s="160">
        <f t="shared" si="613"/>
        <v>0</v>
      </c>
      <c r="AB106" s="160">
        <f t="shared" si="613"/>
        <v>0</v>
      </c>
      <c r="AC106" s="160">
        <f t="shared" si="613"/>
        <v>0</v>
      </c>
      <c r="AD106" s="160">
        <f t="shared" si="613"/>
        <v>0</v>
      </c>
      <c r="AE106" s="160">
        <f t="shared" si="613"/>
        <v>0</v>
      </c>
      <c r="AF106" s="160">
        <f t="shared" si="613"/>
        <v>0</v>
      </c>
      <c r="AG106" s="160">
        <f t="shared" si="613"/>
        <v>0</v>
      </c>
      <c r="AH106" s="160">
        <f t="shared" si="613"/>
        <v>0</v>
      </c>
      <c r="AI106" s="160">
        <f t="shared" si="613"/>
        <v>0</v>
      </c>
      <c r="AJ106" s="160">
        <f t="shared" si="613"/>
        <v>0</v>
      </c>
      <c r="AK106" s="160">
        <f t="shared" si="613"/>
        <v>0</v>
      </c>
      <c r="AL106" s="160">
        <f t="shared" si="613"/>
        <v>0</v>
      </c>
      <c r="AM106" s="160">
        <f t="shared" si="613"/>
        <v>0</v>
      </c>
      <c r="AN106" s="160">
        <f t="shared" si="613"/>
        <v>0</v>
      </c>
      <c r="AO106" s="160">
        <f t="shared" si="613"/>
        <v>0</v>
      </c>
      <c r="AP106" s="160">
        <f t="shared" si="613"/>
        <v>0</v>
      </c>
      <c r="AQ106" s="160">
        <f t="shared" si="613"/>
        <v>0</v>
      </c>
      <c r="AR106" s="160">
        <f t="shared" si="613"/>
        <v>0</v>
      </c>
      <c r="AS106" s="160">
        <f t="shared" si="613"/>
        <v>0</v>
      </c>
      <c r="AT106" s="160">
        <f t="shared" si="613"/>
        <v>0</v>
      </c>
      <c r="AU106" s="160">
        <f t="shared" si="613"/>
        <v>0</v>
      </c>
      <c r="AV106" s="160">
        <f t="shared" si="613"/>
        <v>0</v>
      </c>
    </row>
    <row r="107" spans="2:48" x14ac:dyDescent="0.2">
      <c r="B107" s="44" t="s">
        <v>429</v>
      </c>
      <c r="C107" s="184" t="s">
        <v>48</v>
      </c>
      <c r="D107" s="42"/>
      <c r="E107" s="2"/>
      <c r="F107" s="2"/>
      <c r="G107" s="160">
        <f>IF(G105=1,  IF(H103=0,$D101-$D100+1, G$8-$D100+1),IF(AND(G103=1,H103=1),G$10,$D101-G$7+1))*G103</f>
        <v>0</v>
      </c>
      <c r="H107" s="160">
        <f t="shared" ref="H107" si="614">IF(H105=1,  IF(I103=0,$D101-$D100+1, H$8-$D100+1),IF(AND(H103=1,I103=1),H$10,$D101-H$7+1))*H103</f>
        <v>366</v>
      </c>
      <c r="I107" s="160">
        <f t="shared" ref="I107" si="615">IF(I105=1,  IF(J103=0,$D101-$D100+1, I$8-$D100+1),IF(AND(I103=1,J103=1),I$10,$D101-I$7+1))*I103</f>
        <v>365</v>
      </c>
      <c r="J107" s="160">
        <f t="shared" ref="J107" si="616">IF(J105=1,  IF(K103=0,$D101-$D100+1, J$8-$D100+1),IF(AND(J103=1,K103=1),J$10,$D101-J$7+1))*J103</f>
        <v>90</v>
      </c>
      <c r="K107" s="160">
        <f t="shared" ref="K107" si="617">IF(K105=1,  IF(L103=0,$D101-$D100+1, K$8-$D100+1),IF(AND(K103=1,L103=1),K$10,$D101-K$7+1))*K103</f>
        <v>0</v>
      </c>
      <c r="L107" s="160">
        <f t="shared" ref="L107" si="618">IF(L105=1,  IF(M103=0,$D101-$D100+1, L$8-$D100+1),IF(AND(L103=1,M103=1),L$10,$D101-L$7+1))*L103</f>
        <v>0</v>
      </c>
      <c r="M107" s="160">
        <f t="shared" ref="M107" si="619">IF(M105=1,  IF(N103=0,$D101-$D100+1, M$8-$D100+1),IF(AND(M103=1,N103=1),M$10,$D101-M$7+1))*M103</f>
        <v>0</v>
      </c>
      <c r="N107" s="160">
        <f t="shared" ref="N107" si="620">IF(N105=1,  IF(O103=0,$D101-$D100+1, N$8-$D100+1),IF(AND(N103=1,O103=1),N$10,$D101-N$7+1))*N103</f>
        <v>0</v>
      </c>
      <c r="O107" s="160">
        <f t="shared" ref="O107" si="621">IF(O105=1,  IF(P103=0,$D101-$D100+1, O$8-$D100+1),IF(AND(O103=1,P103=1),O$10,$D101-O$7+1))*O103</f>
        <v>0</v>
      </c>
      <c r="P107" s="160">
        <f t="shared" ref="P107" si="622">IF(P105=1,  IF(Q103=0,$D101-$D100+1, P$8-$D100+1),IF(AND(P103=1,Q103=1),P$10,$D101-P$7+1))*P103</f>
        <v>0</v>
      </c>
      <c r="Q107" s="160">
        <f t="shared" ref="Q107" si="623">IF(Q105=1,  IF(R103=0,$D101-$D100+1, Q$8-$D100+1),IF(AND(Q103=1,R103=1),Q$10,$D101-Q$7+1))*Q103</f>
        <v>0</v>
      </c>
      <c r="R107" s="160">
        <f t="shared" ref="R107" si="624">IF(R105=1,  IF(S103=0,$D101-$D100+1, R$8-$D100+1),IF(AND(R103=1,S103=1),R$10,$D101-R$7+1))*R103</f>
        <v>0</v>
      </c>
      <c r="S107" s="160">
        <f t="shared" ref="S107" si="625">IF(S105=1,  IF(T103=0,$D101-$D100+1, S$8-$D100+1),IF(AND(S103=1,T103=1),S$10,$D101-S$7+1))*S103</f>
        <v>0</v>
      </c>
      <c r="T107" s="160">
        <f t="shared" ref="T107" si="626">IF(T105=1,  IF(U103=0,$D101-$D100+1, T$8-$D100+1),IF(AND(T103=1,U103=1),T$10,$D101-T$7+1))*T103</f>
        <v>0</v>
      </c>
      <c r="U107" s="160">
        <f t="shared" ref="U107" si="627">IF(U105=1,  IF(V103=0,$D101-$D100+1, U$8-$D100+1),IF(AND(U103=1,V103=1),U$10,$D101-U$7+1))*U103</f>
        <v>0</v>
      </c>
      <c r="V107" s="160">
        <f t="shared" ref="V107" si="628">IF(V105=1,  IF(W103=0,$D101-$D100+1, V$8-$D100+1),IF(AND(V103=1,W103=1),V$10,$D101-V$7+1))*V103</f>
        <v>0</v>
      </c>
      <c r="W107" s="160">
        <f t="shared" ref="W107" si="629">IF(W105=1,  IF(X103=0,$D101-$D100+1, W$8-$D100+1),IF(AND(W103=1,X103=1),W$10,$D101-W$7+1))*W103</f>
        <v>0</v>
      </c>
      <c r="X107" s="160">
        <f t="shared" ref="X107" si="630">IF(X105=1,  IF(Y103=0,$D101-$D100+1, X$8-$D100+1),IF(AND(X103=1,Y103=1),X$10,$D101-X$7+1))*X103</f>
        <v>0</v>
      </c>
      <c r="Y107" s="160">
        <f t="shared" ref="Y107" si="631">IF(Y105=1,  IF(Z103=0,$D101-$D100+1, Y$8-$D100+1),IF(AND(Y103=1,Z103=1),Y$10,$D101-Y$7+1))*Y103</f>
        <v>0</v>
      </c>
      <c r="Z107" s="160">
        <f t="shared" ref="Z107" si="632">IF(Z105=1,  IF(AA103=0,$D101-$D100+1, Z$8-$D100+1),IF(AND(Z103=1,AA103=1),Z$10,$D101-Z$7+1))*Z103</f>
        <v>0</v>
      </c>
      <c r="AA107" s="160">
        <f t="shared" ref="AA107" si="633">IF(AA105=1,  IF(AB103=0,$D101-$D100+1, AA$8-$D100+1),IF(AND(AA103=1,AB103=1),AA$10,$D101-AA$7+1))*AA103</f>
        <v>0</v>
      </c>
      <c r="AB107" s="160">
        <f t="shared" ref="AB107" si="634">IF(AB105=1,  IF(AC103=0,$D101-$D100+1, AB$8-$D100+1),IF(AND(AB103=1,AC103=1),AB$10,$D101-AB$7+1))*AB103</f>
        <v>0</v>
      </c>
      <c r="AC107" s="160">
        <f t="shared" ref="AC107" si="635">IF(AC105=1,  IF(AD103=0,$D101-$D100+1, AC$8-$D100+1),IF(AND(AC103=1,AD103=1),AC$10,$D101-AC$7+1))*AC103</f>
        <v>0</v>
      </c>
      <c r="AD107" s="160">
        <f t="shared" ref="AD107" si="636">IF(AD105=1,  IF(AE103=0,$D101-$D100+1, AD$8-$D100+1),IF(AND(AD103=1,AE103=1),AD$10,$D101-AD$7+1))*AD103</f>
        <v>0</v>
      </c>
      <c r="AE107" s="160">
        <f t="shared" ref="AE107" si="637">IF(AE105=1,  IF(AF103=0,$D101-$D100+1, AE$8-$D100+1),IF(AND(AE103=1,AF103=1),AE$10,$D101-AE$7+1))*AE103</f>
        <v>0</v>
      </c>
      <c r="AF107" s="160">
        <f t="shared" ref="AF107" si="638">IF(AF105=1,  IF(AG103=0,$D101-$D100+1, AF$8-$D100+1),IF(AND(AF103=1,AG103=1),AF$10,$D101-AF$7+1))*AF103</f>
        <v>0</v>
      </c>
      <c r="AG107" s="160">
        <f t="shared" ref="AG107" si="639">IF(AG105=1,  IF(AH103=0,$D101-$D100+1, AG$8-$D100+1),IF(AND(AG103=1,AH103=1),AG$10,$D101-AG$7+1))*AG103</f>
        <v>0</v>
      </c>
      <c r="AH107" s="160">
        <f t="shared" ref="AH107" si="640">IF(AH105=1,  IF(AI103=0,$D101-$D100+1, AH$8-$D100+1),IF(AND(AH103=1,AI103=1),AH$10,$D101-AH$7+1))*AH103</f>
        <v>0</v>
      </c>
      <c r="AI107" s="160">
        <f t="shared" ref="AI107" si="641">IF(AI105=1,  IF(AJ103=0,$D101-$D100+1, AI$8-$D100+1),IF(AND(AI103=1,AJ103=1),AI$10,$D101-AI$7+1))*AI103</f>
        <v>0</v>
      </c>
      <c r="AJ107" s="160">
        <f t="shared" ref="AJ107" si="642">IF(AJ105=1,  IF(AK103=0,$D101-$D100+1, AJ$8-$D100+1),IF(AND(AJ103=1,AK103=1),AJ$10,$D101-AJ$7+1))*AJ103</f>
        <v>0</v>
      </c>
      <c r="AK107" s="160">
        <f t="shared" ref="AK107" si="643">IF(AK105=1,  IF(AL103=0,$D101-$D100+1, AK$8-$D100+1),IF(AND(AK103=1,AL103=1),AK$10,$D101-AK$7+1))*AK103</f>
        <v>0</v>
      </c>
      <c r="AL107" s="160">
        <f t="shared" ref="AL107" si="644">IF(AL105=1,  IF(AM103=0,$D101-$D100+1, AL$8-$D100+1),IF(AND(AL103=1,AM103=1),AL$10,$D101-AL$7+1))*AL103</f>
        <v>0</v>
      </c>
      <c r="AM107" s="160">
        <f t="shared" ref="AM107" si="645">IF(AM105=1,  IF(AN103=0,$D101-$D100+1, AM$8-$D100+1),IF(AND(AM103=1,AN103=1),AM$10,$D101-AM$7+1))*AM103</f>
        <v>0</v>
      </c>
      <c r="AN107" s="160">
        <f t="shared" ref="AN107" si="646">IF(AN105=1,  IF(AO103=0,$D101-$D100+1, AN$8-$D100+1),IF(AND(AN103=1,AO103=1),AN$10,$D101-AN$7+1))*AN103</f>
        <v>0</v>
      </c>
      <c r="AO107" s="160">
        <f t="shared" ref="AO107" si="647">IF(AO105=1,  IF(AP103=0,$D101-$D100+1, AO$8-$D100+1),IF(AND(AO103=1,AP103=1),AO$10,$D101-AO$7+1))*AO103</f>
        <v>0</v>
      </c>
      <c r="AP107" s="160">
        <f t="shared" ref="AP107" si="648">IF(AP105=1,  IF(AQ103=0,$D101-$D100+1, AP$8-$D100+1),IF(AND(AP103=1,AQ103=1),AP$10,$D101-AP$7+1))*AP103</f>
        <v>0</v>
      </c>
      <c r="AQ107" s="160">
        <f t="shared" ref="AQ107" si="649">IF(AQ105=1,  IF(AR103=0,$D101-$D100+1, AQ$8-$D100+1),IF(AND(AQ103=1,AR103=1),AQ$10,$D101-AQ$7+1))*AQ103</f>
        <v>0</v>
      </c>
      <c r="AR107" s="160">
        <f t="shared" ref="AR107" si="650">IF(AR105=1,  IF(AS103=0,$D101-$D100+1, AR$8-$D100+1),IF(AND(AR103=1,AS103=1),AR$10,$D101-AR$7+1))*AR103</f>
        <v>0</v>
      </c>
      <c r="AS107" s="160">
        <f t="shared" ref="AS107" si="651">IF(AS105=1,  IF(AT103=0,$D101-$D100+1, AS$8-$D100+1),IF(AND(AS103=1,AT103=1),AS$10,$D101-AS$7+1))*AS103</f>
        <v>0</v>
      </c>
      <c r="AT107" s="160">
        <f t="shared" ref="AT107" si="652">IF(AT105=1,  IF(AU103=0,$D101-$D100+1, AT$8-$D100+1),IF(AND(AT103=1,AU103=1),AT$10,$D101-AT$7+1))*AT103</f>
        <v>0</v>
      </c>
      <c r="AU107" s="160">
        <f t="shared" ref="AU107" si="653">IF(AU105=1,  IF(AV103=0,$D101-$D100+1, AU$8-$D100+1),IF(AND(AU103=1,AV103=1),AU$10,$D101-AU$7+1))*AU103</f>
        <v>0</v>
      </c>
      <c r="AV107" s="160">
        <f t="shared" ref="AV107" si="654">IF(AV105=1,  IF(AW103=0,$D101-$D100+1, AV$8-$D100+1),IF(AND(AV103=1,AW103=1),AV$10,$D101-AV$7+1))*AV103</f>
        <v>0</v>
      </c>
    </row>
    <row r="108" spans="2:48" x14ac:dyDescent="0.2">
      <c r="B108" s="190" t="s">
        <v>430</v>
      </c>
      <c r="C108" s="186" t="s">
        <v>2</v>
      </c>
      <c r="D108" s="43"/>
      <c r="E108" s="191"/>
      <c r="F108" s="191"/>
      <c r="G108" s="192">
        <f>+IF(ISERROR(G107/G$10),0,G107/G$10)</f>
        <v>0</v>
      </c>
      <c r="H108" s="192">
        <f t="shared" ref="H108:AV108" si="655">+IF(ISERROR(H107/H$10),0,H107/H$10)</f>
        <v>1</v>
      </c>
      <c r="I108" s="192">
        <f t="shared" si="655"/>
        <v>1</v>
      </c>
      <c r="J108" s="192">
        <f t="shared" si="655"/>
        <v>0.24657534246575341</v>
      </c>
      <c r="K108" s="192">
        <f t="shared" si="655"/>
        <v>0</v>
      </c>
      <c r="L108" s="192">
        <f t="shared" si="655"/>
        <v>0</v>
      </c>
      <c r="M108" s="192">
        <f t="shared" si="655"/>
        <v>0</v>
      </c>
      <c r="N108" s="192">
        <f t="shared" si="655"/>
        <v>0</v>
      </c>
      <c r="O108" s="192">
        <f t="shared" si="655"/>
        <v>0</v>
      </c>
      <c r="P108" s="192">
        <f t="shared" si="655"/>
        <v>0</v>
      </c>
      <c r="Q108" s="192">
        <f t="shared" si="655"/>
        <v>0</v>
      </c>
      <c r="R108" s="192">
        <f t="shared" si="655"/>
        <v>0</v>
      </c>
      <c r="S108" s="192">
        <f t="shared" si="655"/>
        <v>0</v>
      </c>
      <c r="T108" s="192">
        <f t="shared" si="655"/>
        <v>0</v>
      </c>
      <c r="U108" s="192">
        <f t="shared" si="655"/>
        <v>0</v>
      </c>
      <c r="V108" s="192">
        <f t="shared" si="655"/>
        <v>0</v>
      </c>
      <c r="W108" s="192">
        <f t="shared" si="655"/>
        <v>0</v>
      </c>
      <c r="X108" s="192">
        <f t="shared" si="655"/>
        <v>0</v>
      </c>
      <c r="Y108" s="192">
        <f t="shared" si="655"/>
        <v>0</v>
      </c>
      <c r="Z108" s="192">
        <f t="shared" si="655"/>
        <v>0</v>
      </c>
      <c r="AA108" s="192">
        <f t="shared" si="655"/>
        <v>0</v>
      </c>
      <c r="AB108" s="192">
        <f t="shared" si="655"/>
        <v>0</v>
      </c>
      <c r="AC108" s="192">
        <f t="shared" si="655"/>
        <v>0</v>
      </c>
      <c r="AD108" s="192">
        <f t="shared" si="655"/>
        <v>0</v>
      </c>
      <c r="AE108" s="192">
        <f t="shared" si="655"/>
        <v>0</v>
      </c>
      <c r="AF108" s="192">
        <f t="shared" si="655"/>
        <v>0</v>
      </c>
      <c r="AG108" s="192">
        <f t="shared" si="655"/>
        <v>0</v>
      </c>
      <c r="AH108" s="192">
        <f t="shared" si="655"/>
        <v>0</v>
      </c>
      <c r="AI108" s="192">
        <f t="shared" si="655"/>
        <v>0</v>
      </c>
      <c r="AJ108" s="192">
        <f t="shared" si="655"/>
        <v>0</v>
      </c>
      <c r="AK108" s="192">
        <f t="shared" si="655"/>
        <v>0</v>
      </c>
      <c r="AL108" s="192">
        <f t="shared" si="655"/>
        <v>0</v>
      </c>
      <c r="AM108" s="192">
        <f t="shared" si="655"/>
        <v>0</v>
      </c>
      <c r="AN108" s="192">
        <f t="shared" si="655"/>
        <v>0</v>
      </c>
      <c r="AO108" s="192">
        <f t="shared" si="655"/>
        <v>0</v>
      </c>
      <c r="AP108" s="192">
        <f t="shared" si="655"/>
        <v>0</v>
      </c>
      <c r="AQ108" s="192">
        <f t="shared" si="655"/>
        <v>0</v>
      </c>
      <c r="AR108" s="192">
        <f t="shared" si="655"/>
        <v>0</v>
      </c>
      <c r="AS108" s="192">
        <f t="shared" si="655"/>
        <v>0</v>
      </c>
      <c r="AT108" s="192">
        <f t="shared" si="655"/>
        <v>0</v>
      </c>
      <c r="AU108" s="192">
        <f t="shared" si="655"/>
        <v>0</v>
      </c>
      <c r="AV108" s="192">
        <f t="shared" si="655"/>
        <v>0</v>
      </c>
    </row>
    <row r="109" spans="2:48" x14ac:dyDescent="0.2">
      <c r="B109" s="188" t="s">
        <v>467</v>
      </c>
      <c r="C109" s="185" t="s">
        <v>127</v>
      </c>
      <c r="D109" s="189">
        <f>+D101+1</f>
        <v>46113</v>
      </c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</row>
    <row r="110" spans="2:48" x14ac:dyDescent="0.2">
      <c r="B110" s="44" t="s">
        <v>468</v>
      </c>
      <c r="C110" s="184" t="s">
        <v>127</v>
      </c>
      <c r="D110" s="376">
        <f>+$D$12</f>
        <v>55884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</row>
    <row r="111" spans="2:48" x14ac:dyDescent="0.2">
      <c r="B111" s="44" t="s">
        <v>469</v>
      </c>
      <c r="C111" s="184" t="s">
        <v>40</v>
      </c>
      <c r="D111" s="42"/>
      <c r="E111" s="2"/>
      <c r="F111" s="2"/>
      <c r="G111" s="160">
        <f>AND($D109&gt;=G$7,$D109&lt;=G$8)*1</f>
        <v>0</v>
      </c>
      <c r="H111" s="160">
        <f t="shared" ref="H111:AV111" si="656">AND($D109&gt;=H$7,$D109&lt;=H$8)*1</f>
        <v>0</v>
      </c>
      <c r="I111" s="160">
        <f t="shared" si="656"/>
        <v>0</v>
      </c>
      <c r="J111" s="160">
        <f t="shared" si="656"/>
        <v>1</v>
      </c>
      <c r="K111" s="160">
        <f t="shared" si="656"/>
        <v>0</v>
      </c>
      <c r="L111" s="160">
        <f t="shared" si="656"/>
        <v>0</v>
      </c>
      <c r="M111" s="160">
        <f t="shared" si="656"/>
        <v>0</v>
      </c>
      <c r="N111" s="160">
        <f t="shared" si="656"/>
        <v>0</v>
      </c>
      <c r="O111" s="160">
        <f t="shared" si="656"/>
        <v>0</v>
      </c>
      <c r="P111" s="160">
        <f t="shared" si="656"/>
        <v>0</v>
      </c>
      <c r="Q111" s="160">
        <f t="shared" si="656"/>
        <v>0</v>
      </c>
      <c r="R111" s="160">
        <f t="shared" si="656"/>
        <v>0</v>
      </c>
      <c r="S111" s="160">
        <f t="shared" si="656"/>
        <v>0</v>
      </c>
      <c r="T111" s="160">
        <f t="shared" si="656"/>
        <v>0</v>
      </c>
      <c r="U111" s="160">
        <f t="shared" si="656"/>
        <v>0</v>
      </c>
      <c r="V111" s="160">
        <f t="shared" si="656"/>
        <v>0</v>
      </c>
      <c r="W111" s="160">
        <f t="shared" si="656"/>
        <v>0</v>
      </c>
      <c r="X111" s="160">
        <f t="shared" si="656"/>
        <v>0</v>
      </c>
      <c r="Y111" s="160">
        <f t="shared" si="656"/>
        <v>0</v>
      </c>
      <c r="Z111" s="160">
        <f t="shared" si="656"/>
        <v>0</v>
      </c>
      <c r="AA111" s="160">
        <f t="shared" si="656"/>
        <v>0</v>
      </c>
      <c r="AB111" s="160">
        <f t="shared" si="656"/>
        <v>0</v>
      </c>
      <c r="AC111" s="160">
        <f t="shared" si="656"/>
        <v>0</v>
      </c>
      <c r="AD111" s="160">
        <f t="shared" si="656"/>
        <v>0</v>
      </c>
      <c r="AE111" s="160">
        <f t="shared" si="656"/>
        <v>0</v>
      </c>
      <c r="AF111" s="160">
        <f t="shared" si="656"/>
        <v>0</v>
      </c>
      <c r="AG111" s="160">
        <f t="shared" si="656"/>
        <v>0</v>
      </c>
      <c r="AH111" s="160">
        <f t="shared" si="656"/>
        <v>0</v>
      </c>
      <c r="AI111" s="160">
        <f t="shared" si="656"/>
        <v>0</v>
      </c>
      <c r="AJ111" s="160">
        <f t="shared" si="656"/>
        <v>0</v>
      </c>
      <c r="AK111" s="160">
        <f t="shared" si="656"/>
        <v>0</v>
      </c>
      <c r="AL111" s="160">
        <f t="shared" si="656"/>
        <v>0</v>
      </c>
      <c r="AM111" s="160">
        <f t="shared" si="656"/>
        <v>0</v>
      </c>
      <c r="AN111" s="160">
        <f t="shared" si="656"/>
        <v>0</v>
      </c>
      <c r="AO111" s="160">
        <f t="shared" si="656"/>
        <v>0</v>
      </c>
      <c r="AP111" s="160">
        <f t="shared" si="656"/>
        <v>0</v>
      </c>
      <c r="AQ111" s="160">
        <f t="shared" si="656"/>
        <v>0</v>
      </c>
      <c r="AR111" s="160">
        <f t="shared" si="656"/>
        <v>0</v>
      </c>
      <c r="AS111" s="160">
        <f t="shared" si="656"/>
        <v>0</v>
      </c>
      <c r="AT111" s="160">
        <f t="shared" si="656"/>
        <v>0</v>
      </c>
      <c r="AU111" s="160">
        <f t="shared" si="656"/>
        <v>0</v>
      </c>
      <c r="AV111" s="160">
        <f t="shared" si="656"/>
        <v>0</v>
      </c>
    </row>
    <row r="112" spans="2:48" x14ac:dyDescent="0.2">
      <c r="B112" s="44" t="s">
        <v>470</v>
      </c>
      <c r="C112" s="184" t="s">
        <v>40</v>
      </c>
      <c r="D112" s="42"/>
      <c r="E112" s="2"/>
      <c r="F112" s="2"/>
      <c r="G112" s="160">
        <f>AND(G$7&lt;=$D110,G$8&gt;=$D109)*1</f>
        <v>0</v>
      </c>
      <c r="H112" s="160">
        <f t="shared" ref="H112:AV112" si="657">AND(H$7&lt;=$D110,H$8&gt;=$D109)*1</f>
        <v>0</v>
      </c>
      <c r="I112" s="160">
        <f t="shared" si="657"/>
        <v>0</v>
      </c>
      <c r="J112" s="160">
        <f t="shared" si="657"/>
        <v>1</v>
      </c>
      <c r="K112" s="160">
        <f t="shared" si="657"/>
        <v>1</v>
      </c>
      <c r="L112" s="160">
        <f t="shared" si="657"/>
        <v>1</v>
      </c>
      <c r="M112" s="160">
        <f t="shared" si="657"/>
        <v>1</v>
      </c>
      <c r="N112" s="160">
        <f t="shared" si="657"/>
        <v>1</v>
      </c>
      <c r="O112" s="160">
        <f t="shared" si="657"/>
        <v>1</v>
      </c>
      <c r="P112" s="160">
        <f t="shared" si="657"/>
        <v>1</v>
      </c>
      <c r="Q112" s="160">
        <f t="shared" si="657"/>
        <v>1</v>
      </c>
      <c r="R112" s="160">
        <f t="shared" si="657"/>
        <v>1</v>
      </c>
      <c r="S112" s="160">
        <f t="shared" si="657"/>
        <v>1</v>
      </c>
      <c r="T112" s="160">
        <f t="shared" si="657"/>
        <v>1</v>
      </c>
      <c r="U112" s="160">
        <f t="shared" si="657"/>
        <v>1</v>
      </c>
      <c r="V112" s="160">
        <f t="shared" si="657"/>
        <v>1</v>
      </c>
      <c r="W112" s="160">
        <f t="shared" si="657"/>
        <v>1</v>
      </c>
      <c r="X112" s="160">
        <f t="shared" si="657"/>
        <v>1</v>
      </c>
      <c r="Y112" s="160">
        <f t="shared" si="657"/>
        <v>1</v>
      </c>
      <c r="Z112" s="160">
        <f t="shared" si="657"/>
        <v>1</v>
      </c>
      <c r="AA112" s="160">
        <f t="shared" si="657"/>
        <v>1</v>
      </c>
      <c r="AB112" s="160">
        <f t="shared" si="657"/>
        <v>1</v>
      </c>
      <c r="AC112" s="160">
        <f t="shared" si="657"/>
        <v>1</v>
      </c>
      <c r="AD112" s="160">
        <f t="shared" si="657"/>
        <v>1</v>
      </c>
      <c r="AE112" s="160">
        <f t="shared" si="657"/>
        <v>1</v>
      </c>
      <c r="AF112" s="160">
        <f t="shared" si="657"/>
        <v>1</v>
      </c>
      <c r="AG112" s="160">
        <f t="shared" si="657"/>
        <v>1</v>
      </c>
      <c r="AH112" s="160">
        <f t="shared" si="657"/>
        <v>1</v>
      </c>
      <c r="AI112" s="160">
        <f t="shared" si="657"/>
        <v>1</v>
      </c>
      <c r="AJ112" s="160">
        <f t="shared" si="657"/>
        <v>1</v>
      </c>
      <c r="AK112" s="160">
        <f t="shared" si="657"/>
        <v>0</v>
      </c>
      <c r="AL112" s="160">
        <f t="shared" si="657"/>
        <v>0</v>
      </c>
      <c r="AM112" s="160">
        <f t="shared" si="657"/>
        <v>0</v>
      </c>
      <c r="AN112" s="160">
        <f t="shared" si="657"/>
        <v>0</v>
      </c>
      <c r="AO112" s="160">
        <f t="shared" si="657"/>
        <v>0</v>
      </c>
      <c r="AP112" s="160">
        <f t="shared" si="657"/>
        <v>0</v>
      </c>
      <c r="AQ112" s="160">
        <f t="shared" si="657"/>
        <v>0</v>
      </c>
      <c r="AR112" s="160">
        <f t="shared" si="657"/>
        <v>0</v>
      </c>
      <c r="AS112" s="160">
        <f t="shared" si="657"/>
        <v>0</v>
      </c>
      <c r="AT112" s="160">
        <f t="shared" si="657"/>
        <v>0</v>
      </c>
      <c r="AU112" s="160">
        <f t="shared" si="657"/>
        <v>0</v>
      </c>
      <c r="AV112" s="160">
        <f t="shared" si="657"/>
        <v>0</v>
      </c>
    </row>
    <row r="113" spans="2:48" x14ac:dyDescent="0.2">
      <c r="B113" s="44" t="s">
        <v>471</v>
      </c>
      <c r="C113" s="184" t="s">
        <v>40</v>
      </c>
      <c r="D113" s="42"/>
      <c r="E113" s="2"/>
      <c r="F113" s="2"/>
      <c r="G113" s="160">
        <f>AND($D110&gt;=G$7,$D110&lt;=G$8)*1</f>
        <v>0</v>
      </c>
      <c r="H113" s="160">
        <f t="shared" ref="H113:AV113" si="658">AND($D110&gt;=H$7,$D110&lt;=H$8)*1</f>
        <v>0</v>
      </c>
      <c r="I113" s="160">
        <f t="shared" si="658"/>
        <v>0</v>
      </c>
      <c r="J113" s="160">
        <f t="shared" si="658"/>
        <v>0</v>
      </c>
      <c r="K113" s="160">
        <f t="shared" si="658"/>
        <v>0</v>
      </c>
      <c r="L113" s="160">
        <f t="shared" si="658"/>
        <v>0</v>
      </c>
      <c r="M113" s="160">
        <f t="shared" si="658"/>
        <v>0</v>
      </c>
      <c r="N113" s="160">
        <f t="shared" si="658"/>
        <v>0</v>
      </c>
      <c r="O113" s="160">
        <f t="shared" si="658"/>
        <v>0</v>
      </c>
      <c r="P113" s="160">
        <f t="shared" si="658"/>
        <v>0</v>
      </c>
      <c r="Q113" s="160">
        <f t="shared" si="658"/>
        <v>0</v>
      </c>
      <c r="R113" s="160">
        <f t="shared" si="658"/>
        <v>0</v>
      </c>
      <c r="S113" s="160">
        <f t="shared" si="658"/>
        <v>0</v>
      </c>
      <c r="T113" s="160">
        <f t="shared" si="658"/>
        <v>0</v>
      </c>
      <c r="U113" s="160">
        <f t="shared" si="658"/>
        <v>0</v>
      </c>
      <c r="V113" s="160">
        <f t="shared" si="658"/>
        <v>0</v>
      </c>
      <c r="W113" s="160">
        <f t="shared" si="658"/>
        <v>0</v>
      </c>
      <c r="X113" s="160">
        <f t="shared" si="658"/>
        <v>0</v>
      </c>
      <c r="Y113" s="160">
        <f t="shared" si="658"/>
        <v>0</v>
      </c>
      <c r="Z113" s="160">
        <f t="shared" si="658"/>
        <v>0</v>
      </c>
      <c r="AA113" s="160">
        <f t="shared" si="658"/>
        <v>0</v>
      </c>
      <c r="AB113" s="160">
        <f t="shared" si="658"/>
        <v>0</v>
      </c>
      <c r="AC113" s="160">
        <f t="shared" si="658"/>
        <v>0</v>
      </c>
      <c r="AD113" s="160">
        <f t="shared" si="658"/>
        <v>0</v>
      </c>
      <c r="AE113" s="160">
        <f t="shared" si="658"/>
        <v>0</v>
      </c>
      <c r="AF113" s="160">
        <f t="shared" si="658"/>
        <v>0</v>
      </c>
      <c r="AG113" s="160">
        <f t="shared" si="658"/>
        <v>0</v>
      </c>
      <c r="AH113" s="160">
        <f t="shared" si="658"/>
        <v>0</v>
      </c>
      <c r="AI113" s="160">
        <f t="shared" si="658"/>
        <v>0</v>
      </c>
      <c r="AJ113" s="160">
        <f t="shared" si="658"/>
        <v>1</v>
      </c>
      <c r="AK113" s="160">
        <f t="shared" si="658"/>
        <v>0</v>
      </c>
      <c r="AL113" s="160">
        <f t="shared" si="658"/>
        <v>0</v>
      </c>
      <c r="AM113" s="160">
        <f t="shared" si="658"/>
        <v>0</v>
      </c>
      <c r="AN113" s="160">
        <f t="shared" si="658"/>
        <v>0</v>
      </c>
      <c r="AO113" s="160">
        <f t="shared" si="658"/>
        <v>0</v>
      </c>
      <c r="AP113" s="160">
        <f t="shared" si="658"/>
        <v>0</v>
      </c>
      <c r="AQ113" s="160">
        <f t="shared" si="658"/>
        <v>0</v>
      </c>
      <c r="AR113" s="160">
        <f t="shared" si="658"/>
        <v>0</v>
      </c>
      <c r="AS113" s="160">
        <f t="shared" si="658"/>
        <v>0</v>
      </c>
      <c r="AT113" s="160">
        <f t="shared" si="658"/>
        <v>0</v>
      </c>
      <c r="AU113" s="160">
        <f t="shared" si="658"/>
        <v>0</v>
      </c>
      <c r="AV113" s="160">
        <f t="shared" si="658"/>
        <v>0</v>
      </c>
    </row>
    <row r="114" spans="2:48" x14ac:dyDescent="0.2">
      <c r="B114" s="44" t="s">
        <v>472</v>
      </c>
      <c r="C114" s="184" t="s">
        <v>44</v>
      </c>
      <c r="D114" s="42"/>
      <c r="E114" s="2"/>
      <c r="F114" s="2"/>
      <c r="G114" s="160">
        <f t="shared" ref="G114" si="659">+(G112+F114)*G112</f>
        <v>0</v>
      </c>
      <c r="H114" s="160">
        <f t="shared" ref="H114" si="660">+(H112+G114)*H112</f>
        <v>0</v>
      </c>
      <c r="I114" s="160">
        <f>+(I112+H114)*I112</f>
        <v>0</v>
      </c>
      <c r="J114" s="160">
        <f t="shared" ref="J114" si="661">+(J112+I114)*J112</f>
        <v>1</v>
      </c>
      <c r="K114" s="160">
        <f t="shared" ref="K114" si="662">+(K112+J114)*K112</f>
        <v>2</v>
      </c>
      <c r="L114" s="160">
        <f t="shared" ref="L114" si="663">+(L112+K114)*L112</f>
        <v>3</v>
      </c>
      <c r="M114" s="160">
        <f t="shared" ref="M114" si="664">+(M112+L114)*M112</f>
        <v>4</v>
      </c>
      <c r="N114" s="160">
        <f t="shared" ref="N114" si="665">+(N112+M114)*N112</f>
        <v>5</v>
      </c>
      <c r="O114" s="160">
        <f t="shared" ref="O114" si="666">+(O112+N114)*O112</f>
        <v>6</v>
      </c>
      <c r="P114" s="160">
        <f t="shared" ref="P114" si="667">+(P112+O114)*P112</f>
        <v>7</v>
      </c>
      <c r="Q114" s="160">
        <f t="shared" ref="Q114" si="668">+(Q112+P114)*Q112</f>
        <v>8</v>
      </c>
      <c r="R114" s="160">
        <f t="shared" ref="R114" si="669">+(R112+Q114)*R112</f>
        <v>9</v>
      </c>
      <c r="S114" s="160">
        <f t="shared" ref="S114" si="670">+(S112+R114)*S112</f>
        <v>10</v>
      </c>
      <c r="T114" s="160">
        <f t="shared" ref="T114" si="671">+(T112+S114)*T112</f>
        <v>11</v>
      </c>
      <c r="U114" s="160">
        <f t="shared" ref="U114" si="672">+(U112+T114)*U112</f>
        <v>12</v>
      </c>
      <c r="V114" s="160">
        <f t="shared" ref="V114" si="673">+(V112+U114)*V112</f>
        <v>13</v>
      </c>
      <c r="W114" s="160">
        <f t="shared" ref="W114" si="674">+(W112+V114)*W112</f>
        <v>14</v>
      </c>
      <c r="X114" s="160">
        <f t="shared" ref="X114" si="675">+(X112+W114)*X112</f>
        <v>15</v>
      </c>
      <c r="Y114" s="160">
        <f t="shared" ref="Y114" si="676">+(Y112+X114)*Y112</f>
        <v>16</v>
      </c>
      <c r="Z114" s="160">
        <f t="shared" ref="Z114" si="677">+(Z112+Y114)*Z112</f>
        <v>17</v>
      </c>
      <c r="AA114" s="160">
        <f t="shared" ref="AA114" si="678">+(AA112+Z114)*AA112</f>
        <v>18</v>
      </c>
      <c r="AB114" s="160">
        <f t="shared" ref="AB114" si="679">+(AB112+AA114)*AB112</f>
        <v>19</v>
      </c>
      <c r="AC114" s="160">
        <f t="shared" ref="AC114" si="680">+(AC112+AB114)*AC112</f>
        <v>20</v>
      </c>
      <c r="AD114" s="160">
        <f t="shared" ref="AD114" si="681">+(AD112+AC114)*AD112</f>
        <v>21</v>
      </c>
      <c r="AE114" s="160">
        <f t="shared" ref="AE114" si="682">+(AE112+AD114)*AE112</f>
        <v>22</v>
      </c>
      <c r="AF114" s="160">
        <f t="shared" ref="AF114" si="683">+(AF112+AE114)*AF112</f>
        <v>23</v>
      </c>
      <c r="AG114" s="160">
        <f t="shared" ref="AG114" si="684">+(AG112+AF114)*AG112</f>
        <v>24</v>
      </c>
      <c r="AH114" s="160">
        <f t="shared" ref="AH114" si="685">+(AH112+AG114)*AH112</f>
        <v>25</v>
      </c>
      <c r="AI114" s="160">
        <f t="shared" ref="AI114" si="686">+(AI112+AH114)*AI112</f>
        <v>26</v>
      </c>
      <c r="AJ114" s="160">
        <f t="shared" ref="AJ114" si="687">+(AJ112+AI114)*AJ112</f>
        <v>27</v>
      </c>
      <c r="AK114" s="160">
        <f t="shared" ref="AK114" si="688">+(AK112+AJ114)*AK112</f>
        <v>0</v>
      </c>
      <c r="AL114" s="160">
        <f t="shared" ref="AL114" si="689">+(AL112+AK114)*AL112</f>
        <v>0</v>
      </c>
      <c r="AM114" s="160">
        <f t="shared" ref="AM114" si="690">+(AM112+AL114)*AM112</f>
        <v>0</v>
      </c>
      <c r="AN114" s="160">
        <f t="shared" ref="AN114" si="691">+(AN112+AM114)*AN112</f>
        <v>0</v>
      </c>
      <c r="AO114" s="160">
        <f t="shared" ref="AO114" si="692">+(AO112+AN114)*AO112</f>
        <v>0</v>
      </c>
      <c r="AP114" s="160">
        <f t="shared" ref="AP114" si="693">+(AP112+AO114)*AP112</f>
        <v>0</v>
      </c>
      <c r="AQ114" s="160">
        <f t="shared" ref="AQ114" si="694">+(AQ112+AP114)*AQ112</f>
        <v>0</v>
      </c>
      <c r="AR114" s="160">
        <f t="shared" ref="AR114" si="695">+(AR112+AQ114)*AR112</f>
        <v>0</v>
      </c>
      <c r="AS114" s="160">
        <f t="shared" ref="AS114" si="696">+(AS112+AR114)*AS112</f>
        <v>0</v>
      </c>
      <c r="AT114" s="160">
        <f t="shared" ref="AT114" si="697">+(AT112+AS114)*AT112</f>
        <v>0</v>
      </c>
      <c r="AU114" s="160">
        <f t="shared" ref="AU114" si="698">+(AU112+AT114)*AU112</f>
        <v>0</v>
      </c>
      <c r="AV114" s="160">
        <f t="shared" ref="AV114" si="699">+(AV112+AU114)*AV112</f>
        <v>0</v>
      </c>
    </row>
    <row r="115" spans="2:48" x14ac:dyDescent="0.2">
      <c r="B115" s="44" t="s">
        <v>473</v>
      </c>
      <c r="C115" s="184" t="s">
        <v>46</v>
      </c>
      <c r="D115" s="42"/>
      <c r="E115" s="2"/>
      <c r="F115" s="2"/>
      <c r="G115" s="160">
        <f>+ROUND(G$9*G117,0)</f>
        <v>0</v>
      </c>
      <c r="H115" s="160">
        <f t="shared" ref="H115:AV115" si="700">+ROUND(H$9*H117,0)</f>
        <v>0</v>
      </c>
      <c r="I115" s="160">
        <f t="shared" si="700"/>
        <v>0</v>
      </c>
      <c r="J115" s="160">
        <f t="shared" si="700"/>
        <v>9</v>
      </c>
      <c r="K115" s="160">
        <f t="shared" si="700"/>
        <v>12</v>
      </c>
      <c r="L115" s="160">
        <f t="shared" si="700"/>
        <v>12</v>
      </c>
      <c r="M115" s="160">
        <f t="shared" si="700"/>
        <v>12</v>
      </c>
      <c r="N115" s="160">
        <f t="shared" si="700"/>
        <v>12</v>
      </c>
      <c r="O115" s="160">
        <f t="shared" si="700"/>
        <v>12</v>
      </c>
      <c r="P115" s="160">
        <f t="shared" si="700"/>
        <v>12</v>
      </c>
      <c r="Q115" s="160">
        <f t="shared" si="700"/>
        <v>12</v>
      </c>
      <c r="R115" s="160">
        <f t="shared" si="700"/>
        <v>12</v>
      </c>
      <c r="S115" s="160">
        <f t="shared" si="700"/>
        <v>12</v>
      </c>
      <c r="T115" s="160">
        <f t="shared" si="700"/>
        <v>12</v>
      </c>
      <c r="U115" s="160">
        <f t="shared" si="700"/>
        <v>12</v>
      </c>
      <c r="V115" s="160">
        <f t="shared" si="700"/>
        <v>12</v>
      </c>
      <c r="W115" s="160">
        <f t="shared" si="700"/>
        <v>12</v>
      </c>
      <c r="X115" s="160">
        <f t="shared" si="700"/>
        <v>12</v>
      </c>
      <c r="Y115" s="160">
        <f t="shared" si="700"/>
        <v>12</v>
      </c>
      <c r="Z115" s="160">
        <f t="shared" si="700"/>
        <v>12</v>
      </c>
      <c r="AA115" s="160">
        <f t="shared" si="700"/>
        <v>12</v>
      </c>
      <c r="AB115" s="160">
        <f t="shared" si="700"/>
        <v>12</v>
      </c>
      <c r="AC115" s="160">
        <f t="shared" si="700"/>
        <v>12</v>
      </c>
      <c r="AD115" s="160">
        <f t="shared" si="700"/>
        <v>12</v>
      </c>
      <c r="AE115" s="160">
        <f t="shared" si="700"/>
        <v>12</v>
      </c>
      <c r="AF115" s="160">
        <f t="shared" si="700"/>
        <v>12</v>
      </c>
      <c r="AG115" s="160">
        <f t="shared" si="700"/>
        <v>12</v>
      </c>
      <c r="AH115" s="160">
        <f t="shared" si="700"/>
        <v>12</v>
      </c>
      <c r="AI115" s="160">
        <f t="shared" si="700"/>
        <v>12</v>
      </c>
      <c r="AJ115" s="160">
        <f t="shared" si="700"/>
        <v>12</v>
      </c>
      <c r="AK115" s="160">
        <f t="shared" si="700"/>
        <v>0</v>
      </c>
      <c r="AL115" s="160">
        <f t="shared" si="700"/>
        <v>0</v>
      </c>
      <c r="AM115" s="160">
        <f t="shared" si="700"/>
        <v>0</v>
      </c>
      <c r="AN115" s="160">
        <f t="shared" si="700"/>
        <v>0</v>
      </c>
      <c r="AO115" s="160">
        <f t="shared" si="700"/>
        <v>0</v>
      </c>
      <c r="AP115" s="160">
        <f t="shared" si="700"/>
        <v>0</v>
      </c>
      <c r="AQ115" s="160">
        <f t="shared" si="700"/>
        <v>0</v>
      </c>
      <c r="AR115" s="160">
        <f t="shared" si="700"/>
        <v>0</v>
      </c>
      <c r="AS115" s="160">
        <f t="shared" si="700"/>
        <v>0</v>
      </c>
      <c r="AT115" s="160">
        <f t="shared" si="700"/>
        <v>0</v>
      </c>
      <c r="AU115" s="160">
        <f t="shared" si="700"/>
        <v>0</v>
      </c>
      <c r="AV115" s="160">
        <f t="shared" si="700"/>
        <v>0</v>
      </c>
    </row>
    <row r="116" spans="2:48" x14ac:dyDescent="0.2">
      <c r="B116" s="44" t="s">
        <v>474</v>
      </c>
      <c r="C116" s="184" t="s">
        <v>48</v>
      </c>
      <c r="D116" s="42"/>
      <c r="E116" s="2"/>
      <c r="F116" s="2"/>
      <c r="G116" s="160">
        <f>IF(G114=1,  IF(H112=0,$D110-$D109+1, G$8-$D109+1),IF(AND(G112=1,H112=1),G$10,$D110-G$7+1))*G112</f>
        <v>0</v>
      </c>
      <c r="H116" s="160">
        <f t="shared" ref="H116" si="701">IF(H114=1,  IF(I112=0,$D110-$D109+1, H$8-$D109+1),IF(AND(H112=1,I112=1),H$10,$D110-H$7+1))*H112</f>
        <v>0</v>
      </c>
      <c r="I116" s="160">
        <f t="shared" ref="I116" si="702">IF(I114=1,  IF(J112=0,$D110-$D109+1, I$8-$D109+1),IF(AND(I112=1,J112=1),I$10,$D110-I$7+1))*I112</f>
        <v>0</v>
      </c>
      <c r="J116" s="160">
        <f t="shared" ref="J116" si="703">IF(J114=1,  IF(K112=0,$D110-$D109+1, J$8-$D109+1),IF(AND(J112=1,K112=1),J$10,$D110-J$7+1))*J112</f>
        <v>275</v>
      </c>
      <c r="K116" s="160">
        <f t="shared" ref="K116" si="704">IF(K114=1,  IF(L112=0,$D110-$D109+1, K$8-$D109+1),IF(AND(K112=1,L112=1),K$10,$D110-K$7+1))*K112</f>
        <v>365</v>
      </c>
      <c r="L116" s="160">
        <f t="shared" ref="L116" si="705">IF(L114=1,  IF(M112=0,$D110-$D109+1, L$8-$D109+1),IF(AND(L112=1,M112=1),L$10,$D110-L$7+1))*L112</f>
        <v>366</v>
      </c>
      <c r="M116" s="160">
        <f t="shared" ref="M116" si="706">IF(M114=1,  IF(N112=0,$D110-$D109+1, M$8-$D109+1),IF(AND(M112=1,N112=1),M$10,$D110-M$7+1))*M112</f>
        <v>365</v>
      </c>
      <c r="N116" s="160">
        <f t="shared" ref="N116" si="707">IF(N114=1,  IF(O112=0,$D110-$D109+1, N$8-$D109+1),IF(AND(N112=1,O112=1),N$10,$D110-N$7+1))*N112</f>
        <v>365</v>
      </c>
      <c r="O116" s="160">
        <f t="shared" ref="O116" si="708">IF(O114=1,  IF(P112=0,$D110-$D109+1, O$8-$D109+1),IF(AND(O112=1,P112=1),O$10,$D110-O$7+1))*O112</f>
        <v>365</v>
      </c>
      <c r="P116" s="160">
        <f t="shared" ref="P116" si="709">IF(P114=1,  IF(Q112=0,$D110-$D109+1, P$8-$D109+1),IF(AND(P112=1,Q112=1),P$10,$D110-P$7+1))*P112</f>
        <v>366</v>
      </c>
      <c r="Q116" s="160">
        <f t="shared" ref="Q116" si="710">IF(Q114=1,  IF(R112=0,$D110-$D109+1, Q$8-$D109+1),IF(AND(Q112=1,R112=1),Q$10,$D110-Q$7+1))*Q112</f>
        <v>365</v>
      </c>
      <c r="R116" s="160">
        <f t="shared" ref="R116" si="711">IF(R114=1,  IF(S112=0,$D110-$D109+1, R$8-$D109+1),IF(AND(R112=1,S112=1),R$10,$D110-R$7+1))*R112</f>
        <v>365</v>
      </c>
      <c r="S116" s="160">
        <f t="shared" ref="S116" si="712">IF(S114=1,  IF(T112=0,$D110-$D109+1, S$8-$D109+1),IF(AND(S112=1,T112=1),S$10,$D110-S$7+1))*S112</f>
        <v>365</v>
      </c>
      <c r="T116" s="160">
        <f t="shared" ref="T116" si="713">IF(T114=1,  IF(U112=0,$D110-$D109+1, T$8-$D109+1),IF(AND(T112=1,U112=1),T$10,$D110-T$7+1))*T112</f>
        <v>366</v>
      </c>
      <c r="U116" s="160">
        <f t="shared" ref="U116" si="714">IF(U114=1,  IF(V112=0,$D110-$D109+1, U$8-$D109+1),IF(AND(U112=1,V112=1),U$10,$D110-U$7+1))*U112</f>
        <v>365</v>
      </c>
      <c r="V116" s="160">
        <f t="shared" ref="V116" si="715">IF(V114=1,  IF(W112=0,$D110-$D109+1, V$8-$D109+1),IF(AND(V112=1,W112=1),V$10,$D110-V$7+1))*V112</f>
        <v>365</v>
      </c>
      <c r="W116" s="160">
        <f t="shared" ref="W116" si="716">IF(W114=1,  IF(X112=0,$D110-$D109+1, W$8-$D109+1),IF(AND(W112=1,X112=1),W$10,$D110-W$7+1))*W112</f>
        <v>365</v>
      </c>
      <c r="X116" s="160">
        <f t="shared" ref="X116" si="717">IF(X114=1,  IF(Y112=0,$D110-$D109+1, X$8-$D109+1),IF(AND(X112=1,Y112=1),X$10,$D110-X$7+1))*X112</f>
        <v>366</v>
      </c>
      <c r="Y116" s="160">
        <f t="shared" ref="Y116" si="718">IF(Y114=1,  IF(Z112=0,$D110-$D109+1, Y$8-$D109+1),IF(AND(Y112=1,Z112=1),Y$10,$D110-Y$7+1))*Y112</f>
        <v>365</v>
      </c>
      <c r="Z116" s="160">
        <f t="shared" ref="Z116" si="719">IF(Z114=1,  IF(AA112=0,$D110-$D109+1, Z$8-$D109+1),IF(AND(Z112=1,AA112=1),Z$10,$D110-Z$7+1))*Z112</f>
        <v>365</v>
      </c>
      <c r="AA116" s="160">
        <f t="shared" ref="AA116" si="720">IF(AA114=1,  IF(AB112=0,$D110-$D109+1, AA$8-$D109+1),IF(AND(AA112=1,AB112=1),AA$10,$D110-AA$7+1))*AA112</f>
        <v>365</v>
      </c>
      <c r="AB116" s="160">
        <f t="shared" ref="AB116" si="721">IF(AB114=1,  IF(AC112=0,$D110-$D109+1, AB$8-$D109+1),IF(AND(AB112=1,AC112=1),AB$10,$D110-AB$7+1))*AB112</f>
        <v>366</v>
      </c>
      <c r="AC116" s="160">
        <f t="shared" ref="AC116" si="722">IF(AC114=1,  IF(AD112=0,$D110-$D109+1, AC$8-$D109+1),IF(AND(AC112=1,AD112=1),AC$10,$D110-AC$7+1))*AC112</f>
        <v>365</v>
      </c>
      <c r="AD116" s="160">
        <f t="shared" ref="AD116" si="723">IF(AD114=1,  IF(AE112=0,$D110-$D109+1, AD$8-$D109+1),IF(AND(AD112=1,AE112=1),AD$10,$D110-AD$7+1))*AD112</f>
        <v>365</v>
      </c>
      <c r="AE116" s="160">
        <f t="shared" ref="AE116" si="724">IF(AE114=1,  IF(AF112=0,$D110-$D109+1, AE$8-$D109+1),IF(AND(AE112=1,AF112=1),AE$10,$D110-AE$7+1))*AE112</f>
        <v>365</v>
      </c>
      <c r="AF116" s="160">
        <f t="shared" ref="AF116" si="725">IF(AF114=1,  IF(AG112=0,$D110-$D109+1, AF$8-$D109+1),IF(AND(AF112=1,AG112=1),AF$10,$D110-AF$7+1))*AF112</f>
        <v>366</v>
      </c>
      <c r="AG116" s="160">
        <f t="shared" ref="AG116" si="726">IF(AG114=1,  IF(AH112=0,$D110-$D109+1, AG$8-$D109+1),IF(AND(AG112=1,AH112=1),AG$10,$D110-AG$7+1))*AG112</f>
        <v>365</v>
      </c>
      <c r="AH116" s="160">
        <f t="shared" ref="AH116" si="727">IF(AH114=1,  IF(AI112=0,$D110-$D109+1, AH$8-$D109+1),IF(AND(AH112=1,AI112=1),AH$10,$D110-AH$7+1))*AH112</f>
        <v>365</v>
      </c>
      <c r="AI116" s="160">
        <f t="shared" ref="AI116" si="728">IF(AI114=1,  IF(AJ112=0,$D110-$D109+1, AI$8-$D109+1),IF(AND(AI112=1,AJ112=1),AI$10,$D110-AI$7+1))*AI112</f>
        <v>365</v>
      </c>
      <c r="AJ116" s="160">
        <f t="shared" ref="AJ116" si="729">IF(AJ114=1,  IF(AK112=0,$D110-$D109+1, AJ$8-$D109+1),IF(AND(AJ112=1,AK112=1),AJ$10,$D110-AJ$7+1))*AJ112</f>
        <v>366</v>
      </c>
      <c r="AK116" s="160">
        <f t="shared" ref="AK116" si="730">IF(AK114=1,  IF(AL112=0,$D110-$D109+1, AK$8-$D109+1),IF(AND(AK112=1,AL112=1),AK$10,$D110-AK$7+1))*AK112</f>
        <v>0</v>
      </c>
      <c r="AL116" s="160">
        <f t="shared" ref="AL116" si="731">IF(AL114=1,  IF(AM112=0,$D110-$D109+1, AL$8-$D109+1),IF(AND(AL112=1,AM112=1),AL$10,$D110-AL$7+1))*AL112</f>
        <v>0</v>
      </c>
      <c r="AM116" s="160">
        <f t="shared" ref="AM116" si="732">IF(AM114=1,  IF(AN112=0,$D110-$D109+1, AM$8-$D109+1),IF(AND(AM112=1,AN112=1),AM$10,$D110-AM$7+1))*AM112</f>
        <v>0</v>
      </c>
      <c r="AN116" s="160">
        <f t="shared" ref="AN116" si="733">IF(AN114=1,  IF(AO112=0,$D110-$D109+1, AN$8-$D109+1),IF(AND(AN112=1,AO112=1),AN$10,$D110-AN$7+1))*AN112</f>
        <v>0</v>
      </c>
      <c r="AO116" s="160">
        <f t="shared" ref="AO116" si="734">IF(AO114=1,  IF(AP112=0,$D110-$D109+1, AO$8-$D109+1),IF(AND(AO112=1,AP112=1),AO$10,$D110-AO$7+1))*AO112</f>
        <v>0</v>
      </c>
      <c r="AP116" s="160">
        <f t="shared" ref="AP116" si="735">IF(AP114=1,  IF(AQ112=0,$D110-$D109+1, AP$8-$D109+1),IF(AND(AP112=1,AQ112=1),AP$10,$D110-AP$7+1))*AP112</f>
        <v>0</v>
      </c>
      <c r="AQ116" s="160">
        <f t="shared" ref="AQ116" si="736">IF(AQ114=1,  IF(AR112=0,$D110-$D109+1, AQ$8-$D109+1),IF(AND(AQ112=1,AR112=1),AQ$10,$D110-AQ$7+1))*AQ112</f>
        <v>0</v>
      </c>
      <c r="AR116" s="160">
        <f t="shared" ref="AR116" si="737">IF(AR114=1,  IF(AS112=0,$D110-$D109+1, AR$8-$D109+1),IF(AND(AR112=1,AS112=1),AR$10,$D110-AR$7+1))*AR112</f>
        <v>0</v>
      </c>
      <c r="AS116" s="160">
        <f t="shared" ref="AS116" si="738">IF(AS114=1,  IF(AT112=0,$D110-$D109+1, AS$8-$D109+1),IF(AND(AS112=1,AT112=1),AS$10,$D110-AS$7+1))*AS112</f>
        <v>0</v>
      </c>
      <c r="AT116" s="160">
        <f t="shared" ref="AT116" si="739">IF(AT114=1,  IF(AU112=0,$D110-$D109+1, AT$8-$D109+1),IF(AND(AT112=1,AU112=1),AT$10,$D110-AT$7+1))*AT112</f>
        <v>0</v>
      </c>
      <c r="AU116" s="160">
        <f t="shared" ref="AU116" si="740">IF(AU114=1,  IF(AV112=0,$D110-$D109+1, AU$8-$D109+1),IF(AND(AU112=1,AV112=1),AU$10,$D110-AU$7+1))*AU112</f>
        <v>0</v>
      </c>
      <c r="AV116" s="160">
        <f t="shared" ref="AV116" si="741">IF(AV114=1,  IF(AW112=0,$D110-$D109+1, AV$8-$D109+1),IF(AND(AV112=1,AW112=1),AV$10,$D110-AV$7+1))*AV112</f>
        <v>0</v>
      </c>
    </row>
    <row r="117" spans="2:48" x14ac:dyDescent="0.2">
      <c r="B117" s="190" t="s">
        <v>475</v>
      </c>
      <c r="C117" s="186" t="s">
        <v>2</v>
      </c>
      <c r="D117" s="43"/>
      <c r="E117" s="191"/>
      <c r="F117" s="191"/>
      <c r="G117" s="192">
        <f>+IF(ISERROR(G116/G$10),0,G116/G$10)</f>
        <v>0</v>
      </c>
      <c r="H117" s="192">
        <f t="shared" ref="H117:AV117" si="742">+IF(ISERROR(H116/H$10),0,H116/H$10)</f>
        <v>0</v>
      </c>
      <c r="I117" s="192">
        <f t="shared" si="742"/>
        <v>0</v>
      </c>
      <c r="J117" s="192">
        <f t="shared" si="742"/>
        <v>0.75342465753424659</v>
      </c>
      <c r="K117" s="192">
        <f t="shared" si="742"/>
        <v>1</v>
      </c>
      <c r="L117" s="192">
        <f t="shared" si="742"/>
        <v>1</v>
      </c>
      <c r="M117" s="192">
        <f t="shared" si="742"/>
        <v>1</v>
      </c>
      <c r="N117" s="192">
        <f t="shared" si="742"/>
        <v>1</v>
      </c>
      <c r="O117" s="192">
        <f t="shared" si="742"/>
        <v>1</v>
      </c>
      <c r="P117" s="192">
        <f t="shared" si="742"/>
        <v>1</v>
      </c>
      <c r="Q117" s="192">
        <f t="shared" si="742"/>
        <v>1</v>
      </c>
      <c r="R117" s="192">
        <f t="shared" si="742"/>
        <v>1</v>
      </c>
      <c r="S117" s="192">
        <f t="shared" si="742"/>
        <v>1</v>
      </c>
      <c r="T117" s="192">
        <f t="shared" si="742"/>
        <v>1</v>
      </c>
      <c r="U117" s="192">
        <f t="shared" si="742"/>
        <v>1</v>
      </c>
      <c r="V117" s="192">
        <f t="shared" si="742"/>
        <v>1</v>
      </c>
      <c r="W117" s="192">
        <f t="shared" si="742"/>
        <v>1</v>
      </c>
      <c r="X117" s="192">
        <f t="shared" si="742"/>
        <v>1</v>
      </c>
      <c r="Y117" s="192">
        <f t="shared" si="742"/>
        <v>1</v>
      </c>
      <c r="Z117" s="192">
        <f t="shared" si="742"/>
        <v>1</v>
      </c>
      <c r="AA117" s="192">
        <f t="shared" si="742"/>
        <v>1</v>
      </c>
      <c r="AB117" s="192">
        <f t="shared" si="742"/>
        <v>1</v>
      </c>
      <c r="AC117" s="192">
        <f t="shared" si="742"/>
        <v>1</v>
      </c>
      <c r="AD117" s="192">
        <f t="shared" si="742"/>
        <v>1</v>
      </c>
      <c r="AE117" s="192">
        <f t="shared" si="742"/>
        <v>1</v>
      </c>
      <c r="AF117" s="192">
        <f t="shared" si="742"/>
        <v>1</v>
      </c>
      <c r="AG117" s="192">
        <f t="shared" si="742"/>
        <v>1</v>
      </c>
      <c r="AH117" s="192">
        <f t="shared" si="742"/>
        <v>1</v>
      </c>
      <c r="AI117" s="192">
        <f t="shared" si="742"/>
        <v>1</v>
      </c>
      <c r="AJ117" s="192">
        <f t="shared" si="742"/>
        <v>1</v>
      </c>
      <c r="AK117" s="192">
        <f t="shared" si="742"/>
        <v>0</v>
      </c>
      <c r="AL117" s="192">
        <f t="shared" si="742"/>
        <v>0</v>
      </c>
      <c r="AM117" s="192">
        <f t="shared" si="742"/>
        <v>0</v>
      </c>
      <c r="AN117" s="192">
        <f t="shared" si="742"/>
        <v>0</v>
      </c>
      <c r="AO117" s="192">
        <f t="shared" si="742"/>
        <v>0</v>
      </c>
      <c r="AP117" s="192">
        <f t="shared" si="742"/>
        <v>0</v>
      </c>
      <c r="AQ117" s="192">
        <f t="shared" si="742"/>
        <v>0</v>
      </c>
      <c r="AR117" s="192">
        <f t="shared" si="742"/>
        <v>0</v>
      </c>
      <c r="AS117" s="192">
        <f t="shared" si="742"/>
        <v>0</v>
      </c>
      <c r="AT117" s="192">
        <f t="shared" si="742"/>
        <v>0</v>
      </c>
      <c r="AU117" s="192">
        <f t="shared" si="742"/>
        <v>0</v>
      </c>
      <c r="AV117" s="192">
        <f t="shared" si="742"/>
        <v>0</v>
      </c>
    </row>
    <row r="118" spans="2:48" x14ac:dyDescent="0.2">
      <c r="B118" s="375"/>
      <c r="C118" s="184"/>
      <c r="D118" s="42"/>
      <c r="E118" s="215"/>
      <c r="F118" s="215"/>
      <c r="G118" s="208"/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</row>
    <row r="119" spans="2:48" x14ac:dyDescent="0.2">
      <c r="B119" s="5" t="s">
        <v>402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</row>
    <row r="120" spans="2:48" x14ac:dyDescent="0.2">
      <c r="B120" s="188" t="s">
        <v>431</v>
      </c>
      <c r="C120" s="185" t="s">
        <v>127</v>
      </c>
      <c r="D120" s="189">
        <f>+Hip!$D$28</f>
        <v>45292</v>
      </c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</row>
    <row r="121" spans="2:48" x14ac:dyDescent="0.2">
      <c r="B121" s="44" t="s">
        <v>432</v>
      </c>
      <c r="C121" s="184" t="s">
        <v>127</v>
      </c>
      <c r="D121" s="374">
        <v>46507</v>
      </c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</row>
    <row r="122" spans="2:48" x14ac:dyDescent="0.2">
      <c r="B122" s="44" t="s">
        <v>433</v>
      </c>
      <c r="C122" s="184" t="s">
        <v>40</v>
      </c>
      <c r="D122" s="42"/>
      <c r="E122" s="2"/>
      <c r="F122" s="2"/>
      <c r="G122" s="160">
        <f>AND($D120&gt;=G$7,$D120&lt;=G$8)*1</f>
        <v>0</v>
      </c>
      <c r="H122" s="160">
        <f t="shared" ref="H122:AV122" si="743">AND($D120&gt;=H$7,$D120&lt;=H$8)*1</f>
        <v>1</v>
      </c>
      <c r="I122" s="160">
        <f t="shared" si="743"/>
        <v>0</v>
      </c>
      <c r="J122" s="160">
        <f t="shared" si="743"/>
        <v>0</v>
      </c>
      <c r="K122" s="160">
        <f t="shared" si="743"/>
        <v>0</v>
      </c>
      <c r="L122" s="160">
        <f t="shared" si="743"/>
        <v>0</v>
      </c>
      <c r="M122" s="160">
        <f t="shared" si="743"/>
        <v>0</v>
      </c>
      <c r="N122" s="160">
        <f t="shared" si="743"/>
        <v>0</v>
      </c>
      <c r="O122" s="160">
        <f t="shared" si="743"/>
        <v>0</v>
      </c>
      <c r="P122" s="160">
        <f t="shared" si="743"/>
        <v>0</v>
      </c>
      <c r="Q122" s="160">
        <f t="shared" si="743"/>
        <v>0</v>
      </c>
      <c r="R122" s="160">
        <f t="shared" si="743"/>
        <v>0</v>
      </c>
      <c r="S122" s="160">
        <f t="shared" si="743"/>
        <v>0</v>
      </c>
      <c r="T122" s="160">
        <f t="shared" si="743"/>
        <v>0</v>
      </c>
      <c r="U122" s="160">
        <f t="shared" si="743"/>
        <v>0</v>
      </c>
      <c r="V122" s="160">
        <f t="shared" si="743"/>
        <v>0</v>
      </c>
      <c r="W122" s="160">
        <f t="shared" si="743"/>
        <v>0</v>
      </c>
      <c r="X122" s="160">
        <f t="shared" si="743"/>
        <v>0</v>
      </c>
      <c r="Y122" s="160">
        <f t="shared" si="743"/>
        <v>0</v>
      </c>
      <c r="Z122" s="160">
        <f t="shared" si="743"/>
        <v>0</v>
      </c>
      <c r="AA122" s="160">
        <f t="shared" si="743"/>
        <v>0</v>
      </c>
      <c r="AB122" s="160">
        <f t="shared" si="743"/>
        <v>0</v>
      </c>
      <c r="AC122" s="160">
        <f t="shared" si="743"/>
        <v>0</v>
      </c>
      <c r="AD122" s="160">
        <f t="shared" si="743"/>
        <v>0</v>
      </c>
      <c r="AE122" s="160">
        <f t="shared" si="743"/>
        <v>0</v>
      </c>
      <c r="AF122" s="160">
        <f t="shared" si="743"/>
        <v>0</v>
      </c>
      <c r="AG122" s="160">
        <f t="shared" si="743"/>
        <v>0</v>
      </c>
      <c r="AH122" s="160">
        <f t="shared" si="743"/>
        <v>0</v>
      </c>
      <c r="AI122" s="160">
        <f t="shared" si="743"/>
        <v>0</v>
      </c>
      <c r="AJ122" s="160">
        <f t="shared" si="743"/>
        <v>0</v>
      </c>
      <c r="AK122" s="160">
        <f t="shared" si="743"/>
        <v>0</v>
      </c>
      <c r="AL122" s="160">
        <f t="shared" si="743"/>
        <v>0</v>
      </c>
      <c r="AM122" s="160">
        <f t="shared" si="743"/>
        <v>0</v>
      </c>
      <c r="AN122" s="160">
        <f t="shared" si="743"/>
        <v>0</v>
      </c>
      <c r="AO122" s="160">
        <f t="shared" si="743"/>
        <v>0</v>
      </c>
      <c r="AP122" s="160">
        <f t="shared" si="743"/>
        <v>0</v>
      </c>
      <c r="AQ122" s="160">
        <f t="shared" si="743"/>
        <v>0</v>
      </c>
      <c r="AR122" s="160">
        <f t="shared" si="743"/>
        <v>0</v>
      </c>
      <c r="AS122" s="160">
        <f t="shared" si="743"/>
        <v>0</v>
      </c>
      <c r="AT122" s="160">
        <f t="shared" si="743"/>
        <v>0</v>
      </c>
      <c r="AU122" s="160">
        <f t="shared" si="743"/>
        <v>0</v>
      </c>
      <c r="AV122" s="160">
        <f t="shared" si="743"/>
        <v>0</v>
      </c>
    </row>
    <row r="123" spans="2:48" x14ac:dyDescent="0.2">
      <c r="B123" s="44" t="s">
        <v>434</v>
      </c>
      <c r="C123" s="184" t="s">
        <v>40</v>
      </c>
      <c r="D123" s="42"/>
      <c r="E123" s="2"/>
      <c r="F123" s="2"/>
      <c r="G123" s="160">
        <f>AND(G$7&lt;=$D121,G$8&gt;=$D120)*1</f>
        <v>0</v>
      </c>
      <c r="H123" s="160">
        <f t="shared" ref="H123:AV123" si="744">AND(H$7&lt;=$D121,H$8&gt;=$D120)*1</f>
        <v>1</v>
      </c>
      <c r="I123" s="160">
        <f t="shared" si="744"/>
        <v>1</v>
      </c>
      <c r="J123" s="160">
        <f t="shared" si="744"/>
        <v>1</v>
      </c>
      <c r="K123" s="160">
        <f t="shared" si="744"/>
        <v>1</v>
      </c>
      <c r="L123" s="160">
        <f t="shared" si="744"/>
        <v>0</v>
      </c>
      <c r="M123" s="160">
        <f t="shared" si="744"/>
        <v>0</v>
      </c>
      <c r="N123" s="160">
        <f t="shared" si="744"/>
        <v>0</v>
      </c>
      <c r="O123" s="160">
        <f t="shared" si="744"/>
        <v>0</v>
      </c>
      <c r="P123" s="160">
        <f t="shared" si="744"/>
        <v>0</v>
      </c>
      <c r="Q123" s="160">
        <f t="shared" si="744"/>
        <v>0</v>
      </c>
      <c r="R123" s="160">
        <f t="shared" si="744"/>
        <v>0</v>
      </c>
      <c r="S123" s="160">
        <f t="shared" si="744"/>
        <v>0</v>
      </c>
      <c r="T123" s="160">
        <f t="shared" si="744"/>
        <v>0</v>
      </c>
      <c r="U123" s="160">
        <f t="shared" si="744"/>
        <v>0</v>
      </c>
      <c r="V123" s="160">
        <f t="shared" si="744"/>
        <v>0</v>
      </c>
      <c r="W123" s="160">
        <f t="shared" si="744"/>
        <v>0</v>
      </c>
      <c r="X123" s="160">
        <f t="shared" si="744"/>
        <v>0</v>
      </c>
      <c r="Y123" s="160">
        <f t="shared" si="744"/>
        <v>0</v>
      </c>
      <c r="Z123" s="160">
        <f t="shared" si="744"/>
        <v>0</v>
      </c>
      <c r="AA123" s="160">
        <f t="shared" si="744"/>
        <v>0</v>
      </c>
      <c r="AB123" s="160">
        <f t="shared" si="744"/>
        <v>0</v>
      </c>
      <c r="AC123" s="160">
        <f t="shared" si="744"/>
        <v>0</v>
      </c>
      <c r="AD123" s="160">
        <f t="shared" si="744"/>
        <v>0</v>
      </c>
      <c r="AE123" s="160">
        <f t="shared" si="744"/>
        <v>0</v>
      </c>
      <c r="AF123" s="160">
        <f t="shared" si="744"/>
        <v>0</v>
      </c>
      <c r="AG123" s="160">
        <f t="shared" si="744"/>
        <v>0</v>
      </c>
      <c r="AH123" s="160">
        <f t="shared" si="744"/>
        <v>0</v>
      </c>
      <c r="AI123" s="160">
        <f t="shared" si="744"/>
        <v>0</v>
      </c>
      <c r="AJ123" s="160">
        <f t="shared" si="744"/>
        <v>0</v>
      </c>
      <c r="AK123" s="160">
        <f t="shared" si="744"/>
        <v>0</v>
      </c>
      <c r="AL123" s="160">
        <f t="shared" si="744"/>
        <v>0</v>
      </c>
      <c r="AM123" s="160">
        <f t="shared" si="744"/>
        <v>0</v>
      </c>
      <c r="AN123" s="160">
        <f t="shared" si="744"/>
        <v>0</v>
      </c>
      <c r="AO123" s="160">
        <f t="shared" si="744"/>
        <v>0</v>
      </c>
      <c r="AP123" s="160">
        <f t="shared" si="744"/>
        <v>0</v>
      </c>
      <c r="AQ123" s="160">
        <f t="shared" si="744"/>
        <v>0</v>
      </c>
      <c r="AR123" s="160">
        <f t="shared" si="744"/>
        <v>0</v>
      </c>
      <c r="AS123" s="160">
        <f t="shared" si="744"/>
        <v>0</v>
      </c>
      <c r="AT123" s="160">
        <f t="shared" si="744"/>
        <v>0</v>
      </c>
      <c r="AU123" s="160">
        <f t="shared" si="744"/>
        <v>0</v>
      </c>
      <c r="AV123" s="160">
        <f t="shared" si="744"/>
        <v>0</v>
      </c>
    </row>
    <row r="124" spans="2:48" x14ac:dyDescent="0.2">
      <c r="B124" s="44" t="s">
        <v>435</v>
      </c>
      <c r="C124" s="184" t="s">
        <v>40</v>
      </c>
      <c r="D124" s="42"/>
      <c r="E124" s="2"/>
      <c r="F124" s="2"/>
      <c r="G124" s="160">
        <f>AND($D121&gt;=G$7,$D121&lt;=G$8)*1</f>
        <v>0</v>
      </c>
      <c r="H124" s="160">
        <f t="shared" ref="H124:AV124" si="745">AND($D121&gt;=H$7,$D121&lt;=H$8)*1</f>
        <v>0</v>
      </c>
      <c r="I124" s="160">
        <f t="shared" si="745"/>
        <v>0</v>
      </c>
      <c r="J124" s="160">
        <f t="shared" si="745"/>
        <v>0</v>
      </c>
      <c r="K124" s="160">
        <f t="shared" si="745"/>
        <v>1</v>
      </c>
      <c r="L124" s="160">
        <f t="shared" si="745"/>
        <v>0</v>
      </c>
      <c r="M124" s="160">
        <f t="shared" si="745"/>
        <v>0</v>
      </c>
      <c r="N124" s="160">
        <f t="shared" si="745"/>
        <v>0</v>
      </c>
      <c r="O124" s="160">
        <f t="shared" si="745"/>
        <v>0</v>
      </c>
      <c r="P124" s="160">
        <f t="shared" si="745"/>
        <v>0</v>
      </c>
      <c r="Q124" s="160">
        <f t="shared" si="745"/>
        <v>0</v>
      </c>
      <c r="R124" s="160">
        <f t="shared" si="745"/>
        <v>0</v>
      </c>
      <c r="S124" s="160">
        <f t="shared" si="745"/>
        <v>0</v>
      </c>
      <c r="T124" s="160">
        <f t="shared" si="745"/>
        <v>0</v>
      </c>
      <c r="U124" s="160">
        <f t="shared" si="745"/>
        <v>0</v>
      </c>
      <c r="V124" s="160">
        <f t="shared" si="745"/>
        <v>0</v>
      </c>
      <c r="W124" s="160">
        <f t="shared" si="745"/>
        <v>0</v>
      </c>
      <c r="X124" s="160">
        <f t="shared" si="745"/>
        <v>0</v>
      </c>
      <c r="Y124" s="160">
        <f t="shared" si="745"/>
        <v>0</v>
      </c>
      <c r="Z124" s="160">
        <f t="shared" si="745"/>
        <v>0</v>
      </c>
      <c r="AA124" s="160">
        <f t="shared" si="745"/>
        <v>0</v>
      </c>
      <c r="AB124" s="160">
        <f t="shared" si="745"/>
        <v>0</v>
      </c>
      <c r="AC124" s="160">
        <f t="shared" si="745"/>
        <v>0</v>
      </c>
      <c r="AD124" s="160">
        <f t="shared" si="745"/>
        <v>0</v>
      </c>
      <c r="AE124" s="160">
        <f t="shared" si="745"/>
        <v>0</v>
      </c>
      <c r="AF124" s="160">
        <f t="shared" si="745"/>
        <v>0</v>
      </c>
      <c r="AG124" s="160">
        <f t="shared" si="745"/>
        <v>0</v>
      </c>
      <c r="AH124" s="160">
        <f t="shared" si="745"/>
        <v>0</v>
      </c>
      <c r="AI124" s="160">
        <f t="shared" si="745"/>
        <v>0</v>
      </c>
      <c r="AJ124" s="160">
        <f t="shared" si="745"/>
        <v>0</v>
      </c>
      <c r="AK124" s="160">
        <f t="shared" si="745"/>
        <v>0</v>
      </c>
      <c r="AL124" s="160">
        <f t="shared" si="745"/>
        <v>0</v>
      </c>
      <c r="AM124" s="160">
        <f t="shared" si="745"/>
        <v>0</v>
      </c>
      <c r="AN124" s="160">
        <f t="shared" si="745"/>
        <v>0</v>
      </c>
      <c r="AO124" s="160">
        <f t="shared" si="745"/>
        <v>0</v>
      </c>
      <c r="AP124" s="160">
        <f t="shared" si="745"/>
        <v>0</v>
      </c>
      <c r="AQ124" s="160">
        <f t="shared" si="745"/>
        <v>0</v>
      </c>
      <c r="AR124" s="160">
        <f t="shared" si="745"/>
        <v>0</v>
      </c>
      <c r="AS124" s="160">
        <f t="shared" si="745"/>
        <v>0</v>
      </c>
      <c r="AT124" s="160">
        <f t="shared" si="745"/>
        <v>0</v>
      </c>
      <c r="AU124" s="160">
        <f t="shared" si="745"/>
        <v>0</v>
      </c>
      <c r="AV124" s="160">
        <f t="shared" si="745"/>
        <v>0</v>
      </c>
    </row>
    <row r="125" spans="2:48" x14ac:dyDescent="0.2">
      <c r="B125" s="44" t="s">
        <v>436</v>
      </c>
      <c r="C125" s="184" t="s">
        <v>44</v>
      </c>
      <c r="D125" s="42"/>
      <c r="E125" s="2"/>
      <c r="F125" s="2"/>
      <c r="G125" s="160">
        <f t="shared" ref="G125" si="746">+(G123+F125)*G123</f>
        <v>0</v>
      </c>
      <c r="H125" s="160">
        <f t="shared" ref="H125" si="747">+(H123+G125)*H123</f>
        <v>1</v>
      </c>
      <c r="I125" s="160">
        <f>+(I123+H125)*I123</f>
        <v>2</v>
      </c>
      <c r="J125" s="160">
        <f t="shared" ref="J125" si="748">+(J123+I125)*J123</f>
        <v>3</v>
      </c>
      <c r="K125" s="160">
        <f t="shared" ref="K125" si="749">+(K123+J125)*K123</f>
        <v>4</v>
      </c>
      <c r="L125" s="160">
        <f t="shared" ref="L125" si="750">+(L123+K125)*L123</f>
        <v>0</v>
      </c>
      <c r="M125" s="160">
        <f t="shared" ref="M125" si="751">+(M123+L125)*M123</f>
        <v>0</v>
      </c>
      <c r="N125" s="160">
        <f t="shared" ref="N125" si="752">+(N123+M125)*N123</f>
        <v>0</v>
      </c>
      <c r="O125" s="160">
        <f t="shared" ref="O125" si="753">+(O123+N125)*O123</f>
        <v>0</v>
      </c>
      <c r="P125" s="160">
        <f t="shared" ref="P125" si="754">+(P123+O125)*P123</f>
        <v>0</v>
      </c>
      <c r="Q125" s="160">
        <f t="shared" ref="Q125" si="755">+(Q123+P125)*Q123</f>
        <v>0</v>
      </c>
      <c r="R125" s="160">
        <f t="shared" ref="R125" si="756">+(R123+Q125)*R123</f>
        <v>0</v>
      </c>
      <c r="S125" s="160">
        <f t="shared" ref="S125" si="757">+(S123+R125)*S123</f>
        <v>0</v>
      </c>
      <c r="T125" s="160">
        <f t="shared" ref="T125" si="758">+(T123+S125)*T123</f>
        <v>0</v>
      </c>
      <c r="U125" s="160">
        <f t="shared" ref="U125" si="759">+(U123+T125)*U123</f>
        <v>0</v>
      </c>
      <c r="V125" s="160">
        <f t="shared" ref="V125" si="760">+(V123+U125)*V123</f>
        <v>0</v>
      </c>
      <c r="W125" s="160">
        <f t="shared" ref="W125" si="761">+(W123+V125)*W123</f>
        <v>0</v>
      </c>
      <c r="X125" s="160">
        <f t="shared" ref="X125" si="762">+(X123+W125)*X123</f>
        <v>0</v>
      </c>
      <c r="Y125" s="160">
        <f t="shared" ref="Y125" si="763">+(Y123+X125)*Y123</f>
        <v>0</v>
      </c>
      <c r="Z125" s="160">
        <f t="shared" ref="Z125" si="764">+(Z123+Y125)*Z123</f>
        <v>0</v>
      </c>
      <c r="AA125" s="160">
        <f t="shared" ref="AA125" si="765">+(AA123+Z125)*AA123</f>
        <v>0</v>
      </c>
      <c r="AB125" s="160">
        <f t="shared" ref="AB125" si="766">+(AB123+AA125)*AB123</f>
        <v>0</v>
      </c>
      <c r="AC125" s="160">
        <f t="shared" ref="AC125" si="767">+(AC123+AB125)*AC123</f>
        <v>0</v>
      </c>
      <c r="AD125" s="160">
        <f t="shared" ref="AD125" si="768">+(AD123+AC125)*AD123</f>
        <v>0</v>
      </c>
      <c r="AE125" s="160">
        <f t="shared" ref="AE125" si="769">+(AE123+AD125)*AE123</f>
        <v>0</v>
      </c>
      <c r="AF125" s="160">
        <f t="shared" ref="AF125" si="770">+(AF123+AE125)*AF123</f>
        <v>0</v>
      </c>
      <c r="AG125" s="160">
        <f t="shared" ref="AG125" si="771">+(AG123+AF125)*AG123</f>
        <v>0</v>
      </c>
      <c r="AH125" s="160">
        <f t="shared" ref="AH125" si="772">+(AH123+AG125)*AH123</f>
        <v>0</v>
      </c>
      <c r="AI125" s="160">
        <f t="shared" ref="AI125" si="773">+(AI123+AH125)*AI123</f>
        <v>0</v>
      </c>
      <c r="AJ125" s="160">
        <f t="shared" ref="AJ125" si="774">+(AJ123+AI125)*AJ123</f>
        <v>0</v>
      </c>
      <c r="AK125" s="160">
        <f t="shared" ref="AK125" si="775">+(AK123+AJ125)*AK123</f>
        <v>0</v>
      </c>
      <c r="AL125" s="160">
        <f t="shared" ref="AL125" si="776">+(AL123+AK125)*AL123</f>
        <v>0</v>
      </c>
      <c r="AM125" s="160">
        <f t="shared" ref="AM125" si="777">+(AM123+AL125)*AM123</f>
        <v>0</v>
      </c>
      <c r="AN125" s="160">
        <f t="shared" ref="AN125" si="778">+(AN123+AM125)*AN123</f>
        <v>0</v>
      </c>
      <c r="AO125" s="160">
        <f t="shared" ref="AO125" si="779">+(AO123+AN125)*AO123</f>
        <v>0</v>
      </c>
      <c r="AP125" s="160">
        <f t="shared" ref="AP125" si="780">+(AP123+AO125)*AP123</f>
        <v>0</v>
      </c>
      <c r="AQ125" s="160">
        <f t="shared" ref="AQ125" si="781">+(AQ123+AP125)*AQ123</f>
        <v>0</v>
      </c>
      <c r="AR125" s="160">
        <f t="shared" ref="AR125" si="782">+(AR123+AQ125)*AR123</f>
        <v>0</v>
      </c>
      <c r="AS125" s="160">
        <f t="shared" ref="AS125" si="783">+(AS123+AR125)*AS123</f>
        <v>0</v>
      </c>
      <c r="AT125" s="160">
        <f t="shared" ref="AT125" si="784">+(AT123+AS125)*AT123</f>
        <v>0</v>
      </c>
      <c r="AU125" s="160">
        <f t="shared" ref="AU125" si="785">+(AU123+AT125)*AU123</f>
        <v>0</v>
      </c>
      <c r="AV125" s="160">
        <f t="shared" ref="AV125" si="786">+(AV123+AU125)*AV123</f>
        <v>0</v>
      </c>
    </row>
    <row r="126" spans="2:48" x14ac:dyDescent="0.2">
      <c r="B126" s="44" t="s">
        <v>437</v>
      </c>
      <c r="C126" s="184" t="s">
        <v>46</v>
      </c>
      <c r="D126" s="42"/>
      <c r="E126" s="2"/>
      <c r="F126" s="2"/>
      <c r="G126" s="160">
        <f>+ROUND(G$9*G128,0)</f>
        <v>0</v>
      </c>
      <c r="H126" s="160">
        <f t="shared" ref="H126:AV126" si="787">+ROUND(H$9*H128,0)</f>
        <v>12</v>
      </c>
      <c r="I126" s="160">
        <f t="shared" si="787"/>
        <v>12</v>
      </c>
      <c r="J126" s="160">
        <f t="shared" si="787"/>
        <v>12</v>
      </c>
      <c r="K126" s="160">
        <f t="shared" si="787"/>
        <v>4</v>
      </c>
      <c r="L126" s="160">
        <f t="shared" si="787"/>
        <v>0</v>
      </c>
      <c r="M126" s="160">
        <f t="shared" si="787"/>
        <v>0</v>
      </c>
      <c r="N126" s="160">
        <f t="shared" si="787"/>
        <v>0</v>
      </c>
      <c r="O126" s="160">
        <f t="shared" si="787"/>
        <v>0</v>
      </c>
      <c r="P126" s="160">
        <f t="shared" si="787"/>
        <v>0</v>
      </c>
      <c r="Q126" s="160">
        <f t="shared" si="787"/>
        <v>0</v>
      </c>
      <c r="R126" s="160">
        <f t="shared" si="787"/>
        <v>0</v>
      </c>
      <c r="S126" s="160">
        <f t="shared" si="787"/>
        <v>0</v>
      </c>
      <c r="T126" s="160">
        <f t="shared" si="787"/>
        <v>0</v>
      </c>
      <c r="U126" s="160">
        <f t="shared" si="787"/>
        <v>0</v>
      </c>
      <c r="V126" s="160">
        <f t="shared" si="787"/>
        <v>0</v>
      </c>
      <c r="W126" s="160">
        <f t="shared" si="787"/>
        <v>0</v>
      </c>
      <c r="X126" s="160">
        <f t="shared" si="787"/>
        <v>0</v>
      </c>
      <c r="Y126" s="160">
        <f t="shared" si="787"/>
        <v>0</v>
      </c>
      <c r="Z126" s="160">
        <f t="shared" si="787"/>
        <v>0</v>
      </c>
      <c r="AA126" s="160">
        <f t="shared" si="787"/>
        <v>0</v>
      </c>
      <c r="AB126" s="160">
        <f t="shared" si="787"/>
        <v>0</v>
      </c>
      <c r="AC126" s="160">
        <f t="shared" si="787"/>
        <v>0</v>
      </c>
      <c r="AD126" s="160">
        <f t="shared" si="787"/>
        <v>0</v>
      </c>
      <c r="AE126" s="160">
        <f t="shared" si="787"/>
        <v>0</v>
      </c>
      <c r="AF126" s="160">
        <f t="shared" si="787"/>
        <v>0</v>
      </c>
      <c r="AG126" s="160">
        <f t="shared" si="787"/>
        <v>0</v>
      </c>
      <c r="AH126" s="160">
        <f t="shared" si="787"/>
        <v>0</v>
      </c>
      <c r="AI126" s="160">
        <f t="shared" si="787"/>
        <v>0</v>
      </c>
      <c r="AJ126" s="160">
        <f t="shared" si="787"/>
        <v>0</v>
      </c>
      <c r="AK126" s="160">
        <f t="shared" si="787"/>
        <v>0</v>
      </c>
      <c r="AL126" s="160">
        <f t="shared" si="787"/>
        <v>0</v>
      </c>
      <c r="AM126" s="160">
        <f t="shared" si="787"/>
        <v>0</v>
      </c>
      <c r="AN126" s="160">
        <f t="shared" si="787"/>
        <v>0</v>
      </c>
      <c r="AO126" s="160">
        <f t="shared" si="787"/>
        <v>0</v>
      </c>
      <c r="AP126" s="160">
        <f t="shared" si="787"/>
        <v>0</v>
      </c>
      <c r="AQ126" s="160">
        <f t="shared" si="787"/>
        <v>0</v>
      </c>
      <c r="AR126" s="160">
        <f t="shared" si="787"/>
        <v>0</v>
      </c>
      <c r="AS126" s="160">
        <f t="shared" si="787"/>
        <v>0</v>
      </c>
      <c r="AT126" s="160">
        <f t="shared" si="787"/>
        <v>0</v>
      </c>
      <c r="AU126" s="160">
        <f t="shared" si="787"/>
        <v>0</v>
      </c>
      <c r="AV126" s="160">
        <f t="shared" si="787"/>
        <v>0</v>
      </c>
    </row>
    <row r="127" spans="2:48" x14ac:dyDescent="0.2">
      <c r="B127" s="44" t="s">
        <v>438</v>
      </c>
      <c r="C127" s="184" t="s">
        <v>48</v>
      </c>
      <c r="D127" s="42"/>
      <c r="E127" s="2"/>
      <c r="F127" s="2"/>
      <c r="G127" s="160">
        <f>IF(G125=1,  IF(H123=0,$D121-$D120+1, G$8-$D120+1),IF(AND(G123=1,H123=1),G$10,$D121-G$7+1))*G123</f>
        <v>0</v>
      </c>
      <c r="H127" s="160">
        <f t="shared" ref="H127" si="788">IF(H125=1,  IF(I123=0,$D121-$D120+1, H$8-$D120+1),IF(AND(H123=1,I123=1),H$10,$D121-H$7+1))*H123</f>
        <v>366</v>
      </c>
      <c r="I127" s="160">
        <f t="shared" ref="I127" si="789">IF(I125=1,  IF(J123=0,$D121-$D120+1, I$8-$D120+1),IF(AND(I123=1,J123=1),I$10,$D121-I$7+1))*I123</f>
        <v>365</v>
      </c>
      <c r="J127" s="160">
        <f t="shared" ref="J127" si="790">IF(J125=1,  IF(K123=0,$D121-$D120+1, J$8-$D120+1),IF(AND(J123=1,K123=1),J$10,$D121-J$7+1))*J123</f>
        <v>365</v>
      </c>
      <c r="K127" s="160">
        <f t="shared" ref="K127" si="791">IF(K125=1,  IF(L123=0,$D121-$D120+1, K$8-$D120+1),IF(AND(K123=1,L123=1),K$10,$D121-K$7+1))*K123</f>
        <v>120</v>
      </c>
      <c r="L127" s="160">
        <f t="shared" ref="L127" si="792">IF(L125=1,  IF(M123=0,$D121-$D120+1, L$8-$D120+1),IF(AND(L123=1,M123=1),L$10,$D121-L$7+1))*L123</f>
        <v>0</v>
      </c>
      <c r="M127" s="160">
        <f t="shared" ref="M127" si="793">IF(M125=1,  IF(N123=0,$D121-$D120+1, M$8-$D120+1),IF(AND(M123=1,N123=1),M$10,$D121-M$7+1))*M123</f>
        <v>0</v>
      </c>
      <c r="N127" s="160">
        <f t="shared" ref="N127" si="794">IF(N125=1,  IF(O123=0,$D121-$D120+1, N$8-$D120+1),IF(AND(N123=1,O123=1),N$10,$D121-N$7+1))*N123</f>
        <v>0</v>
      </c>
      <c r="O127" s="160">
        <f t="shared" ref="O127" si="795">IF(O125=1,  IF(P123=0,$D121-$D120+1, O$8-$D120+1),IF(AND(O123=1,P123=1),O$10,$D121-O$7+1))*O123</f>
        <v>0</v>
      </c>
      <c r="P127" s="160">
        <f t="shared" ref="P127" si="796">IF(P125=1,  IF(Q123=0,$D121-$D120+1, P$8-$D120+1),IF(AND(P123=1,Q123=1),P$10,$D121-P$7+1))*P123</f>
        <v>0</v>
      </c>
      <c r="Q127" s="160">
        <f t="shared" ref="Q127" si="797">IF(Q125=1,  IF(R123=0,$D121-$D120+1, Q$8-$D120+1),IF(AND(Q123=1,R123=1),Q$10,$D121-Q$7+1))*Q123</f>
        <v>0</v>
      </c>
      <c r="R127" s="160">
        <f t="shared" ref="R127" si="798">IF(R125=1,  IF(S123=0,$D121-$D120+1, R$8-$D120+1),IF(AND(R123=1,S123=1),R$10,$D121-R$7+1))*R123</f>
        <v>0</v>
      </c>
      <c r="S127" s="160">
        <f t="shared" ref="S127" si="799">IF(S125=1,  IF(T123=0,$D121-$D120+1, S$8-$D120+1),IF(AND(S123=1,T123=1),S$10,$D121-S$7+1))*S123</f>
        <v>0</v>
      </c>
      <c r="T127" s="160">
        <f t="shared" ref="T127" si="800">IF(T125=1,  IF(U123=0,$D121-$D120+1, T$8-$D120+1),IF(AND(T123=1,U123=1),T$10,$D121-T$7+1))*T123</f>
        <v>0</v>
      </c>
      <c r="U127" s="160">
        <f t="shared" ref="U127" si="801">IF(U125=1,  IF(V123=0,$D121-$D120+1, U$8-$D120+1),IF(AND(U123=1,V123=1),U$10,$D121-U$7+1))*U123</f>
        <v>0</v>
      </c>
      <c r="V127" s="160">
        <f t="shared" ref="V127" si="802">IF(V125=1,  IF(W123=0,$D121-$D120+1, V$8-$D120+1),IF(AND(V123=1,W123=1),V$10,$D121-V$7+1))*V123</f>
        <v>0</v>
      </c>
      <c r="W127" s="160">
        <f t="shared" ref="W127" si="803">IF(W125=1,  IF(X123=0,$D121-$D120+1, W$8-$D120+1),IF(AND(W123=1,X123=1),W$10,$D121-W$7+1))*W123</f>
        <v>0</v>
      </c>
      <c r="X127" s="160">
        <f t="shared" ref="X127" si="804">IF(X125=1,  IF(Y123=0,$D121-$D120+1, X$8-$D120+1),IF(AND(X123=1,Y123=1),X$10,$D121-X$7+1))*X123</f>
        <v>0</v>
      </c>
      <c r="Y127" s="160">
        <f t="shared" ref="Y127" si="805">IF(Y125=1,  IF(Z123=0,$D121-$D120+1, Y$8-$D120+1),IF(AND(Y123=1,Z123=1),Y$10,$D121-Y$7+1))*Y123</f>
        <v>0</v>
      </c>
      <c r="Z127" s="160">
        <f t="shared" ref="Z127" si="806">IF(Z125=1,  IF(AA123=0,$D121-$D120+1, Z$8-$D120+1),IF(AND(Z123=1,AA123=1),Z$10,$D121-Z$7+1))*Z123</f>
        <v>0</v>
      </c>
      <c r="AA127" s="160">
        <f t="shared" ref="AA127" si="807">IF(AA125=1,  IF(AB123=0,$D121-$D120+1, AA$8-$D120+1),IF(AND(AA123=1,AB123=1),AA$10,$D121-AA$7+1))*AA123</f>
        <v>0</v>
      </c>
      <c r="AB127" s="160">
        <f t="shared" ref="AB127" si="808">IF(AB125=1,  IF(AC123=0,$D121-$D120+1, AB$8-$D120+1),IF(AND(AB123=1,AC123=1),AB$10,$D121-AB$7+1))*AB123</f>
        <v>0</v>
      </c>
      <c r="AC127" s="160">
        <f t="shared" ref="AC127" si="809">IF(AC125=1,  IF(AD123=0,$D121-$D120+1, AC$8-$D120+1),IF(AND(AC123=1,AD123=1),AC$10,$D121-AC$7+1))*AC123</f>
        <v>0</v>
      </c>
      <c r="AD127" s="160">
        <f t="shared" ref="AD127" si="810">IF(AD125=1,  IF(AE123=0,$D121-$D120+1, AD$8-$D120+1),IF(AND(AD123=1,AE123=1),AD$10,$D121-AD$7+1))*AD123</f>
        <v>0</v>
      </c>
      <c r="AE127" s="160">
        <f t="shared" ref="AE127" si="811">IF(AE125=1,  IF(AF123=0,$D121-$D120+1, AE$8-$D120+1),IF(AND(AE123=1,AF123=1),AE$10,$D121-AE$7+1))*AE123</f>
        <v>0</v>
      </c>
      <c r="AF127" s="160">
        <f t="shared" ref="AF127" si="812">IF(AF125=1,  IF(AG123=0,$D121-$D120+1, AF$8-$D120+1),IF(AND(AF123=1,AG123=1),AF$10,$D121-AF$7+1))*AF123</f>
        <v>0</v>
      </c>
      <c r="AG127" s="160">
        <f t="shared" ref="AG127" si="813">IF(AG125=1,  IF(AH123=0,$D121-$D120+1, AG$8-$D120+1),IF(AND(AG123=1,AH123=1),AG$10,$D121-AG$7+1))*AG123</f>
        <v>0</v>
      </c>
      <c r="AH127" s="160">
        <f t="shared" ref="AH127" si="814">IF(AH125=1,  IF(AI123=0,$D121-$D120+1, AH$8-$D120+1),IF(AND(AH123=1,AI123=1),AH$10,$D121-AH$7+1))*AH123</f>
        <v>0</v>
      </c>
      <c r="AI127" s="160">
        <f t="shared" ref="AI127" si="815">IF(AI125=1,  IF(AJ123=0,$D121-$D120+1, AI$8-$D120+1),IF(AND(AI123=1,AJ123=1),AI$10,$D121-AI$7+1))*AI123</f>
        <v>0</v>
      </c>
      <c r="AJ127" s="160">
        <f t="shared" ref="AJ127" si="816">IF(AJ125=1,  IF(AK123=0,$D121-$D120+1, AJ$8-$D120+1),IF(AND(AJ123=1,AK123=1),AJ$10,$D121-AJ$7+1))*AJ123</f>
        <v>0</v>
      </c>
      <c r="AK127" s="160">
        <f t="shared" ref="AK127" si="817">IF(AK125=1,  IF(AL123=0,$D121-$D120+1, AK$8-$D120+1),IF(AND(AK123=1,AL123=1),AK$10,$D121-AK$7+1))*AK123</f>
        <v>0</v>
      </c>
      <c r="AL127" s="160">
        <f t="shared" ref="AL127" si="818">IF(AL125=1,  IF(AM123=0,$D121-$D120+1, AL$8-$D120+1),IF(AND(AL123=1,AM123=1),AL$10,$D121-AL$7+1))*AL123</f>
        <v>0</v>
      </c>
      <c r="AM127" s="160">
        <f t="shared" ref="AM127" si="819">IF(AM125=1,  IF(AN123=0,$D121-$D120+1, AM$8-$D120+1),IF(AND(AM123=1,AN123=1),AM$10,$D121-AM$7+1))*AM123</f>
        <v>0</v>
      </c>
      <c r="AN127" s="160">
        <f t="shared" ref="AN127" si="820">IF(AN125=1,  IF(AO123=0,$D121-$D120+1, AN$8-$D120+1),IF(AND(AN123=1,AO123=1),AN$10,$D121-AN$7+1))*AN123</f>
        <v>0</v>
      </c>
      <c r="AO127" s="160">
        <f t="shared" ref="AO127" si="821">IF(AO125=1,  IF(AP123=0,$D121-$D120+1, AO$8-$D120+1),IF(AND(AO123=1,AP123=1),AO$10,$D121-AO$7+1))*AO123</f>
        <v>0</v>
      </c>
      <c r="AP127" s="160">
        <f t="shared" ref="AP127" si="822">IF(AP125=1,  IF(AQ123=0,$D121-$D120+1, AP$8-$D120+1),IF(AND(AP123=1,AQ123=1),AP$10,$D121-AP$7+1))*AP123</f>
        <v>0</v>
      </c>
      <c r="AQ127" s="160">
        <f t="shared" ref="AQ127" si="823">IF(AQ125=1,  IF(AR123=0,$D121-$D120+1, AQ$8-$D120+1),IF(AND(AQ123=1,AR123=1),AQ$10,$D121-AQ$7+1))*AQ123</f>
        <v>0</v>
      </c>
      <c r="AR127" s="160">
        <f t="shared" ref="AR127" si="824">IF(AR125=1,  IF(AS123=0,$D121-$D120+1, AR$8-$D120+1),IF(AND(AR123=1,AS123=1),AR$10,$D121-AR$7+1))*AR123</f>
        <v>0</v>
      </c>
      <c r="AS127" s="160">
        <f t="shared" ref="AS127" si="825">IF(AS125=1,  IF(AT123=0,$D121-$D120+1, AS$8-$D120+1),IF(AND(AS123=1,AT123=1),AS$10,$D121-AS$7+1))*AS123</f>
        <v>0</v>
      </c>
      <c r="AT127" s="160">
        <f t="shared" ref="AT127" si="826">IF(AT125=1,  IF(AU123=0,$D121-$D120+1, AT$8-$D120+1),IF(AND(AT123=1,AU123=1),AT$10,$D121-AT$7+1))*AT123</f>
        <v>0</v>
      </c>
      <c r="AU127" s="160">
        <f t="shared" ref="AU127" si="827">IF(AU125=1,  IF(AV123=0,$D121-$D120+1, AU$8-$D120+1),IF(AND(AU123=1,AV123=1),AU$10,$D121-AU$7+1))*AU123</f>
        <v>0</v>
      </c>
      <c r="AV127" s="160">
        <f t="shared" ref="AV127" si="828">IF(AV125=1,  IF(AW123=0,$D121-$D120+1, AV$8-$D120+1),IF(AND(AV123=1,AW123=1),AV$10,$D121-AV$7+1))*AV123</f>
        <v>0</v>
      </c>
    </row>
    <row r="128" spans="2:48" x14ac:dyDescent="0.2">
      <c r="B128" s="190" t="s">
        <v>439</v>
      </c>
      <c r="C128" s="186" t="s">
        <v>2</v>
      </c>
      <c r="D128" s="43"/>
      <c r="E128" s="191"/>
      <c r="F128" s="191"/>
      <c r="G128" s="192">
        <f>+IF(ISERROR(G127/G$10),0,G127/G$10)</f>
        <v>0</v>
      </c>
      <c r="H128" s="192">
        <f t="shared" ref="H128:AV128" si="829">+IF(ISERROR(H127/H$10),0,H127/H$10)</f>
        <v>1</v>
      </c>
      <c r="I128" s="192">
        <f t="shared" si="829"/>
        <v>1</v>
      </c>
      <c r="J128" s="192">
        <f t="shared" si="829"/>
        <v>1</v>
      </c>
      <c r="K128" s="192">
        <f t="shared" si="829"/>
        <v>0.32876712328767121</v>
      </c>
      <c r="L128" s="192">
        <f t="shared" si="829"/>
        <v>0</v>
      </c>
      <c r="M128" s="192">
        <f t="shared" si="829"/>
        <v>0</v>
      </c>
      <c r="N128" s="192">
        <f t="shared" si="829"/>
        <v>0</v>
      </c>
      <c r="O128" s="192">
        <f t="shared" si="829"/>
        <v>0</v>
      </c>
      <c r="P128" s="192">
        <f t="shared" si="829"/>
        <v>0</v>
      </c>
      <c r="Q128" s="192">
        <f t="shared" si="829"/>
        <v>0</v>
      </c>
      <c r="R128" s="192">
        <f t="shared" si="829"/>
        <v>0</v>
      </c>
      <c r="S128" s="192">
        <f t="shared" si="829"/>
        <v>0</v>
      </c>
      <c r="T128" s="192">
        <f t="shared" si="829"/>
        <v>0</v>
      </c>
      <c r="U128" s="192">
        <f t="shared" si="829"/>
        <v>0</v>
      </c>
      <c r="V128" s="192">
        <f t="shared" si="829"/>
        <v>0</v>
      </c>
      <c r="W128" s="192">
        <f t="shared" si="829"/>
        <v>0</v>
      </c>
      <c r="X128" s="192">
        <f t="shared" si="829"/>
        <v>0</v>
      </c>
      <c r="Y128" s="192">
        <f t="shared" si="829"/>
        <v>0</v>
      </c>
      <c r="Z128" s="192">
        <f t="shared" si="829"/>
        <v>0</v>
      </c>
      <c r="AA128" s="192">
        <f t="shared" si="829"/>
        <v>0</v>
      </c>
      <c r="AB128" s="192">
        <f t="shared" si="829"/>
        <v>0</v>
      </c>
      <c r="AC128" s="192">
        <f t="shared" si="829"/>
        <v>0</v>
      </c>
      <c r="AD128" s="192">
        <f t="shared" si="829"/>
        <v>0</v>
      </c>
      <c r="AE128" s="192">
        <f t="shared" si="829"/>
        <v>0</v>
      </c>
      <c r="AF128" s="192">
        <f t="shared" si="829"/>
        <v>0</v>
      </c>
      <c r="AG128" s="192">
        <f t="shared" si="829"/>
        <v>0</v>
      </c>
      <c r="AH128" s="192">
        <f t="shared" si="829"/>
        <v>0</v>
      </c>
      <c r="AI128" s="192">
        <f t="shared" si="829"/>
        <v>0</v>
      </c>
      <c r="AJ128" s="192">
        <f t="shared" si="829"/>
        <v>0</v>
      </c>
      <c r="AK128" s="192">
        <f t="shared" si="829"/>
        <v>0</v>
      </c>
      <c r="AL128" s="192">
        <f t="shared" si="829"/>
        <v>0</v>
      </c>
      <c r="AM128" s="192">
        <f t="shared" si="829"/>
        <v>0</v>
      </c>
      <c r="AN128" s="192">
        <f t="shared" si="829"/>
        <v>0</v>
      </c>
      <c r="AO128" s="192">
        <f t="shared" si="829"/>
        <v>0</v>
      </c>
      <c r="AP128" s="192">
        <f t="shared" si="829"/>
        <v>0</v>
      </c>
      <c r="AQ128" s="192">
        <f t="shared" si="829"/>
        <v>0</v>
      </c>
      <c r="AR128" s="192">
        <f t="shared" si="829"/>
        <v>0</v>
      </c>
      <c r="AS128" s="192">
        <f t="shared" si="829"/>
        <v>0</v>
      </c>
      <c r="AT128" s="192">
        <f t="shared" si="829"/>
        <v>0</v>
      </c>
      <c r="AU128" s="192">
        <f t="shared" si="829"/>
        <v>0</v>
      </c>
      <c r="AV128" s="192">
        <f t="shared" si="829"/>
        <v>0</v>
      </c>
    </row>
    <row r="129" spans="2:48" x14ac:dyDescent="0.2">
      <c r="B129" s="188" t="s">
        <v>476</v>
      </c>
      <c r="C129" s="185" t="s">
        <v>127</v>
      </c>
      <c r="D129" s="189">
        <f>+D121+1</f>
        <v>46508</v>
      </c>
      <c r="E129" s="172"/>
      <c r="F129" s="172"/>
      <c r="G129" s="172"/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</row>
    <row r="130" spans="2:48" x14ac:dyDescent="0.2">
      <c r="B130" s="44" t="s">
        <v>477</v>
      </c>
      <c r="C130" s="184" t="s">
        <v>127</v>
      </c>
      <c r="D130" s="376">
        <f>+$D$12</f>
        <v>55884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</row>
    <row r="131" spans="2:48" x14ac:dyDescent="0.2">
      <c r="B131" s="44" t="s">
        <v>478</v>
      </c>
      <c r="C131" s="184" t="s">
        <v>40</v>
      </c>
      <c r="D131" s="42"/>
      <c r="E131" s="2"/>
      <c r="F131" s="2"/>
      <c r="G131" s="160">
        <f>AND($D129&gt;=G$7,$D129&lt;=G$8)*1</f>
        <v>0</v>
      </c>
      <c r="H131" s="160">
        <f t="shared" ref="H131:AV131" si="830">AND($D129&gt;=H$7,$D129&lt;=H$8)*1</f>
        <v>0</v>
      </c>
      <c r="I131" s="160">
        <f t="shared" si="830"/>
        <v>0</v>
      </c>
      <c r="J131" s="160">
        <f t="shared" si="830"/>
        <v>0</v>
      </c>
      <c r="K131" s="160">
        <f t="shared" si="830"/>
        <v>1</v>
      </c>
      <c r="L131" s="160">
        <f t="shared" si="830"/>
        <v>0</v>
      </c>
      <c r="M131" s="160">
        <f t="shared" si="830"/>
        <v>0</v>
      </c>
      <c r="N131" s="160">
        <f t="shared" si="830"/>
        <v>0</v>
      </c>
      <c r="O131" s="160">
        <f t="shared" si="830"/>
        <v>0</v>
      </c>
      <c r="P131" s="160">
        <f t="shared" si="830"/>
        <v>0</v>
      </c>
      <c r="Q131" s="160">
        <f t="shared" si="830"/>
        <v>0</v>
      </c>
      <c r="R131" s="160">
        <f t="shared" si="830"/>
        <v>0</v>
      </c>
      <c r="S131" s="160">
        <f t="shared" si="830"/>
        <v>0</v>
      </c>
      <c r="T131" s="160">
        <f t="shared" si="830"/>
        <v>0</v>
      </c>
      <c r="U131" s="160">
        <f t="shared" si="830"/>
        <v>0</v>
      </c>
      <c r="V131" s="160">
        <f t="shared" si="830"/>
        <v>0</v>
      </c>
      <c r="W131" s="160">
        <f t="shared" si="830"/>
        <v>0</v>
      </c>
      <c r="X131" s="160">
        <f t="shared" si="830"/>
        <v>0</v>
      </c>
      <c r="Y131" s="160">
        <f t="shared" si="830"/>
        <v>0</v>
      </c>
      <c r="Z131" s="160">
        <f t="shared" si="830"/>
        <v>0</v>
      </c>
      <c r="AA131" s="160">
        <f t="shared" si="830"/>
        <v>0</v>
      </c>
      <c r="AB131" s="160">
        <f t="shared" si="830"/>
        <v>0</v>
      </c>
      <c r="AC131" s="160">
        <f t="shared" si="830"/>
        <v>0</v>
      </c>
      <c r="AD131" s="160">
        <f t="shared" si="830"/>
        <v>0</v>
      </c>
      <c r="AE131" s="160">
        <f t="shared" si="830"/>
        <v>0</v>
      </c>
      <c r="AF131" s="160">
        <f t="shared" si="830"/>
        <v>0</v>
      </c>
      <c r="AG131" s="160">
        <f t="shared" si="830"/>
        <v>0</v>
      </c>
      <c r="AH131" s="160">
        <f t="shared" si="830"/>
        <v>0</v>
      </c>
      <c r="AI131" s="160">
        <f t="shared" si="830"/>
        <v>0</v>
      </c>
      <c r="AJ131" s="160">
        <f t="shared" si="830"/>
        <v>0</v>
      </c>
      <c r="AK131" s="160">
        <f t="shared" si="830"/>
        <v>0</v>
      </c>
      <c r="AL131" s="160">
        <f t="shared" si="830"/>
        <v>0</v>
      </c>
      <c r="AM131" s="160">
        <f t="shared" si="830"/>
        <v>0</v>
      </c>
      <c r="AN131" s="160">
        <f t="shared" si="830"/>
        <v>0</v>
      </c>
      <c r="AO131" s="160">
        <f t="shared" si="830"/>
        <v>0</v>
      </c>
      <c r="AP131" s="160">
        <f t="shared" si="830"/>
        <v>0</v>
      </c>
      <c r="AQ131" s="160">
        <f t="shared" si="830"/>
        <v>0</v>
      </c>
      <c r="AR131" s="160">
        <f t="shared" si="830"/>
        <v>0</v>
      </c>
      <c r="AS131" s="160">
        <f t="shared" si="830"/>
        <v>0</v>
      </c>
      <c r="AT131" s="160">
        <f t="shared" si="830"/>
        <v>0</v>
      </c>
      <c r="AU131" s="160">
        <f t="shared" si="830"/>
        <v>0</v>
      </c>
      <c r="AV131" s="160">
        <f t="shared" si="830"/>
        <v>0</v>
      </c>
    </row>
    <row r="132" spans="2:48" x14ac:dyDescent="0.2">
      <c r="B132" s="44" t="s">
        <v>479</v>
      </c>
      <c r="C132" s="184" t="s">
        <v>40</v>
      </c>
      <c r="D132" s="42"/>
      <c r="E132" s="2"/>
      <c r="F132" s="2"/>
      <c r="G132" s="160">
        <f>AND(G$7&lt;=$D130,G$8&gt;=$D129)*1</f>
        <v>0</v>
      </c>
      <c r="H132" s="160">
        <f t="shared" ref="H132:AV132" si="831">AND(H$7&lt;=$D130,H$8&gt;=$D129)*1</f>
        <v>0</v>
      </c>
      <c r="I132" s="160">
        <f t="shared" si="831"/>
        <v>0</v>
      </c>
      <c r="J132" s="160">
        <f t="shared" si="831"/>
        <v>0</v>
      </c>
      <c r="K132" s="160">
        <f t="shared" si="831"/>
        <v>1</v>
      </c>
      <c r="L132" s="160">
        <f t="shared" si="831"/>
        <v>1</v>
      </c>
      <c r="M132" s="160">
        <f t="shared" si="831"/>
        <v>1</v>
      </c>
      <c r="N132" s="160">
        <f t="shared" si="831"/>
        <v>1</v>
      </c>
      <c r="O132" s="160">
        <f t="shared" si="831"/>
        <v>1</v>
      </c>
      <c r="P132" s="160">
        <f t="shared" si="831"/>
        <v>1</v>
      </c>
      <c r="Q132" s="160">
        <f t="shared" si="831"/>
        <v>1</v>
      </c>
      <c r="R132" s="160">
        <f t="shared" si="831"/>
        <v>1</v>
      </c>
      <c r="S132" s="160">
        <f t="shared" si="831"/>
        <v>1</v>
      </c>
      <c r="T132" s="160">
        <f t="shared" si="831"/>
        <v>1</v>
      </c>
      <c r="U132" s="160">
        <f t="shared" si="831"/>
        <v>1</v>
      </c>
      <c r="V132" s="160">
        <f t="shared" si="831"/>
        <v>1</v>
      </c>
      <c r="W132" s="160">
        <f t="shared" si="831"/>
        <v>1</v>
      </c>
      <c r="X132" s="160">
        <f t="shared" si="831"/>
        <v>1</v>
      </c>
      <c r="Y132" s="160">
        <f t="shared" si="831"/>
        <v>1</v>
      </c>
      <c r="Z132" s="160">
        <f t="shared" si="831"/>
        <v>1</v>
      </c>
      <c r="AA132" s="160">
        <f t="shared" si="831"/>
        <v>1</v>
      </c>
      <c r="AB132" s="160">
        <f t="shared" si="831"/>
        <v>1</v>
      </c>
      <c r="AC132" s="160">
        <f t="shared" si="831"/>
        <v>1</v>
      </c>
      <c r="AD132" s="160">
        <f t="shared" si="831"/>
        <v>1</v>
      </c>
      <c r="AE132" s="160">
        <f t="shared" si="831"/>
        <v>1</v>
      </c>
      <c r="AF132" s="160">
        <f t="shared" si="831"/>
        <v>1</v>
      </c>
      <c r="AG132" s="160">
        <f t="shared" si="831"/>
        <v>1</v>
      </c>
      <c r="AH132" s="160">
        <f t="shared" si="831"/>
        <v>1</v>
      </c>
      <c r="AI132" s="160">
        <f t="shared" si="831"/>
        <v>1</v>
      </c>
      <c r="AJ132" s="160">
        <f t="shared" si="831"/>
        <v>1</v>
      </c>
      <c r="AK132" s="160">
        <f t="shared" si="831"/>
        <v>0</v>
      </c>
      <c r="AL132" s="160">
        <f t="shared" si="831"/>
        <v>0</v>
      </c>
      <c r="AM132" s="160">
        <f t="shared" si="831"/>
        <v>0</v>
      </c>
      <c r="AN132" s="160">
        <f t="shared" si="831"/>
        <v>0</v>
      </c>
      <c r="AO132" s="160">
        <f t="shared" si="831"/>
        <v>0</v>
      </c>
      <c r="AP132" s="160">
        <f t="shared" si="831"/>
        <v>0</v>
      </c>
      <c r="AQ132" s="160">
        <f t="shared" si="831"/>
        <v>0</v>
      </c>
      <c r="AR132" s="160">
        <f t="shared" si="831"/>
        <v>0</v>
      </c>
      <c r="AS132" s="160">
        <f t="shared" si="831"/>
        <v>0</v>
      </c>
      <c r="AT132" s="160">
        <f t="shared" si="831"/>
        <v>0</v>
      </c>
      <c r="AU132" s="160">
        <f t="shared" si="831"/>
        <v>0</v>
      </c>
      <c r="AV132" s="160">
        <f t="shared" si="831"/>
        <v>0</v>
      </c>
    </row>
    <row r="133" spans="2:48" x14ac:dyDescent="0.2">
      <c r="B133" s="44" t="s">
        <v>480</v>
      </c>
      <c r="C133" s="184" t="s">
        <v>40</v>
      </c>
      <c r="D133" s="42"/>
      <c r="E133" s="2"/>
      <c r="F133" s="2"/>
      <c r="G133" s="160">
        <f>AND($D130&gt;=G$7,$D130&lt;=G$8)*1</f>
        <v>0</v>
      </c>
      <c r="H133" s="160">
        <f t="shared" ref="H133:AV133" si="832">AND($D130&gt;=H$7,$D130&lt;=H$8)*1</f>
        <v>0</v>
      </c>
      <c r="I133" s="160">
        <f t="shared" si="832"/>
        <v>0</v>
      </c>
      <c r="J133" s="160">
        <f t="shared" si="832"/>
        <v>0</v>
      </c>
      <c r="K133" s="160">
        <f t="shared" si="832"/>
        <v>0</v>
      </c>
      <c r="L133" s="160">
        <f t="shared" si="832"/>
        <v>0</v>
      </c>
      <c r="M133" s="160">
        <f t="shared" si="832"/>
        <v>0</v>
      </c>
      <c r="N133" s="160">
        <f t="shared" si="832"/>
        <v>0</v>
      </c>
      <c r="O133" s="160">
        <f t="shared" si="832"/>
        <v>0</v>
      </c>
      <c r="P133" s="160">
        <f t="shared" si="832"/>
        <v>0</v>
      </c>
      <c r="Q133" s="160">
        <f t="shared" si="832"/>
        <v>0</v>
      </c>
      <c r="R133" s="160">
        <f t="shared" si="832"/>
        <v>0</v>
      </c>
      <c r="S133" s="160">
        <f t="shared" si="832"/>
        <v>0</v>
      </c>
      <c r="T133" s="160">
        <f t="shared" si="832"/>
        <v>0</v>
      </c>
      <c r="U133" s="160">
        <f t="shared" si="832"/>
        <v>0</v>
      </c>
      <c r="V133" s="160">
        <f t="shared" si="832"/>
        <v>0</v>
      </c>
      <c r="W133" s="160">
        <f t="shared" si="832"/>
        <v>0</v>
      </c>
      <c r="X133" s="160">
        <f t="shared" si="832"/>
        <v>0</v>
      </c>
      <c r="Y133" s="160">
        <f t="shared" si="832"/>
        <v>0</v>
      </c>
      <c r="Z133" s="160">
        <f t="shared" si="832"/>
        <v>0</v>
      </c>
      <c r="AA133" s="160">
        <f t="shared" si="832"/>
        <v>0</v>
      </c>
      <c r="AB133" s="160">
        <f t="shared" si="832"/>
        <v>0</v>
      </c>
      <c r="AC133" s="160">
        <f t="shared" si="832"/>
        <v>0</v>
      </c>
      <c r="AD133" s="160">
        <f t="shared" si="832"/>
        <v>0</v>
      </c>
      <c r="AE133" s="160">
        <f t="shared" si="832"/>
        <v>0</v>
      </c>
      <c r="AF133" s="160">
        <f t="shared" si="832"/>
        <v>0</v>
      </c>
      <c r="AG133" s="160">
        <f t="shared" si="832"/>
        <v>0</v>
      </c>
      <c r="AH133" s="160">
        <f t="shared" si="832"/>
        <v>0</v>
      </c>
      <c r="AI133" s="160">
        <f t="shared" si="832"/>
        <v>0</v>
      </c>
      <c r="AJ133" s="160">
        <f t="shared" si="832"/>
        <v>1</v>
      </c>
      <c r="AK133" s="160">
        <f t="shared" si="832"/>
        <v>0</v>
      </c>
      <c r="AL133" s="160">
        <f t="shared" si="832"/>
        <v>0</v>
      </c>
      <c r="AM133" s="160">
        <f t="shared" si="832"/>
        <v>0</v>
      </c>
      <c r="AN133" s="160">
        <f t="shared" si="832"/>
        <v>0</v>
      </c>
      <c r="AO133" s="160">
        <f t="shared" si="832"/>
        <v>0</v>
      </c>
      <c r="AP133" s="160">
        <f t="shared" si="832"/>
        <v>0</v>
      </c>
      <c r="AQ133" s="160">
        <f t="shared" si="832"/>
        <v>0</v>
      </c>
      <c r="AR133" s="160">
        <f t="shared" si="832"/>
        <v>0</v>
      </c>
      <c r="AS133" s="160">
        <f t="shared" si="832"/>
        <v>0</v>
      </c>
      <c r="AT133" s="160">
        <f t="shared" si="832"/>
        <v>0</v>
      </c>
      <c r="AU133" s="160">
        <f t="shared" si="832"/>
        <v>0</v>
      </c>
      <c r="AV133" s="160">
        <f t="shared" si="832"/>
        <v>0</v>
      </c>
    </row>
    <row r="134" spans="2:48" x14ac:dyDescent="0.2">
      <c r="B134" s="44" t="s">
        <v>481</v>
      </c>
      <c r="C134" s="184" t="s">
        <v>44</v>
      </c>
      <c r="D134" s="42"/>
      <c r="E134" s="2"/>
      <c r="F134" s="2"/>
      <c r="G134" s="160">
        <f t="shared" ref="G134" si="833">+(G132+F134)*G132</f>
        <v>0</v>
      </c>
      <c r="H134" s="160">
        <f t="shared" ref="H134" si="834">+(H132+G134)*H132</f>
        <v>0</v>
      </c>
      <c r="I134" s="160">
        <f>+(I132+H134)*I132</f>
        <v>0</v>
      </c>
      <c r="J134" s="160">
        <f t="shared" ref="J134" si="835">+(J132+I134)*J132</f>
        <v>0</v>
      </c>
      <c r="K134" s="160">
        <f t="shared" ref="K134" si="836">+(K132+J134)*K132</f>
        <v>1</v>
      </c>
      <c r="L134" s="160">
        <f t="shared" ref="L134" si="837">+(L132+K134)*L132</f>
        <v>2</v>
      </c>
      <c r="M134" s="160">
        <f t="shared" ref="M134" si="838">+(M132+L134)*M132</f>
        <v>3</v>
      </c>
      <c r="N134" s="160">
        <f t="shared" ref="N134" si="839">+(N132+M134)*N132</f>
        <v>4</v>
      </c>
      <c r="O134" s="160">
        <f t="shared" ref="O134" si="840">+(O132+N134)*O132</f>
        <v>5</v>
      </c>
      <c r="P134" s="160">
        <f t="shared" ref="P134" si="841">+(P132+O134)*P132</f>
        <v>6</v>
      </c>
      <c r="Q134" s="160">
        <f t="shared" ref="Q134" si="842">+(Q132+P134)*Q132</f>
        <v>7</v>
      </c>
      <c r="R134" s="160">
        <f t="shared" ref="R134" si="843">+(R132+Q134)*R132</f>
        <v>8</v>
      </c>
      <c r="S134" s="160">
        <f t="shared" ref="S134" si="844">+(S132+R134)*S132</f>
        <v>9</v>
      </c>
      <c r="T134" s="160">
        <f t="shared" ref="T134" si="845">+(T132+S134)*T132</f>
        <v>10</v>
      </c>
      <c r="U134" s="160">
        <f t="shared" ref="U134" si="846">+(U132+T134)*U132</f>
        <v>11</v>
      </c>
      <c r="V134" s="160">
        <f t="shared" ref="V134" si="847">+(V132+U134)*V132</f>
        <v>12</v>
      </c>
      <c r="W134" s="160">
        <f t="shared" ref="W134" si="848">+(W132+V134)*W132</f>
        <v>13</v>
      </c>
      <c r="X134" s="160">
        <f t="shared" ref="X134" si="849">+(X132+W134)*X132</f>
        <v>14</v>
      </c>
      <c r="Y134" s="160">
        <f t="shared" ref="Y134" si="850">+(Y132+X134)*Y132</f>
        <v>15</v>
      </c>
      <c r="Z134" s="160">
        <f t="shared" ref="Z134" si="851">+(Z132+Y134)*Z132</f>
        <v>16</v>
      </c>
      <c r="AA134" s="160">
        <f t="shared" ref="AA134" si="852">+(AA132+Z134)*AA132</f>
        <v>17</v>
      </c>
      <c r="AB134" s="160">
        <f t="shared" ref="AB134" si="853">+(AB132+AA134)*AB132</f>
        <v>18</v>
      </c>
      <c r="AC134" s="160">
        <f t="shared" ref="AC134" si="854">+(AC132+AB134)*AC132</f>
        <v>19</v>
      </c>
      <c r="AD134" s="160">
        <f t="shared" ref="AD134" si="855">+(AD132+AC134)*AD132</f>
        <v>20</v>
      </c>
      <c r="AE134" s="160">
        <f t="shared" ref="AE134" si="856">+(AE132+AD134)*AE132</f>
        <v>21</v>
      </c>
      <c r="AF134" s="160">
        <f t="shared" ref="AF134" si="857">+(AF132+AE134)*AF132</f>
        <v>22</v>
      </c>
      <c r="AG134" s="160">
        <f t="shared" ref="AG134" si="858">+(AG132+AF134)*AG132</f>
        <v>23</v>
      </c>
      <c r="AH134" s="160">
        <f t="shared" ref="AH134" si="859">+(AH132+AG134)*AH132</f>
        <v>24</v>
      </c>
      <c r="AI134" s="160">
        <f t="shared" ref="AI134" si="860">+(AI132+AH134)*AI132</f>
        <v>25</v>
      </c>
      <c r="AJ134" s="160">
        <f t="shared" ref="AJ134" si="861">+(AJ132+AI134)*AJ132</f>
        <v>26</v>
      </c>
      <c r="AK134" s="160">
        <f t="shared" ref="AK134" si="862">+(AK132+AJ134)*AK132</f>
        <v>0</v>
      </c>
      <c r="AL134" s="160">
        <f t="shared" ref="AL134" si="863">+(AL132+AK134)*AL132</f>
        <v>0</v>
      </c>
      <c r="AM134" s="160">
        <f t="shared" ref="AM134" si="864">+(AM132+AL134)*AM132</f>
        <v>0</v>
      </c>
      <c r="AN134" s="160">
        <f t="shared" ref="AN134" si="865">+(AN132+AM134)*AN132</f>
        <v>0</v>
      </c>
      <c r="AO134" s="160">
        <f t="shared" ref="AO134" si="866">+(AO132+AN134)*AO132</f>
        <v>0</v>
      </c>
      <c r="AP134" s="160">
        <f t="shared" ref="AP134" si="867">+(AP132+AO134)*AP132</f>
        <v>0</v>
      </c>
      <c r="AQ134" s="160">
        <f t="shared" ref="AQ134" si="868">+(AQ132+AP134)*AQ132</f>
        <v>0</v>
      </c>
      <c r="AR134" s="160">
        <f t="shared" ref="AR134" si="869">+(AR132+AQ134)*AR132</f>
        <v>0</v>
      </c>
      <c r="AS134" s="160">
        <f t="shared" ref="AS134" si="870">+(AS132+AR134)*AS132</f>
        <v>0</v>
      </c>
      <c r="AT134" s="160">
        <f t="shared" ref="AT134" si="871">+(AT132+AS134)*AT132</f>
        <v>0</v>
      </c>
      <c r="AU134" s="160">
        <f t="shared" ref="AU134" si="872">+(AU132+AT134)*AU132</f>
        <v>0</v>
      </c>
      <c r="AV134" s="160">
        <f t="shared" ref="AV134" si="873">+(AV132+AU134)*AV132</f>
        <v>0</v>
      </c>
    </row>
    <row r="135" spans="2:48" x14ac:dyDescent="0.2">
      <c r="B135" s="44" t="s">
        <v>482</v>
      </c>
      <c r="C135" s="184" t="s">
        <v>46</v>
      </c>
      <c r="D135" s="42"/>
      <c r="E135" s="2"/>
      <c r="F135" s="2"/>
      <c r="G135" s="160">
        <f>+ROUND(G$9*G137,0)</f>
        <v>0</v>
      </c>
      <c r="H135" s="160">
        <f t="shared" ref="H135:AV135" si="874">+ROUND(H$9*H137,0)</f>
        <v>0</v>
      </c>
      <c r="I135" s="160">
        <f t="shared" si="874"/>
        <v>0</v>
      </c>
      <c r="J135" s="160">
        <f t="shared" si="874"/>
        <v>0</v>
      </c>
      <c r="K135" s="160">
        <f t="shared" si="874"/>
        <v>8</v>
      </c>
      <c r="L135" s="160">
        <f t="shared" si="874"/>
        <v>12</v>
      </c>
      <c r="M135" s="160">
        <f t="shared" si="874"/>
        <v>12</v>
      </c>
      <c r="N135" s="160">
        <f t="shared" si="874"/>
        <v>12</v>
      </c>
      <c r="O135" s="160">
        <f t="shared" si="874"/>
        <v>12</v>
      </c>
      <c r="P135" s="160">
        <f t="shared" si="874"/>
        <v>12</v>
      </c>
      <c r="Q135" s="160">
        <f t="shared" si="874"/>
        <v>12</v>
      </c>
      <c r="R135" s="160">
        <f t="shared" si="874"/>
        <v>12</v>
      </c>
      <c r="S135" s="160">
        <f t="shared" si="874"/>
        <v>12</v>
      </c>
      <c r="T135" s="160">
        <f t="shared" si="874"/>
        <v>12</v>
      </c>
      <c r="U135" s="160">
        <f t="shared" si="874"/>
        <v>12</v>
      </c>
      <c r="V135" s="160">
        <f t="shared" si="874"/>
        <v>12</v>
      </c>
      <c r="W135" s="160">
        <f t="shared" si="874"/>
        <v>12</v>
      </c>
      <c r="X135" s="160">
        <f t="shared" si="874"/>
        <v>12</v>
      </c>
      <c r="Y135" s="160">
        <f t="shared" si="874"/>
        <v>12</v>
      </c>
      <c r="Z135" s="160">
        <f t="shared" si="874"/>
        <v>12</v>
      </c>
      <c r="AA135" s="160">
        <f t="shared" si="874"/>
        <v>12</v>
      </c>
      <c r="AB135" s="160">
        <f t="shared" si="874"/>
        <v>12</v>
      </c>
      <c r="AC135" s="160">
        <f t="shared" si="874"/>
        <v>12</v>
      </c>
      <c r="AD135" s="160">
        <f t="shared" si="874"/>
        <v>12</v>
      </c>
      <c r="AE135" s="160">
        <f t="shared" si="874"/>
        <v>12</v>
      </c>
      <c r="AF135" s="160">
        <f t="shared" si="874"/>
        <v>12</v>
      </c>
      <c r="AG135" s="160">
        <f t="shared" si="874"/>
        <v>12</v>
      </c>
      <c r="AH135" s="160">
        <f t="shared" si="874"/>
        <v>12</v>
      </c>
      <c r="AI135" s="160">
        <f t="shared" si="874"/>
        <v>12</v>
      </c>
      <c r="AJ135" s="160">
        <f t="shared" si="874"/>
        <v>12</v>
      </c>
      <c r="AK135" s="160">
        <f t="shared" si="874"/>
        <v>0</v>
      </c>
      <c r="AL135" s="160">
        <f t="shared" si="874"/>
        <v>0</v>
      </c>
      <c r="AM135" s="160">
        <f t="shared" si="874"/>
        <v>0</v>
      </c>
      <c r="AN135" s="160">
        <f t="shared" si="874"/>
        <v>0</v>
      </c>
      <c r="AO135" s="160">
        <f t="shared" si="874"/>
        <v>0</v>
      </c>
      <c r="AP135" s="160">
        <f t="shared" si="874"/>
        <v>0</v>
      </c>
      <c r="AQ135" s="160">
        <f t="shared" si="874"/>
        <v>0</v>
      </c>
      <c r="AR135" s="160">
        <f t="shared" si="874"/>
        <v>0</v>
      </c>
      <c r="AS135" s="160">
        <f t="shared" si="874"/>
        <v>0</v>
      </c>
      <c r="AT135" s="160">
        <f t="shared" si="874"/>
        <v>0</v>
      </c>
      <c r="AU135" s="160">
        <f t="shared" si="874"/>
        <v>0</v>
      </c>
      <c r="AV135" s="160">
        <f t="shared" si="874"/>
        <v>0</v>
      </c>
    </row>
    <row r="136" spans="2:48" x14ac:dyDescent="0.2">
      <c r="B136" s="44" t="s">
        <v>483</v>
      </c>
      <c r="C136" s="184" t="s">
        <v>48</v>
      </c>
      <c r="D136" s="42"/>
      <c r="E136" s="2"/>
      <c r="F136" s="2"/>
      <c r="G136" s="160">
        <f>IF(G134=1,  IF(H132=0,$D130-$D129+1, G$8-$D129+1),IF(AND(G132=1,H132=1),G$10,$D130-G$7+1))*G132</f>
        <v>0</v>
      </c>
      <c r="H136" s="160">
        <f t="shared" ref="H136" si="875">IF(H134=1,  IF(I132=0,$D130-$D129+1, H$8-$D129+1),IF(AND(H132=1,I132=1),H$10,$D130-H$7+1))*H132</f>
        <v>0</v>
      </c>
      <c r="I136" s="160">
        <f t="shared" ref="I136" si="876">IF(I134=1,  IF(J132=0,$D130-$D129+1, I$8-$D129+1),IF(AND(I132=1,J132=1),I$10,$D130-I$7+1))*I132</f>
        <v>0</v>
      </c>
      <c r="J136" s="160">
        <f t="shared" ref="J136" si="877">IF(J134=1,  IF(K132=0,$D130-$D129+1, J$8-$D129+1),IF(AND(J132=1,K132=1),J$10,$D130-J$7+1))*J132</f>
        <v>0</v>
      </c>
      <c r="K136" s="160">
        <f t="shared" ref="K136" si="878">IF(K134=1,  IF(L132=0,$D130-$D129+1, K$8-$D129+1),IF(AND(K132=1,L132=1),K$10,$D130-K$7+1))*K132</f>
        <v>245</v>
      </c>
      <c r="L136" s="160">
        <f t="shared" ref="L136" si="879">IF(L134=1,  IF(M132=0,$D130-$D129+1, L$8-$D129+1),IF(AND(L132=1,M132=1),L$10,$D130-L$7+1))*L132</f>
        <v>366</v>
      </c>
      <c r="M136" s="160">
        <f t="shared" ref="M136" si="880">IF(M134=1,  IF(N132=0,$D130-$D129+1, M$8-$D129+1),IF(AND(M132=1,N132=1),M$10,$D130-M$7+1))*M132</f>
        <v>365</v>
      </c>
      <c r="N136" s="160">
        <f t="shared" ref="N136" si="881">IF(N134=1,  IF(O132=0,$D130-$D129+1, N$8-$D129+1),IF(AND(N132=1,O132=1),N$10,$D130-N$7+1))*N132</f>
        <v>365</v>
      </c>
      <c r="O136" s="160">
        <f t="shared" ref="O136" si="882">IF(O134=1,  IF(P132=0,$D130-$D129+1, O$8-$D129+1),IF(AND(O132=1,P132=1),O$10,$D130-O$7+1))*O132</f>
        <v>365</v>
      </c>
      <c r="P136" s="160">
        <f t="shared" ref="P136" si="883">IF(P134=1,  IF(Q132=0,$D130-$D129+1, P$8-$D129+1),IF(AND(P132=1,Q132=1),P$10,$D130-P$7+1))*P132</f>
        <v>366</v>
      </c>
      <c r="Q136" s="160">
        <f t="shared" ref="Q136" si="884">IF(Q134=1,  IF(R132=0,$D130-$D129+1, Q$8-$D129+1),IF(AND(Q132=1,R132=1),Q$10,$D130-Q$7+1))*Q132</f>
        <v>365</v>
      </c>
      <c r="R136" s="160">
        <f t="shared" ref="R136" si="885">IF(R134=1,  IF(S132=0,$D130-$D129+1, R$8-$D129+1),IF(AND(R132=1,S132=1),R$10,$D130-R$7+1))*R132</f>
        <v>365</v>
      </c>
      <c r="S136" s="160">
        <f t="shared" ref="S136" si="886">IF(S134=1,  IF(T132=0,$D130-$D129+1, S$8-$D129+1),IF(AND(S132=1,T132=1),S$10,$D130-S$7+1))*S132</f>
        <v>365</v>
      </c>
      <c r="T136" s="160">
        <f t="shared" ref="T136" si="887">IF(T134=1,  IF(U132=0,$D130-$D129+1, T$8-$D129+1),IF(AND(T132=1,U132=1),T$10,$D130-T$7+1))*T132</f>
        <v>366</v>
      </c>
      <c r="U136" s="160">
        <f t="shared" ref="U136" si="888">IF(U134=1,  IF(V132=0,$D130-$D129+1, U$8-$D129+1),IF(AND(U132=1,V132=1),U$10,$D130-U$7+1))*U132</f>
        <v>365</v>
      </c>
      <c r="V136" s="160">
        <f t="shared" ref="V136" si="889">IF(V134=1,  IF(W132=0,$D130-$D129+1, V$8-$D129+1),IF(AND(V132=1,W132=1),V$10,$D130-V$7+1))*V132</f>
        <v>365</v>
      </c>
      <c r="W136" s="160">
        <f t="shared" ref="W136" si="890">IF(W134=1,  IF(X132=0,$D130-$D129+1, W$8-$D129+1),IF(AND(W132=1,X132=1),W$10,$D130-W$7+1))*W132</f>
        <v>365</v>
      </c>
      <c r="X136" s="160">
        <f t="shared" ref="X136" si="891">IF(X134=1,  IF(Y132=0,$D130-$D129+1, X$8-$D129+1),IF(AND(X132=1,Y132=1),X$10,$D130-X$7+1))*X132</f>
        <v>366</v>
      </c>
      <c r="Y136" s="160">
        <f t="shared" ref="Y136" si="892">IF(Y134=1,  IF(Z132=0,$D130-$D129+1, Y$8-$D129+1),IF(AND(Y132=1,Z132=1),Y$10,$D130-Y$7+1))*Y132</f>
        <v>365</v>
      </c>
      <c r="Z136" s="160">
        <f t="shared" ref="Z136" si="893">IF(Z134=1,  IF(AA132=0,$D130-$D129+1, Z$8-$D129+1),IF(AND(Z132=1,AA132=1),Z$10,$D130-Z$7+1))*Z132</f>
        <v>365</v>
      </c>
      <c r="AA136" s="160">
        <f t="shared" ref="AA136" si="894">IF(AA134=1,  IF(AB132=0,$D130-$D129+1, AA$8-$D129+1),IF(AND(AA132=1,AB132=1),AA$10,$D130-AA$7+1))*AA132</f>
        <v>365</v>
      </c>
      <c r="AB136" s="160">
        <f t="shared" ref="AB136" si="895">IF(AB134=1,  IF(AC132=0,$D130-$D129+1, AB$8-$D129+1),IF(AND(AB132=1,AC132=1),AB$10,$D130-AB$7+1))*AB132</f>
        <v>366</v>
      </c>
      <c r="AC136" s="160">
        <f t="shared" ref="AC136" si="896">IF(AC134=1,  IF(AD132=0,$D130-$D129+1, AC$8-$D129+1),IF(AND(AC132=1,AD132=1),AC$10,$D130-AC$7+1))*AC132</f>
        <v>365</v>
      </c>
      <c r="AD136" s="160">
        <f t="shared" ref="AD136" si="897">IF(AD134=1,  IF(AE132=0,$D130-$D129+1, AD$8-$D129+1),IF(AND(AD132=1,AE132=1),AD$10,$D130-AD$7+1))*AD132</f>
        <v>365</v>
      </c>
      <c r="AE136" s="160">
        <f t="shared" ref="AE136" si="898">IF(AE134=1,  IF(AF132=0,$D130-$D129+1, AE$8-$D129+1),IF(AND(AE132=1,AF132=1),AE$10,$D130-AE$7+1))*AE132</f>
        <v>365</v>
      </c>
      <c r="AF136" s="160">
        <f t="shared" ref="AF136" si="899">IF(AF134=1,  IF(AG132=0,$D130-$D129+1, AF$8-$D129+1),IF(AND(AF132=1,AG132=1),AF$10,$D130-AF$7+1))*AF132</f>
        <v>366</v>
      </c>
      <c r="AG136" s="160">
        <f t="shared" ref="AG136" si="900">IF(AG134=1,  IF(AH132=0,$D130-$D129+1, AG$8-$D129+1),IF(AND(AG132=1,AH132=1),AG$10,$D130-AG$7+1))*AG132</f>
        <v>365</v>
      </c>
      <c r="AH136" s="160">
        <f t="shared" ref="AH136" si="901">IF(AH134=1,  IF(AI132=0,$D130-$D129+1, AH$8-$D129+1),IF(AND(AH132=1,AI132=1),AH$10,$D130-AH$7+1))*AH132</f>
        <v>365</v>
      </c>
      <c r="AI136" s="160">
        <f t="shared" ref="AI136" si="902">IF(AI134=1,  IF(AJ132=0,$D130-$D129+1, AI$8-$D129+1),IF(AND(AI132=1,AJ132=1),AI$10,$D130-AI$7+1))*AI132</f>
        <v>365</v>
      </c>
      <c r="AJ136" s="160">
        <f t="shared" ref="AJ136" si="903">IF(AJ134=1,  IF(AK132=0,$D130-$D129+1, AJ$8-$D129+1),IF(AND(AJ132=1,AK132=1),AJ$10,$D130-AJ$7+1))*AJ132</f>
        <v>366</v>
      </c>
      <c r="AK136" s="160">
        <f t="shared" ref="AK136" si="904">IF(AK134=1,  IF(AL132=0,$D130-$D129+1, AK$8-$D129+1),IF(AND(AK132=1,AL132=1),AK$10,$D130-AK$7+1))*AK132</f>
        <v>0</v>
      </c>
      <c r="AL136" s="160">
        <f t="shared" ref="AL136" si="905">IF(AL134=1,  IF(AM132=0,$D130-$D129+1, AL$8-$D129+1),IF(AND(AL132=1,AM132=1),AL$10,$D130-AL$7+1))*AL132</f>
        <v>0</v>
      </c>
      <c r="AM136" s="160">
        <f t="shared" ref="AM136" si="906">IF(AM134=1,  IF(AN132=0,$D130-$D129+1, AM$8-$D129+1),IF(AND(AM132=1,AN132=1),AM$10,$D130-AM$7+1))*AM132</f>
        <v>0</v>
      </c>
      <c r="AN136" s="160">
        <f t="shared" ref="AN136" si="907">IF(AN134=1,  IF(AO132=0,$D130-$D129+1, AN$8-$D129+1),IF(AND(AN132=1,AO132=1),AN$10,$D130-AN$7+1))*AN132</f>
        <v>0</v>
      </c>
      <c r="AO136" s="160">
        <f t="shared" ref="AO136" si="908">IF(AO134=1,  IF(AP132=0,$D130-$D129+1, AO$8-$D129+1),IF(AND(AO132=1,AP132=1),AO$10,$D130-AO$7+1))*AO132</f>
        <v>0</v>
      </c>
      <c r="AP136" s="160">
        <f t="shared" ref="AP136" si="909">IF(AP134=1,  IF(AQ132=0,$D130-$D129+1, AP$8-$D129+1),IF(AND(AP132=1,AQ132=1),AP$10,$D130-AP$7+1))*AP132</f>
        <v>0</v>
      </c>
      <c r="AQ136" s="160">
        <f t="shared" ref="AQ136" si="910">IF(AQ134=1,  IF(AR132=0,$D130-$D129+1, AQ$8-$D129+1),IF(AND(AQ132=1,AR132=1),AQ$10,$D130-AQ$7+1))*AQ132</f>
        <v>0</v>
      </c>
      <c r="AR136" s="160">
        <f t="shared" ref="AR136" si="911">IF(AR134=1,  IF(AS132=0,$D130-$D129+1, AR$8-$D129+1),IF(AND(AR132=1,AS132=1),AR$10,$D130-AR$7+1))*AR132</f>
        <v>0</v>
      </c>
      <c r="AS136" s="160">
        <f t="shared" ref="AS136" si="912">IF(AS134=1,  IF(AT132=0,$D130-$D129+1, AS$8-$D129+1),IF(AND(AS132=1,AT132=1),AS$10,$D130-AS$7+1))*AS132</f>
        <v>0</v>
      </c>
      <c r="AT136" s="160">
        <f t="shared" ref="AT136" si="913">IF(AT134=1,  IF(AU132=0,$D130-$D129+1, AT$8-$D129+1),IF(AND(AT132=1,AU132=1),AT$10,$D130-AT$7+1))*AT132</f>
        <v>0</v>
      </c>
      <c r="AU136" s="160">
        <f t="shared" ref="AU136" si="914">IF(AU134=1,  IF(AV132=0,$D130-$D129+1, AU$8-$D129+1),IF(AND(AU132=1,AV132=1),AU$10,$D130-AU$7+1))*AU132</f>
        <v>0</v>
      </c>
      <c r="AV136" s="160">
        <f t="shared" ref="AV136" si="915">IF(AV134=1,  IF(AW132=0,$D130-$D129+1, AV$8-$D129+1),IF(AND(AV132=1,AW132=1),AV$10,$D130-AV$7+1))*AV132</f>
        <v>0</v>
      </c>
    </row>
    <row r="137" spans="2:48" x14ac:dyDescent="0.2">
      <c r="B137" s="190" t="s">
        <v>484</v>
      </c>
      <c r="C137" s="186" t="s">
        <v>2</v>
      </c>
      <c r="D137" s="43"/>
      <c r="E137" s="191"/>
      <c r="F137" s="191"/>
      <c r="G137" s="192">
        <f>+IF(ISERROR(G136/G$10),0,G136/G$10)</f>
        <v>0</v>
      </c>
      <c r="H137" s="192">
        <f t="shared" ref="H137:AV137" si="916">+IF(ISERROR(H136/H$10),0,H136/H$10)</f>
        <v>0</v>
      </c>
      <c r="I137" s="192">
        <f t="shared" si="916"/>
        <v>0</v>
      </c>
      <c r="J137" s="192">
        <f t="shared" si="916"/>
        <v>0</v>
      </c>
      <c r="K137" s="192">
        <f t="shared" si="916"/>
        <v>0.67123287671232879</v>
      </c>
      <c r="L137" s="192">
        <f t="shared" si="916"/>
        <v>1</v>
      </c>
      <c r="M137" s="192">
        <f t="shared" si="916"/>
        <v>1</v>
      </c>
      <c r="N137" s="192">
        <f t="shared" si="916"/>
        <v>1</v>
      </c>
      <c r="O137" s="192">
        <f t="shared" si="916"/>
        <v>1</v>
      </c>
      <c r="P137" s="192">
        <f t="shared" si="916"/>
        <v>1</v>
      </c>
      <c r="Q137" s="192">
        <f t="shared" si="916"/>
        <v>1</v>
      </c>
      <c r="R137" s="192">
        <f t="shared" si="916"/>
        <v>1</v>
      </c>
      <c r="S137" s="192">
        <f t="shared" si="916"/>
        <v>1</v>
      </c>
      <c r="T137" s="192">
        <f t="shared" si="916"/>
        <v>1</v>
      </c>
      <c r="U137" s="192">
        <f t="shared" si="916"/>
        <v>1</v>
      </c>
      <c r="V137" s="192">
        <f t="shared" si="916"/>
        <v>1</v>
      </c>
      <c r="W137" s="192">
        <f t="shared" si="916"/>
        <v>1</v>
      </c>
      <c r="X137" s="192">
        <f t="shared" si="916"/>
        <v>1</v>
      </c>
      <c r="Y137" s="192">
        <f t="shared" si="916"/>
        <v>1</v>
      </c>
      <c r="Z137" s="192">
        <f t="shared" si="916"/>
        <v>1</v>
      </c>
      <c r="AA137" s="192">
        <f t="shared" si="916"/>
        <v>1</v>
      </c>
      <c r="AB137" s="192">
        <f t="shared" si="916"/>
        <v>1</v>
      </c>
      <c r="AC137" s="192">
        <f t="shared" si="916"/>
        <v>1</v>
      </c>
      <c r="AD137" s="192">
        <f t="shared" si="916"/>
        <v>1</v>
      </c>
      <c r="AE137" s="192">
        <f t="shared" si="916"/>
        <v>1</v>
      </c>
      <c r="AF137" s="192">
        <f t="shared" si="916"/>
        <v>1</v>
      </c>
      <c r="AG137" s="192">
        <f t="shared" si="916"/>
        <v>1</v>
      </c>
      <c r="AH137" s="192">
        <f t="shared" si="916"/>
        <v>1</v>
      </c>
      <c r="AI137" s="192">
        <f t="shared" si="916"/>
        <v>1</v>
      </c>
      <c r="AJ137" s="192">
        <f t="shared" si="916"/>
        <v>1</v>
      </c>
      <c r="AK137" s="192">
        <f t="shared" si="916"/>
        <v>0</v>
      </c>
      <c r="AL137" s="192">
        <f t="shared" si="916"/>
        <v>0</v>
      </c>
      <c r="AM137" s="192">
        <f t="shared" si="916"/>
        <v>0</v>
      </c>
      <c r="AN137" s="192">
        <f t="shared" si="916"/>
        <v>0</v>
      </c>
      <c r="AO137" s="192">
        <f t="shared" si="916"/>
        <v>0</v>
      </c>
      <c r="AP137" s="192">
        <f t="shared" si="916"/>
        <v>0</v>
      </c>
      <c r="AQ137" s="192">
        <f t="shared" si="916"/>
        <v>0</v>
      </c>
      <c r="AR137" s="192">
        <f t="shared" si="916"/>
        <v>0</v>
      </c>
      <c r="AS137" s="192">
        <f t="shared" si="916"/>
        <v>0</v>
      </c>
      <c r="AT137" s="192">
        <f t="shared" si="916"/>
        <v>0</v>
      </c>
      <c r="AU137" s="192">
        <f t="shared" si="916"/>
        <v>0</v>
      </c>
      <c r="AV137" s="192">
        <f t="shared" si="916"/>
        <v>0</v>
      </c>
    </row>
    <row r="138" spans="2:48" x14ac:dyDescent="0.2">
      <c r="B138" s="375"/>
      <c r="C138" s="184"/>
      <c r="D138" s="42"/>
      <c r="E138" s="215"/>
      <c r="F138" s="215"/>
      <c r="G138" s="208"/>
      <c r="H138" s="208"/>
      <c r="I138" s="208"/>
      <c r="J138" s="208"/>
      <c r="K138" s="208"/>
      <c r="L138" s="208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</row>
    <row r="139" spans="2:48" x14ac:dyDescent="0.2">
      <c r="B139" s="5" t="s">
        <v>249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</row>
    <row r="140" spans="2:48" x14ac:dyDescent="0.2">
      <c r="B140" s="188" t="s">
        <v>440</v>
      </c>
      <c r="C140" s="185" t="s">
        <v>127</v>
      </c>
      <c r="D140" s="189">
        <f>+Hip!$D$28</f>
        <v>45292</v>
      </c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</row>
    <row r="141" spans="2:48" x14ac:dyDescent="0.2">
      <c r="B141" s="44" t="s">
        <v>441</v>
      </c>
      <c r="C141" s="184" t="s">
        <v>127</v>
      </c>
      <c r="D141" s="374">
        <v>46599</v>
      </c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</row>
    <row r="142" spans="2:48" x14ac:dyDescent="0.2">
      <c r="B142" s="44" t="s">
        <v>442</v>
      </c>
      <c r="C142" s="184" t="s">
        <v>40</v>
      </c>
      <c r="D142" s="42"/>
      <c r="E142" s="2"/>
      <c r="F142" s="2"/>
      <c r="G142" s="160">
        <f>AND($D140&gt;=G$7,$D140&lt;=G$8)*1</f>
        <v>0</v>
      </c>
      <c r="H142" s="160">
        <f t="shared" ref="H142:AV142" si="917">AND($D140&gt;=H$7,$D140&lt;=H$8)*1</f>
        <v>1</v>
      </c>
      <c r="I142" s="160">
        <f t="shared" si="917"/>
        <v>0</v>
      </c>
      <c r="J142" s="160">
        <f t="shared" si="917"/>
        <v>0</v>
      </c>
      <c r="K142" s="160">
        <f t="shared" si="917"/>
        <v>0</v>
      </c>
      <c r="L142" s="160">
        <f t="shared" si="917"/>
        <v>0</v>
      </c>
      <c r="M142" s="160">
        <f t="shared" si="917"/>
        <v>0</v>
      </c>
      <c r="N142" s="160">
        <f t="shared" si="917"/>
        <v>0</v>
      </c>
      <c r="O142" s="160">
        <f t="shared" si="917"/>
        <v>0</v>
      </c>
      <c r="P142" s="160">
        <f t="shared" si="917"/>
        <v>0</v>
      </c>
      <c r="Q142" s="160">
        <f t="shared" si="917"/>
        <v>0</v>
      </c>
      <c r="R142" s="160">
        <f t="shared" si="917"/>
        <v>0</v>
      </c>
      <c r="S142" s="160">
        <f t="shared" si="917"/>
        <v>0</v>
      </c>
      <c r="T142" s="160">
        <f t="shared" si="917"/>
        <v>0</v>
      </c>
      <c r="U142" s="160">
        <f t="shared" si="917"/>
        <v>0</v>
      </c>
      <c r="V142" s="160">
        <f t="shared" si="917"/>
        <v>0</v>
      </c>
      <c r="W142" s="160">
        <f t="shared" si="917"/>
        <v>0</v>
      </c>
      <c r="X142" s="160">
        <f t="shared" si="917"/>
        <v>0</v>
      </c>
      <c r="Y142" s="160">
        <f t="shared" si="917"/>
        <v>0</v>
      </c>
      <c r="Z142" s="160">
        <f t="shared" si="917"/>
        <v>0</v>
      </c>
      <c r="AA142" s="160">
        <f t="shared" si="917"/>
        <v>0</v>
      </c>
      <c r="AB142" s="160">
        <f t="shared" si="917"/>
        <v>0</v>
      </c>
      <c r="AC142" s="160">
        <f t="shared" si="917"/>
        <v>0</v>
      </c>
      <c r="AD142" s="160">
        <f t="shared" si="917"/>
        <v>0</v>
      </c>
      <c r="AE142" s="160">
        <f t="shared" si="917"/>
        <v>0</v>
      </c>
      <c r="AF142" s="160">
        <f t="shared" si="917"/>
        <v>0</v>
      </c>
      <c r="AG142" s="160">
        <f t="shared" si="917"/>
        <v>0</v>
      </c>
      <c r="AH142" s="160">
        <f t="shared" si="917"/>
        <v>0</v>
      </c>
      <c r="AI142" s="160">
        <f t="shared" si="917"/>
        <v>0</v>
      </c>
      <c r="AJ142" s="160">
        <f t="shared" si="917"/>
        <v>0</v>
      </c>
      <c r="AK142" s="160">
        <f t="shared" si="917"/>
        <v>0</v>
      </c>
      <c r="AL142" s="160">
        <f t="shared" si="917"/>
        <v>0</v>
      </c>
      <c r="AM142" s="160">
        <f t="shared" si="917"/>
        <v>0</v>
      </c>
      <c r="AN142" s="160">
        <f t="shared" si="917"/>
        <v>0</v>
      </c>
      <c r="AO142" s="160">
        <f t="shared" si="917"/>
        <v>0</v>
      </c>
      <c r="AP142" s="160">
        <f t="shared" si="917"/>
        <v>0</v>
      </c>
      <c r="AQ142" s="160">
        <f t="shared" si="917"/>
        <v>0</v>
      </c>
      <c r="AR142" s="160">
        <f t="shared" si="917"/>
        <v>0</v>
      </c>
      <c r="AS142" s="160">
        <f t="shared" si="917"/>
        <v>0</v>
      </c>
      <c r="AT142" s="160">
        <f t="shared" si="917"/>
        <v>0</v>
      </c>
      <c r="AU142" s="160">
        <f t="shared" si="917"/>
        <v>0</v>
      </c>
      <c r="AV142" s="160">
        <f t="shared" si="917"/>
        <v>0</v>
      </c>
    </row>
    <row r="143" spans="2:48" x14ac:dyDescent="0.2">
      <c r="B143" s="44" t="s">
        <v>443</v>
      </c>
      <c r="C143" s="184" t="s">
        <v>40</v>
      </c>
      <c r="D143" s="42"/>
      <c r="E143" s="2"/>
      <c r="F143" s="2"/>
      <c r="G143" s="160">
        <f>AND(G$7&lt;=$D141,G$8&gt;=$D140)*1</f>
        <v>0</v>
      </c>
      <c r="H143" s="160">
        <f t="shared" ref="H143:AV143" si="918">AND(H$7&lt;=$D141,H$8&gt;=$D140)*1</f>
        <v>1</v>
      </c>
      <c r="I143" s="160">
        <f t="shared" si="918"/>
        <v>1</v>
      </c>
      <c r="J143" s="160">
        <f t="shared" si="918"/>
        <v>1</v>
      </c>
      <c r="K143" s="160">
        <f t="shared" si="918"/>
        <v>1</v>
      </c>
      <c r="L143" s="160">
        <f t="shared" si="918"/>
        <v>0</v>
      </c>
      <c r="M143" s="160">
        <f t="shared" si="918"/>
        <v>0</v>
      </c>
      <c r="N143" s="160">
        <f t="shared" si="918"/>
        <v>0</v>
      </c>
      <c r="O143" s="160">
        <f t="shared" si="918"/>
        <v>0</v>
      </c>
      <c r="P143" s="160">
        <f t="shared" si="918"/>
        <v>0</v>
      </c>
      <c r="Q143" s="160">
        <f t="shared" si="918"/>
        <v>0</v>
      </c>
      <c r="R143" s="160">
        <f t="shared" si="918"/>
        <v>0</v>
      </c>
      <c r="S143" s="160">
        <f t="shared" si="918"/>
        <v>0</v>
      </c>
      <c r="T143" s="160">
        <f t="shared" si="918"/>
        <v>0</v>
      </c>
      <c r="U143" s="160">
        <f t="shared" si="918"/>
        <v>0</v>
      </c>
      <c r="V143" s="160">
        <f t="shared" si="918"/>
        <v>0</v>
      </c>
      <c r="W143" s="160">
        <f t="shared" si="918"/>
        <v>0</v>
      </c>
      <c r="X143" s="160">
        <f t="shared" si="918"/>
        <v>0</v>
      </c>
      <c r="Y143" s="160">
        <f t="shared" si="918"/>
        <v>0</v>
      </c>
      <c r="Z143" s="160">
        <f t="shared" si="918"/>
        <v>0</v>
      </c>
      <c r="AA143" s="160">
        <f t="shared" si="918"/>
        <v>0</v>
      </c>
      <c r="AB143" s="160">
        <f t="shared" si="918"/>
        <v>0</v>
      </c>
      <c r="AC143" s="160">
        <f t="shared" si="918"/>
        <v>0</v>
      </c>
      <c r="AD143" s="160">
        <f t="shared" si="918"/>
        <v>0</v>
      </c>
      <c r="AE143" s="160">
        <f t="shared" si="918"/>
        <v>0</v>
      </c>
      <c r="AF143" s="160">
        <f t="shared" si="918"/>
        <v>0</v>
      </c>
      <c r="AG143" s="160">
        <f t="shared" si="918"/>
        <v>0</v>
      </c>
      <c r="AH143" s="160">
        <f t="shared" si="918"/>
        <v>0</v>
      </c>
      <c r="AI143" s="160">
        <f t="shared" si="918"/>
        <v>0</v>
      </c>
      <c r="AJ143" s="160">
        <f t="shared" si="918"/>
        <v>0</v>
      </c>
      <c r="AK143" s="160">
        <f t="shared" si="918"/>
        <v>0</v>
      </c>
      <c r="AL143" s="160">
        <f t="shared" si="918"/>
        <v>0</v>
      </c>
      <c r="AM143" s="160">
        <f t="shared" si="918"/>
        <v>0</v>
      </c>
      <c r="AN143" s="160">
        <f t="shared" si="918"/>
        <v>0</v>
      </c>
      <c r="AO143" s="160">
        <f t="shared" si="918"/>
        <v>0</v>
      </c>
      <c r="AP143" s="160">
        <f t="shared" si="918"/>
        <v>0</v>
      </c>
      <c r="AQ143" s="160">
        <f t="shared" si="918"/>
        <v>0</v>
      </c>
      <c r="AR143" s="160">
        <f t="shared" si="918"/>
        <v>0</v>
      </c>
      <c r="AS143" s="160">
        <f t="shared" si="918"/>
        <v>0</v>
      </c>
      <c r="AT143" s="160">
        <f t="shared" si="918"/>
        <v>0</v>
      </c>
      <c r="AU143" s="160">
        <f t="shared" si="918"/>
        <v>0</v>
      </c>
      <c r="AV143" s="160">
        <f t="shared" si="918"/>
        <v>0</v>
      </c>
    </row>
    <row r="144" spans="2:48" x14ac:dyDescent="0.2">
      <c r="B144" s="44" t="s">
        <v>444</v>
      </c>
      <c r="C144" s="184" t="s">
        <v>40</v>
      </c>
      <c r="D144" s="42"/>
      <c r="E144" s="2"/>
      <c r="F144" s="2"/>
      <c r="G144" s="160">
        <f>AND($D141&gt;=G$7,$D141&lt;=G$8)*1</f>
        <v>0</v>
      </c>
      <c r="H144" s="160">
        <f t="shared" ref="H144:AV144" si="919">AND($D141&gt;=H$7,$D141&lt;=H$8)*1</f>
        <v>0</v>
      </c>
      <c r="I144" s="160">
        <f t="shared" si="919"/>
        <v>0</v>
      </c>
      <c r="J144" s="160">
        <f t="shared" si="919"/>
        <v>0</v>
      </c>
      <c r="K144" s="160">
        <f t="shared" si="919"/>
        <v>1</v>
      </c>
      <c r="L144" s="160">
        <f t="shared" si="919"/>
        <v>0</v>
      </c>
      <c r="M144" s="160">
        <f t="shared" si="919"/>
        <v>0</v>
      </c>
      <c r="N144" s="160">
        <f t="shared" si="919"/>
        <v>0</v>
      </c>
      <c r="O144" s="160">
        <f t="shared" si="919"/>
        <v>0</v>
      </c>
      <c r="P144" s="160">
        <f t="shared" si="919"/>
        <v>0</v>
      </c>
      <c r="Q144" s="160">
        <f t="shared" si="919"/>
        <v>0</v>
      </c>
      <c r="R144" s="160">
        <f t="shared" si="919"/>
        <v>0</v>
      </c>
      <c r="S144" s="160">
        <f t="shared" si="919"/>
        <v>0</v>
      </c>
      <c r="T144" s="160">
        <f t="shared" si="919"/>
        <v>0</v>
      </c>
      <c r="U144" s="160">
        <f t="shared" si="919"/>
        <v>0</v>
      </c>
      <c r="V144" s="160">
        <f t="shared" si="919"/>
        <v>0</v>
      </c>
      <c r="W144" s="160">
        <f t="shared" si="919"/>
        <v>0</v>
      </c>
      <c r="X144" s="160">
        <f t="shared" si="919"/>
        <v>0</v>
      </c>
      <c r="Y144" s="160">
        <f t="shared" si="919"/>
        <v>0</v>
      </c>
      <c r="Z144" s="160">
        <f t="shared" si="919"/>
        <v>0</v>
      </c>
      <c r="AA144" s="160">
        <f t="shared" si="919"/>
        <v>0</v>
      </c>
      <c r="AB144" s="160">
        <f t="shared" si="919"/>
        <v>0</v>
      </c>
      <c r="AC144" s="160">
        <f t="shared" si="919"/>
        <v>0</v>
      </c>
      <c r="AD144" s="160">
        <f t="shared" si="919"/>
        <v>0</v>
      </c>
      <c r="AE144" s="160">
        <f t="shared" si="919"/>
        <v>0</v>
      </c>
      <c r="AF144" s="160">
        <f t="shared" si="919"/>
        <v>0</v>
      </c>
      <c r="AG144" s="160">
        <f t="shared" si="919"/>
        <v>0</v>
      </c>
      <c r="AH144" s="160">
        <f t="shared" si="919"/>
        <v>0</v>
      </c>
      <c r="AI144" s="160">
        <f t="shared" si="919"/>
        <v>0</v>
      </c>
      <c r="AJ144" s="160">
        <f t="shared" si="919"/>
        <v>0</v>
      </c>
      <c r="AK144" s="160">
        <f t="shared" si="919"/>
        <v>0</v>
      </c>
      <c r="AL144" s="160">
        <f t="shared" si="919"/>
        <v>0</v>
      </c>
      <c r="AM144" s="160">
        <f t="shared" si="919"/>
        <v>0</v>
      </c>
      <c r="AN144" s="160">
        <f t="shared" si="919"/>
        <v>0</v>
      </c>
      <c r="AO144" s="160">
        <f t="shared" si="919"/>
        <v>0</v>
      </c>
      <c r="AP144" s="160">
        <f t="shared" si="919"/>
        <v>0</v>
      </c>
      <c r="AQ144" s="160">
        <f t="shared" si="919"/>
        <v>0</v>
      </c>
      <c r="AR144" s="160">
        <f t="shared" si="919"/>
        <v>0</v>
      </c>
      <c r="AS144" s="160">
        <f t="shared" si="919"/>
        <v>0</v>
      </c>
      <c r="AT144" s="160">
        <f t="shared" si="919"/>
        <v>0</v>
      </c>
      <c r="AU144" s="160">
        <f t="shared" si="919"/>
        <v>0</v>
      </c>
      <c r="AV144" s="160">
        <f t="shared" si="919"/>
        <v>0</v>
      </c>
    </row>
    <row r="145" spans="2:48" x14ac:dyDescent="0.2">
      <c r="B145" s="44" t="s">
        <v>445</v>
      </c>
      <c r="C145" s="184" t="s">
        <v>44</v>
      </c>
      <c r="D145" s="42"/>
      <c r="E145" s="2"/>
      <c r="F145" s="2"/>
      <c r="G145" s="160">
        <f t="shared" ref="G145" si="920">+(G143+F145)*G143</f>
        <v>0</v>
      </c>
      <c r="H145" s="160">
        <f t="shared" ref="H145" si="921">+(H143+G145)*H143</f>
        <v>1</v>
      </c>
      <c r="I145" s="160">
        <f>+(I143+H145)*I143</f>
        <v>2</v>
      </c>
      <c r="J145" s="160">
        <f t="shared" ref="J145" si="922">+(J143+I145)*J143</f>
        <v>3</v>
      </c>
      <c r="K145" s="160">
        <f t="shared" ref="K145" si="923">+(K143+J145)*K143</f>
        <v>4</v>
      </c>
      <c r="L145" s="160">
        <f t="shared" ref="L145" si="924">+(L143+K145)*L143</f>
        <v>0</v>
      </c>
      <c r="M145" s="160">
        <f t="shared" ref="M145" si="925">+(M143+L145)*M143</f>
        <v>0</v>
      </c>
      <c r="N145" s="160">
        <f t="shared" ref="N145" si="926">+(N143+M145)*N143</f>
        <v>0</v>
      </c>
      <c r="O145" s="160">
        <f t="shared" ref="O145" si="927">+(O143+N145)*O143</f>
        <v>0</v>
      </c>
      <c r="P145" s="160">
        <f t="shared" ref="P145" si="928">+(P143+O145)*P143</f>
        <v>0</v>
      </c>
      <c r="Q145" s="160">
        <f t="shared" ref="Q145" si="929">+(Q143+P145)*Q143</f>
        <v>0</v>
      </c>
      <c r="R145" s="160">
        <f t="shared" ref="R145" si="930">+(R143+Q145)*R143</f>
        <v>0</v>
      </c>
      <c r="S145" s="160">
        <f t="shared" ref="S145" si="931">+(S143+R145)*S143</f>
        <v>0</v>
      </c>
      <c r="T145" s="160">
        <f t="shared" ref="T145" si="932">+(T143+S145)*T143</f>
        <v>0</v>
      </c>
      <c r="U145" s="160">
        <f t="shared" ref="U145" si="933">+(U143+T145)*U143</f>
        <v>0</v>
      </c>
      <c r="V145" s="160">
        <f t="shared" ref="V145" si="934">+(V143+U145)*V143</f>
        <v>0</v>
      </c>
      <c r="W145" s="160">
        <f t="shared" ref="W145" si="935">+(W143+V145)*W143</f>
        <v>0</v>
      </c>
      <c r="X145" s="160">
        <f t="shared" ref="X145" si="936">+(X143+W145)*X143</f>
        <v>0</v>
      </c>
      <c r="Y145" s="160">
        <f t="shared" ref="Y145" si="937">+(Y143+X145)*Y143</f>
        <v>0</v>
      </c>
      <c r="Z145" s="160">
        <f t="shared" ref="Z145" si="938">+(Z143+Y145)*Z143</f>
        <v>0</v>
      </c>
      <c r="AA145" s="160">
        <f t="shared" ref="AA145" si="939">+(AA143+Z145)*AA143</f>
        <v>0</v>
      </c>
      <c r="AB145" s="160">
        <f t="shared" ref="AB145" si="940">+(AB143+AA145)*AB143</f>
        <v>0</v>
      </c>
      <c r="AC145" s="160">
        <f t="shared" ref="AC145" si="941">+(AC143+AB145)*AC143</f>
        <v>0</v>
      </c>
      <c r="AD145" s="160">
        <f t="shared" ref="AD145" si="942">+(AD143+AC145)*AD143</f>
        <v>0</v>
      </c>
      <c r="AE145" s="160">
        <f t="shared" ref="AE145" si="943">+(AE143+AD145)*AE143</f>
        <v>0</v>
      </c>
      <c r="AF145" s="160">
        <f t="shared" ref="AF145" si="944">+(AF143+AE145)*AF143</f>
        <v>0</v>
      </c>
      <c r="AG145" s="160">
        <f t="shared" ref="AG145" si="945">+(AG143+AF145)*AG143</f>
        <v>0</v>
      </c>
      <c r="AH145" s="160">
        <f t="shared" ref="AH145" si="946">+(AH143+AG145)*AH143</f>
        <v>0</v>
      </c>
      <c r="AI145" s="160">
        <f t="shared" ref="AI145" si="947">+(AI143+AH145)*AI143</f>
        <v>0</v>
      </c>
      <c r="AJ145" s="160">
        <f t="shared" ref="AJ145" si="948">+(AJ143+AI145)*AJ143</f>
        <v>0</v>
      </c>
      <c r="AK145" s="160">
        <f t="shared" ref="AK145" si="949">+(AK143+AJ145)*AK143</f>
        <v>0</v>
      </c>
      <c r="AL145" s="160">
        <f t="shared" ref="AL145" si="950">+(AL143+AK145)*AL143</f>
        <v>0</v>
      </c>
      <c r="AM145" s="160">
        <f t="shared" ref="AM145" si="951">+(AM143+AL145)*AM143</f>
        <v>0</v>
      </c>
      <c r="AN145" s="160">
        <f t="shared" ref="AN145" si="952">+(AN143+AM145)*AN143</f>
        <v>0</v>
      </c>
      <c r="AO145" s="160">
        <f t="shared" ref="AO145" si="953">+(AO143+AN145)*AO143</f>
        <v>0</v>
      </c>
      <c r="AP145" s="160">
        <f t="shared" ref="AP145" si="954">+(AP143+AO145)*AP143</f>
        <v>0</v>
      </c>
      <c r="AQ145" s="160">
        <f t="shared" ref="AQ145" si="955">+(AQ143+AP145)*AQ143</f>
        <v>0</v>
      </c>
      <c r="AR145" s="160">
        <f t="shared" ref="AR145" si="956">+(AR143+AQ145)*AR143</f>
        <v>0</v>
      </c>
      <c r="AS145" s="160">
        <f t="shared" ref="AS145" si="957">+(AS143+AR145)*AS143</f>
        <v>0</v>
      </c>
      <c r="AT145" s="160">
        <f t="shared" ref="AT145" si="958">+(AT143+AS145)*AT143</f>
        <v>0</v>
      </c>
      <c r="AU145" s="160">
        <f t="shared" ref="AU145" si="959">+(AU143+AT145)*AU143</f>
        <v>0</v>
      </c>
      <c r="AV145" s="160">
        <f t="shared" ref="AV145" si="960">+(AV143+AU145)*AV143</f>
        <v>0</v>
      </c>
    </row>
    <row r="146" spans="2:48" x14ac:dyDescent="0.2">
      <c r="B146" s="44" t="s">
        <v>446</v>
      </c>
      <c r="C146" s="184" t="s">
        <v>46</v>
      </c>
      <c r="D146" s="42"/>
      <c r="E146" s="2"/>
      <c r="F146" s="2"/>
      <c r="G146" s="160">
        <f>+ROUND(G$9*G148,0)</f>
        <v>0</v>
      </c>
      <c r="H146" s="160">
        <f t="shared" ref="H146:AV146" si="961">+ROUND(H$9*H148,0)</f>
        <v>12</v>
      </c>
      <c r="I146" s="160">
        <f t="shared" si="961"/>
        <v>12</v>
      </c>
      <c r="J146" s="160">
        <f t="shared" si="961"/>
        <v>12</v>
      </c>
      <c r="K146" s="160">
        <f t="shared" si="961"/>
        <v>7</v>
      </c>
      <c r="L146" s="160">
        <f t="shared" si="961"/>
        <v>0</v>
      </c>
      <c r="M146" s="160">
        <f t="shared" si="961"/>
        <v>0</v>
      </c>
      <c r="N146" s="160">
        <f t="shared" si="961"/>
        <v>0</v>
      </c>
      <c r="O146" s="160">
        <f t="shared" si="961"/>
        <v>0</v>
      </c>
      <c r="P146" s="160">
        <f t="shared" si="961"/>
        <v>0</v>
      </c>
      <c r="Q146" s="160">
        <f t="shared" si="961"/>
        <v>0</v>
      </c>
      <c r="R146" s="160">
        <f t="shared" si="961"/>
        <v>0</v>
      </c>
      <c r="S146" s="160">
        <f t="shared" si="961"/>
        <v>0</v>
      </c>
      <c r="T146" s="160">
        <f t="shared" si="961"/>
        <v>0</v>
      </c>
      <c r="U146" s="160">
        <f t="shared" si="961"/>
        <v>0</v>
      </c>
      <c r="V146" s="160">
        <f t="shared" si="961"/>
        <v>0</v>
      </c>
      <c r="W146" s="160">
        <f t="shared" si="961"/>
        <v>0</v>
      </c>
      <c r="X146" s="160">
        <f t="shared" si="961"/>
        <v>0</v>
      </c>
      <c r="Y146" s="160">
        <f t="shared" si="961"/>
        <v>0</v>
      </c>
      <c r="Z146" s="160">
        <f t="shared" si="961"/>
        <v>0</v>
      </c>
      <c r="AA146" s="160">
        <f t="shared" si="961"/>
        <v>0</v>
      </c>
      <c r="AB146" s="160">
        <f t="shared" si="961"/>
        <v>0</v>
      </c>
      <c r="AC146" s="160">
        <f t="shared" si="961"/>
        <v>0</v>
      </c>
      <c r="AD146" s="160">
        <f t="shared" si="961"/>
        <v>0</v>
      </c>
      <c r="AE146" s="160">
        <f t="shared" si="961"/>
        <v>0</v>
      </c>
      <c r="AF146" s="160">
        <f t="shared" si="961"/>
        <v>0</v>
      </c>
      <c r="AG146" s="160">
        <f t="shared" si="961"/>
        <v>0</v>
      </c>
      <c r="AH146" s="160">
        <f t="shared" si="961"/>
        <v>0</v>
      </c>
      <c r="AI146" s="160">
        <f t="shared" si="961"/>
        <v>0</v>
      </c>
      <c r="AJ146" s="160">
        <f t="shared" si="961"/>
        <v>0</v>
      </c>
      <c r="AK146" s="160">
        <f t="shared" si="961"/>
        <v>0</v>
      </c>
      <c r="AL146" s="160">
        <f t="shared" si="961"/>
        <v>0</v>
      </c>
      <c r="AM146" s="160">
        <f t="shared" si="961"/>
        <v>0</v>
      </c>
      <c r="AN146" s="160">
        <f t="shared" si="961"/>
        <v>0</v>
      </c>
      <c r="AO146" s="160">
        <f t="shared" si="961"/>
        <v>0</v>
      </c>
      <c r="AP146" s="160">
        <f t="shared" si="961"/>
        <v>0</v>
      </c>
      <c r="AQ146" s="160">
        <f t="shared" si="961"/>
        <v>0</v>
      </c>
      <c r="AR146" s="160">
        <f t="shared" si="961"/>
        <v>0</v>
      </c>
      <c r="AS146" s="160">
        <f t="shared" si="961"/>
        <v>0</v>
      </c>
      <c r="AT146" s="160">
        <f t="shared" si="961"/>
        <v>0</v>
      </c>
      <c r="AU146" s="160">
        <f t="shared" si="961"/>
        <v>0</v>
      </c>
      <c r="AV146" s="160">
        <f t="shared" si="961"/>
        <v>0</v>
      </c>
    </row>
    <row r="147" spans="2:48" x14ac:dyDescent="0.2">
      <c r="B147" s="44" t="s">
        <v>447</v>
      </c>
      <c r="C147" s="184" t="s">
        <v>48</v>
      </c>
      <c r="D147" s="42"/>
      <c r="E147" s="2"/>
      <c r="F147" s="2"/>
      <c r="G147" s="160">
        <f>IF(G145=1,  IF(H143=0,$D141-$D140+1, G$8-$D140+1),IF(AND(G143=1,H143=1),G$10,$D141-G$7+1))*G143</f>
        <v>0</v>
      </c>
      <c r="H147" s="160">
        <f t="shared" ref="H147" si="962">IF(H145=1,  IF(I143=0,$D141-$D140+1, H$8-$D140+1),IF(AND(H143=1,I143=1),H$10,$D141-H$7+1))*H143</f>
        <v>366</v>
      </c>
      <c r="I147" s="160">
        <f t="shared" ref="I147" si="963">IF(I145=1,  IF(J143=0,$D141-$D140+1, I$8-$D140+1),IF(AND(I143=1,J143=1),I$10,$D141-I$7+1))*I143</f>
        <v>365</v>
      </c>
      <c r="J147" s="160">
        <f t="shared" ref="J147" si="964">IF(J145=1,  IF(K143=0,$D141-$D140+1, J$8-$D140+1),IF(AND(J143=1,K143=1),J$10,$D141-J$7+1))*J143</f>
        <v>365</v>
      </c>
      <c r="K147" s="160">
        <f t="shared" ref="K147" si="965">IF(K145=1,  IF(L143=0,$D141-$D140+1, K$8-$D140+1),IF(AND(K143=1,L143=1),K$10,$D141-K$7+1))*K143</f>
        <v>212</v>
      </c>
      <c r="L147" s="160">
        <f t="shared" ref="L147" si="966">IF(L145=1,  IF(M143=0,$D141-$D140+1, L$8-$D140+1),IF(AND(L143=1,M143=1),L$10,$D141-L$7+1))*L143</f>
        <v>0</v>
      </c>
      <c r="M147" s="160">
        <f t="shared" ref="M147" si="967">IF(M145=1,  IF(N143=0,$D141-$D140+1, M$8-$D140+1),IF(AND(M143=1,N143=1),M$10,$D141-M$7+1))*M143</f>
        <v>0</v>
      </c>
      <c r="N147" s="160">
        <f t="shared" ref="N147" si="968">IF(N145=1,  IF(O143=0,$D141-$D140+1, N$8-$D140+1),IF(AND(N143=1,O143=1),N$10,$D141-N$7+1))*N143</f>
        <v>0</v>
      </c>
      <c r="O147" s="160">
        <f t="shared" ref="O147" si="969">IF(O145=1,  IF(P143=0,$D141-$D140+1, O$8-$D140+1),IF(AND(O143=1,P143=1),O$10,$D141-O$7+1))*O143</f>
        <v>0</v>
      </c>
      <c r="P147" s="160">
        <f t="shared" ref="P147" si="970">IF(P145=1,  IF(Q143=0,$D141-$D140+1, P$8-$D140+1),IF(AND(P143=1,Q143=1),P$10,$D141-P$7+1))*P143</f>
        <v>0</v>
      </c>
      <c r="Q147" s="160">
        <f t="shared" ref="Q147" si="971">IF(Q145=1,  IF(R143=0,$D141-$D140+1, Q$8-$D140+1),IF(AND(Q143=1,R143=1),Q$10,$D141-Q$7+1))*Q143</f>
        <v>0</v>
      </c>
      <c r="R147" s="160">
        <f t="shared" ref="R147" si="972">IF(R145=1,  IF(S143=0,$D141-$D140+1, R$8-$D140+1),IF(AND(R143=1,S143=1),R$10,$D141-R$7+1))*R143</f>
        <v>0</v>
      </c>
      <c r="S147" s="160">
        <f t="shared" ref="S147" si="973">IF(S145=1,  IF(T143=0,$D141-$D140+1, S$8-$D140+1),IF(AND(S143=1,T143=1),S$10,$D141-S$7+1))*S143</f>
        <v>0</v>
      </c>
      <c r="T147" s="160">
        <f t="shared" ref="T147" si="974">IF(T145=1,  IF(U143=0,$D141-$D140+1, T$8-$D140+1),IF(AND(T143=1,U143=1),T$10,$D141-T$7+1))*T143</f>
        <v>0</v>
      </c>
      <c r="U147" s="160">
        <f t="shared" ref="U147" si="975">IF(U145=1,  IF(V143=0,$D141-$D140+1, U$8-$D140+1),IF(AND(U143=1,V143=1),U$10,$D141-U$7+1))*U143</f>
        <v>0</v>
      </c>
      <c r="V147" s="160">
        <f t="shared" ref="V147" si="976">IF(V145=1,  IF(W143=0,$D141-$D140+1, V$8-$D140+1),IF(AND(V143=1,W143=1),V$10,$D141-V$7+1))*V143</f>
        <v>0</v>
      </c>
      <c r="W147" s="160">
        <f t="shared" ref="W147" si="977">IF(W145=1,  IF(X143=0,$D141-$D140+1, W$8-$D140+1),IF(AND(W143=1,X143=1),W$10,$D141-W$7+1))*W143</f>
        <v>0</v>
      </c>
      <c r="X147" s="160">
        <f t="shared" ref="X147" si="978">IF(X145=1,  IF(Y143=0,$D141-$D140+1, X$8-$D140+1),IF(AND(X143=1,Y143=1),X$10,$D141-X$7+1))*X143</f>
        <v>0</v>
      </c>
      <c r="Y147" s="160">
        <f t="shared" ref="Y147" si="979">IF(Y145=1,  IF(Z143=0,$D141-$D140+1, Y$8-$D140+1),IF(AND(Y143=1,Z143=1),Y$10,$D141-Y$7+1))*Y143</f>
        <v>0</v>
      </c>
      <c r="Z147" s="160">
        <f t="shared" ref="Z147" si="980">IF(Z145=1,  IF(AA143=0,$D141-$D140+1, Z$8-$D140+1),IF(AND(Z143=1,AA143=1),Z$10,$D141-Z$7+1))*Z143</f>
        <v>0</v>
      </c>
      <c r="AA147" s="160">
        <f t="shared" ref="AA147" si="981">IF(AA145=1,  IF(AB143=0,$D141-$D140+1, AA$8-$D140+1),IF(AND(AA143=1,AB143=1),AA$10,$D141-AA$7+1))*AA143</f>
        <v>0</v>
      </c>
      <c r="AB147" s="160">
        <f t="shared" ref="AB147" si="982">IF(AB145=1,  IF(AC143=0,$D141-$D140+1, AB$8-$D140+1),IF(AND(AB143=1,AC143=1),AB$10,$D141-AB$7+1))*AB143</f>
        <v>0</v>
      </c>
      <c r="AC147" s="160">
        <f t="shared" ref="AC147" si="983">IF(AC145=1,  IF(AD143=0,$D141-$D140+1, AC$8-$D140+1),IF(AND(AC143=1,AD143=1),AC$10,$D141-AC$7+1))*AC143</f>
        <v>0</v>
      </c>
      <c r="AD147" s="160">
        <f t="shared" ref="AD147" si="984">IF(AD145=1,  IF(AE143=0,$D141-$D140+1, AD$8-$D140+1),IF(AND(AD143=1,AE143=1),AD$10,$D141-AD$7+1))*AD143</f>
        <v>0</v>
      </c>
      <c r="AE147" s="160">
        <f t="shared" ref="AE147" si="985">IF(AE145=1,  IF(AF143=0,$D141-$D140+1, AE$8-$D140+1),IF(AND(AE143=1,AF143=1),AE$10,$D141-AE$7+1))*AE143</f>
        <v>0</v>
      </c>
      <c r="AF147" s="160">
        <f t="shared" ref="AF147" si="986">IF(AF145=1,  IF(AG143=0,$D141-$D140+1, AF$8-$D140+1),IF(AND(AF143=1,AG143=1),AF$10,$D141-AF$7+1))*AF143</f>
        <v>0</v>
      </c>
      <c r="AG147" s="160">
        <f t="shared" ref="AG147" si="987">IF(AG145=1,  IF(AH143=0,$D141-$D140+1, AG$8-$D140+1),IF(AND(AG143=1,AH143=1),AG$10,$D141-AG$7+1))*AG143</f>
        <v>0</v>
      </c>
      <c r="AH147" s="160">
        <f t="shared" ref="AH147" si="988">IF(AH145=1,  IF(AI143=0,$D141-$D140+1, AH$8-$D140+1),IF(AND(AH143=1,AI143=1),AH$10,$D141-AH$7+1))*AH143</f>
        <v>0</v>
      </c>
      <c r="AI147" s="160">
        <f t="shared" ref="AI147" si="989">IF(AI145=1,  IF(AJ143=0,$D141-$D140+1, AI$8-$D140+1),IF(AND(AI143=1,AJ143=1),AI$10,$D141-AI$7+1))*AI143</f>
        <v>0</v>
      </c>
      <c r="AJ147" s="160">
        <f t="shared" ref="AJ147" si="990">IF(AJ145=1,  IF(AK143=0,$D141-$D140+1, AJ$8-$D140+1),IF(AND(AJ143=1,AK143=1),AJ$10,$D141-AJ$7+1))*AJ143</f>
        <v>0</v>
      </c>
      <c r="AK147" s="160">
        <f t="shared" ref="AK147" si="991">IF(AK145=1,  IF(AL143=0,$D141-$D140+1, AK$8-$D140+1),IF(AND(AK143=1,AL143=1),AK$10,$D141-AK$7+1))*AK143</f>
        <v>0</v>
      </c>
      <c r="AL147" s="160">
        <f t="shared" ref="AL147" si="992">IF(AL145=1,  IF(AM143=0,$D141-$D140+1, AL$8-$D140+1),IF(AND(AL143=1,AM143=1),AL$10,$D141-AL$7+1))*AL143</f>
        <v>0</v>
      </c>
      <c r="AM147" s="160">
        <f t="shared" ref="AM147" si="993">IF(AM145=1,  IF(AN143=0,$D141-$D140+1, AM$8-$D140+1),IF(AND(AM143=1,AN143=1),AM$10,$D141-AM$7+1))*AM143</f>
        <v>0</v>
      </c>
      <c r="AN147" s="160">
        <f t="shared" ref="AN147" si="994">IF(AN145=1,  IF(AO143=0,$D141-$D140+1, AN$8-$D140+1),IF(AND(AN143=1,AO143=1),AN$10,$D141-AN$7+1))*AN143</f>
        <v>0</v>
      </c>
      <c r="AO147" s="160">
        <f t="shared" ref="AO147" si="995">IF(AO145=1,  IF(AP143=0,$D141-$D140+1, AO$8-$D140+1),IF(AND(AO143=1,AP143=1),AO$10,$D141-AO$7+1))*AO143</f>
        <v>0</v>
      </c>
      <c r="AP147" s="160">
        <f t="shared" ref="AP147" si="996">IF(AP145=1,  IF(AQ143=0,$D141-$D140+1, AP$8-$D140+1),IF(AND(AP143=1,AQ143=1),AP$10,$D141-AP$7+1))*AP143</f>
        <v>0</v>
      </c>
      <c r="AQ147" s="160">
        <f t="shared" ref="AQ147" si="997">IF(AQ145=1,  IF(AR143=0,$D141-$D140+1, AQ$8-$D140+1),IF(AND(AQ143=1,AR143=1),AQ$10,$D141-AQ$7+1))*AQ143</f>
        <v>0</v>
      </c>
      <c r="AR147" s="160">
        <f t="shared" ref="AR147" si="998">IF(AR145=1,  IF(AS143=0,$D141-$D140+1, AR$8-$D140+1),IF(AND(AR143=1,AS143=1),AR$10,$D141-AR$7+1))*AR143</f>
        <v>0</v>
      </c>
      <c r="AS147" s="160">
        <f t="shared" ref="AS147" si="999">IF(AS145=1,  IF(AT143=0,$D141-$D140+1, AS$8-$D140+1),IF(AND(AS143=1,AT143=1),AS$10,$D141-AS$7+1))*AS143</f>
        <v>0</v>
      </c>
      <c r="AT147" s="160">
        <f t="shared" ref="AT147" si="1000">IF(AT145=1,  IF(AU143=0,$D141-$D140+1, AT$8-$D140+1),IF(AND(AT143=1,AU143=1),AT$10,$D141-AT$7+1))*AT143</f>
        <v>0</v>
      </c>
      <c r="AU147" s="160">
        <f t="shared" ref="AU147" si="1001">IF(AU145=1,  IF(AV143=0,$D141-$D140+1, AU$8-$D140+1),IF(AND(AU143=1,AV143=1),AU$10,$D141-AU$7+1))*AU143</f>
        <v>0</v>
      </c>
      <c r="AV147" s="160">
        <f t="shared" ref="AV147" si="1002">IF(AV145=1,  IF(AW143=0,$D141-$D140+1, AV$8-$D140+1),IF(AND(AV143=1,AW143=1),AV$10,$D141-AV$7+1))*AV143</f>
        <v>0</v>
      </c>
    </row>
    <row r="148" spans="2:48" x14ac:dyDescent="0.2">
      <c r="B148" s="190" t="s">
        <v>448</v>
      </c>
      <c r="C148" s="186" t="s">
        <v>2</v>
      </c>
      <c r="D148" s="43"/>
      <c r="E148" s="191"/>
      <c r="F148" s="191"/>
      <c r="G148" s="192">
        <f>+IF(ISERROR(G147/G$10),0,G147/G$10)</f>
        <v>0</v>
      </c>
      <c r="H148" s="192">
        <f t="shared" ref="H148:AV148" si="1003">+IF(ISERROR(H147/H$10),0,H147/H$10)</f>
        <v>1</v>
      </c>
      <c r="I148" s="192">
        <f t="shared" si="1003"/>
        <v>1</v>
      </c>
      <c r="J148" s="192">
        <f t="shared" si="1003"/>
        <v>1</v>
      </c>
      <c r="K148" s="192">
        <f t="shared" si="1003"/>
        <v>0.58082191780821912</v>
      </c>
      <c r="L148" s="192">
        <f t="shared" si="1003"/>
        <v>0</v>
      </c>
      <c r="M148" s="192">
        <f t="shared" si="1003"/>
        <v>0</v>
      </c>
      <c r="N148" s="192">
        <f t="shared" si="1003"/>
        <v>0</v>
      </c>
      <c r="O148" s="192">
        <f t="shared" si="1003"/>
        <v>0</v>
      </c>
      <c r="P148" s="192">
        <f t="shared" si="1003"/>
        <v>0</v>
      </c>
      <c r="Q148" s="192">
        <f t="shared" si="1003"/>
        <v>0</v>
      </c>
      <c r="R148" s="192">
        <f t="shared" si="1003"/>
        <v>0</v>
      </c>
      <c r="S148" s="192">
        <f t="shared" si="1003"/>
        <v>0</v>
      </c>
      <c r="T148" s="192">
        <f t="shared" si="1003"/>
        <v>0</v>
      </c>
      <c r="U148" s="192">
        <f t="shared" si="1003"/>
        <v>0</v>
      </c>
      <c r="V148" s="192">
        <f t="shared" si="1003"/>
        <v>0</v>
      </c>
      <c r="W148" s="192">
        <f t="shared" si="1003"/>
        <v>0</v>
      </c>
      <c r="X148" s="192">
        <f t="shared" si="1003"/>
        <v>0</v>
      </c>
      <c r="Y148" s="192">
        <f t="shared" si="1003"/>
        <v>0</v>
      </c>
      <c r="Z148" s="192">
        <f t="shared" si="1003"/>
        <v>0</v>
      </c>
      <c r="AA148" s="192">
        <f t="shared" si="1003"/>
        <v>0</v>
      </c>
      <c r="AB148" s="192">
        <f t="shared" si="1003"/>
        <v>0</v>
      </c>
      <c r="AC148" s="192">
        <f t="shared" si="1003"/>
        <v>0</v>
      </c>
      <c r="AD148" s="192">
        <f t="shared" si="1003"/>
        <v>0</v>
      </c>
      <c r="AE148" s="192">
        <f t="shared" si="1003"/>
        <v>0</v>
      </c>
      <c r="AF148" s="192">
        <f t="shared" si="1003"/>
        <v>0</v>
      </c>
      <c r="AG148" s="192">
        <f t="shared" si="1003"/>
        <v>0</v>
      </c>
      <c r="AH148" s="192">
        <f t="shared" si="1003"/>
        <v>0</v>
      </c>
      <c r="AI148" s="192">
        <f t="shared" si="1003"/>
        <v>0</v>
      </c>
      <c r="AJ148" s="192">
        <f t="shared" si="1003"/>
        <v>0</v>
      </c>
      <c r="AK148" s="192">
        <f t="shared" si="1003"/>
        <v>0</v>
      </c>
      <c r="AL148" s="192">
        <f t="shared" si="1003"/>
        <v>0</v>
      </c>
      <c r="AM148" s="192">
        <f t="shared" si="1003"/>
        <v>0</v>
      </c>
      <c r="AN148" s="192">
        <f t="shared" si="1003"/>
        <v>0</v>
      </c>
      <c r="AO148" s="192">
        <f t="shared" si="1003"/>
        <v>0</v>
      </c>
      <c r="AP148" s="192">
        <f t="shared" si="1003"/>
        <v>0</v>
      </c>
      <c r="AQ148" s="192">
        <f t="shared" si="1003"/>
        <v>0</v>
      </c>
      <c r="AR148" s="192">
        <f t="shared" si="1003"/>
        <v>0</v>
      </c>
      <c r="AS148" s="192">
        <f t="shared" si="1003"/>
        <v>0</v>
      </c>
      <c r="AT148" s="192">
        <f t="shared" si="1003"/>
        <v>0</v>
      </c>
      <c r="AU148" s="192">
        <f t="shared" si="1003"/>
        <v>0</v>
      </c>
      <c r="AV148" s="192">
        <f t="shared" si="1003"/>
        <v>0</v>
      </c>
    </row>
    <row r="149" spans="2:48" x14ac:dyDescent="0.2">
      <c r="B149" s="188" t="s">
        <v>485</v>
      </c>
      <c r="C149" s="185" t="s">
        <v>127</v>
      </c>
      <c r="D149" s="189">
        <f>+D141+1</f>
        <v>46600</v>
      </c>
      <c r="E149" s="172"/>
      <c r="F149" s="172"/>
      <c r="G149" s="172"/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</row>
    <row r="150" spans="2:48" x14ac:dyDescent="0.2">
      <c r="B150" s="44" t="s">
        <v>486</v>
      </c>
      <c r="C150" s="184" t="s">
        <v>127</v>
      </c>
      <c r="D150" s="376">
        <f>+$D$12</f>
        <v>55884</v>
      </c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</row>
    <row r="151" spans="2:48" x14ac:dyDescent="0.2">
      <c r="B151" s="44" t="s">
        <v>487</v>
      </c>
      <c r="C151" s="184" t="s">
        <v>40</v>
      </c>
      <c r="D151" s="42"/>
      <c r="E151" s="2"/>
      <c r="F151" s="2"/>
      <c r="G151" s="160">
        <f>AND($D149&gt;=G$7,$D149&lt;=G$8)*1</f>
        <v>0</v>
      </c>
      <c r="H151" s="160">
        <f t="shared" ref="H151:AV151" si="1004">AND($D149&gt;=H$7,$D149&lt;=H$8)*1</f>
        <v>0</v>
      </c>
      <c r="I151" s="160">
        <f t="shared" si="1004"/>
        <v>0</v>
      </c>
      <c r="J151" s="160">
        <f t="shared" si="1004"/>
        <v>0</v>
      </c>
      <c r="K151" s="160">
        <f t="shared" si="1004"/>
        <v>1</v>
      </c>
      <c r="L151" s="160">
        <f t="shared" si="1004"/>
        <v>0</v>
      </c>
      <c r="M151" s="160">
        <f t="shared" si="1004"/>
        <v>0</v>
      </c>
      <c r="N151" s="160">
        <f t="shared" si="1004"/>
        <v>0</v>
      </c>
      <c r="O151" s="160">
        <f t="shared" si="1004"/>
        <v>0</v>
      </c>
      <c r="P151" s="160">
        <f t="shared" si="1004"/>
        <v>0</v>
      </c>
      <c r="Q151" s="160">
        <f t="shared" si="1004"/>
        <v>0</v>
      </c>
      <c r="R151" s="160">
        <f t="shared" si="1004"/>
        <v>0</v>
      </c>
      <c r="S151" s="160">
        <f t="shared" si="1004"/>
        <v>0</v>
      </c>
      <c r="T151" s="160">
        <f t="shared" si="1004"/>
        <v>0</v>
      </c>
      <c r="U151" s="160">
        <f t="shared" si="1004"/>
        <v>0</v>
      </c>
      <c r="V151" s="160">
        <f t="shared" si="1004"/>
        <v>0</v>
      </c>
      <c r="W151" s="160">
        <f t="shared" si="1004"/>
        <v>0</v>
      </c>
      <c r="X151" s="160">
        <f t="shared" si="1004"/>
        <v>0</v>
      </c>
      <c r="Y151" s="160">
        <f t="shared" si="1004"/>
        <v>0</v>
      </c>
      <c r="Z151" s="160">
        <f t="shared" si="1004"/>
        <v>0</v>
      </c>
      <c r="AA151" s="160">
        <f t="shared" si="1004"/>
        <v>0</v>
      </c>
      <c r="AB151" s="160">
        <f t="shared" si="1004"/>
        <v>0</v>
      </c>
      <c r="AC151" s="160">
        <f t="shared" si="1004"/>
        <v>0</v>
      </c>
      <c r="AD151" s="160">
        <f t="shared" si="1004"/>
        <v>0</v>
      </c>
      <c r="AE151" s="160">
        <f t="shared" si="1004"/>
        <v>0</v>
      </c>
      <c r="AF151" s="160">
        <f t="shared" si="1004"/>
        <v>0</v>
      </c>
      <c r="AG151" s="160">
        <f t="shared" si="1004"/>
        <v>0</v>
      </c>
      <c r="AH151" s="160">
        <f t="shared" si="1004"/>
        <v>0</v>
      </c>
      <c r="AI151" s="160">
        <f t="shared" si="1004"/>
        <v>0</v>
      </c>
      <c r="AJ151" s="160">
        <f t="shared" si="1004"/>
        <v>0</v>
      </c>
      <c r="AK151" s="160">
        <f t="shared" si="1004"/>
        <v>0</v>
      </c>
      <c r="AL151" s="160">
        <f t="shared" si="1004"/>
        <v>0</v>
      </c>
      <c r="AM151" s="160">
        <f t="shared" si="1004"/>
        <v>0</v>
      </c>
      <c r="AN151" s="160">
        <f t="shared" si="1004"/>
        <v>0</v>
      </c>
      <c r="AO151" s="160">
        <f t="shared" si="1004"/>
        <v>0</v>
      </c>
      <c r="AP151" s="160">
        <f t="shared" si="1004"/>
        <v>0</v>
      </c>
      <c r="AQ151" s="160">
        <f t="shared" si="1004"/>
        <v>0</v>
      </c>
      <c r="AR151" s="160">
        <f t="shared" si="1004"/>
        <v>0</v>
      </c>
      <c r="AS151" s="160">
        <f t="shared" si="1004"/>
        <v>0</v>
      </c>
      <c r="AT151" s="160">
        <f t="shared" si="1004"/>
        <v>0</v>
      </c>
      <c r="AU151" s="160">
        <f t="shared" si="1004"/>
        <v>0</v>
      </c>
      <c r="AV151" s="160">
        <f t="shared" si="1004"/>
        <v>0</v>
      </c>
    </row>
    <row r="152" spans="2:48" x14ac:dyDescent="0.2">
      <c r="B152" s="44" t="s">
        <v>488</v>
      </c>
      <c r="C152" s="184" t="s">
        <v>40</v>
      </c>
      <c r="D152" s="42"/>
      <c r="E152" s="2"/>
      <c r="F152" s="2"/>
      <c r="G152" s="160">
        <f>AND(G$7&lt;=$D150,G$8&gt;=$D149)*1</f>
        <v>0</v>
      </c>
      <c r="H152" s="160">
        <f t="shared" ref="H152:AV152" si="1005">AND(H$7&lt;=$D150,H$8&gt;=$D149)*1</f>
        <v>0</v>
      </c>
      <c r="I152" s="160">
        <f t="shared" si="1005"/>
        <v>0</v>
      </c>
      <c r="J152" s="160">
        <f t="shared" si="1005"/>
        <v>0</v>
      </c>
      <c r="K152" s="160">
        <f t="shared" si="1005"/>
        <v>1</v>
      </c>
      <c r="L152" s="160">
        <f t="shared" si="1005"/>
        <v>1</v>
      </c>
      <c r="M152" s="160">
        <f t="shared" si="1005"/>
        <v>1</v>
      </c>
      <c r="N152" s="160">
        <f t="shared" si="1005"/>
        <v>1</v>
      </c>
      <c r="O152" s="160">
        <f t="shared" si="1005"/>
        <v>1</v>
      </c>
      <c r="P152" s="160">
        <f t="shared" si="1005"/>
        <v>1</v>
      </c>
      <c r="Q152" s="160">
        <f t="shared" si="1005"/>
        <v>1</v>
      </c>
      <c r="R152" s="160">
        <f t="shared" si="1005"/>
        <v>1</v>
      </c>
      <c r="S152" s="160">
        <f t="shared" si="1005"/>
        <v>1</v>
      </c>
      <c r="T152" s="160">
        <f t="shared" si="1005"/>
        <v>1</v>
      </c>
      <c r="U152" s="160">
        <f t="shared" si="1005"/>
        <v>1</v>
      </c>
      <c r="V152" s="160">
        <f t="shared" si="1005"/>
        <v>1</v>
      </c>
      <c r="W152" s="160">
        <f t="shared" si="1005"/>
        <v>1</v>
      </c>
      <c r="X152" s="160">
        <f t="shared" si="1005"/>
        <v>1</v>
      </c>
      <c r="Y152" s="160">
        <f t="shared" si="1005"/>
        <v>1</v>
      </c>
      <c r="Z152" s="160">
        <f t="shared" si="1005"/>
        <v>1</v>
      </c>
      <c r="AA152" s="160">
        <f t="shared" si="1005"/>
        <v>1</v>
      </c>
      <c r="AB152" s="160">
        <f t="shared" si="1005"/>
        <v>1</v>
      </c>
      <c r="AC152" s="160">
        <f t="shared" si="1005"/>
        <v>1</v>
      </c>
      <c r="AD152" s="160">
        <f t="shared" si="1005"/>
        <v>1</v>
      </c>
      <c r="AE152" s="160">
        <f t="shared" si="1005"/>
        <v>1</v>
      </c>
      <c r="AF152" s="160">
        <f t="shared" si="1005"/>
        <v>1</v>
      </c>
      <c r="AG152" s="160">
        <f t="shared" si="1005"/>
        <v>1</v>
      </c>
      <c r="AH152" s="160">
        <f t="shared" si="1005"/>
        <v>1</v>
      </c>
      <c r="AI152" s="160">
        <f t="shared" si="1005"/>
        <v>1</v>
      </c>
      <c r="AJ152" s="160">
        <f t="shared" si="1005"/>
        <v>1</v>
      </c>
      <c r="AK152" s="160">
        <f t="shared" si="1005"/>
        <v>0</v>
      </c>
      <c r="AL152" s="160">
        <f t="shared" si="1005"/>
        <v>0</v>
      </c>
      <c r="AM152" s="160">
        <f t="shared" si="1005"/>
        <v>0</v>
      </c>
      <c r="AN152" s="160">
        <f t="shared" si="1005"/>
        <v>0</v>
      </c>
      <c r="AO152" s="160">
        <f t="shared" si="1005"/>
        <v>0</v>
      </c>
      <c r="AP152" s="160">
        <f t="shared" si="1005"/>
        <v>0</v>
      </c>
      <c r="AQ152" s="160">
        <f t="shared" si="1005"/>
        <v>0</v>
      </c>
      <c r="AR152" s="160">
        <f t="shared" si="1005"/>
        <v>0</v>
      </c>
      <c r="AS152" s="160">
        <f t="shared" si="1005"/>
        <v>0</v>
      </c>
      <c r="AT152" s="160">
        <f t="shared" si="1005"/>
        <v>0</v>
      </c>
      <c r="AU152" s="160">
        <f t="shared" si="1005"/>
        <v>0</v>
      </c>
      <c r="AV152" s="160">
        <f t="shared" si="1005"/>
        <v>0</v>
      </c>
    </row>
    <row r="153" spans="2:48" x14ac:dyDescent="0.2">
      <c r="B153" s="44" t="s">
        <v>489</v>
      </c>
      <c r="C153" s="184" t="s">
        <v>40</v>
      </c>
      <c r="D153" s="42"/>
      <c r="E153" s="2"/>
      <c r="F153" s="2"/>
      <c r="G153" s="160">
        <f>AND($D150&gt;=G$7,$D150&lt;=G$8)*1</f>
        <v>0</v>
      </c>
      <c r="H153" s="160">
        <f t="shared" ref="H153:AV153" si="1006">AND($D150&gt;=H$7,$D150&lt;=H$8)*1</f>
        <v>0</v>
      </c>
      <c r="I153" s="160">
        <f t="shared" si="1006"/>
        <v>0</v>
      </c>
      <c r="J153" s="160">
        <f t="shared" si="1006"/>
        <v>0</v>
      </c>
      <c r="K153" s="160">
        <f t="shared" si="1006"/>
        <v>0</v>
      </c>
      <c r="L153" s="160">
        <f t="shared" si="1006"/>
        <v>0</v>
      </c>
      <c r="M153" s="160">
        <f t="shared" si="1006"/>
        <v>0</v>
      </c>
      <c r="N153" s="160">
        <f t="shared" si="1006"/>
        <v>0</v>
      </c>
      <c r="O153" s="160">
        <f t="shared" si="1006"/>
        <v>0</v>
      </c>
      <c r="P153" s="160">
        <f t="shared" si="1006"/>
        <v>0</v>
      </c>
      <c r="Q153" s="160">
        <f t="shared" si="1006"/>
        <v>0</v>
      </c>
      <c r="R153" s="160">
        <f t="shared" si="1006"/>
        <v>0</v>
      </c>
      <c r="S153" s="160">
        <f t="shared" si="1006"/>
        <v>0</v>
      </c>
      <c r="T153" s="160">
        <f t="shared" si="1006"/>
        <v>0</v>
      </c>
      <c r="U153" s="160">
        <f t="shared" si="1006"/>
        <v>0</v>
      </c>
      <c r="V153" s="160">
        <f t="shared" si="1006"/>
        <v>0</v>
      </c>
      <c r="W153" s="160">
        <f t="shared" si="1006"/>
        <v>0</v>
      </c>
      <c r="X153" s="160">
        <f t="shared" si="1006"/>
        <v>0</v>
      </c>
      <c r="Y153" s="160">
        <f t="shared" si="1006"/>
        <v>0</v>
      </c>
      <c r="Z153" s="160">
        <f t="shared" si="1006"/>
        <v>0</v>
      </c>
      <c r="AA153" s="160">
        <f t="shared" si="1006"/>
        <v>0</v>
      </c>
      <c r="AB153" s="160">
        <f t="shared" si="1006"/>
        <v>0</v>
      </c>
      <c r="AC153" s="160">
        <f t="shared" si="1006"/>
        <v>0</v>
      </c>
      <c r="AD153" s="160">
        <f t="shared" si="1006"/>
        <v>0</v>
      </c>
      <c r="AE153" s="160">
        <f t="shared" si="1006"/>
        <v>0</v>
      </c>
      <c r="AF153" s="160">
        <f t="shared" si="1006"/>
        <v>0</v>
      </c>
      <c r="AG153" s="160">
        <f t="shared" si="1006"/>
        <v>0</v>
      </c>
      <c r="AH153" s="160">
        <f t="shared" si="1006"/>
        <v>0</v>
      </c>
      <c r="AI153" s="160">
        <f t="shared" si="1006"/>
        <v>0</v>
      </c>
      <c r="AJ153" s="160">
        <f t="shared" si="1006"/>
        <v>1</v>
      </c>
      <c r="AK153" s="160">
        <f t="shared" si="1006"/>
        <v>0</v>
      </c>
      <c r="AL153" s="160">
        <f t="shared" si="1006"/>
        <v>0</v>
      </c>
      <c r="AM153" s="160">
        <f t="shared" si="1006"/>
        <v>0</v>
      </c>
      <c r="AN153" s="160">
        <f t="shared" si="1006"/>
        <v>0</v>
      </c>
      <c r="AO153" s="160">
        <f t="shared" si="1006"/>
        <v>0</v>
      </c>
      <c r="AP153" s="160">
        <f t="shared" si="1006"/>
        <v>0</v>
      </c>
      <c r="AQ153" s="160">
        <f t="shared" si="1006"/>
        <v>0</v>
      </c>
      <c r="AR153" s="160">
        <f t="shared" si="1006"/>
        <v>0</v>
      </c>
      <c r="AS153" s="160">
        <f t="shared" si="1006"/>
        <v>0</v>
      </c>
      <c r="AT153" s="160">
        <f t="shared" si="1006"/>
        <v>0</v>
      </c>
      <c r="AU153" s="160">
        <f t="shared" si="1006"/>
        <v>0</v>
      </c>
      <c r="AV153" s="160">
        <f t="shared" si="1006"/>
        <v>0</v>
      </c>
    </row>
    <row r="154" spans="2:48" x14ac:dyDescent="0.2">
      <c r="B154" s="44" t="s">
        <v>490</v>
      </c>
      <c r="C154" s="184" t="s">
        <v>44</v>
      </c>
      <c r="D154" s="42"/>
      <c r="E154" s="2"/>
      <c r="F154" s="2"/>
      <c r="G154" s="160">
        <f t="shared" ref="G154" si="1007">+(G152+F154)*G152</f>
        <v>0</v>
      </c>
      <c r="H154" s="160">
        <f t="shared" ref="H154" si="1008">+(H152+G154)*H152</f>
        <v>0</v>
      </c>
      <c r="I154" s="160">
        <f>+(I152+H154)*I152</f>
        <v>0</v>
      </c>
      <c r="J154" s="160">
        <f t="shared" ref="J154" si="1009">+(J152+I154)*J152</f>
        <v>0</v>
      </c>
      <c r="K154" s="160">
        <f t="shared" ref="K154" si="1010">+(K152+J154)*K152</f>
        <v>1</v>
      </c>
      <c r="L154" s="160">
        <f t="shared" ref="L154" si="1011">+(L152+K154)*L152</f>
        <v>2</v>
      </c>
      <c r="M154" s="160">
        <f t="shared" ref="M154" si="1012">+(M152+L154)*M152</f>
        <v>3</v>
      </c>
      <c r="N154" s="160">
        <f t="shared" ref="N154" si="1013">+(N152+M154)*N152</f>
        <v>4</v>
      </c>
      <c r="O154" s="160">
        <f t="shared" ref="O154" si="1014">+(O152+N154)*O152</f>
        <v>5</v>
      </c>
      <c r="P154" s="160">
        <f t="shared" ref="P154" si="1015">+(P152+O154)*P152</f>
        <v>6</v>
      </c>
      <c r="Q154" s="160">
        <f t="shared" ref="Q154" si="1016">+(Q152+P154)*Q152</f>
        <v>7</v>
      </c>
      <c r="R154" s="160">
        <f t="shared" ref="R154" si="1017">+(R152+Q154)*R152</f>
        <v>8</v>
      </c>
      <c r="S154" s="160">
        <f t="shared" ref="S154" si="1018">+(S152+R154)*S152</f>
        <v>9</v>
      </c>
      <c r="T154" s="160">
        <f t="shared" ref="T154" si="1019">+(T152+S154)*T152</f>
        <v>10</v>
      </c>
      <c r="U154" s="160">
        <f t="shared" ref="U154" si="1020">+(U152+T154)*U152</f>
        <v>11</v>
      </c>
      <c r="V154" s="160">
        <f t="shared" ref="V154" si="1021">+(V152+U154)*V152</f>
        <v>12</v>
      </c>
      <c r="W154" s="160">
        <f t="shared" ref="W154" si="1022">+(W152+V154)*W152</f>
        <v>13</v>
      </c>
      <c r="X154" s="160">
        <f t="shared" ref="X154" si="1023">+(X152+W154)*X152</f>
        <v>14</v>
      </c>
      <c r="Y154" s="160">
        <f t="shared" ref="Y154" si="1024">+(Y152+X154)*Y152</f>
        <v>15</v>
      </c>
      <c r="Z154" s="160">
        <f t="shared" ref="Z154" si="1025">+(Z152+Y154)*Z152</f>
        <v>16</v>
      </c>
      <c r="AA154" s="160">
        <f t="shared" ref="AA154" si="1026">+(AA152+Z154)*AA152</f>
        <v>17</v>
      </c>
      <c r="AB154" s="160">
        <f t="shared" ref="AB154" si="1027">+(AB152+AA154)*AB152</f>
        <v>18</v>
      </c>
      <c r="AC154" s="160">
        <f t="shared" ref="AC154" si="1028">+(AC152+AB154)*AC152</f>
        <v>19</v>
      </c>
      <c r="AD154" s="160">
        <f t="shared" ref="AD154" si="1029">+(AD152+AC154)*AD152</f>
        <v>20</v>
      </c>
      <c r="AE154" s="160">
        <f t="shared" ref="AE154" si="1030">+(AE152+AD154)*AE152</f>
        <v>21</v>
      </c>
      <c r="AF154" s="160">
        <f t="shared" ref="AF154" si="1031">+(AF152+AE154)*AF152</f>
        <v>22</v>
      </c>
      <c r="AG154" s="160">
        <f t="shared" ref="AG154" si="1032">+(AG152+AF154)*AG152</f>
        <v>23</v>
      </c>
      <c r="AH154" s="160">
        <f t="shared" ref="AH154" si="1033">+(AH152+AG154)*AH152</f>
        <v>24</v>
      </c>
      <c r="AI154" s="160">
        <f t="shared" ref="AI154" si="1034">+(AI152+AH154)*AI152</f>
        <v>25</v>
      </c>
      <c r="AJ154" s="160">
        <f t="shared" ref="AJ154" si="1035">+(AJ152+AI154)*AJ152</f>
        <v>26</v>
      </c>
      <c r="AK154" s="160">
        <f t="shared" ref="AK154" si="1036">+(AK152+AJ154)*AK152</f>
        <v>0</v>
      </c>
      <c r="AL154" s="160">
        <f t="shared" ref="AL154" si="1037">+(AL152+AK154)*AL152</f>
        <v>0</v>
      </c>
      <c r="AM154" s="160">
        <f t="shared" ref="AM154" si="1038">+(AM152+AL154)*AM152</f>
        <v>0</v>
      </c>
      <c r="AN154" s="160">
        <f t="shared" ref="AN154" si="1039">+(AN152+AM154)*AN152</f>
        <v>0</v>
      </c>
      <c r="AO154" s="160">
        <f t="shared" ref="AO154" si="1040">+(AO152+AN154)*AO152</f>
        <v>0</v>
      </c>
      <c r="AP154" s="160">
        <f t="shared" ref="AP154" si="1041">+(AP152+AO154)*AP152</f>
        <v>0</v>
      </c>
      <c r="AQ154" s="160">
        <f t="shared" ref="AQ154" si="1042">+(AQ152+AP154)*AQ152</f>
        <v>0</v>
      </c>
      <c r="AR154" s="160">
        <f t="shared" ref="AR154" si="1043">+(AR152+AQ154)*AR152</f>
        <v>0</v>
      </c>
      <c r="AS154" s="160">
        <f t="shared" ref="AS154" si="1044">+(AS152+AR154)*AS152</f>
        <v>0</v>
      </c>
      <c r="AT154" s="160">
        <f t="shared" ref="AT154" si="1045">+(AT152+AS154)*AT152</f>
        <v>0</v>
      </c>
      <c r="AU154" s="160">
        <f t="shared" ref="AU154" si="1046">+(AU152+AT154)*AU152</f>
        <v>0</v>
      </c>
      <c r="AV154" s="160">
        <f t="shared" ref="AV154" si="1047">+(AV152+AU154)*AV152</f>
        <v>0</v>
      </c>
    </row>
    <row r="155" spans="2:48" x14ac:dyDescent="0.2">
      <c r="B155" s="44" t="s">
        <v>491</v>
      </c>
      <c r="C155" s="184" t="s">
        <v>46</v>
      </c>
      <c r="D155" s="42"/>
      <c r="E155" s="2"/>
      <c r="F155" s="2"/>
      <c r="G155" s="160">
        <f>+ROUND(G$9*G157,0)</f>
        <v>0</v>
      </c>
      <c r="H155" s="160">
        <f t="shared" ref="H155:AV155" si="1048">+ROUND(H$9*H157,0)</f>
        <v>0</v>
      </c>
      <c r="I155" s="160">
        <f t="shared" si="1048"/>
        <v>0</v>
      </c>
      <c r="J155" s="160">
        <f t="shared" si="1048"/>
        <v>0</v>
      </c>
      <c r="K155" s="160">
        <f t="shared" si="1048"/>
        <v>5</v>
      </c>
      <c r="L155" s="160">
        <f t="shared" si="1048"/>
        <v>12</v>
      </c>
      <c r="M155" s="160">
        <f t="shared" si="1048"/>
        <v>12</v>
      </c>
      <c r="N155" s="160">
        <f t="shared" si="1048"/>
        <v>12</v>
      </c>
      <c r="O155" s="160">
        <f t="shared" si="1048"/>
        <v>12</v>
      </c>
      <c r="P155" s="160">
        <f t="shared" si="1048"/>
        <v>12</v>
      </c>
      <c r="Q155" s="160">
        <f t="shared" si="1048"/>
        <v>12</v>
      </c>
      <c r="R155" s="160">
        <f t="shared" si="1048"/>
        <v>12</v>
      </c>
      <c r="S155" s="160">
        <f t="shared" si="1048"/>
        <v>12</v>
      </c>
      <c r="T155" s="160">
        <f t="shared" si="1048"/>
        <v>12</v>
      </c>
      <c r="U155" s="160">
        <f t="shared" si="1048"/>
        <v>12</v>
      </c>
      <c r="V155" s="160">
        <f t="shared" si="1048"/>
        <v>12</v>
      </c>
      <c r="W155" s="160">
        <f t="shared" si="1048"/>
        <v>12</v>
      </c>
      <c r="X155" s="160">
        <f t="shared" si="1048"/>
        <v>12</v>
      </c>
      <c r="Y155" s="160">
        <f t="shared" si="1048"/>
        <v>12</v>
      </c>
      <c r="Z155" s="160">
        <f t="shared" si="1048"/>
        <v>12</v>
      </c>
      <c r="AA155" s="160">
        <f t="shared" si="1048"/>
        <v>12</v>
      </c>
      <c r="AB155" s="160">
        <f t="shared" si="1048"/>
        <v>12</v>
      </c>
      <c r="AC155" s="160">
        <f t="shared" si="1048"/>
        <v>12</v>
      </c>
      <c r="AD155" s="160">
        <f t="shared" si="1048"/>
        <v>12</v>
      </c>
      <c r="AE155" s="160">
        <f t="shared" si="1048"/>
        <v>12</v>
      </c>
      <c r="AF155" s="160">
        <f t="shared" si="1048"/>
        <v>12</v>
      </c>
      <c r="AG155" s="160">
        <f t="shared" si="1048"/>
        <v>12</v>
      </c>
      <c r="AH155" s="160">
        <f t="shared" si="1048"/>
        <v>12</v>
      </c>
      <c r="AI155" s="160">
        <f t="shared" si="1048"/>
        <v>12</v>
      </c>
      <c r="AJ155" s="160">
        <f t="shared" si="1048"/>
        <v>12</v>
      </c>
      <c r="AK155" s="160">
        <f t="shared" si="1048"/>
        <v>0</v>
      </c>
      <c r="AL155" s="160">
        <f t="shared" si="1048"/>
        <v>0</v>
      </c>
      <c r="AM155" s="160">
        <f t="shared" si="1048"/>
        <v>0</v>
      </c>
      <c r="AN155" s="160">
        <f t="shared" si="1048"/>
        <v>0</v>
      </c>
      <c r="AO155" s="160">
        <f t="shared" si="1048"/>
        <v>0</v>
      </c>
      <c r="AP155" s="160">
        <f t="shared" si="1048"/>
        <v>0</v>
      </c>
      <c r="AQ155" s="160">
        <f t="shared" si="1048"/>
        <v>0</v>
      </c>
      <c r="AR155" s="160">
        <f t="shared" si="1048"/>
        <v>0</v>
      </c>
      <c r="AS155" s="160">
        <f t="shared" si="1048"/>
        <v>0</v>
      </c>
      <c r="AT155" s="160">
        <f t="shared" si="1048"/>
        <v>0</v>
      </c>
      <c r="AU155" s="160">
        <f t="shared" si="1048"/>
        <v>0</v>
      </c>
      <c r="AV155" s="160">
        <f t="shared" si="1048"/>
        <v>0</v>
      </c>
    </row>
    <row r="156" spans="2:48" x14ac:dyDescent="0.2">
      <c r="B156" s="44" t="s">
        <v>492</v>
      </c>
      <c r="C156" s="184" t="s">
        <v>48</v>
      </c>
      <c r="D156" s="42"/>
      <c r="E156" s="2"/>
      <c r="F156" s="2"/>
      <c r="G156" s="160">
        <f>IF(G154=1,  IF(H152=0,$D150-$D149+1, G$8-$D149+1),IF(AND(G152=1,H152=1),G$10,$D150-G$7+1))*G152</f>
        <v>0</v>
      </c>
      <c r="H156" s="160">
        <f t="shared" ref="H156" si="1049">IF(H154=1,  IF(I152=0,$D150-$D149+1, H$8-$D149+1),IF(AND(H152=1,I152=1),H$10,$D150-H$7+1))*H152</f>
        <v>0</v>
      </c>
      <c r="I156" s="160">
        <f t="shared" ref="I156" si="1050">IF(I154=1,  IF(J152=0,$D150-$D149+1, I$8-$D149+1),IF(AND(I152=1,J152=1),I$10,$D150-I$7+1))*I152</f>
        <v>0</v>
      </c>
      <c r="J156" s="160">
        <f t="shared" ref="J156" si="1051">IF(J154=1,  IF(K152=0,$D150-$D149+1, J$8-$D149+1),IF(AND(J152=1,K152=1),J$10,$D150-J$7+1))*J152</f>
        <v>0</v>
      </c>
      <c r="K156" s="160">
        <f t="shared" ref="K156" si="1052">IF(K154=1,  IF(L152=0,$D150-$D149+1, K$8-$D149+1),IF(AND(K152=1,L152=1),K$10,$D150-K$7+1))*K152</f>
        <v>153</v>
      </c>
      <c r="L156" s="160">
        <f t="shared" ref="L156" si="1053">IF(L154=1,  IF(M152=0,$D150-$D149+1, L$8-$D149+1),IF(AND(L152=1,M152=1),L$10,$D150-L$7+1))*L152</f>
        <v>366</v>
      </c>
      <c r="M156" s="160">
        <f t="shared" ref="M156" si="1054">IF(M154=1,  IF(N152=0,$D150-$D149+1, M$8-$D149+1),IF(AND(M152=1,N152=1),M$10,$D150-M$7+1))*M152</f>
        <v>365</v>
      </c>
      <c r="N156" s="160">
        <f t="shared" ref="N156" si="1055">IF(N154=1,  IF(O152=0,$D150-$D149+1, N$8-$D149+1),IF(AND(N152=1,O152=1),N$10,$D150-N$7+1))*N152</f>
        <v>365</v>
      </c>
      <c r="O156" s="160">
        <f t="shared" ref="O156" si="1056">IF(O154=1,  IF(P152=0,$D150-$D149+1, O$8-$D149+1),IF(AND(O152=1,P152=1),O$10,$D150-O$7+1))*O152</f>
        <v>365</v>
      </c>
      <c r="P156" s="160">
        <f t="shared" ref="P156" si="1057">IF(P154=1,  IF(Q152=0,$D150-$D149+1, P$8-$D149+1),IF(AND(P152=1,Q152=1),P$10,$D150-P$7+1))*P152</f>
        <v>366</v>
      </c>
      <c r="Q156" s="160">
        <f t="shared" ref="Q156" si="1058">IF(Q154=1,  IF(R152=0,$D150-$D149+1, Q$8-$D149+1),IF(AND(Q152=1,R152=1),Q$10,$D150-Q$7+1))*Q152</f>
        <v>365</v>
      </c>
      <c r="R156" s="160">
        <f t="shared" ref="R156" si="1059">IF(R154=1,  IF(S152=0,$D150-$D149+1, R$8-$D149+1),IF(AND(R152=1,S152=1),R$10,$D150-R$7+1))*R152</f>
        <v>365</v>
      </c>
      <c r="S156" s="160">
        <f t="shared" ref="S156" si="1060">IF(S154=1,  IF(T152=0,$D150-$D149+1, S$8-$D149+1),IF(AND(S152=1,T152=1),S$10,$D150-S$7+1))*S152</f>
        <v>365</v>
      </c>
      <c r="T156" s="160">
        <f t="shared" ref="T156" si="1061">IF(T154=1,  IF(U152=0,$D150-$D149+1, T$8-$D149+1),IF(AND(T152=1,U152=1),T$10,$D150-T$7+1))*T152</f>
        <v>366</v>
      </c>
      <c r="U156" s="160">
        <f t="shared" ref="U156" si="1062">IF(U154=1,  IF(V152=0,$D150-$D149+1, U$8-$D149+1),IF(AND(U152=1,V152=1),U$10,$D150-U$7+1))*U152</f>
        <v>365</v>
      </c>
      <c r="V156" s="160">
        <f t="shared" ref="V156" si="1063">IF(V154=1,  IF(W152=0,$D150-$D149+1, V$8-$D149+1),IF(AND(V152=1,W152=1),V$10,$D150-V$7+1))*V152</f>
        <v>365</v>
      </c>
      <c r="W156" s="160">
        <f t="shared" ref="W156" si="1064">IF(W154=1,  IF(X152=0,$D150-$D149+1, W$8-$D149+1),IF(AND(W152=1,X152=1),W$10,$D150-W$7+1))*W152</f>
        <v>365</v>
      </c>
      <c r="X156" s="160">
        <f t="shared" ref="X156" si="1065">IF(X154=1,  IF(Y152=0,$D150-$D149+1, X$8-$D149+1),IF(AND(X152=1,Y152=1),X$10,$D150-X$7+1))*X152</f>
        <v>366</v>
      </c>
      <c r="Y156" s="160">
        <f t="shared" ref="Y156" si="1066">IF(Y154=1,  IF(Z152=0,$D150-$D149+1, Y$8-$D149+1),IF(AND(Y152=1,Z152=1),Y$10,$D150-Y$7+1))*Y152</f>
        <v>365</v>
      </c>
      <c r="Z156" s="160">
        <f t="shared" ref="Z156" si="1067">IF(Z154=1,  IF(AA152=0,$D150-$D149+1, Z$8-$D149+1),IF(AND(Z152=1,AA152=1),Z$10,$D150-Z$7+1))*Z152</f>
        <v>365</v>
      </c>
      <c r="AA156" s="160">
        <f t="shared" ref="AA156" si="1068">IF(AA154=1,  IF(AB152=0,$D150-$D149+1, AA$8-$D149+1),IF(AND(AA152=1,AB152=1),AA$10,$D150-AA$7+1))*AA152</f>
        <v>365</v>
      </c>
      <c r="AB156" s="160">
        <f t="shared" ref="AB156" si="1069">IF(AB154=1,  IF(AC152=0,$D150-$D149+1, AB$8-$D149+1),IF(AND(AB152=1,AC152=1),AB$10,$D150-AB$7+1))*AB152</f>
        <v>366</v>
      </c>
      <c r="AC156" s="160">
        <f t="shared" ref="AC156" si="1070">IF(AC154=1,  IF(AD152=0,$D150-$D149+1, AC$8-$D149+1),IF(AND(AC152=1,AD152=1),AC$10,$D150-AC$7+1))*AC152</f>
        <v>365</v>
      </c>
      <c r="AD156" s="160">
        <f t="shared" ref="AD156" si="1071">IF(AD154=1,  IF(AE152=0,$D150-$D149+1, AD$8-$D149+1),IF(AND(AD152=1,AE152=1),AD$10,$D150-AD$7+1))*AD152</f>
        <v>365</v>
      </c>
      <c r="AE156" s="160">
        <f t="shared" ref="AE156" si="1072">IF(AE154=1,  IF(AF152=0,$D150-$D149+1, AE$8-$D149+1),IF(AND(AE152=1,AF152=1),AE$10,$D150-AE$7+1))*AE152</f>
        <v>365</v>
      </c>
      <c r="AF156" s="160">
        <f t="shared" ref="AF156" si="1073">IF(AF154=1,  IF(AG152=0,$D150-$D149+1, AF$8-$D149+1),IF(AND(AF152=1,AG152=1),AF$10,$D150-AF$7+1))*AF152</f>
        <v>366</v>
      </c>
      <c r="AG156" s="160">
        <f t="shared" ref="AG156" si="1074">IF(AG154=1,  IF(AH152=0,$D150-$D149+1, AG$8-$D149+1),IF(AND(AG152=1,AH152=1),AG$10,$D150-AG$7+1))*AG152</f>
        <v>365</v>
      </c>
      <c r="AH156" s="160">
        <f t="shared" ref="AH156" si="1075">IF(AH154=1,  IF(AI152=0,$D150-$D149+1, AH$8-$D149+1),IF(AND(AH152=1,AI152=1),AH$10,$D150-AH$7+1))*AH152</f>
        <v>365</v>
      </c>
      <c r="AI156" s="160">
        <f t="shared" ref="AI156" si="1076">IF(AI154=1,  IF(AJ152=0,$D150-$D149+1, AI$8-$D149+1),IF(AND(AI152=1,AJ152=1),AI$10,$D150-AI$7+1))*AI152</f>
        <v>365</v>
      </c>
      <c r="AJ156" s="160">
        <f t="shared" ref="AJ156" si="1077">IF(AJ154=1,  IF(AK152=0,$D150-$D149+1, AJ$8-$D149+1),IF(AND(AJ152=1,AK152=1),AJ$10,$D150-AJ$7+1))*AJ152</f>
        <v>366</v>
      </c>
      <c r="AK156" s="160">
        <f t="shared" ref="AK156" si="1078">IF(AK154=1,  IF(AL152=0,$D150-$D149+1, AK$8-$D149+1),IF(AND(AK152=1,AL152=1),AK$10,$D150-AK$7+1))*AK152</f>
        <v>0</v>
      </c>
      <c r="AL156" s="160">
        <f t="shared" ref="AL156" si="1079">IF(AL154=1,  IF(AM152=0,$D150-$D149+1, AL$8-$D149+1),IF(AND(AL152=1,AM152=1),AL$10,$D150-AL$7+1))*AL152</f>
        <v>0</v>
      </c>
      <c r="AM156" s="160">
        <f t="shared" ref="AM156" si="1080">IF(AM154=1,  IF(AN152=0,$D150-$D149+1, AM$8-$D149+1),IF(AND(AM152=1,AN152=1),AM$10,$D150-AM$7+1))*AM152</f>
        <v>0</v>
      </c>
      <c r="AN156" s="160">
        <f t="shared" ref="AN156" si="1081">IF(AN154=1,  IF(AO152=0,$D150-$D149+1, AN$8-$D149+1),IF(AND(AN152=1,AO152=1),AN$10,$D150-AN$7+1))*AN152</f>
        <v>0</v>
      </c>
      <c r="AO156" s="160">
        <f t="shared" ref="AO156" si="1082">IF(AO154=1,  IF(AP152=0,$D150-$D149+1, AO$8-$D149+1),IF(AND(AO152=1,AP152=1),AO$10,$D150-AO$7+1))*AO152</f>
        <v>0</v>
      </c>
      <c r="AP156" s="160">
        <f t="shared" ref="AP156" si="1083">IF(AP154=1,  IF(AQ152=0,$D150-$D149+1, AP$8-$D149+1),IF(AND(AP152=1,AQ152=1),AP$10,$D150-AP$7+1))*AP152</f>
        <v>0</v>
      </c>
      <c r="AQ156" s="160">
        <f t="shared" ref="AQ156" si="1084">IF(AQ154=1,  IF(AR152=0,$D150-$D149+1, AQ$8-$D149+1),IF(AND(AQ152=1,AR152=1),AQ$10,$D150-AQ$7+1))*AQ152</f>
        <v>0</v>
      </c>
      <c r="AR156" s="160">
        <f t="shared" ref="AR156" si="1085">IF(AR154=1,  IF(AS152=0,$D150-$D149+1, AR$8-$D149+1),IF(AND(AR152=1,AS152=1),AR$10,$D150-AR$7+1))*AR152</f>
        <v>0</v>
      </c>
      <c r="AS156" s="160">
        <f t="shared" ref="AS156" si="1086">IF(AS154=1,  IF(AT152=0,$D150-$D149+1, AS$8-$D149+1),IF(AND(AS152=1,AT152=1),AS$10,$D150-AS$7+1))*AS152</f>
        <v>0</v>
      </c>
      <c r="AT156" s="160">
        <f t="shared" ref="AT156" si="1087">IF(AT154=1,  IF(AU152=0,$D150-$D149+1, AT$8-$D149+1),IF(AND(AT152=1,AU152=1),AT$10,$D150-AT$7+1))*AT152</f>
        <v>0</v>
      </c>
      <c r="AU156" s="160">
        <f t="shared" ref="AU156" si="1088">IF(AU154=1,  IF(AV152=0,$D150-$D149+1, AU$8-$D149+1),IF(AND(AU152=1,AV152=1),AU$10,$D150-AU$7+1))*AU152</f>
        <v>0</v>
      </c>
      <c r="AV156" s="160">
        <f t="shared" ref="AV156" si="1089">IF(AV154=1,  IF(AW152=0,$D150-$D149+1, AV$8-$D149+1),IF(AND(AV152=1,AW152=1),AV$10,$D150-AV$7+1))*AV152</f>
        <v>0</v>
      </c>
    </row>
    <row r="157" spans="2:48" x14ac:dyDescent="0.2">
      <c r="B157" s="190" t="s">
        <v>493</v>
      </c>
      <c r="C157" s="186" t="s">
        <v>2</v>
      </c>
      <c r="D157" s="43"/>
      <c r="E157" s="191"/>
      <c r="F157" s="191"/>
      <c r="G157" s="192">
        <f>+IF(ISERROR(G156/G$10),0,G156/G$10)</f>
        <v>0</v>
      </c>
      <c r="H157" s="192">
        <f t="shared" ref="H157:AV157" si="1090">+IF(ISERROR(H156/H$10),0,H156/H$10)</f>
        <v>0</v>
      </c>
      <c r="I157" s="192">
        <f t="shared" si="1090"/>
        <v>0</v>
      </c>
      <c r="J157" s="192">
        <f t="shared" si="1090"/>
        <v>0</v>
      </c>
      <c r="K157" s="192">
        <f t="shared" si="1090"/>
        <v>0.41917808219178082</v>
      </c>
      <c r="L157" s="192">
        <f t="shared" si="1090"/>
        <v>1</v>
      </c>
      <c r="M157" s="192">
        <f t="shared" si="1090"/>
        <v>1</v>
      </c>
      <c r="N157" s="192">
        <f t="shared" si="1090"/>
        <v>1</v>
      </c>
      <c r="O157" s="192">
        <f t="shared" si="1090"/>
        <v>1</v>
      </c>
      <c r="P157" s="192">
        <f t="shared" si="1090"/>
        <v>1</v>
      </c>
      <c r="Q157" s="192">
        <f t="shared" si="1090"/>
        <v>1</v>
      </c>
      <c r="R157" s="192">
        <f t="shared" si="1090"/>
        <v>1</v>
      </c>
      <c r="S157" s="192">
        <f t="shared" si="1090"/>
        <v>1</v>
      </c>
      <c r="T157" s="192">
        <f t="shared" si="1090"/>
        <v>1</v>
      </c>
      <c r="U157" s="192">
        <f t="shared" si="1090"/>
        <v>1</v>
      </c>
      <c r="V157" s="192">
        <f t="shared" si="1090"/>
        <v>1</v>
      </c>
      <c r="W157" s="192">
        <f t="shared" si="1090"/>
        <v>1</v>
      </c>
      <c r="X157" s="192">
        <f t="shared" si="1090"/>
        <v>1</v>
      </c>
      <c r="Y157" s="192">
        <f t="shared" si="1090"/>
        <v>1</v>
      </c>
      <c r="Z157" s="192">
        <f t="shared" si="1090"/>
        <v>1</v>
      </c>
      <c r="AA157" s="192">
        <f t="shared" si="1090"/>
        <v>1</v>
      </c>
      <c r="AB157" s="192">
        <f t="shared" si="1090"/>
        <v>1</v>
      </c>
      <c r="AC157" s="192">
        <f t="shared" si="1090"/>
        <v>1</v>
      </c>
      <c r="AD157" s="192">
        <f t="shared" si="1090"/>
        <v>1</v>
      </c>
      <c r="AE157" s="192">
        <f t="shared" si="1090"/>
        <v>1</v>
      </c>
      <c r="AF157" s="192">
        <f t="shared" si="1090"/>
        <v>1</v>
      </c>
      <c r="AG157" s="192">
        <f t="shared" si="1090"/>
        <v>1</v>
      </c>
      <c r="AH157" s="192">
        <f t="shared" si="1090"/>
        <v>1</v>
      </c>
      <c r="AI157" s="192">
        <f t="shared" si="1090"/>
        <v>1</v>
      </c>
      <c r="AJ157" s="192">
        <f t="shared" si="1090"/>
        <v>1</v>
      </c>
      <c r="AK157" s="192">
        <f t="shared" si="1090"/>
        <v>0</v>
      </c>
      <c r="AL157" s="192">
        <f t="shared" si="1090"/>
        <v>0</v>
      </c>
      <c r="AM157" s="192">
        <f t="shared" si="1090"/>
        <v>0</v>
      </c>
      <c r="AN157" s="192">
        <f t="shared" si="1090"/>
        <v>0</v>
      </c>
      <c r="AO157" s="192">
        <f t="shared" si="1090"/>
        <v>0</v>
      </c>
      <c r="AP157" s="192">
        <f t="shared" si="1090"/>
        <v>0</v>
      </c>
      <c r="AQ157" s="192">
        <f t="shared" si="1090"/>
        <v>0</v>
      </c>
      <c r="AR157" s="192">
        <f t="shared" si="1090"/>
        <v>0</v>
      </c>
      <c r="AS157" s="192">
        <f t="shared" si="1090"/>
        <v>0</v>
      </c>
      <c r="AT157" s="192">
        <f t="shared" si="1090"/>
        <v>0</v>
      </c>
      <c r="AU157" s="192">
        <f t="shared" si="1090"/>
        <v>0</v>
      </c>
      <c r="AV157" s="192">
        <f t="shared" si="1090"/>
        <v>0</v>
      </c>
    </row>
  </sheetData>
  <conditionalFormatting sqref="C3">
    <cfRule type="containsText" dxfId="45" priority="1" operator="containsText" text="Error">
      <formula>NOT(ISERROR(SEARCH("Error",C3)))</formula>
    </cfRule>
  </conditionalFormatting>
  <pageMargins left="0.75" right="0.75" top="1" bottom="1" header="0.5" footer="0.5"/>
  <pageSetup orientation="portrait" r:id="rId1"/>
  <headerFooter alignWithMargins="0"/>
  <ignoredErrors>
    <ignoredError sqref="F51:AV51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4" tint="0.59999389629810485"/>
  </sheetPr>
  <dimension ref="A1:BE339"/>
  <sheetViews>
    <sheetView showGridLines="0" zoomScale="80" zoomScaleNormal="80" workbookViewId="0">
      <pane xSplit="5" ySplit="3" topLeftCell="F9" activePane="bottomRight" state="frozen"/>
      <selection activeCell="L29" sqref="L29"/>
      <selection pane="topRight" activeCell="L29" sqref="L29"/>
      <selection pane="bottomLeft" activeCell="L29" sqref="L29"/>
      <selection pane="bottomRight" activeCell="H28" sqref="H28"/>
    </sheetView>
  </sheetViews>
  <sheetFormatPr baseColWidth="10" defaultColWidth="0" defaultRowHeight="12.75" x14ac:dyDescent="0.2"/>
  <cols>
    <col min="1" max="1" width="9.140625" style="22" customWidth="1"/>
    <col min="2" max="2" width="33.42578125" style="22" customWidth="1"/>
    <col min="3" max="3" width="14" style="22" customWidth="1"/>
    <col min="4" max="4" width="9.140625" style="22" customWidth="1"/>
    <col min="5" max="5" width="14.140625" style="22" customWidth="1"/>
    <col min="6" max="6" width="6.42578125" style="22" customWidth="1"/>
    <col min="7" max="48" width="14.28515625" style="22" customWidth="1"/>
    <col min="49" max="49" width="13.5703125" style="22" customWidth="1"/>
    <col min="50" max="58" width="13.5703125" style="22" hidden="1" customWidth="1"/>
    <col min="59" max="16384" width="13.5703125" style="22" hidden="1"/>
  </cols>
  <sheetData>
    <row r="1" spans="1:48" ht="15" x14ac:dyDescent="0.2">
      <c r="A1" s="1" t="str">
        <f>+Control!$A$1</f>
        <v>Ruta PY1 - Cuatro Mojones-Quiindy</v>
      </c>
      <c r="B1" s="2"/>
      <c r="C1" s="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8" x14ac:dyDescent="0.2">
      <c r="A2" s="3" t="str">
        <f ca="1" xml:space="preserve"> RIGHT( CELL("filename",A3), LEN( CELL("filename",A3)) - SEARCH("]", CELL("filename",A3)))</f>
        <v>Inv. Inicial</v>
      </c>
      <c r="B2" s="2"/>
      <c r="C2" s="1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</row>
    <row r="3" spans="1:48" x14ac:dyDescent="0.2">
      <c r="A3" s="4" t="str">
        <f>+Hip!A3</f>
        <v>Cifras en miles de USD</v>
      </c>
      <c r="B3" s="2"/>
      <c r="C3" s="14" t="str">
        <f ca="1">+Control!O29</f>
        <v>Ok</v>
      </c>
      <c r="D3" s="2"/>
      <c r="E3" s="2"/>
      <c r="F3" s="2"/>
      <c r="G3" s="25">
        <f>+Flags!G3</f>
        <v>2023</v>
      </c>
      <c r="H3" s="25">
        <f>+Flags!H3</f>
        <v>2024</v>
      </c>
      <c r="I3" s="25">
        <f>+Flags!I3</f>
        <v>2025</v>
      </c>
      <c r="J3" s="25">
        <f>+Flags!J3</f>
        <v>2026</v>
      </c>
      <c r="K3" s="25">
        <f>+Flags!K3</f>
        <v>2027</v>
      </c>
      <c r="L3" s="25">
        <f>+Flags!L3</f>
        <v>2028</v>
      </c>
      <c r="M3" s="25">
        <f>+Flags!M3</f>
        <v>2029</v>
      </c>
      <c r="N3" s="25">
        <f>+Flags!N3</f>
        <v>2030</v>
      </c>
      <c r="O3" s="25">
        <f>+Flags!O3</f>
        <v>2031</v>
      </c>
      <c r="P3" s="25">
        <f>+Flags!P3</f>
        <v>2032</v>
      </c>
      <c r="Q3" s="25">
        <f>+Flags!Q3</f>
        <v>2033</v>
      </c>
      <c r="R3" s="25">
        <f>+Flags!R3</f>
        <v>2034</v>
      </c>
      <c r="S3" s="25">
        <f>+Flags!S3</f>
        <v>2035</v>
      </c>
      <c r="T3" s="25">
        <f>+Flags!T3</f>
        <v>2036</v>
      </c>
      <c r="U3" s="25">
        <f>+Flags!U3</f>
        <v>2037</v>
      </c>
      <c r="V3" s="25">
        <f>+Flags!V3</f>
        <v>2038</v>
      </c>
      <c r="W3" s="25">
        <f>+Flags!W3</f>
        <v>2039</v>
      </c>
      <c r="X3" s="25">
        <f>+Flags!X3</f>
        <v>2040</v>
      </c>
      <c r="Y3" s="25">
        <f>+Flags!Y3</f>
        <v>2041</v>
      </c>
      <c r="Z3" s="25">
        <f>+Flags!Z3</f>
        <v>2042</v>
      </c>
      <c r="AA3" s="25">
        <f>+Flags!AA3</f>
        <v>2043</v>
      </c>
      <c r="AB3" s="25">
        <f>+Flags!AB3</f>
        <v>2044</v>
      </c>
      <c r="AC3" s="25">
        <f>+Flags!AC3</f>
        <v>2045</v>
      </c>
      <c r="AD3" s="25">
        <f>+Flags!AD3</f>
        <v>2046</v>
      </c>
      <c r="AE3" s="25">
        <f>+Flags!AE3</f>
        <v>2047</v>
      </c>
      <c r="AF3" s="25">
        <f>+Flags!AF3</f>
        <v>2048</v>
      </c>
      <c r="AG3" s="25">
        <f>+Flags!AG3</f>
        <v>2049</v>
      </c>
      <c r="AH3" s="25">
        <f>+Flags!AH3</f>
        <v>2050</v>
      </c>
      <c r="AI3" s="25">
        <f>+Flags!AI3</f>
        <v>2051</v>
      </c>
      <c r="AJ3" s="25">
        <f>+Flags!AJ3</f>
        <v>2052</v>
      </c>
      <c r="AK3" s="25">
        <f>+Flags!AK3</f>
        <v>2053</v>
      </c>
      <c r="AL3" s="25">
        <f>+Flags!AL3</f>
        <v>2054</v>
      </c>
      <c r="AM3" s="25">
        <f>+Flags!AM3</f>
        <v>2055</v>
      </c>
      <c r="AN3" s="25">
        <f>+Flags!AN3</f>
        <v>2056</v>
      </c>
      <c r="AO3" s="25">
        <f>+Flags!AO3</f>
        <v>2057</v>
      </c>
      <c r="AP3" s="25">
        <f>+Flags!AP3</f>
        <v>2058</v>
      </c>
      <c r="AQ3" s="25">
        <f>+Flags!AQ3</f>
        <v>2059</v>
      </c>
      <c r="AR3" s="25">
        <f>+Flags!AR3</f>
        <v>2060</v>
      </c>
      <c r="AS3" s="25">
        <f>+Flags!AS3</f>
        <v>2061</v>
      </c>
      <c r="AT3" s="25">
        <f>+Flags!AT3</f>
        <v>2062</v>
      </c>
      <c r="AU3" s="25">
        <f>+Flags!AU3</f>
        <v>2063</v>
      </c>
      <c r="AV3" s="25">
        <f>+Flags!AV3</f>
        <v>2064</v>
      </c>
    </row>
    <row r="4" spans="1:48" x14ac:dyDescent="0.2">
      <c r="B4" s="2"/>
      <c r="C4" s="2"/>
      <c r="D4" s="2"/>
      <c r="E4" s="2"/>
      <c r="F4" s="2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3"/>
      <c r="AN4" s="193"/>
      <c r="AO4" s="193"/>
      <c r="AP4" s="193"/>
      <c r="AQ4" s="193"/>
      <c r="AR4" s="193"/>
      <c r="AS4" s="193"/>
      <c r="AT4" s="193"/>
      <c r="AU4" s="193"/>
      <c r="AV4" s="193"/>
    </row>
    <row r="5" spans="1:48" x14ac:dyDescent="0.2">
      <c r="B5" s="2" t="str">
        <f>+Flags!B52</f>
        <v>Factor de Actualización USD 2021</v>
      </c>
      <c r="C5" s="2"/>
      <c r="D5" s="2"/>
      <c r="E5" s="160"/>
      <c r="F5" s="160"/>
      <c r="G5" s="265">
        <f>+Flags!G52</f>
        <v>1.1286659999999999</v>
      </c>
      <c r="H5" s="265">
        <f>+Flags!H52</f>
        <v>1.169297976</v>
      </c>
      <c r="I5" s="265">
        <f>+Flags!I52</f>
        <v>1.188006743616</v>
      </c>
      <c r="J5" s="265">
        <f>+Flags!J52</f>
        <v>1.2129548852319358</v>
      </c>
      <c r="K5" s="265">
        <f>+Flags!K52</f>
        <v>1.2384269378218065</v>
      </c>
      <c r="L5" s="265">
        <f>+Flags!L52</f>
        <v>1.2644339035160643</v>
      </c>
      <c r="M5" s="265">
        <f>+Flags!M52</f>
        <v>1.2909870154899015</v>
      </c>
      <c r="N5" s="265">
        <f>+Flags!N52</f>
        <v>1.3180977428151892</v>
      </c>
      <c r="O5" s="265">
        <f>+Flags!O52</f>
        <v>1.345777795414308</v>
      </c>
      <c r="P5" s="265">
        <f>+Flags!P52</f>
        <v>1.3740391291180083</v>
      </c>
      <c r="Q5" s="265">
        <f>+Flags!Q52</f>
        <v>1.4028939508294864</v>
      </c>
      <c r="R5" s="265">
        <f>+Flags!R52</f>
        <v>1.4323547237969054</v>
      </c>
      <c r="S5" s="265">
        <f>+Flags!S52</f>
        <v>1.4624341729966404</v>
      </c>
      <c r="T5" s="265">
        <f>+Flags!T52</f>
        <v>1.4931452906295697</v>
      </c>
      <c r="U5" s="265">
        <f>+Flags!U52</f>
        <v>1.5245013417327906</v>
      </c>
      <c r="V5" s="265">
        <f>+Flags!V52</f>
        <v>1.556515869909179</v>
      </c>
      <c r="W5" s="265">
        <f>+Flags!W52</f>
        <v>1.5892027031772715</v>
      </c>
      <c r="X5" s="265">
        <f>+Flags!X52</f>
        <v>1.6225759599439942</v>
      </c>
      <c r="Y5" s="265">
        <f>+Flags!Y52</f>
        <v>1.6566500551028178</v>
      </c>
      <c r="Z5" s="265">
        <f>+Flags!Z52</f>
        <v>1.6914397062599769</v>
      </c>
      <c r="AA5" s="265">
        <f>+Flags!AA52</f>
        <v>1.7269599400914362</v>
      </c>
      <c r="AB5" s="265">
        <f>+Flags!AB52</f>
        <v>1.7632260988333561</v>
      </c>
      <c r="AC5" s="265">
        <f>+Flags!AC52</f>
        <v>1.8002538469088565</v>
      </c>
      <c r="AD5" s="265">
        <f>+Flags!AD52</f>
        <v>1.8380591776939423</v>
      </c>
      <c r="AE5" s="265">
        <f>+Flags!AE52</f>
        <v>1.876658420425515</v>
      </c>
      <c r="AF5" s="265">
        <f>+Flags!AF52</f>
        <v>1.9160682472544506</v>
      </c>
      <c r="AG5" s="265">
        <f>+Flags!AG52</f>
        <v>1.9563056804467938</v>
      </c>
      <c r="AH5" s="265">
        <f>+Flags!AH52</f>
        <v>1.9973880997361761</v>
      </c>
      <c r="AI5" s="265">
        <f>+Flags!AI52</f>
        <v>2.0393332498306358</v>
      </c>
      <c r="AJ5" s="265">
        <f>+Flags!AJ52</f>
        <v>2.0821592480770788</v>
      </c>
      <c r="AK5" s="265">
        <f>+Flags!AK52</f>
        <v>2.1258845922866971</v>
      </c>
      <c r="AL5" s="265">
        <f>+Flags!AL52</f>
        <v>2.1705281687247178</v>
      </c>
      <c r="AM5" s="265">
        <f>+Flags!AM52</f>
        <v>2.2161092602679364</v>
      </c>
      <c r="AN5" s="265">
        <f>+Flags!AN52</f>
        <v>2.2626475547335629</v>
      </c>
      <c r="AO5" s="265">
        <f>+Flags!AO52</f>
        <v>2.3101631533829674</v>
      </c>
      <c r="AP5" s="265">
        <f>+Flags!AP52</f>
        <v>2.3586765796040097</v>
      </c>
      <c r="AQ5" s="265">
        <f>+Flags!AQ52</f>
        <v>2.4082087877756937</v>
      </c>
      <c r="AR5" s="265">
        <f>+Flags!AR52</f>
        <v>2.4587811723189832</v>
      </c>
      <c r="AS5" s="265">
        <f>+Flags!AS52</f>
        <v>2.5104155769376817</v>
      </c>
      <c r="AT5" s="265">
        <f>+Flags!AT52</f>
        <v>2.5631343040533729</v>
      </c>
      <c r="AU5" s="265">
        <f>+Flags!AU52</f>
        <v>2.6169601244384935</v>
      </c>
      <c r="AV5" s="265">
        <f>+Flags!AV52</f>
        <v>2.6719162870517015</v>
      </c>
    </row>
    <row r="6" spans="1:48" x14ac:dyDescent="0.2">
      <c r="B6" s="2" t="str">
        <f>+Flags!B13</f>
        <v>Inicio de Concesión</v>
      </c>
      <c r="C6" s="2"/>
      <c r="D6" s="2"/>
      <c r="E6" s="160"/>
      <c r="F6" s="160"/>
      <c r="G6" s="160">
        <f>+Flags!G13</f>
        <v>1</v>
      </c>
      <c r="H6" s="160">
        <f>+Flags!H13</f>
        <v>0</v>
      </c>
      <c r="I6" s="160">
        <f>+Flags!I13</f>
        <v>0</v>
      </c>
      <c r="J6" s="160">
        <f>+Flags!J13</f>
        <v>0</v>
      </c>
      <c r="K6" s="160">
        <f>+Flags!K13</f>
        <v>0</v>
      </c>
      <c r="L6" s="160">
        <f>+Flags!L13</f>
        <v>0</v>
      </c>
      <c r="M6" s="160">
        <f>+Flags!M13</f>
        <v>0</v>
      </c>
      <c r="N6" s="160">
        <f>+Flags!N13</f>
        <v>0</v>
      </c>
      <c r="O6" s="160">
        <f>+Flags!O13</f>
        <v>0</v>
      </c>
      <c r="P6" s="160">
        <f>+Flags!P13</f>
        <v>0</v>
      </c>
      <c r="Q6" s="160">
        <f>+Flags!Q13</f>
        <v>0</v>
      </c>
      <c r="R6" s="160">
        <f>+Flags!R13</f>
        <v>0</v>
      </c>
      <c r="S6" s="160">
        <f>+Flags!S13</f>
        <v>0</v>
      </c>
      <c r="T6" s="160">
        <f>+Flags!T13</f>
        <v>0</v>
      </c>
      <c r="U6" s="160">
        <f>+Flags!U13</f>
        <v>0</v>
      </c>
      <c r="V6" s="160">
        <f>+Flags!V13</f>
        <v>0</v>
      </c>
      <c r="W6" s="160">
        <f>+Flags!W13</f>
        <v>0</v>
      </c>
      <c r="X6" s="160">
        <f>+Flags!X13</f>
        <v>0</v>
      </c>
      <c r="Y6" s="160">
        <f>+Flags!Y13</f>
        <v>0</v>
      </c>
      <c r="Z6" s="160">
        <f>+Flags!Z13</f>
        <v>0</v>
      </c>
      <c r="AA6" s="160">
        <f>+Flags!AA13</f>
        <v>0</v>
      </c>
      <c r="AB6" s="160">
        <f>+Flags!AB13</f>
        <v>0</v>
      </c>
      <c r="AC6" s="160">
        <f>+Flags!AC13</f>
        <v>0</v>
      </c>
      <c r="AD6" s="160">
        <f>+Flags!AD13</f>
        <v>0</v>
      </c>
      <c r="AE6" s="160">
        <f>+Flags!AE13</f>
        <v>0</v>
      </c>
      <c r="AF6" s="160">
        <f>+Flags!AF13</f>
        <v>0</v>
      </c>
      <c r="AG6" s="160">
        <f>+Flags!AG13</f>
        <v>0</v>
      </c>
      <c r="AH6" s="160">
        <f>+Flags!AH13</f>
        <v>0</v>
      </c>
      <c r="AI6" s="160">
        <f>+Flags!AI13</f>
        <v>0</v>
      </c>
      <c r="AJ6" s="160">
        <f>+Flags!AJ13</f>
        <v>0</v>
      </c>
      <c r="AK6" s="160">
        <f>+Flags!AK13</f>
        <v>0</v>
      </c>
      <c r="AL6" s="160">
        <f>+Flags!AL13</f>
        <v>0</v>
      </c>
      <c r="AM6" s="160">
        <f>+Flags!AM13</f>
        <v>0</v>
      </c>
      <c r="AN6" s="160">
        <f>+Flags!AN13</f>
        <v>0</v>
      </c>
      <c r="AO6" s="160">
        <f>+Flags!AO13</f>
        <v>0</v>
      </c>
      <c r="AP6" s="160">
        <f>+Flags!AP13</f>
        <v>0</v>
      </c>
      <c r="AQ6" s="160">
        <f>+Flags!AQ13</f>
        <v>0</v>
      </c>
      <c r="AR6" s="160">
        <f>+Flags!AR13</f>
        <v>0</v>
      </c>
      <c r="AS6" s="160">
        <f>+Flags!AS13</f>
        <v>0</v>
      </c>
      <c r="AT6" s="160">
        <f>+Flags!AT13</f>
        <v>0</v>
      </c>
      <c r="AU6" s="160">
        <f>+Flags!AU13</f>
        <v>0</v>
      </c>
      <c r="AV6" s="160">
        <f>+Flags!AV13</f>
        <v>0</v>
      </c>
    </row>
    <row r="7" spans="1:48" x14ac:dyDescent="0.2">
      <c r="B7" s="2" t="str">
        <f>+Flags!B22</f>
        <v>Inicio de Construcción completa</v>
      </c>
      <c r="C7" s="2"/>
      <c r="D7" s="2"/>
      <c r="E7" s="160"/>
      <c r="F7" s="160"/>
      <c r="G7" s="160">
        <f>+Flags!G22</f>
        <v>0</v>
      </c>
      <c r="H7" s="160">
        <f>+Flags!H22</f>
        <v>1</v>
      </c>
      <c r="I7" s="160">
        <f>+Flags!I22</f>
        <v>0</v>
      </c>
      <c r="J7" s="160">
        <f>+Flags!J22</f>
        <v>0</v>
      </c>
      <c r="K7" s="160">
        <f>+Flags!K22</f>
        <v>0</v>
      </c>
      <c r="L7" s="160">
        <f>+Flags!L22</f>
        <v>0</v>
      </c>
      <c r="M7" s="160">
        <f>+Flags!M22</f>
        <v>0</v>
      </c>
      <c r="N7" s="160">
        <f>+Flags!N22</f>
        <v>0</v>
      </c>
      <c r="O7" s="160">
        <f>+Flags!O22</f>
        <v>0</v>
      </c>
      <c r="P7" s="160">
        <f>+Flags!P22</f>
        <v>0</v>
      </c>
      <c r="Q7" s="160">
        <f>+Flags!Q22</f>
        <v>0</v>
      </c>
      <c r="R7" s="160">
        <f>+Flags!R22</f>
        <v>0</v>
      </c>
      <c r="S7" s="160">
        <f>+Flags!S22</f>
        <v>0</v>
      </c>
      <c r="T7" s="160">
        <f>+Flags!T22</f>
        <v>0</v>
      </c>
      <c r="U7" s="160">
        <f>+Flags!U22</f>
        <v>0</v>
      </c>
      <c r="V7" s="160">
        <f>+Flags!V22</f>
        <v>0</v>
      </c>
      <c r="W7" s="160">
        <f>+Flags!W22</f>
        <v>0</v>
      </c>
      <c r="X7" s="160">
        <f>+Flags!X22</f>
        <v>0</v>
      </c>
      <c r="Y7" s="160">
        <f>+Flags!Y22</f>
        <v>0</v>
      </c>
      <c r="Z7" s="160">
        <f>+Flags!Z22</f>
        <v>0</v>
      </c>
      <c r="AA7" s="160">
        <f>+Flags!AA22</f>
        <v>0</v>
      </c>
      <c r="AB7" s="160">
        <f>+Flags!AB22</f>
        <v>0</v>
      </c>
      <c r="AC7" s="160">
        <f>+Flags!AC22</f>
        <v>0</v>
      </c>
      <c r="AD7" s="160">
        <f>+Flags!AD22</f>
        <v>0</v>
      </c>
      <c r="AE7" s="160">
        <f>+Flags!AE22</f>
        <v>0</v>
      </c>
      <c r="AF7" s="160">
        <f>+Flags!AF22</f>
        <v>0</v>
      </c>
      <c r="AG7" s="160">
        <f>+Flags!AG22</f>
        <v>0</v>
      </c>
      <c r="AH7" s="160">
        <f>+Flags!AH22</f>
        <v>0</v>
      </c>
      <c r="AI7" s="160">
        <f>+Flags!AI22</f>
        <v>0</v>
      </c>
      <c r="AJ7" s="160">
        <f>+Flags!AJ22</f>
        <v>0</v>
      </c>
      <c r="AK7" s="160">
        <f>+Flags!AK22</f>
        <v>0</v>
      </c>
      <c r="AL7" s="160">
        <f>+Flags!AL22</f>
        <v>0</v>
      </c>
      <c r="AM7" s="160">
        <f>+Flags!AM22</f>
        <v>0</v>
      </c>
      <c r="AN7" s="160">
        <f>+Flags!AN22</f>
        <v>0</v>
      </c>
      <c r="AO7" s="160">
        <f>+Flags!AO22</f>
        <v>0</v>
      </c>
      <c r="AP7" s="160">
        <f>+Flags!AP22</f>
        <v>0</v>
      </c>
      <c r="AQ7" s="160">
        <f>+Flags!AQ22</f>
        <v>0</v>
      </c>
      <c r="AR7" s="160">
        <f>+Flags!AR22</f>
        <v>0</v>
      </c>
      <c r="AS7" s="160">
        <f>+Flags!AS22</f>
        <v>0</v>
      </c>
      <c r="AT7" s="160">
        <f>+Flags!AT22</f>
        <v>0</v>
      </c>
      <c r="AU7" s="160">
        <f>+Flags!AU22</f>
        <v>0</v>
      </c>
      <c r="AV7" s="160">
        <f>+Flags!AV22</f>
        <v>0</v>
      </c>
    </row>
    <row r="8" spans="1:48" x14ac:dyDescent="0.2">
      <c r="B8" s="2"/>
      <c r="C8" s="2"/>
      <c r="D8" s="2"/>
      <c r="E8" s="2"/>
      <c r="F8" s="2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</row>
    <row r="9" spans="1:48" x14ac:dyDescent="0.2">
      <c r="B9" s="169" t="s">
        <v>360</v>
      </c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</row>
    <row r="10" spans="1:48" x14ac:dyDescent="0.2">
      <c r="B10" s="2"/>
      <c r="C10" s="2"/>
      <c r="D10" s="2"/>
      <c r="E10" s="2"/>
      <c r="F10" s="2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</row>
    <row r="11" spans="1:48" x14ac:dyDescent="0.2">
      <c r="B11" s="5" t="s">
        <v>15</v>
      </c>
      <c r="C11" s="2"/>
      <c r="D11" s="2"/>
      <c r="E11" s="5">
        <f t="shared" ref="E11" si="0">+SUM(G11:AV11)</f>
        <v>337673.19229205092</v>
      </c>
      <c r="F11" s="2"/>
      <c r="G11" s="357">
        <f>+SUM(G12:G16)</f>
        <v>0</v>
      </c>
      <c r="H11" s="357">
        <f t="shared" ref="H11:AV11" si="1">+SUM(H12:H16)</f>
        <v>40052.470475941132</v>
      </c>
      <c r="I11" s="357">
        <f t="shared" si="1"/>
        <v>161763.968308888</v>
      </c>
      <c r="J11" s="357">
        <f t="shared" si="1"/>
        <v>89589.099420780374</v>
      </c>
      <c r="K11" s="357">
        <f t="shared" si="1"/>
        <v>46267.654086441413</v>
      </c>
      <c r="L11" s="357">
        <f t="shared" si="1"/>
        <v>0</v>
      </c>
      <c r="M11" s="357">
        <f t="shared" si="1"/>
        <v>0</v>
      </c>
      <c r="N11" s="357">
        <f t="shared" si="1"/>
        <v>0</v>
      </c>
      <c r="O11" s="357">
        <f t="shared" si="1"/>
        <v>0</v>
      </c>
      <c r="P11" s="357">
        <f t="shared" si="1"/>
        <v>0</v>
      </c>
      <c r="Q11" s="357">
        <f t="shared" si="1"/>
        <v>0</v>
      </c>
      <c r="R11" s="357">
        <f t="shared" si="1"/>
        <v>0</v>
      </c>
      <c r="S11" s="357">
        <f t="shared" si="1"/>
        <v>0</v>
      </c>
      <c r="T11" s="357">
        <f t="shared" si="1"/>
        <v>0</v>
      </c>
      <c r="U11" s="357">
        <f t="shared" si="1"/>
        <v>0</v>
      </c>
      <c r="V11" s="357">
        <f t="shared" si="1"/>
        <v>0</v>
      </c>
      <c r="W11" s="357">
        <f t="shared" si="1"/>
        <v>0</v>
      </c>
      <c r="X11" s="357">
        <f t="shared" si="1"/>
        <v>0</v>
      </c>
      <c r="Y11" s="357">
        <f t="shared" si="1"/>
        <v>0</v>
      </c>
      <c r="Z11" s="357">
        <f t="shared" si="1"/>
        <v>0</v>
      </c>
      <c r="AA11" s="357">
        <f t="shared" si="1"/>
        <v>0</v>
      </c>
      <c r="AB11" s="357">
        <f t="shared" si="1"/>
        <v>0</v>
      </c>
      <c r="AC11" s="357">
        <f t="shared" si="1"/>
        <v>0</v>
      </c>
      <c r="AD11" s="357">
        <f t="shared" si="1"/>
        <v>0</v>
      </c>
      <c r="AE11" s="357">
        <f t="shared" si="1"/>
        <v>0</v>
      </c>
      <c r="AF11" s="357">
        <f t="shared" si="1"/>
        <v>0</v>
      </c>
      <c r="AG11" s="357">
        <f t="shared" si="1"/>
        <v>0</v>
      </c>
      <c r="AH11" s="357">
        <f t="shared" si="1"/>
        <v>0</v>
      </c>
      <c r="AI11" s="357">
        <f t="shared" si="1"/>
        <v>0</v>
      </c>
      <c r="AJ11" s="357">
        <f t="shared" si="1"/>
        <v>0</v>
      </c>
      <c r="AK11" s="357">
        <f t="shared" si="1"/>
        <v>0</v>
      </c>
      <c r="AL11" s="357">
        <f t="shared" si="1"/>
        <v>0</v>
      </c>
      <c r="AM11" s="357">
        <f t="shared" si="1"/>
        <v>0</v>
      </c>
      <c r="AN11" s="357">
        <f t="shared" si="1"/>
        <v>0</v>
      </c>
      <c r="AO11" s="357">
        <f t="shared" si="1"/>
        <v>0</v>
      </c>
      <c r="AP11" s="357">
        <f t="shared" si="1"/>
        <v>0</v>
      </c>
      <c r="AQ11" s="357">
        <f t="shared" si="1"/>
        <v>0</v>
      </c>
      <c r="AR11" s="357">
        <f t="shared" si="1"/>
        <v>0</v>
      </c>
      <c r="AS11" s="357">
        <f t="shared" si="1"/>
        <v>0</v>
      </c>
      <c r="AT11" s="357">
        <f t="shared" si="1"/>
        <v>0</v>
      </c>
      <c r="AU11" s="357">
        <f t="shared" si="1"/>
        <v>0</v>
      </c>
      <c r="AV11" s="357">
        <f t="shared" si="1"/>
        <v>0</v>
      </c>
    </row>
    <row r="12" spans="1:48" x14ac:dyDescent="0.2">
      <c r="B12" s="228" t="s">
        <v>245</v>
      </c>
      <c r="C12" s="2"/>
      <c r="D12" s="262"/>
      <c r="E12" s="2">
        <f>+SUM(G12:AV12)</f>
        <v>46229.390265417576</v>
      </c>
      <c r="F12" s="2"/>
      <c r="G12" s="160">
        <f>+G248</f>
        <v>0</v>
      </c>
      <c r="H12" s="160">
        <f t="shared" ref="H12:AV12" si="2">+H248</f>
        <v>797.05845285202724</v>
      </c>
      <c r="I12" s="160">
        <f t="shared" si="2"/>
        <v>5377.6422514732312</v>
      </c>
      <c r="J12" s="160">
        <f t="shared" si="2"/>
        <v>21816.089660395603</v>
      </c>
      <c r="K12" s="160">
        <f t="shared" si="2"/>
        <v>18238.599900696714</v>
      </c>
      <c r="L12" s="160">
        <f t="shared" si="2"/>
        <v>0</v>
      </c>
      <c r="M12" s="160">
        <f t="shared" si="2"/>
        <v>0</v>
      </c>
      <c r="N12" s="160">
        <f t="shared" si="2"/>
        <v>0</v>
      </c>
      <c r="O12" s="160">
        <f t="shared" si="2"/>
        <v>0</v>
      </c>
      <c r="P12" s="160">
        <f t="shared" si="2"/>
        <v>0</v>
      </c>
      <c r="Q12" s="160">
        <f t="shared" si="2"/>
        <v>0</v>
      </c>
      <c r="R12" s="160">
        <f t="shared" si="2"/>
        <v>0</v>
      </c>
      <c r="S12" s="160">
        <f t="shared" si="2"/>
        <v>0</v>
      </c>
      <c r="T12" s="160">
        <f t="shared" si="2"/>
        <v>0</v>
      </c>
      <c r="U12" s="160">
        <f t="shared" si="2"/>
        <v>0</v>
      </c>
      <c r="V12" s="160">
        <f t="shared" si="2"/>
        <v>0</v>
      </c>
      <c r="W12" s="160">
        <f t="shared" si="2"/>
        <v>0</v>
      </c>
      <c r="X12" s="160">
        <f t="shared" si="2"/>
        <v>0</v>
      </c>
      <c r="Y12" s="160">
        <f t="shared" si="2"/>
        <v>0</v>
      </c>
      <c r="Z12" s="160">
        <f t="shared" si="2"/>
        <v>0</v>
      </c>
      <c r="AA12" s="160">
        <f t="shared" si="2"/>
        <v>0</v>
      </c>
      <c r="AB12" s="160">
        <f t="shared" si="2"/>
        <v>0</v>
      </c>
      <c r="AC12" s="160">
        <f t="shared" si="2"/>
        <v>0</v>
      </c>
      <c r="AD12" s="160">
        <f t="shared" si="2"/>
        <v>0</v>
      </c>
      <c r="AE12" s="160">
        <f t="shared" si="2"/>
        <v>0</v>
      </c>
      <c r="AF12" s="160">
        <f t="shared" si="2"/>
        <v>0</v>
      </c>
      <c r="AG12" s="160">
        <f t="shared" si="2"/>
        <v>0</v>
      </c>
      <c r="AH12" s="160">
        <f t="shared" si="2"/>
        <v>0</v>
      </c>
      <c r="AI12" s="160">
        <f t="shared" si="2"/>
        <v>0</v>
      </c>
      <c r="AJ12" s="160">
        <f t="shared" si="2"/>
        <v>0</v>
      </c>
      <c r="AK12" s="160">
        <f t="shared" si="2"/>
        <v>0</v>
      </c>
      <c r="AL12" s="160">
        <f t="shared" si="2"/>
        <v>0</v>
      </c>
      <c r="AM12" s="160">
        <f t="shared" si="2"/>
        <v>0</v>
      </c>
      <c r="AN12" s="160">
        <f t="shared" si="2"/>
        <v>0</v>
      </c>
      <c r="AO12" s="160">
        <f t="shared" si="2"/>
        <v>0</v>
      </c>
      <c r="AP12" s="160">
        <f t="shared" si="2"/>
        <v>0</v>
      </c>
      <c r="AQ12" s="160">
        <f t="shared" si="2"/>
        <v>0</v>
      </c>
      <c r="AR12" s="160">
        <f t="shared" si="2"/>
        <v>0</v>
      </c>
      <c r="AS12" s="160">
        <f t="shared" si="2"/>
        <v>0</v>
      </c>
      <c r="AT12" s="160">
        <f t="shared" si="2"/>
        <v>0</v>
      </c>
      <c r="AU12" s="160">
        <f t="shared" si="2"/>
        <v>0</v>
      </c>
      <c r="AV12" s="160">
        <f t="shared" si="2"/>
        <v>0</v>
      </c>
    </row>
    <row r="13" spans="1:48" x14ac:dyDescent="0.2">
      <c r="B13" s="228" t="s">
        <v>246</v>
      </c>
      <c r="C13" s="2"/>
      <c r="D13" s="262"/>
      <c r="E13" s="2">
        <f t="shared" ref="E13:E17" si="3">+SUM(G13:AV13)</f>
        <v>105695.36695800745</v>
      </c>
      <c r="F13" s="2"/>
      <c r="G13" s="160">
        <f>+G249</f>
        <v>0</v>
      </c>
      <c r="H13" s="160">
        <f t="shared" ref="H13:AV13" si="4">+H249</f>
        <v>31135.229994262332</v>
      </c>
      <c r="I13" s="160">
        <f t="shared" si="4"/>
        <v>69538.814058644974</v>
      </c>
      <c r="J13" s="160">
        <f t="shared" si="4"/>
        <v>5021.3229051001354</v>
      </c>
      <c r="K13" s="160">
        <f t="shared" si="4"/>
        <v>0</v>
      </c>
      <c r="L13" s="160">
        <f t="shared" si="4"/>
        <v>0</v>
      </c>
      <c r="M13" s="160">
        <f t="shared" si="4"/>
        <v>0</v>
      </c>
      <c r="N13" s="160">
        <f t="shared" si="4"/>
        <v>0</v>
      </c>
      <c r="O13" s="160">
        <f t="shared" si="4"/>
        <v>0</v>
      </c>
      <c r="P13" s="160">
        <f t="shared" si="4"/>
        <v>0</v>
      </c>
      <c r="Q13" s="160">
        <f t="shared" si="4"/>
        <v>0</v>
      </c>
      <c r="R13" s="160">
        <f t="shared" si="4"/>
        <v>0</v>
      </c>
      <c r="S13" s="160">
        <f t="shared" si="4"/>
        <v>0</v>
      </c>
      <c r="T13" s="160">
        <f t="shared" si="4"/>
        <v>0</v>
      </c>
      <c r="U13" s="160">
        <f t="shared" si="4"/>
        <v>0</v>
      </c>
      <c r="V13" s="160">
        <f t="shared" si="4"/>
        <v>0</v>
      </c>
      <c r="W13" s="160">
        <f t="shared" si="4"/>
        <v>0</v>
      </c>
      <c r="X13" s="160">
        <f t="shared" si="4"/>
        <v>0</v>
      </c>
      <c r="Y13" s="160">
        <f t="shared" si="4"/>
        <v>0</v>
      </c>
      <c r="Z13" s="160">
        <f t="shared" si="4"/>
        <v>0</v>
      </c>
      <c r="AA13" s="160">
        <f t="shared" si="4"/>
        <v>0</v>
      </c>
      <c r="AB13" s="160">
        <f t="shared" si="4"/>
        <v>0</v>
      </c>
      <c r="AC13" s="160">
        <f t="shared" si="4"/>
        <v>0</v>
      </c>
      <c r="AD13" s="160">
        <f t="shared" si="4"/>
        <v>0</v>
      </c>
      <c r="AE13" s="160">
        <f t="shared" si="4"/>
        <v>0</v>
      </c>
      <c r="AF13" s="160">
        <f t="shared" si="4"/>
        <v>0</v>
      </c>
      <c r="AG13" s="160">
        <f t="shared" si="4"/>
        <v>0</v>
      </c>
      <c r="AH13" s="160">
        <f t="shared" si="4"/>
        <v>0</v>
      </c>
      <c r="AI13" s="160">
        <f t="shared" si="4"/>
        <v>0</v>
      </c>
      <c r="AJ13" s="160">
        <f t="shared" si="4"/>
        <v>0</v>
      </c>
      <c r="AK13" s="160">
        <f t="shared" si="4"/>
        <v>0</v>
      </c>
      <c r="AL13" s="160">
        <f t="shared" si="4"/>
        <v>0</v>
      </c>
      <c r="AM13" s="160">
        <f t="shared" si="4"/>
        <v>0</v>
      </c>
      <c r="AN13" s="160">
        <f t="shared" si="4"/>
        <v>0</v>
      </c>
      <c r="AO13" s="160">
        <f t="shared" si="4"/>
        <v>0</v>
      </c>
      <c r="AP13" s="160">
        <f t="shared" si="4"/>
        <v>0</v>
      </c>
      <c r="AQ13" s="160">
        <f t="shared" si="4"/>
        <v>0</v>
      </c>
      <c r="AR13" s="160">
        <f t="shared" si="4"/>
        <v>0</v>
      </c>
      <c r="AS13" s="160">
        <f t="shared" si="4"/>
        <v>0</v>
      </c>
      <c r="AT13" s="160">
        <f t="shared" si="4"/>
        <v>0</v>
      </c>
      <c r="AU13" s="160">
        <f t="shared" si="4"/>
        <v>0</v>
      </c>
      <c r="AV13" s="160">
        <f t="shared" si="4"/>
        <v>0</v>
      </c>
    </row>
    <row r="14" spans="1:48" x14ac:dyDescent="0.2">
      <c r="B14" s="228" t="s">
        <v>247</v>
      </c>
      <c r="C14" s="2"/>
      <c r="D14" s="262"/>
      <c r="E14" s="2">
        <f t="shared" si="3"/>
        <v>100061.88897308962</v>
      </c>
      <c r="F14" s="2"/>
      <c r="G14" s="160">
        <f>+G250</f>
        <v>0</v>
      </c>
      <c r="H14" s="160">
        <f t="shared" ref="H14:AV14" si="5">+H250</f>
        <v>6642.8277858002839</v>
      </c>
      <c r="I14" s="160">
        <f t="shared" si="5"/>
        <v>86847.511998769798</v>
      </c>
      <c r="J14" s="160">
        <f t="shared" si="5"/>
        <v>6571.5491885195388</v>
      </c>
      <c r="K14" s="160">
        <f t="shared" si="5"/>
        <v>0</v>
      </c>
      <c r="L14" s="160">
        <f t="shared" si="5"/>
        <v>0</v>
      </c>
      <c r="M14" s="160">
        <f t="shared" si="5"/>
        <v>0</v>
      </c>
      <c r="N14" s="160">
        <f t="shared" si="5"/>
        <v>0</v>
      </c>
      <c r="O14" s="160">
        <f t="shared" si="5"/>
        <v>0</v>
      </c>
      <c r="P14" s="160">
        <f t="shared" si="5"/>
        <v>0</v>
      </c>
      <c r="Q14" s="160">
        <f t="shared" si="5"/>
        <v>0</v>
      </c>
      <c r="R14" s="160">
        <f t="shared" si="5"/>
        <v>0</v>
      </c>
      <c r="S14" s="160">
        <f t="shared" si="5"/>
        <v>0</v>
      </c>
      <c r="T14" s="160">
        <f t="shared" si="5"/>
        <v>0</v>
      </c>
      <c r="U14" s="160">
        <f t="shared" si="5"/>
        <v>0</v>
      </c>
      <c r="V14" s="160">
        <f t="shared" si="5"/>
        <v>0</v>
      </c>
      <c r="W14" s="160">
        <f t="shared" si="5"/>
        <v>0</v>
      </c>
      <c r="X14" s="160">
        <f t="shared" si="5"/>
        <v>0</v>
      </c>
      <c r="Y14" s="160">
        <f t="shared" si="5"/>
        <v>0</v>
      </c>
      <c r="Z14" s="160">
        <f t="shared" si="5"/>
        <v>0</v>
      </c>
      <c r="AA14" s="160">
        <f t="shared" si="5"/>
        <v>0</v>
      </c>
      <c r="AB14" s="160">
        <f t="shared" si="5"/>
        <v>0</v>
      </c>
      <c r="AC14" s="160">
        <f t="shared" si="5"/>
        <v>0</v>
      </c>
      <c r="AD14" s="160">
        <f t="shared" si="5"/>
        <v>0</v>
      </c>
      <c r="AE14" s="160">
        <f t="shared" si="5"/>
        <v>0</v>
      </c>
      <c r="AF14" s="160">
        <f t="shared" si="5"/>
        <v>0</v>
      </c>
      <c r="AG14" s="160">
        <f t="shared" si="5"/>
        <v>0</v>
      </c>
      <c r="AH14" s="160">
        <f t="shared" si="5"/>
        <v>0</v>
      </c>
      <c r="AI14" s="160">
        <f t="shared" si="5"/>
        <v>0</v>
      </c>
      <c r="AJ14" s="160">
        <f t="shared" si="5"/>
        <v>0</v>
      </c>
      <c r="AK14" s="160">
        <f t="shared" si="5"/>
        <v>0</v>
      </c>
      <c r="AL14" s="160">
        <f t="shared" si="5"/>
        <v>0</v>
      </c>
      <c r="AM14" s="160">
        <f t="shared" si="5"/>
        <v>0</v>
      </c>
      <c r="AN14" s="160">
        <f t="shared" si="5"/>
        <v>0</v>
      </c>
      <c r="AO14" s="160">
        <f t="shared" si="5"/>
        <v>0</v>
      </c>
      <c r="AP14" s="160">
        <f t="shared" si="5"/>
        <v>0</v>
      </c>
      <c r="AQ14" s="160">
        <f t="shared" si="5"/>
        <v>0</v>
      </c>
      <c r="AR14" s="160">
        <f t="shared" si="5"/>
        <v>0</v>
      </c>
      <c r="AS14" s="160">
        <f t="shared" si="5"/>
        <v>0</v>
      </c>
      <c r="AT14" s="160">
        <f t="shared" si="5"/>
        <v>0</v>
      </c>
      <c r="AU14" s="160">
        <f t="shared" si="5"/>
        <v>0</v>
      </c>
      <c r="AV14" s="160">
        <f t="shared" si="5"/>
        <v>0</v>
      </c>
    </row>
    <row r="15" spans="1:48" x14ac:dyDescent="0.2">
      <c r="B15" s="228" t="s">
        <v>248</v>
      </c>
      <c r="C15" s="2"/>
      <c r="D15" s="262"/>
      <c r="E15" s="2">
        <f t="shared" si="3"/>
        <v>40637.949366437213</v>
      </c>
      <c r="F15" s="2"/>
      <c r="G15" s="160">
        <f>+G251</f>
        <v>0</v>
      </c>
      <c r="H15" s="160">
        <f t="shared" ref="H15:AV15" si="6">+H251</f>
        <v>700.6542994213313</v>
      </c>
      <c r="I15" s="160">
        <f t="shared" si="6"/>
        <v>0</v>
      </c>
      <c r="J15" s="160">
        <f t="shared" si="6"/>
        <v>33010.937178459928</v>
      </c>
      <c r="K15" s="160">
        <f t="shared" si="6"/>
        <v>6926.3578885559546</v>
      </c>
      <c r="L15" s="160">
        <f t="shared" si="6"/>
        <v>0</v>
      </c>
      <c r="M15" s="160">
        <f t="shared" si="6"/>
        <v>0</v>
      </c>
      <c r="N15" s="160">
        <f t="shared" si="6"/>
        <v>0</v>
      </c>
      <c r="O15" s="160">
        <f t="shared" si="6"/>
        <v>0</v>
      </c>
      <c r="P15" s="160">
        <f t="shared" si="6"/>
        <v>0</v>
      </c>
      <c r="Q15" s="160">
        <f t="shared" si="6"/>
        <v>0</v>
      </c>
      <c r="R15" s="160">
        <f t="shared" si="6"/>
        <v>0</v>
      </c>
      <c r="S15" s="160">
        <f t="shared" si="6"/>
        <v>0</v>
      </c>
      <c r="T15" s="160">
        <f t="shared" si="6"/>
        <v>0</v>
      </c>
      <c r="U15" s="160">
        <f t="shared" si="6"/>
        <v>0</v>
      </c>
      <c r="V15" s="160">
        <f t="shared" si="6"/>
        <v>0</v>
      </c>
      <c r="W15" s="160">
        <f t="shared" si="6"/>
        <v>0</v>
      </c>
      <c r="X15" s="160">
        <f t="shared" si="6"/>
        <v>0</v>
      </c>
      <c r="Y15" s="160">
        <f t="shared" si="6"/>
        <v>0</v>
      </c>
      <c r="Z15" s="160">
        <f t="shared" si="6"/>
        <v>0</v>
      </c>
      <c r="AA15" s="160">
        <f t="shared" si="6"/>
        <v>0</v>
      </c>
      <c r="AB15" s="160">
        <f t="shared" si="6"/>
        <v>0</v>
      </c>
      <c r="AC15" s="160">
        <f t="shared" si="6"/>
        <v>0</v>
      </c>
      <c r="AD15" s="160">
        <f t="shared" si="6"/>
        <v>0</v>
      </c>
      <c r="AE15" s="160">
        <f t="shared" si="6"/>
        <v>0</v>
      </c>
      <c r="AF15" s="160">
        <f t="shared" si="6"/>
        <v>0</v>
      </c>
      <c r="AG15" s="160">
        <f t="shared" si="6"/>
        <v>0</v>
      </c>
      <c r="AH15" s="160">
        <f t="shared" si="6"/>
        <v>0</v>
      </c>
      <c r="AI15" s="160">
        <f t="shared" si="6"/>
        <v>0</v>
      </c>
      <c r="AJ15" s="160">
        <f t="shared" si="6"/>
        <v>0</v>
      </c>
      <c r="AK15" s="160">
        <f t="shared" si="6"/>
        <v>0</v>
      </c>
      <c r="AL15" s="160">
        <f t="shared" si="6"/>
        <v>0</v>
      </c>
      <c r="AM15" s="160">
        <f t="shared" si="6"/>
        <v>0</v>
      </c>
      <c r="AN15" s="160">
        <f t="shared" si="6"/>
        <v>0</v>
      </c>
      <c r="AO15" s="160">
        <f t="shared" si="6"/>
        <v>0</v>
      </c>
      <c r="AP15" s="160">
        <f t="shared" si="6"/>
        <v>0</v>
      </c>
      <c r="AQ15" s="160">
        <f t="shared" si="6"/>
        <v>0</v>
      </c>
      <c r="AR15" s="160">
        <f t="shared" si="6"/>
        <v>0</v>
      </c>
      <c r="AS15" s="160">
        <f t="shared" si="6"/>
        <v>0</v>
      </c>
      <c r="AT15" s="160">
        <f t="shared" si="6"/>
        <v>0</v>
      </c>
      <c r="AU15" s="160">
        <f t="shared" si="6"/>
        <v>0</v>
      </c>
      <c r="AV15" s="160">
        <f t="shared" si="6"/>
        <v>0</v>
      </c>
    </row>
    <row r="16" spans="1:48" x14ac:dyDescent="0.2">
      <c r="B16" s="228" t="s">
        <v>249</v>
      </c>
      <c r="C16" s="2"/>
      <c r="D16" s="262"/>
      <c r="E16" s="2">
        <f t="shared" si="3"/>
        <v>45048.596729099074</v>
      </c>
      <c r="F16" s="2"/>
      <c r="G16" s="160">
        <f>+G252</f>
        <v>0</v>
      </c>
      <c r="H16" s="160">
        <f t="shared" ref="H16:AV16" si="7">+H252</f>
        <v>776.69994360515648</v>
      </c>
      <c r="I16" s="160">
        <f t="shared" si="7"/>
        <v>0</v>
      </c>
      <c r="J16" s="160">
        <f t="shared" si="7"/>
        <v>23169.200488305174</v>
      </c>
      <c r="K16" s="160">
        <f t="shared" si="7"/>
        <v>21102.696297188744</v>
      </c>
      <c r="L16" s="160">
        <f t="shared" si="7"/>
        <v>0</v>
      </c>
      <c r="M16" s="160">
        <f t="shared" si="7"/>
        <v>0</v>
      </c>
      <c r="N16" s="160">
        <f t="shared" si="7"/>
        <v>0</v>
      </c>
      <c r="O16" s="160">
        <f t="shared" si="7"/>
        <v>0</v>
      </c>
      <c r="P16" s="160">
        <f t="shared" si="7"/>
        <v>0</v>
      </c>
      <c r="Q16" s="160">
        <f t="shared" si="7"/>
        <v>0</v>
      </c>
      <c r="R16" s="160">
        <f t="shared" si="7"/>
        <v>0</v>
      </c>
      <c r="S16" s="160">
        <f t="shared" si="7"/>
        <v>0</v>
      </c>
      <c r="T16" s="160">
        <f t="shared" si="7"/>
        <v>0</v>
      </c>
      <c r="U16" s="160">
        <f t="shared" si="7"/>
        <v>0</v>
      </c>
      <c r="V16" s="160">
        <f t="shared" si="7"/>
        <v>0</v>
      </c>
      <c r="W16" s="160">
        <f t="shared" si="7"/>
        <v>0</v>
      </c>
      <c r="X16" s="160">
        <f t="shared" si="7"/>
        <v>0</v>
      </c>
      <c r="Y16" s="160">
        <f t="shared" si="7"/>
        <v>0</v>
      </c>
      <c r="Z16" s="160">
        <f t="shared" si="7"/>
        <v>0</v>
      </c>
      <c r="AA16" s="160">
        <f t="shared" si="7"/>
        <v>0</v>
      </c>
      <c r="AB16" s="160">
        <f t="shared" si="7"/>
        <v>0</v>
      </c>
      <c r="AC16" s="160">
        <f t="shared" si="7"/>
        <v>0</v>
      </c>
      <c r="AD16" s="160">
        <f t="shared" si="7"/>
        <v>0</v>
      </c>
      <c r="AE16" s="160">
        <f t="shared" si="7"/>
        <v>0</v>
      </c>
      <c r="AF16" s="160">
        <f t="shared" si="7"/>
        <v>0</v>
      </c>
      <c r="AG16" s="160">
        <f t="shared" si="7"/>
        <v>0</v>
      </c>
      <c r="AH16" s="160">
        <f t="shared" si="7"/>
        <v>0</v>
      </c>
      <c r="AI16" s="160">
        <f t="shared" si="7"/>
        <v>0</v>
      </c>
      <c r="AJ16" s="160">
        <f t="shared" si="7"/>
        <v>0</v>
      </c>
      <c r="AK16" s="160">
        <f t="shared" si="7"/>
        <v>0</v>
      </c>
      <c r="AL16" s="160">
        <f t="shared" si="7"/>
        <v>0</v>
      </c>
      <c r="AM16" s="160">
        <f t="shared" si="7"/>
        <v>0</v>
      </c>
      <c r="AN16" s="160">
        <f t="shared" si="7"/>
        <v>0</v>
      </c>
      <c r="AO16" s="160">
        <f t="shared" si="7"/>
        <v>0</v>
      </c>
      <c r="AP16" s="160">
        <f t="shared" si="7"/>
        <v>0</v>
      </c>
      <c r="AQ16" s="160">
        <f t="shared" si="7"/>
        <v>0</v>
      </c>
      <c r="AR16" s="160">
        <f t="shared" si="7"/>
        <v>0</v>
      </c>
      <c r="AS16" s="160">
        <f t="shared" si="7"/>
        <v>0</v>
      </c>
      <c r="AT16" s="160">
        <f t="shared" si="7"/>
        <v>0</v>
      </c>
      <c r="AU16" s="160">
        <f t="shared" si="7"/>
        <v>0</v>
      </c>
      <c r="AV16" s="160">
        <f t="shared" si="7"/>
        <v>0</v>
      </c>
    </row>
    <row r="17" spans="1:57" x14ac:dyDescent="0.2">
      <c r="B17" s="5" t="s">
        <v>361</v>
      </c>
      <c r="C17" s="2"/>
      <c r="D17" s="2"/>
      <c r="E17" s="5">
        <f t="shared" si="3"/>
        <v>3493.5420842366971</v>
      </c>
      <c r="F17" s="2"/>
      <c r="G17" s="357">
        <f>+G315</f>
        <v>0</v>
      </c>
      <c r="H17" s="357">
        <f t="shared" ref="H17:AV17" si="8">+H315</f>
        <v>890.20988190376454</v>
      </c>
      <c r="I17" s="357">
        <f t="shared" si="8"/>
        <v>1177.0558732355521</v>
      </c>
      <c r="J17" s="357">
        <f t="shared" si="8"/>
        <v>888.35639768312149</v>
      </c>
      <c r="K17" s="357">
        <f t="shared" si="8"/>
        <v>537.91993141425883</v>
      </c>
      <c r="L17" s="357">
        <f t="shared" si="8"/>
        <v>0</v>
      </c>
      <c r="M17" s="357">
        <f t="shared" si="8"/>
        <v>0</v>
      </c>
      <c r="N17" s="357">
        <f t="shared" si="8"/>
        <v>0</v>
      </c>
      <c r="O17" s="357">
        <f t="shared" si="8"/>
        <v>0</v>
      </c>
      <c r="P17" s="357">
        <f t="shared" si="8"/>
        <v>0</v>
      </c>
      <c r="Q17" s="357">
        <f t="shared" si="8"/>
        <v>0</v>
      </c>
      <c r="R17" s="357">
        <f t="shared" si="8"/>
        <v>0</v>
      </c>
      <c r="S17" s="357">
        <f t="shared" si="8"/>
        <v>0</v>
      </c>
      <c r="T17" s="357">
        <f t="shared" si="8"/>
        <v>0</v>
      </c>
      <c r="U17" s="357">
        <f t="shared" si="8"/>
        <v>0</v>
      </c>
      <c r="V17" s="357">
        <f t="shared" si="8"/>
        <v>0</v>
      </c>
      <c r="W17" s="357">
        <f t="shared" si="8"/>
        <v>0</v>
      </c>
      <c r="X17" s="357">
        <f t="shared" si="8"/>
        <v>0</v>
      </c>
      <c r="Y17" s="357">
        <f t="shared" si="8"/>
        <v>0</v>
      </c>
      <c r="Z17" s="357">
        <f t="shared" si="8"/>
        <v>0</v>
      </c>
      <c r="AA17" s="357">
        <f t="shared" si="8"/>
        <v>0</v>
      </c>
      <c r="AB17" s="357">
        <f t="shared" si="8"/>
        <v>0</v>
      </c>
      <c r="AC17" s="357">
        <f t="shared" si="8"/>
        <v>0</v>
      </c>
      <c r="AD17" s="357">
        <f t="shared" si="8"/>
        <v>0</v>
      </c>
      <c r="AE17" s="357">
        <f t="shared" si="8"/>
        <v>0</v>
      </c>
      <c r="AF17" s="357">
        <f t="shared" si="8"/>
        <v>0</v>
      </c>
      <c r="AG17" s="357">
        <f t="shared" si="8"/>
        <v>0</v>
      </c>
      <c r="AH17" s="357">
        <f t="shared" si="8"/>
        <v>0</v>
      </c>
      <c r="AI17" s="357">
        <f t="shared" si="8"/>
        <v>0</v>
      </c>
      <c r="AJ17" s="357">
        <f t="shared" si="8"/>
        <v>0</v>
      </c>
      <c r="AK17" s="357">
        <f t="shared" si="8"/>
        <v>0</v>
      </c>
      <c r="AL17" s="357">
        <f t="shared" si="8"/>
        <v>0</v>
      </c>
      <c r="AM17" s="357">
        <f t="shared" si="8"/>
        <v>0</v>
      </c>
      <c r="AN17" s="357">
        <f t="shared" si="8"/>
        <v>0</v>
      </c>
      <c r="AO17" s="357">
        <f t="shared" si="8"/>
        <v>0</v>
      </c>
      <c r="AP17" s="357">
        <f t="shared" si="8"/>
        <v>0</v>
      </c>
      <c r="AQ17" s="357">
        <f t="shared" si="8"/>
        <v>0</v>
      </c>
      <c r="AR17" s="357">
        <f t="shared" si="8"/>
        <v>0</v>
      </c>
      <c r="AS17" s="357">
        <f t="shared" si="8"/>
        <v>0</v>
      </c>
      <c r="AT17" s="357">
        <f t="shared" si="8"/>
        <v>0</v>
      </c>
      <c r="AU17" s="357">
        <f t="shared" si="8"/>
        <v>0</v>
      </c>
      <c r="AV17" s="357">
        <f t="shared" si="8"/>
        <v>0</v>
      </c>
    </row>
    <row r="18" spans="1:57" x14ac:dyDescent="0.2">
      <c r="B18" s="2"/>
      <c r="C18" s="2"/>
      <c r="D18" s="2"/>
      <c r="E18" s="2"/>
      <c r="F18" s="2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</row>
    <row r="19" spans="1:57" ht="13.5" thickBot="1" x14ac:dyDescent="0.25">
      <c r="B19" s="142" t="s">
        <v>298</v>
      </c>
      <c r="C19" s="266" t="s">
        <v>253</v>
      </c>
      <c r="D19" s="195"/>
      <c r="E19" s="261">
        <f>+SUM(G19:AV19)</f>
        <v>341166.73437628761</v>
      </c>
      <c r="F19" s="195"/>
      <c r="G19" s="196">
        <f>+G11+G17</f>
        <v>0</v>
      </c>
      <c r="H19" s="196">
        <f t="shared" ref="H19:AV19" si="9">+H11+H17</f>
        <v>40942.680357844896</v>
      </c>
      <c r="I19" s="196">
        <f t="shared" si="9"/>
        <v>162941.02418212354</v>
      </c>
      <c r="J19" s="196">
        <f t="shared" si="9"/>
        <v>90477.455818463495</v>
      </c>
      <c r="K19" s="196">
        <f t="shared" si="9"/>
        <v>46805.574017855673</v>
      </c>
      <c r="L19" s="196">
        <f t="shared" si="9"/>
        <v>0</v>
      </c>
      <c r="M19" s="196">
        <f t="shared" si="9"/>
        <v>0</v>
      </c>
      <c r="N19" s="196">
        <f t="shared" si="9"/>
        <v>0</v>
      </c>
      <c r="O19" s="196">
        <f t="shared" si="9"/>
        <v>0</v>
      </c>
      <c r="P19" s="196">
        <f t="shared" si="9"/>
        <v>0</v>
      </c>
      <c r="Q19" s="196">
        <f t="shared" si="9"/>
        <v>0</v>
      </c>
      <c r="R19" s="196">
        <f t="shared" si="9"/>
        <v>0</v>
      </c>
      <c r="S19" s="196">
        <f t="shared" si="9"/>
        <v>0</v>
      </c>
      <c r="T19" s="196">
        <f t="shared" si="9"/>
        <v>0</v>
      </c>
      <c r="U19" s="196">
        <f t="shared" si="9"/>
        <v>0</v>
      </c>
      <c r="V19" s="196">
        <f t="shared" si="9"/>
        <v>0</v>
      </c>
      <c r="W19" s="196">
        <f t="shared" si="9"/>
        <v>0</v>
      </c>
      <c r="X19" s="196">
        <f t="shared" si="9"/>
        <v>0</v>
      </c>
      <c r="Y19" s="196">
        <f t="shared" si="9"/>
        <v>0</v>
      </c>
      <c r="Z19" s="196">
        <f t="shared" si="9"/>
        <v>0</v>
      </c>
      <c r="AA19" s="196">
        <f t="shared" si="9"/>
        <v>0</v>
      </c>
      <c r="AB19" s="196">
        <f t="shared" si="9"/>
        <v>0</v>
      </c>
      <c r="AC19" s="196">
        <f t="shared" si="9"/>
        <v>0</v>
      </c>
      <c r="AD19" s="196">
        <f t="shared" si="9"/>
        <v>0</v>
      </c>
      <c r="AE19" s="196">
        <f t="shared" si="9"/>
        <v>0</v>
      </c>
      <c r="AF19" s="196">
        <f t="shared" si="9"/>
        <v>0</v>
      </c>
      <c r="AG19" s="196">
        <f t="shared" si="9"/>
        <v>0</v>
      </c>
      <c r="AH19" s="196">
        <f t="shared" si="9"/>
        <v>0</v>
      </c>
      <c r="AI19" s="196">
        <f t="shared" si="9"/>
        <v>0</v>
      </c>
      <c r="AJ19" s="196">
        <f t="shared" si="9"/>
        <v>0</v>
      </c>
      <c r="AK19" s="196">
        <f t="shared" si="9"/>
        <v>0</v>
      </c>
      <c r="AL19" s="196">
        <f t="shared" si="9"/>
        <v>0</v>
      </c>
      <c r="AM19" s="196">
        <f t="shared" si="9"/>
        <v>0</v>
      </c>
      <c r="AN19" s="196">
        <f t="shared" si="9"/>
        <v>0</v>
      </c>
      <c r="AO19" s="196">
        <f t="shared" si="9"/>
        <v>0</v>
      </c>
      <c r="AP19" s="196">
        <f t="shared" si="9"/>
        <v>0</v>
      </c>
      <c r="AQ19" s="196">
        <f t="shared" si="9"/>
        <v>0</v>
      </c>
      <c r="AR19" s="196">
        <f t="shared" si="9"/>
        <v>0</v>
      </c>
      <c r="AS19" s="196">
        <f t="shared" si="9"/>
        <v>0</v>
      </c>
      <c r="AT19" s="196">
        <f t="shared" si="9"/>
        <v>0</v>
      </c>
      <c r="AU19" s="196">
        <f t="shared" si="9"/>
        <v>0</v>
      </c>
      <c r="AV19" s="196">
        <f t="shared" si="9"/>
        <v>0</v>
      </c>
    </row>
    <row r="20" spans="1:57" ht="13.5" thickTop="1" x14ac:dyDescent="0.2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spans="1:57" x14ac:dyDescent="0.2">
      <c r="B21" s="5" t="s">
        <v>15</v>
      </c>
      <c r="C21" s="2"/>
      <c r="D21" s="2"/>
      <c r="E21" s="5">
        <f t="shared" ref="E21:E27" si="10">+SUM(G21:AV21)</f>
        <v>404976.60286279698</v>
      </c>
      <c r="F21" s="2"/>
      <c r="G21" s="357">
        <f>+SUM(G22:G26)</f>
        <v>0</v>
      </c>
      <c r="H21" s="357">
        <f t="shared" ref="H21:AV21" si="11">+SUM(H22:H26)</f>
        <v>46833.272661317729</v>
      </c>
      <c r="I21" s="357">
        <f t="shared" si="11"/>
        <v>192176.68522504385</v>
      </c>
      <c r="J21" s="357">
        <f t="shared" si="11"/>
        <v>108667.53580596516</v>
      </c>
      <c r="K21" s="357">
        <f t="shared" si="11"/>
        <v>57299.109170470249</v>
      </c>
      <c r="L21" s="357">
        <f t="shared" si="11"/>
        <v>0</v>
      </c>
      <c r="M21" s="357">
        <f t="shared" si="11"/>
        <v>0</v>
      </c>
      <c r="N21" s="357">
        <f t="shared" si="11"/>
        <v>0</v>
      </c>
      <c r="O21" s="357">
        <f t="shared" si="11"/>
        <v>0</v>
      </c>
      <c r="P21" s="357">
        <f t="shared" si="11"/>
        <v>0</v>
      </c>
      <c r="Q21" s="357">
        <f t="shared" si="11"/>
        <v>0</v>
      </c>
      <c r="R21" s="357">
        <f t="shared" si="11"/>
        <v>0</v>
      </c>
      <c r="S21" s="357">
        <f t="shared" si="11"/>
        <v>0</v>
      </c>
      <c r="T21" s="357">
        <f t="shared" si="11"/>
        <v>0</v>
      </c>
      <c r="U21" s="357">
        <f t="shared" si="11"/>
        <v>0</v>
      </c>
      <c r="V21" s="357">
        <f t="shared" si="11"/>
        <v>0</v>
      </c>
      <c r="W21" s="357">
        <f t="shared" si="11"/>
        <v>0</v>
      </c>
      <c r="X21" s="357">
        <f t="shared" si="11"/>
        <v>0</v>
      </c>
      <c r="Y21" s="357">
        <f t="shared" si="11"/>
        <v>0</v>
      </c>
      <c r="Z21" s="357">
        <f t="shared" si="11"/>
        <v>0</v>
      </c>
      <c r="AA21" s="357">
        <f t="shared" si="11"/>
        <v>0</v>
      </c>
      <c r="AB21" s="357">
        <f t="shared" si="11"/>
        <v>0</v>
      </c>
      <c r="AC21" s="357">
        <f t="shared" si="11"/>
        <v>0</v>
      </c>
      <c r="AD21" s="357">
        <f t="shared" si="11"/>
        <v>0</v>
      </c>
      <c r="AE21" s="357">
        <f t="shared" si="11"/>
        <v>0</v>
      </c>
      <c r="AF21" s="357">
        <f t="shared" si="11"/>
        <v>0</v>
      </c>
      <c r="AG21" s="357">
        <f t="shared" si="11"/>
        <v>0</v>
      </c>
      <c r="AH21" s="357">
        <f t="shared" si="11"/>
        <v>0</v>
      </c>
      <c r="AI21" s="357">
        <f t="shared" si="11"/>
        <v>0</v>
      </c>
      <c r="AJ21" s="357">
        <f t="shared" si="11"/>
        <v>0</v>
      </c>
      <c r="AK21" s="357">
        <f t="shared" si="11"/>
        <v>0</v>
      </c>
      <c r="AL21" s="357">
        <f t="shared" si="11"/>
        <v>0</v>
      </c>
      <c r="AM21" s="357">
        <f t="shared" si="11"/>
        <v>0</v>
      </c>
      <c r="AN21" s="357">
        <f t="shared" si="11"/>
        <v>0</v>
      </c>
      <c r="AO21" s="357">
        <f t="shared" si="11"/>
        <v>0</v>
      </c>
      <c r="AP21" s="357">
        <f t="shared" si="11"/>
        <v>0</v>
      </c>
      <c r="AQ21" s="357">
        <f t="shared" si="11"/>
        <v>0</v>
      </c>
      <c r="AR21" s="357">
        <f t="shared" si="11"/>
        <v>0</v>
      </c>
      <c r="AS21" s="357">
        <f t="shared" si="11"/>
        <v>0</v>
      </c>
      <c r="AT21" s="357">
        <f t="shared" si="11"/>
        <v>0</v>
      </c>
      <c r="AU21" s="357">
        <f t="shared" si="11"/>
        <v>0</v>
      </c>
      <c r="AV21" s="357">
        <f t="shared" si="11"/>
        <v>0</v>
      </c>
    </row>
    <row r="22" spans="1:57" x14ac:dyDescent="0.2">
      <c r="B22" s="228" t="s">
        <v>245</v>
      </c>
      <c r="C22" s="2"/>
      <c r="D22" s="262">
        <f>+E22/$E$21</f>
        <v>0.13919268336024704</v>
      </c>
      <c r="E22" s="2">
        <f t="shared" si="10"/>
        <v>56369.780050589812</v>
      </c>
      <c r="F22" s="2"/>
      <c r="G22" s="160">
        <f>+G279</f>
        <v>0</v>
      </c>
      <c r="H22" s="160">
        <f t="shared" ref="H22:AV26" si="12">+H279</f>
        <v>931.99883567356687</v>
      </c>
      <c r="I22" s="160">
        <f t="shared" si="12"/>
        <v>6388.6752595045282</v>
      </c>
      <c r="J22" s="160">
        <f t="shared" si="12"/>
        <v>26461.932530234775</v>
      </c>
      <c r="K22" s="160">
        <f t="shared" si="12"/>
        <v>22587.173425176945</v>
      </c>
      <c r="L22" s="160">
        <f t="shared" si="12"/>
        <v>0</v>
      </c>
      <c r="M22" s="160">
        <f t="shared" si="12"/>
        <v>0</v>
      </c>
      <c r="N22" s="160">
        <f t="shared" si="12"/>
        <v>0</v>
      </c>
      <c r="O22" s="160">
        <f t="shared" si="12"/>
        <v>0</v>
      </c>
      <c r="P22" s="160">
        <f t="shared" si="12"/>
        <v>0</v>
      </c>
      <c r="Q22" s="160">
        <f t="shared" si="12"/>
        <v>0</v>
      </c>
      <c r="R22" s="160">
        <f t="shared" si="12"/>
        <v>0</v>
      </c>
      <c r="S22" s="160">
        <f t="shared" si="12"/>
        <v>0</v>
      </c>
      <c r="T22" s="160">
        <f t="shared" si="12"/>
        <v>0</v>
      </c>
      <c r="U22" s="160">
        <f t="shared" si="12"/>
        <v>0</v>
      </c>
      <c r="V22" s="160">
        <f t="shared" si="12"/>
        <v>0</v>
      </c>
      <c r="W22" s="160">
        <f t="shared" si="12"/>
        <v>0</v>
      </c>
      <c r="X22" s="160">
        <f t="shared" si="12"/>
        <v>0</v>
      </c>
      <c r="Y22" s="160">
        <f t="shared" si="12"/>
        <v>0</v>
      </c>
      <c r="Z22" s="160">
        <f t="shared" si="12"/>
        <v>0</v>
      </c>
      <c r="AA22" s="160">
        <f t="shared" si="12"/>
        <v>0</v>
      </c>
      <c r="AB22" s="160">
        <f t="shared" si="12"/>
        <v>0</v>
      </c>
      <c r="AC22" s="160">
        <f t="shared" si="12"/>
        <v>0</v>
      </c>
      <c r="AD22" s="160">
        <f t="shared" si="12"/>
        <v>0</v>
      </c>
      <c r="AE22" s="160">
        <f t="shared" si="12"/>
        <v>0</v>
      </c>
      <c r="AF22" s="160">
        <f t="shared" si="12"/>
        <v>0</v>
      </c>
      <c r="AG22" s="160">
        <f t="shared" si="12"/>
        <v>0</v>
      </c>
      <c r="AH22" s="160">
        <f t="shared" si="12"/>
        <v>0</v>
      </c>
      <c r="AI22" s="160">
        <f t="shared" si="12"/>
        <v>0</v>
      </c>
      <c r="AJ22" s="160">
        <f t="shared" si="12"/>
        <v>0</v>
      </c>
      <c r="AK22" s="160">
        <f t="shared" si="12"/>
        <v>0</v>
      </c>
      <c r="AL22" s="160">
        <f t="shared" si="12"/>
        <v>0</v>
      </c>
      <c r="AM22" s="160">
        <f t="shared" si="12"/>
        <v>0</v>
      </c>
      <c r="AN22" s="160">
        <f t="shared" si="12"/>
        <v>0</v>
      </c>
      <c r="AO22" s="160">
        <f t="shared" si="12"/>
        <v>0</v>
      </c>
      <c r="AP22" s="160">
        <f t="shared" si="12"/>
        <v>0</v>
      </c>
      <c r="AQ22" s="160">
        <f t="shared" si="12"/>
        <v>0</v>
      </c>
      <c r="AR22" s="160">
        <f t="shared" si="12"/>
        <v>0</v>
      </c>
      <c r="AS22" s="160">
        <f t="shared" si="12"/>
        <v>0</v>
      </c>
      <c r="AT22" s="160">
        <f t="shared" si="12"/>
        <v>0</v>
      </c>
      <c r="AU22" s="160">
        <f t="shared" si="12"/>
        <v>0</v>
      </c>
      <c r="AV22" s="160">
        <f t="shared" si="12"/>
        <v>0</v>
      </c>
    </row>
    <row r="23" spans="1:57" x14ac:dyDescent="0.2">
      <c r="B23" s="228" t="s">
        <v>246</v>
      </c>
      <c r="C23" s="2"/>
      <c r="D23" s="262">
        <f t="shared" ref="D23:D26" si="13">+E23/$E$21</f>
        <v>0.30893038936812151</v>
      </c>
      <c r="E23" s="2">
        <f t="shared" si="10"/>
        <v>125109.57960738298</v>
      </c>
      <c r="F23" s="2"/>
      <c r="G23" s="160">
        <f t="shared" ref="G23:V26" si="14">+G280</f>
        <v>0</v>
      </c>
      <c r="H23" s="160">
        <f t="shared" si="14"/>
        <v>36406.361414585437</v>
      </c>
      <c r="I23" s="160">
        <f t="shared" si="14"/>
        <v>82612.580044729315</v>
      </c>
      <c r="J23" s="160">
        <f t="shared" si="14"/>
        <v>6090.6381480682257</v>
      </c>
      <c r="K23" s="160">
        <f t="shared" si="14"/>
        <v>0</v>
      </c>
      <c r="L23" s="160">
        <f t="shared" si="14"/>
        <v>0</v>
      </c>
      <c r="M23" s="160">
        <f t="shared" si="14"/>
        <v>0</v>
      </c>
      <c r="N23" s="160">
        <f t="shared" si="14"/>
        <v>0</v>
      </c>
      <c r="O23" s="160">
        <f t="shared" si="14"/>
        <v>0</v>
      </c>
      <c r="P23" s="160">
        <f t="shared" si="14"/>
        <v>0</v>
      </c>
      <c r="Q23" s="160">
        <f t="shared" si="14"/>
        <v>0</v>
      </c>
      <c r="R23" s="160">
        <f t="shared" si="14"/>
        <v>0</v>
      </c>
      <c r="S23" s="160">
        <f t="shared" si="14"/>
        <v>0</v>
      </c>
      <c r="T23" s="160">
        <f t="shared" si="14"/>
        <v>0</v>
      </c>
      <c r="U23" s="160">
        <f t="shared" si="14"/>
        <v>0</v>
      </c>
      <c r="V23" s="160">
        <f t="shared" si="14"/>
        <v>0</v>
      </c>
      <c r="W23" s="160">
        <f t="shared" si="12"/>
        <v>0</v>
      </c>
      <c r="X23" s="160">
        <f t="shared" si="12"/>
        <v>0</v>
      </c>
      <c r="Y23" s="160">
        <f t="shared" si="12"/>
        <v>0</v>
      </c>
      <c r="Z23" s="160">
        <f t="shared" si="12"/>
        <v>0</v>
      </c>
      <c r="AA23" s="160">
        <f t="shared" si="12"/>
        <v>0</v>
      </c>
      <c r="AB23" s="160">
        <f t="shared" si="12"/>
        <v>0</v>
      </c>
      <c r="AC23" s="160">
        <f t="shared" si="12"/>
        <v>0</v>
      </c>
      <c r="AD23" s="160">
        <f t="shared" si="12"/>
        <v>0</v>
      </c>
      <c r="AE23" s="160">
        <f t="shared" si="12"/>
        <v>0</v>
      </c>
      <c r="AF23" s="160">
        <f t="shared" si="12"/>
        <v>0</v>
      </c>
      <c r="AG23" s="160">
        <f t="shared" si="12"/>
        <v>0</v>
      </c>
      <c r="AH23" s="160">
        <f t="shared" si="12"/>
        <v>0</v>
      </c>
      <c r="AI23" s="160">
        <f t="shared" si="12"/>
        <v>0</v>
      </c>
      <c r="AJ23" s="160">
        <f t="shared" si="12"/>
        <v>0</v>
      </c>
      <c r="AK23" s="160">
        <f t="shared" si="12"/>
        <v>0</v>
      </c>
      <c r="AL23" s="160">
        <f t="shared" si="12"/>
        <v>0</v>
      </c>
      <c r="AM23" s="160">
        <f t="shared" si="12"/>
        <v>0</v>
      </c>
      <c r="AN23" s="160">
        <f t="shared" si="12"/>
        <v>0</v>
      </c>
      <c r="AO23" s="160">
        <f t="shared" si="12"/>
        <v>0</v>
      </c>
      <c r="AP23" s="160">
        <f t="shared" si="12"/>
        <v>0</v>
      </c>
      <c r="AQ23" s="160">
        <f t="shared" si="12"/>
        <v>0</v>
      </c>
      <c r="AR23" s="160">
        <f t="shared" si="12"/>
        <v>0</v>
      </c>
      <c r="AS23" s="160">
        <f t="shared" si="12"/>
        <v>0</v>
      </c>
      <c r="AT23" s="160">
        <f t="shared" si="12"/>
        <v>0</v>
      </c>
      <c r="AU23" s="160">
        <f t="shared" si="12"/>
        <v>0</v>
      </c>
      <c r="AV23" s="160">
        <f t="shared" si="12"/>
        <v>0</v>
      </c>
    </row>
    <row r="24" spans="1:57" x14ac:dyDescent="0.2">
      <c r="B24" s="228" t="s">
        <v>247</v>
      </c>
      <c r="C24" s="2"/>
      <c r="D24" s="262">
        <f t="shared" si="13"/>
        <v>0.29363145143895319</v>
      </c>
      <c r="E24" s="2">
        <f t="shared" si="10"/>
        <v>118913.8676974196</v>
      </c>
      <c r="F24" s="2"/>
      <c r="G24" s="160">
        <f t="shared" si="14"/>
        <v>0</v>
      </c>
      <c r="H24" s="160">
        <f t="shared" si="12"/>
        <v>7767.445084852834</v>
      </c>
      <c r="I24" s="160">
        <f t="shared" si="12"/>
        <v>103175.42992081003</v>
      </c>
      <c r="J24" s="160">
        <f t="shared" si="12"/>
        <v>7970.9926917567382</v>
      </c>
      <c r="K24" s="160">
        <f t="shared" si="12"/>
        <v>0</v>
      </c>
      <c r="L24" s="160">
        <f t="shared" si="12"/>
        <v>0</v>
      </c>
      <c r="M24" s="160">
        <f t="shared" si="12"/>
        <v>0</v>
      </c>
      <c r="N24" s="160">
        <f t="shared" si="12"/>
        <v>0</v>
      </c>
      <c r="O24" s="160">
        <f t="shared" si="12"/>
        <v>0</v>
      </c>
      <c r="P24" s="160">
        <f t="shared" si="12"/>
        <v>0</v>
      </c>
      <c r="Q24" s="160">
        <f t="shared" si="12"/>
        <v>0</v>
      </c>
      <c r="R24" s="160">
        <f t="shared" si="12"/>
        <v>0</v>
      </c>
      <c r="S24" s="160">
        <f t="shared" si="12"/>
        <v>0</v>
      </c>
      <c r="T24" s="160">
        <f t="shared" si="12"/>
        <v>0</v>
      </c>
      <c r="U24" s="160">
        <f t="shared" si="12"/>
        <v>0</v>
      </c>
      <c r="V24" s="160">
        <f t="shared" si="12"/>
        <v>0</v>
      </c>
      <c r="W24" s="160">
        <f t="shared" si="12"/>
        <v>0</v>
      </c>
      <c r="X24" s="160">
        <f t="shared" si="12"/>
        <v>0</v>
      </c>
      <c r="Y24" s="160">
        <f t="shared" si="12"/>
        <v>0</v>
      </c>
      <c r="Z24" s="160">
        <f t="shared" si="12"/>
        <v>0</v>
      </c>
      <c r="AA24" s="160">
        <f t="shared" si="12"/>
        <v>0</v>
      </c>
      <c r="AB24" s="160">
        <f t="shared" si="12"/>
        <v>0</v>
      </c>
      <c r="AC24" s="160">
        <f t="shared" si="12"/>
        <v>0</v>
      </c>
      <c r="AD24" s="160">
        <f t="shared" si="12"/>
        <v>0</v>
      </c>
      <c r="AE24" s="160">
        <f t="shared" si="12"/>
        <v>0</v>
      </c>
      <c r="AF24" s="160">
        <f t="shared" si="12"/>
        <v>0</v>
      </c>
      <c r="AG24" s="160">
        <f t="shared" si="12"/>
        <v>0</v>
      </c>
      <c r="AH24" s="160">
        <f t="shared" si="12"/>
        <v>0</v>
      </c>
      <c r="AI24" s="160">
        <f t="shared" si="12"/>
        <v>0</v>
      </c>
      <c r="AJ24" s="160">
        <f t="shared" si="12"/>
        <v>0</v>
      </c>
      <c r="AK24" s="160">
        <f t="shared" si="12"/>
        <v>0</v>
      </c>
      <c r="AL24" s="160">
        <f t="shared" si="12"/>
        <v>0</v>
      </c>
      <c r="AM24" s="160">
        <f t="shared" si="12"/>
        <v>0</v>
      </c>
      <c r="AN24" s="160">
        <f t="shared" si="12"/>
        <v>0</v>
      </c>
      <c r="AO24" s="160">
        <f t="shared" si="12"/>
        <v>0</v>
      </c>
      <c r="AP24" s="160">
        <f t="shared" si="12"/>
        <v>0</v>
      </c>
      <c r="AQ24" s="160">
        <f t="shared" si="12"/>
        <v>0</v>
      </c>
      <c r="AR24" s="160">
        <f t="shared" si="12"/>
        <v>0</v>
      </c>
      <c r="AS24" s="160">
        <f t="shared" si="12"/>
        <v>0</v>
      </c>
      <c r="AT24" s="160">
        <f t="shared" si="12"/>
        <v>0</v>
      </c>
      <c r="AU24" s="160">
        <f t="shared" si="12"/>
        <v>0</v>
      </c>
      <c r="AV24" s="160">
        <f t="shared" si="12"/>
        <v>0</v>
      </c>
    </row>
    <row r="25" spans="1:57" x14ac:dyDescent="0.2">
      <c r="B25" s="228" t="s">
        <v>248</v>
      </c>
      <c r="C25" s="2"/>
      <c r="D25" s="262">
        <f t="shared" si="13"/>
        <v>0.12207579156818101</v>
      </c>
      <c r="E25" s="2">
        <f t="shared" si="10"/>
        <v>49437.839361068822</v>
      </c>
      <c r="F25" s="2"/>
      <c r="G25" s="160">
        <f t="shared" si="14"/>
        <v>0</v>
      </c>
      <c r="H25" s="160">
        <f t="shared" si="12"/>
        <v>819.27365418906061</v>
      </c>
      <c r="I25" s="160">
        <f t="shared" si="12"/>
        <v>0</v>
      </c>
      <c r="J25" s="160">
        <f t="shared" si="12"/>
        <v>40040.777516697497</v>
      </c>
      <c r="K25" s="160">
        <f t="shared" si="12"/>
        <v>8577.788190182262</v>
      </c>
      <c r="L25" s="160">
        <f t="shared" si="12"/>
        <v>0</v>
      </c>
      <c r="M25" s="160">
        <f t="shared" si="12"/>
        <v>0</v>
      </c>
      <c r="N25" s="160">
        <f t="shared" si="12"/>
        <v>0</v>
      </c>
      <c r="O25" s="160">
        <f t="shared" si="12"/>
        <v>0</v>
      </c>
      <c r="P25" s="160">
        <f t="shared" si="12"/>
        <v>0</v>
      </c>
      <c r="Q25" s="160">
        <f t="shared" si="12"/>
        <v>0</v>
      </c>
      <c r="R25" s="160">
        <f t="shared" si="12"/>
        <v>0</v>
      </c>
      <c r="S25" s="160">
        <f t="shared" si="12"/>
        <v>0</v>
      </c>
      <c r="T25" s="160">
        <f t="shared" si="12"/>
        <v>0</v>
      </c>
      <c r="U25" s="160">
        <f t="shared" si="12"/>
        <v>0</v>
      </c>
      <c r="V25" s="160">
        <f t="shared" si="12"/>
        <v>0</v>
      </c>
      <c r="W25" s="160">
        <f t="shared" si="12"/>
        <v>0</v>
      </c>
      <c r="X25" s="160">
        <f t="shared" si="12"/>
        <v>0</v>
      </c>
      <c r="Y25" s="160">
        <f t="shared" si="12"/>
        <v>0</v>
      </c>
      <c r="Z25" s="160">
        <f t="shared" si="12"/>
        <v>0</v>
      </c>
      <c r="AA25" s="160">
        <f t="shared" si="12"/>
        <v>0</v>
      </c>
      <c r="AB25" s="160">
        <f t="shared" si="12"/>
        <v>0</v>
      </c>
      <c r="AC25" s="160">
        <f t="shared" si="12"/>
        <v>0</v>
      </c>
      <c r="AD25" s="160">
        <f t="shared" si="12"/>
        <v>0</v>
      </c>
      <c r="AE25" s="160">
        <f t="shared" si="12"/>
        <v>0</v>
      </c>
      <c r="AF25" s="160">
        <f t="shared" si="12"/>
        <v>0</v>
      </c>
      <c r="AG25" s="160">
        <f t="shared" si="12"/>
        <v>0</v>
      </c>
      <c r="AH25" s="160">
        <f t="shared" si="12"/>
        <v>0</v>
      </c>
      <c r="AI25" s="160">
        <f t="shared" si="12"/>
        <v>0</v>
      </c>
      <c r="AJ25" s="160">
        <f t="shared" si="12"/>
        <v>0</v>
      </c>
      <c r="AK25" s="160">
        <f t="shared" si="12"/>
        <v>0</v>
      </c>
      <c r="AL25" s="160">
        <f t="shared" si="12"/>
        <v>0</v>
      </c>
      <c r="AM25" s="160">
        <f t="shared" si="12"/>
        <v>0</v>
      </c>
      <c r="AN25" s="160">
        <f t="shared" si="12"/>
        <v>0</v>
      </c>
      <c r="AO25" s="160">
        <f t="shared" si="12"/>
        <v>0</v>
      </c>
      <c r="AP25" s="160">
        <f t="shared" si="12"/>
        <v>0</v>
      </c>
      <c r="AQ25" s="160">
        <f t="shared" si="12"/>
        <v>0</v>
      </c>
      <c r="AR25" s="160">
        <f t="shared" si="12"/>
        <v>0</v>
      </c>
      <c r="AS25" s="160">
        <f t="shared" si="12"/>
        <v>0</v>
      </c>
      <c r="AT25" s="160">
        <f t="shared" si="12"/>
        <v>0</v>
      </c>
      <c r="AU25" s="160">
        <f t="shared" si="12"/>
        <v>0</v>
      </c>
      <c r="AV25" s="160">
        <f t="shared" si="12"/>
        <v>0</v>
      </c>
    </row>
    <row r="26" spans="1:57" x14ac:dyDescent="0.2">
      <c r="B26" s="228" t="s">
        <v>249</v>
      </c>
      <c r="C26" s="2"/>
      <c r="D26" s="262">
        <f t="shared" si="13"/>
        <v>0.13616968426449733</v>
      </c>
      <c r="E26" s="2">
        <f t="shared" si="10"/>
        <v>55145.536146335784</v>
      </c>
      <c r="F26" s="2"/>
      <c r="G26" s="160">
        <f t="shared" si="14"/>
        <v>0</v>
      </c>
      <c r="H26" s="160">
        <f t="shared" si="12"/>
        <v>908.1936720168236</v>
      </c>
      <c r="I26" s="160">
        <f t="shared" si="12"/>
        <v>0</v>
      </c>
      <c r="J26" s="160">
        <f t="shared" si="12"/>
        <v>28103.194919207923</v>
      </c>
      <c r="K26" s="160">
        <f t="shared" si="12"/>
        <v>26134.147555111042</v>
      </c>
      <c r="L26" s="160">
        <f t="shared" si="12"/>
        <v>0</v>
      </c>
      <c r="M26" s="160">
        <f t="shared" si="12"/>
        <v>0</v>
      </c>
      <c r="N26" s="160">
        <f t="shared" si="12"/>
        <v>0</v>
      </c>
      <c r="O26" s="160">
        <f t="shared" si="12"/>
        <v>0</v>
      </c>
      <c r="P26" s="160">
        <f t="shared" si="12"/>
        <v>0</v>
      </c>
      <c r="Q26" s="160">
        <f t="shared" si="12"/>
        <v>0</v>
      </c>
      <c r="R26" s="160">
        <f t="shared" si="12"/>
        <v>0</v>
      </c>
      <c r="S26" s="160">
        <f t="shared" si="12"/>
        <v>0</v>
      </c>
      <c r="T26" s="160">
        <f t="shared" si="12"/>
        <v>0</v>
      </c>
      <c r="U26" s="160">
        <f t="shared" si="12"/>
        <v>0</v>
      </c>
      <c r="V26" s="160">
        <f t="shared" si="12"/>
        <v>0</v>
      </c>
      <c r="W26" s="160">
        <f t="shared" si="12"/>
        <v>0</v>
      </c>
      <c r="X26" s="160">
        <f t="shared" si="12"/>
        <v>0</v>
      </c>
      <c r="Y26" s="160">
        <f t="shared" si="12"/>
        <v>0</v>
      </c>
      <c r="Z26" s="160">
        <f t="shared" si="12"/>
        <v>0</v>
      </c>
      <c r="AA26" s="160">
        <f t="shared" si="12"/>
        <v>0</v>
      </c>
      <c r="AB26" s="160">
        <f t="shared" si="12"/>
        <v>0</v>
      </c>
      <c r="AC26" s="160">
        <f t="shared" si="12"/>
        <v>0</v>
      </c>
      <c r="AD26" s="160">
        <f t="shared" si="12"/>
        <v>0</v>
      </c>
      <c r="AE26" s="160">
        <f t="shared" si="12"/>
        <v>0</v>
      </c>
      <c r="AF26" s="160">
        <f t="shared" si="12"/>
        <v>0</v>
      </c>
      <c r="AG26" s="160">
        <f t="shared" si="12"/>
        <v>0</v>
      </c>
      <c r="AH26" s="160">
        <f t="shared" si="12"/>
        <v>0</v>
      </c>
      <c r="AI26" s="160">
        <f t="shared" si="12"/>
        <v>0</v>
      </c>
      <c r="AJ26" s="160">
        <f t="shared" si="12"/>
        <v>0</v>
      </c>
      <c r="AK26" s="160">
        <f t="shared" si="12"/>
        <v>0</v>
      </c>
      <c r="AL26" s="160">
        <f t="shared" si="12"/>
        <v>0</v>
      </c>
      <c r="AM26" s="160">
        <f t="shared" si="12"/>
        <v>0</v>
      </c>
      <c r="AN26" s="160">
        <f t="shared" si="12"/>
        <v>0</v>
      </c>
      <c r="AO26" s="160">
        <f t="shared" si="12"/>
        <v>0</v>
      </c>
      <c r="AP26" s="160">
        <f t="shared" si="12"/>
        <v>0</v>
      </c>
      <c r="AQ26" s="160">
        <f t="shared" si="12"/>
        <v>0</v>
      </c>
      <c r="AR26" s="160">
        <f t="shared" si="12"/>
        <v>0</v>
      </c>
      <c r="AS26" s="160">
        <f t="shared" si="12"/>
        <v>0</v>
      </c>
      <c r="AT26" s="160">
        <f t="shared" si="12"/>
        <v>0</v>
      </c>
      <c r="AU26" s="160">
        <f t="shared" si="12"/>
        <v>0</v>
      </c>
      <c r="AV26" s="160">
        <f t="shared" si="12"/>
        <v>0</v>
      </c>
    </row>
    <row r="27" spans="1:57" x14ac:dyDescent="0.2">
      <c r="B27" s="5" t="s">
        <v>361</v>
      </c>
      <c r="C27" s="2"/>
      <c r="D27" s="2"/>
      <c r="E27" s="5">
        <f t="shared" si="10"/>
        <v>4182.9816939933899</v>
      </c>
      <c r="F27" s="2"/>
      <c r="G27" s="357">
        <f>+G320</f>
        <v>0</v>
      </c>
      <c r="H27" s="357">
        <f t="shared" ref="H27:AV27" si="15">+H320</f>
        <v>1040.9206131252708</v>
      </c>
      <c r="I27" s="357">
        <f t="shared" si="15"/>
        <v>1398.3503150166553</v>
      </c>
      <c r="J27" s="357">
        <f t="shared" si="15"/>
        <v>1077.5362323967865</v>
      </c>
      <c r="K27" s="357">
        <f t="shared" si="15"/>
        <v>666.17453345467675</v>
      </c>
      <c r="L27" s="357">
        <f t="shared" si="15"/>
        <v>0</v>
      </c>
      <c r="M27" s="357">
        <f t="shared" si="15"/>
        <v>0</v>
      </c>
      <c r="N27" s="357">
        <f t="shared" si="15"/>
        <v>0</v>
      </c>
      <c r="O27" s="357">
        <f t="shared" si="15"/>
        <v>0</v>
      </c>
      <c r="P27" s="357">
        <f t="shared" si="15"/>
        <v>0</v>
      </c>
      <c r="Q27" s="357">
        <f t="shared" si="15"/>
        <v>0</v>
      </c>
      <c r="R27" s="357">
        <f t="shared" si="15"/>
        <v>0</v>
      </c>
      <c r="S27" s="357">
        <f t="shared" si="15"/>
        <v>0</v>
      </c>
      <c r="T27" s="357">
        <f t="shared" si="15"/>
        <v>0</v>
      </c>
      <c r="U27" s="357">
        <f t="shared" si="15"/>
        <v>0</v>
      </c>
      <c r="V27" s="357">
        <f t="shared" si="15"/>
        <v>0</v>
      </c>
      <c r="W27" s="357">
        <f t="shared" si="15"/>
        <v>0</v>
      </c>
      <c r="X27" s="357">
        <f t="shared" si="15"/>
        <v>0</v>
      </c>
      <c r="Y27" s="357">
        <f t="shared" si="15"/>
        <v>0</v>
      </c>
      <c r="Z27" s="357">
        <f t="shared" si="15"/>
        <v>0</v>
      </c>
      <c r="AA27" s="357">
        <f t="shared" si="15"/>
        <v>0</v>
      </c>
      <c r="AB27" s="357">
        <f t="shared" si="15"/>
        <v>0</v>
      </c>
      <c r="AC27" s="357">
        <f t="shared" si="15"/>
        <v>0</v>
      </c>
      <c r="AD27" s="357">
        <f t="shared" si="15"/>
        <v>0</v>
      </c>
      <c r="AE27" s="357">
        <f t="shared" si="15"/>
        <v>0</v>
      </c>
      <c r="AF27" s="357">
        <f t="shared" si="15"/>
        <v>0</v>
      </c>
      <c r="AG27" s="357">
        <f t="shared" si="15"/>
        <v>0</v>
      </c>
      <c r="AH27" s="357">
        <f t="shared" si="15"/>
        <v>0</v>
      </c>
      <c r="AI27" s="357">
        <f t="shared" si="15"/>
        <v>0</v>
      </c>
      <c r="AJ27" s="357">
        <f t="shared" si="15"/>
        <v>0</v>
      </c>
      <c r="AK27" s="357">
        <f t="shared" si="15"/>
        <v>0</v>
      </c>
      <c r="AL27" s="357">
        <f t="shared" si="15"/>
        <v>0</v>
      </c>
      <c r="AM27" s="357">
        <f t="shared" si="15"/>
        <v>0</v>
      </c>
      <c r="AN27" s="357">
        <f t="shared" si="15"/>
        <v>0</v>
      </c>
      <c r="AO27" s="357">
        <f t="shared" si="15"/>
        <v>0</v>
      </c>
      <c r="AP27" s="357">
        <f t="shared" si="15"/>
        <v>0</v>
      </c>
      <c r="AQ27" s="357">
        <f t="shared" si="15"/>
        <v>0</v>
      </c>
      <c r="AR27" s="357">
        <f t="shared" si="15"/>
        <v>0</v>
      </c>
      <c r="AS27" s="357">
        <f t="shared" si="15"/>
        <v>0</v>
      </c>
      <c r="AT27" s="357">
        <f t="shared" si="15"/>
        <v>0</v>
      </c>
      <c r="AU27" s="357">
        <f t="shared" si="15"/>
        <v>0</v>
      </c>
      <c r="AV27" s="357">
        <f t="shared" si="15"/>
        <v>0</v>
      </c>
    </row>
    <row r="28" spans="1:57" x14ac:dyDescent="0.2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spans="1:57" ht="13.5" thickBot="1" x14ac:dyDescent="0.25">
      <c r="B29" s="142" t="s">
        <v>298</v>
      </c>
      <c r="C29" s="266" t="s">
        <v>254</v>
      </c>
      <c r="D29" s="195"/>
      <c r="E29" s="261">
        <f>+SUM(G29:AV29)</f>
        <v>409159.58455679036</v>
      </c>
      <c r="F29" s="195"/>
      <c r="G29" s="196">
        <f>+G27+G21</f>
        <v>0</v>
      </c>
      <c r="H29" s="196">
        <f t="shared" ref="H29:AV29" si="16">+H27+H21</f>
        <v>47874.193274443001</v>
      </c>
      <c r="I29" s="196">
        <f t="shared" si="16"/>
        <v>193575.03554006052</v>
      </c>
      <c r="J29" s="196">
        <f t="shared" si="16"/>
        <v>109745.07203836195</v>
      </c>
      <c r="K29" s="196">
        <f t="shared" si="16"/>
        <v>57965.283703924928</v>
      </c>
      <c r="L29" s="196">
        <f t="shared" si="16"/>
        <v>0</v>
      </c>
      <c r="M29" s="196">
        <f t="shared" si="16"/>
        <v>0</v>
      </c>
      <c r="N29" s="196">
        <f t="shared" si="16"/>
        <v>0</v>
      </c>
      <c r="O29" s="196">
        <f t="shared" si="16"/>
        <v>0</v>
      </c>
      <c r="P29" s="196">
        <f t="shared" si="16"/>
        <v>0</v>
      </c>
      <c r="Q29" s="196">
        <f t="shared" si="16"/>
        <v>0</v>
      </c>
      <c r="R29" s="196">
        <f t="shared" si="16"/>
        <v>0</v>
      </c>
      <c r="S29" s="196">
        <f t="shared" si="16"/>
        <v>0</v>
      </c>
      <c r="T29" s="196">
        <f t="shared" si="16"/>
        <v>0</v>
      </c>
      <c r="U29" s="196">
        <f t="shared" si="16"/>
        <v>0</v>
      </c>
      <c r="V29" s="196">
        <f t="shared" si="16"/>
        <v>0</v>
      </c>
      <c r="W29" s="196">
        <f t="shared" si="16"/>
        <v>0</v>
      </c>
      <c r="X29" s="196">
        <f t="shared" si="16"/>
        <v>0</v>
      </c>
      <c r="Y29" s="196">
        <f t="shared" si="16"/>
        <v>0</v>
      </c>
      <c r="Z29" s="196">
        <f t="shared" si="16"/>
        <v>0</v>
      </c>
      <c r="AA29" s="196">
        <f t="shared" si="16"/>
        <v>0</v>
      </c>
      <c r="AB29" s="196">
        <f t="shared" si="16"/>
        <v>0</v>
      </c>
      <c r="AC29" s="196">
        <f t="shared" si="16"/>
        <v>0</v>
      </c>
      <c r="AD29" s="196">
        <f t="shared" si="16"/>
        <v>0</v>
      </c>
      <c r="AE29" s="196">
        <f t="shared" si="16"/>
        <v>0</v>
      </c>
      <c r="AF29" s="196">
        <f t="shared" si="16"/>
        <v>0</v>
      </c>
      <c r="AG29" s="196">
        <f t="shared" si="16"/>
        <v>0</v>
      </c>
      <c r="AH29" s="196">
        <f t="shared" si="16"/>
        <v>0</v>
      </c>
      <c r="AI29" s="196">
        <f t="shared" si="16"/>
        <v>0</v>
      </c>
      <c r="AJ29" s="196">
        <f t="shared" si="16"/>
        <v>0</v>
      </c>
      <c r="AK29" s="196">
        <f t="shared" si="16"/>
        <v>0</v>
      </c>
      <c r="AL29" s="196">
        <f t="shared" si="16"/>
        <v>0</v>
      </c>
      <c r="AM29" s="196">
        <f t="shared" si="16"/>
        <v>0</v>
      </c>
      <c r="AN29" s="196">
        <f t="shared" si="16"/>
        <v>0</v>
      </c>
      <c r="AO29" s="196">
        <f t="shared" si="16"/>
        <v>0</v>
      </c>
      <c r="AP29" s="196">
        <f t="shared" si="16"/>
        <v>0</v>
      </c>
      <c r="AQ29" s="196">
        <f t="shared" si="16"/>
        <v>0</v>
      </c>
      <c r="AR29" s="196">
        <f t="shared" si="16"/>
        <v>0</v>
      </c>
      <c r="AS29" s="196">
        <f t="shared" si="16"/>
        <v>0</v>
      </c>
      <c r="AT29" s="196">
        <f t="shared" si="16"/>
        <v>0</v>
      </c>
      <c r="AU29" s="196">
        <f t="shared" si="16"/>
        <v>0</v>
      </c>
      <c r="AV29" s="196">
        <f t="shared" si="16"/>
        <v>0</v>
      </c>
    </row>
    <row r="30" spans="1:57" ht="13.5" thickTop="1" x14ac:dyDescent="0.2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spans="1:57" ht="14.25" customHeight="1" x14ac:dyDescent="0.2">
      <c r="A31" s="26"/>
      <c r="B31" s="169" t="s">
        <v>15</v>
      </c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31"/>
      <c r="AX31" s="31"/>
      <c r="AY31" s="31"/>
      <c r="AZ31" s="31"/>
      <c r="BA31" s="31"/>
      <c r="BB31" s="31"/>
      <c r="BC31" s="31"/>
      <c r="BD31" s="31"/>
      <c r="BE31" s="31"/>
    </row>
    <row r="32" spans="1:57" x14ac:dyDescent="0.2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spans="2:48" x14ac:dyDescent="0.2">
      <c r="B33" s="2" t="s">
        <v>301</v>
      </c>
      <c r="C33" s="290">
        <f>+Control!L6</f>
        <v>0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spans="2:48" x14ac:dyDescent="0.2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spans="2:48" x14ac:dyDescent="0.2">
      <c r="B35" s="235" t="s">
        <v>235</v>
      </c>
      <c r="C35" s="23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B35" s="234"/>
      <c r="AC35" s="234"/>
      <c r="AD35" s="234"/>
      <c r="AE35" s="234"/>
      <c r="AF35" s="234"/>
      <c r="AG35" s="234"/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2:48" x14ac:dyDescent="0.2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spans="2:48" x14ac:dyDescent="0.2">
      <c r="B37" s="178" t="s">
        <v>175</v>
      </c>
      <c r="C37" s="181" t="s">
        <v>375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2:48" x14ac:dyDescent="0.2">
      <c r="B38" s="228" t="s">
        <v>176</v>
      </c>
      <c r="C38" s="259">
        <f>+TS!D16</f>
        <v>5422.838441544397</v>
      </c>
      <c r="D38" s="262">
        <f t="shared" ref="D38:D50" si="17">+E38/$E$55</f>
        <v>0.117302832903704</v>
      </c>
      <c r="E38" s="160">
        <f>+SUM(G38:AV38)</f>
        <v>5422.8384415443979</v>
      </c>
      <c r="F38" s="2"/>
      <c r="G38" s="160">
        <f>+$C38*TS!G16*(1+$C$33)</f>
        <v>0</v>
      </c>
      <c r="H38" s="160">
        <f>+$C38*TS!H16*(1+$C$33)</f>
        <v>0</v>
      </c>
      <c r="I38" s="160">
        <f>+$C38*TS!I16*(1+$C$33)</f>
        <v>1201.5747907683044</v>
      </c>
      <c r="J38" s="160">
        <f>+$C38*TS!J16*(1+$C$33)</f>
        <v>2772.0450545922927</v>
      </c>
      <c r="K38" s="160">
        <f>+$C38*TS!K16*(1+$C$33)</f>
        <v>1449.2185961838006</v>
      </c>
      <c r="L38" s="160">
        <f>+$C38*TS!L16*(1+$C$33)</f>
        <v>0</v>
      </c>
      <c r="M38" s="160">
        <f>+$C38*TS!M16*(1+$C$33)</f>
        <v>0</v>
      </c>
      <c r="N38" s="160">
        <f>+$C38*TS!N16*(1+$C$33)</f>
        <v>0</v>
      </c>
      <c r="O38" s="160">
        <f>+$C38*TS!O16*(1+$C$33)</f>
        <v>0</v>
      </c>
      <c r="P38" s="160">
        <f>+$C38*TS!P16*(1+$C$33)</f>
        <v>0</v>
      </c>
      <c r="Q38" s="160">
        <f>+$C38*TS!Q16*(1+$C$33)</f>
        <v>0</v>
      </c>
      <c r="R38" s="160">
        <f>+$C38*TS!R16*(1+$C$33)</f>
        <v>0</v>
      </c>
      <c r="S38" s="160">
        <f>+$C38*TS!S16*(1+$C$33)</f>
        <v>0</v>
      </c>
      <c r="T38" s="160">
        <f>+$C38*TS!T16*(1+$C$33)</f>
        <v>0</v>
      </c>
      <c r="U38" s="160">
        <f>+$C38*TS!U16*(1+$C$33)</f>
        <v>0</v>
      </c>
      <c r="V38" s="160">
        <f>+$C38*TS!V16*(1+$C$33)</f>
        <v>0</v>
      </c>
      <c r="W38" s="160">
        <f>+$C38*TS!W16*(1+$C$33)</f>
        <v>0</v>
      </c>
      <c r="X38" s="160">
        <f>+$C38*TS!X16*(1+$C$33)</f>
        <v>0</v>
      </c>
      <c r="Y38" s="160">
        <f>+$C38*TS!Y16*(1+$C$33)</f>
        <v>0</v>
      </c>
      <c r="Z38" s="160">
        <f>+$C38*TS!Z16*(1+$C$33)</f>
        <v>0</v>
      </c>
      <c r="AA38" s="160">
        <f>+$C38*TS!AA16*(1+$C$33)</f>
        <v>0</v>
      </c>
      <c r="AB38" s="160">
        <f>+$C38*TS!AB16*(1+$C$33)</f>
        <v>0</v>
      </c>
      <c r="AC38" s="160">
        <f>+$C38*TS!AC16*(1+$C$33)</f>
        <v>0</v>
      </c>
      <c r="AD38" s="160">
        <f>+$C38*TS!AD16*(1+$C$33)</f>
        <v>0</v>
      </c>
      <c r="AE38" s="160">
        <f>+$C38*TS!AE16*(1+$C$33)</f>
        <v>0</v>
      </c>
      <c r="AF38" s="160">
        <f>+$C38*TS!AF16*(1+$C$33)</f>
        <v>0</v>
      </c>
      <c r="AG38" s="160">
        <f>+$C38*TS!AG16*(1+$C$33)</f>
        <v>0</v>
      </c>
      <c r="AH38" s="160">
        <f>+$C38*TS!AH16*(1+$C$33)</f>
        <v>0</v>
      </c>
      <c r="AI38" s="160">
        <f>+$C38*TS!AI16*(1+$C$33)</f>
        <v>0</v>
      </c>
      <c r="AJ38" s="160">
        <f>+$C38*TS!AJ16*(1+$C$33)</f>
        <v>0</v>
      </c>
      <c r="AK38" s="160">
        <f>+$C38*TS!AK16*(1+$C$33)</f>
        <v>0</v>
      </c>
      <c r="AL38" s="160">
        <f>+$C38*TS!AL16*(1+$C$33)</f>
        <v>0</v>
      </c>
      <c r="AM38" s="160">
        <f>+$C38*TS!AM16*(1+$C$33)</f>
        <v>0</v>
      </c>
      <c r="AN38" s="160">
        <f>+$C38*TS!AN16*(1+$C$33)</f>
        <v>0</v>
      </c>
      <c r="AO38" s="160">
        <f>+$C38*TS!AO16*(1+$C$33)</f>
        <v>0</v>
      </c>
      <c r="AP38" s="160">
        <f>+$C38*TS!AP16*(1+$C$33)</f>
        <v>0</v>
      </c>
      <c r="AQ38" s="160">
        <f>+$C38*TS!AQ16*(1+$C$33)</f>
        <v>0</v>
      </c>
      <c r="AR38" s="160">
        <f>+$C38*TS!AR16*(1+$C$33)</f>
        <v>0</v>
      </c>
      <c r="AS38" s="160">
        <f>+$C38*TS!AS16*(1+$C$33)</f>
        <v>0</v>
      </c>
      <c r="AT38" s="160">
        <f>+$C38*TS!AT16*(1+$C$33)</f>
        <v>0</v>
      </c>
      <c r="AU38" s="160">
        <f>+$C38*TS!AU16*(1+$C$33)</f>
        <v>0</v>
      </c>
      <c r="AV38" s="160">
        <f>+$C38*TS!AV16*(1+$C$33)</f>
        <v>0</v>
      </c>
    </row>
    <row r="39" spans="2:48" x14ac:dyDescent="0.2">
      <c r="B39" s="228" t="s">
        <v>177</v>
      </c>
      <c r="C39" s="259">
        <f>+TS!D17</f>
        <v>556.19405455315416</v>
      </c>
      <c r="D39" s="262">
        <f t="shared" si="17"/>
        <v>1.2031178680053272E-2</v>
      </c>
      <c r="E39" s="160">
        <f t="shared" ref="E39:E53" si="18">+SUM(G39:AV39)</f>
        <v>556.19405455315427</v>
      </c>
      <c r="F39" s="2"/>
      <c r="G39" s="160">
        <f>+$C39*TS!G17*(1+$C$33)</f>
        <v>0</v>
      </c>
      <c r="H39" s="160">
        <f>+$C39*TS!H17*(1+$C$33)</f>
        <v>0</v>
      </c>
      <c r="I39" s="160">
        <f>+$C39*TS!I17*(1+$C$33)</f>
        <v>264.92405665255063</v>
      </c>
      <c r="J39" s="160">
        <f>+$C39*TS!J17*(1+$C$33)</f>
        <v>291.26999790060364</v>
      </c>
      <c r="K39" s="160">
        <f>+$C39*TS!K17*(1+$C$33)</f>
        <v>0</v>
      </c>
      <c r="L39" s="160">
        <f>+$C39*TS!L17*(1+$C$33)</f>
        <v>0</v>
      </c>
      <c r="M39" s="160">
        <f>+$C39*TS!M17*(1+$C$33)</f>
        <v>0</v>
      </c>
      <c r="N39" s="160">
        <f>+$C39*TS!N17*(1+$C$33)</f>
        <v>0</v>
      </c>
      <c r="O39" s="160">
        <f>+$C39*TS!O17*(1+$C$33)</f>
        <v>0</v>
      </c>
      <c r="P39" s="160">
        <f>+$C39*TS!P17*(1+$C$33)</f>
        <v>0</v>
      </c>
      <c r="Q39" s="160">
        <f>+$C39*TS!Q17*(1+$C$33)</f>
        <v>0</v>
      </c>
      <c r="R39" s="160">
        <f>+$C39*TS!R17*(1+$C$33)</f>
        <v>0</v>
      </c>
      <c r="S39" s="160">
        <f>+$C39*TS!S17*(1+$C$33)</f>
        <v>0</v>
      </c>
      <c r="T39" s="160">
        <f>+$C39*TS!T17*(1+$C$33)</f>
        <v>0</v>
      </c>
      <c r="U39" s="160">
        <f>+$C39*TS!U17*(1+$C$33)</f>
        <v>0</v>
      </c>
      <c r="V39" s="160">
        <f>+$C39*TS!V17*(1+$C$33)</f>
        <v>0</v>
      </c>
      <c r="W39" s="160">
        <f>+$C39*TS!W17*(1+$C$33)</f>
        <v>0</v>
      </c>
      <c r="X39" s="160">
        <f>+$C39*TS!X17*(1+$C$33)</f>
        <v>0</v>
      </c>
      <c r="Y39" s="160">
        <f>+$C39*TS!Y17*(1+$C$33)</f>
        <v>0</v>
      </c>
      <c r="Z39" s="160">
        <f>+$C39*TS!Z17*(1+$C$33)</f>
        <v>0</v>
      </c>
      <c r="AA39" s="160">
        <f>+$C39*TS!AA17*(1+$C$33)</f>
        <v>0</v>
      </c>
      <c r="AB39" s="160">
        <f>+$C39*TS!AB17*(1+$C$33)</f>
        <v>0</v>
      </c>
      <c r="AC39" s="160">
        <f>+$C39*TS!AC17*(1+$C$33)</f>
        <v>0</v>
      </c>
      <c r="AD39" s="160">
        <f>+$C39*TS!AD17*(1+$C$33)</f>
        <v>0</v>
      </c>
      <c r="AE39" s="160">
        <f>+$C39*TS!AE17*(1+$C$33)</f>
        <v>0</v>
      </c>
      <c r="AF39" s="160">
        <f>+$C39*TS!AF17*(1+$C$33)</f>
        <v>0</v>
      </c>
      <c r="AG39" s="160">
        <f>+$C39*TS!AG17*(1+$C$33)</f>
        <v>0</v>
      </c>
      <c r="AH39" s="160">
        <f>+$C39*TS!AH17*(1+$C$33)</f>
        <v>0</v>
      </c>
      <c r="AI39" s="160">
        <f>+$C39*TS!AI17*(1+$C$33)</f>
        <v>0</v>
      </c>
      <c r="AJ39" s="160">
        <f>+$C39*TS!AJ17*(1+$C$33)</f>
        <v>0</v>
      </c>
      <c r="AK39" s="160">
        <f>+$C39*TS!AK17*(1+$C$33)</f>
        <v>0</v>
      </c>
      <c r="AL39" s="160">
        <f>+$C39*TS!AL17*(1+$C$33)</f>
        <v>0</v>
      </c>
      <c r="AM39" s="160">
        <f>+$C39*TS!AM17*(1+$C$33)</f>
        <v>0</v>
      </c>
      <c r="AN39" s="160">
        <f>+$C39*TS!AN17*(1+$C$33)</f>
        <v>0</v>
      </c>
      <c r="AO39" s="160">
        <f>+$C39*TS!AO17*(1+$C$33)</f>
        <v>0</v>
      </c>
      <c r="AP39" s="160">
        <f>+$C39*TS!AP17*(1+$C$33)</f>
        <v>0</v>
      </c>
      <c r="AQ39" s="160">
        <f>+$C39*TS!AQ17*(1+$C$33)</f>
        <v>0</v>
      </c>
      <c r="AR39" s="160">
        <f>+$C39*TS!AR17*(1+$C$33)</f>
        <v>0</v>
      </c>
      <c r="AS39" s="160">
        <f>+$C39*TS!AS17*(1+$C$33)</f>
        <v>0</v>
      </c>
      <c r="AT39" s="160">
        <f>+$C39*TS!AT17*(1+$C$33)</f>
        <v>0</v>
      </c>
      <c r="AU39" s="160">
        <f>+$C39*TS!AU17*(1+$C$33)</f>
        <v>0</v>
      </c>
      <c r="AV39" s="160">
        <f>+$C39*TS!AV17*(1+$C$33)</f>
        <v>0</v>
      </c>
    </row>
    <row r="40" spans="2:48" x14ac:dyDescent="0.2">
      <c r="B40" s="228" t="s">
        <v>178</v>
      </c>
      <c r="C40" s="259">
        <f>+TS!D18</f>
        <v>14550.170580569924</v>
      </c>
      <c r="D40" s="262">
        <f t="shared" si="17"/>
        <v>0.31473853531341828</v>
      </c>
      <c r="E40" s="160">
        <f t="shared" si="18"/>
        <v>14550.170580569924</v>
      </c>
      <c r="F40" s="2"/>
      <c r="G40" s="160">
        <f>+$C40*TS!G18*(1+$C$33)</f>
        <v>0</v>
      </c>
      <c r="H40" s="160">
        <f>+$C40*TS!H18*(1+$C$33)</f>
        <v>0</v>
      </c>
      <c r="I40" s="160">
        <f>+$C40*TS!I18*(1+$C$33)</f>
        <v>585.36092976383281</v>
      </c>
      <c r="J40" s="160">
        <f>+$C40*TS!J18*(1+$C$33)</f>
        <v>7567.765755166879</v>
      </c>
      <c r="K40" s="160">
        <f>+$C40*TS!K18*(1+$C$33)</f>
        <v>6397.0438956392127</v>
      </c>
      <c r="L40" s="160">
        <f>+$C40*TS!L18*(1+$C$33)</f>
        <v>0</v>
      </c>
      <c r="M40" s="160">
        <f>+$C40*TS!M18*(1+$C$33)</f>
        <v>0</v>
      </c>
      <c r="N40" s="160">
        <f>+$C40*TS!N18*(1+$C$33)</f>
        <v>0</v>
      </c>
      <c r="O40" s="160">
        <f>+$C40*TS!O18*(1+$C$33)</f>
        <v>0</v>
      </c>
      <c r="P40" s="160">
        <f>+$C40*TS!P18*(1+$C$33)</f>
        <v>0</v>
      </c>
      <c r="Q40" s="160">
        <f>+$C40*TS!Q18*(1+$C$33)</f>
        <v>0</v>
      </c>
      <c r="R40" s="160">
        <f>+$C40*TS!R18*(1+$C$33)</f>
        <v>0</v>
      </c>
      <c r="S40" s="160">
        <f>+$C40*TS!S18*(1+$C$33)</f>
        <v>0</v>
      </c>
      <c r="T40" s="160">
        <f>+$C40*TS!T18*(1+$C$33)</f>
        <v>0</v>
      </c>
      <c r="U40" s="160">
        <f>+$C40*TS!U18*(1+$C$33)</f>
        <v>0</v>
      </c>
      <c r="V40" s="160">
        <f>+$C40*TS!V18*(1+$C$33)</f>
        <v>0</v>
      </c>
      <c r="W40" s="160">
        <f>+$C40*TS!W18*(1+$C$33)</f>
        <v>0</v>
      </c>
      <c r="X40" s="160">
        <f>+$C40*TS!X18*(1+$C$33)</f>
        <v>0</v>
      </c>
      <c r="Y40" s="160">
        <f>+$C40*TS!Y18*(1+$C$33)</f>
        <v>0</v>
      </c>
      <c r="Z40" s="160">
        <f>+$C40*TS!Z18*(1+$C$33)</f>
        <v>0</v>
      </c>
      <c r="AA40" s="160">
        <f>+$C40*TS!AA18*(1+$C$33)</f>
        <v>0</v>
      </c>
      <c r="AB40" s="160">
        <f>+$C40*TS!AB18*(1+$C$33)</f>
        <v>0</v>
      </c>
      <c r="AC40" s="160">
        <f>+$C40*TS!AC18*(1+$C$33)</f>
        <v>0</v>
      </c>
      <c r="AD40" s="160">
        <f>+$C40*TS!AD18*(1+$C$33)</f>
        <v>0</v>
      </c>
      <c r="AE40" s="160">
        <f>+$C40*TS!AE18*(1+$C$33)</f>
        <v>0</v>
      </c>
      <c r="AF40" s="160">
        <f>+$C40*TS!AF18*(1+$C$33)</f>
        <v>0</v>
      </c>
      <c r="AG40" s="160">
        <f>+$C40*TS!AG18*(1+$C$33)</f>
        <v>0</v>
      </c>
      <c r="AH40" s="160">
        <f>+$C40*TS!AH18*(1+$C$33)</f>
        <v>0</v>
      </c>
      <c r="AI40" s="160">
        <f>+$C40*TS!AI18*(1+$C$33)</f>
        <v>0</v>
      </c>
      <c r="AJ40" s="160">
        <f>+$C40*TS!AJ18*(1+$C$33)</f>
        <v>0</v>
      </c>
      <c r="AK40" s="160">
        <f>+$C40*TS!AK18*(1+$C$33)</f>
        <v>0</v>
      </c>
      <c r="AL40" s="160">
        <f>+$C40*TS!AL18*(1+$C$33)</f>
        <v>0</v>
      </c>
      <c r="AM40" s="160">
        <f>+$C40*TS!AM18*(1+$C$33)</f>
        <v>0</v>
      </c>
      <c r="AN40" s="160">
        <f>+$C40*TS!AN18*(1+$C$33)</f>
        <v>0</v>
      </c>
      <c r="AO40" s="160">
        <f>+$C40*TS!AO18*(1+$C$33)</f>
        <v>0</v>
      </c>
      <c r="AP40" s="160">
        <f>+$C40*TS!AP18*(1+$C$33)</f>
        <v>0</v>
      </c>
      <c r="AQ40" s="160">
        <f>+$C40*TS!AQ18*(1+$C$33)</f>
        <v>0</v>
      </c>
      <c r="AR40" s="160">
        <f>+$C40*TS!AR18*(1+$C$33)</f>
        <v>0</v>
      </c>
      <c r="AS40" s="160">
        <f>+$C40*TS!AS18*(1+$C$33)</f>
        <v>0</v>
      </c>
      <c r="AT40" s="160">
        <f>+$C40*TS!AT18*(1+$C$33)</f>
        <v>0</v>
      </c>
      <c r="AU40" s="160">
        <f>+$C40*TS!AU18*(1+$C$33)</f>
        <v>0</v>
      </c>
      <c r="AV40" s="160">
        <f>+$C40*TS!AV18*(1+$C$33)</f>
        <v>0</v>
      </c>
    </row>
    <row r="41" spans="2:48" x14ac:dyDescent="0.2">
      <c r="B41" s="228" t="s">
        <v>179</v>
      </c>
      <c r="C41" s="259">
        <f>+TS!D19</f>
        <v>2988.2918612733647</v>
      </c>
      <c r="D41" s="262">
        <f t="shared" si="17"/>
        <v>6.4640520762152265E-2</v>
      </c>
      <c r="E41" s="160">
        <f t="shared" si="18"/>
        <v>2988.2918612733647</v>
      </c>
      <c r="F41" s="2"/>
      <c r="G41" s="160">
        <f>+$C41*TS!G19*(1+$C$33)</f>
        <v>0</v>
      </c>
      <c r="H41" s="160">
        <f>+$C41*TS!H19*(1+$C$33)</f>
        <v>0</v>
      </c>
      <c r="I41" s="160">
        <f>+$C41*TS!I19*(1+$C$33)</f>
        <v>667.77979570677564</v>
      </c>
      <c r="J41" s="160">
        <f>+$C41*TS!J19*(1+$C$33)</f>
        <v>1494.1459306366824</v>
      </c>
      <c r="K41" s="160">
        <f>+$C41*TS!K19*(1+$C$33)</f>
        <v>826.36613492990659</v>
      </c>
      <c r="L41" s="160">
        <f>+$C41*TS!L19*(1+$C$33)</f>
        <v>0</v>
      </c>
      <c r="M41" s="160">
        <f>+$C41*TS!M19*(1+$C$33)</f>
        <v>0</v>
      </c>
      <c r="N41" s="160">
        <f>+$C41*TS!N19*(1+$C$33)</f>
        <v>0</v>
      </c>
      <c r="O41" s="160">
        <f>+$C41*TS!O19*(1+$C$33)</f>
        <v>0</v>
      </c>
      <c r="P41" s="160">
        <f>+$C41*TS!P19*(1+$C$33)</f>
        <v>0</v>
      </c>
      <c r="Q41" s="160">
        <f>+$C41*TS!Q19*(1+$C$33)</f>
        <v>0</v>
      </c>
      <c r="R41" s="160">
        <f>+$C41*TS!R19*(1+$C$33)</f>
        <v>0</v>
      </c>
      <c r="S41" s="160">
        <f>+$C41*TS!S19*(1+$C$33)</f>
        <v>0</v>
      </c>
      <c r="T41" s="160">
        <f>+$C41*TS!T19*(1+$C$33)</f>
        <v>0</v>
      </c>
      <c r="U41" s="160">
        <f>+$C41*TS!U19*(1+$C$33)</f>
        <v>0</v>
      </c>
      <c r="V41" s="160">
        <f>+$C41*TS!V19*(1+$C$33)</f>
        <v>0</v>
      </c>
      <c r="W41" s="160">
        <f>+$C41*TS!W19*(1+$C$33)</f>
        <v>0</v>
      </c>
      <c r="X41" s="160">
        <f>+$C41*TS!X19*(1+$C$33)</f>
        <v>0</v>
      </c>
      <c r="Y41" s="160">
        <f>+$C41*TS!Y19*(1+$C$33)</f>
        <v>0</v>
      </c>
      <c r="Z41" s="160">
        <f>+$C41*TS!Z19*(1+$C$33)</f>
        <v>0</v>
      </c>
      <c r="AA41" s="160">
        <f>+$C41*TS!AA19*(1+$C$33)</f>
        <v>0</v>
      </c>
      <c r="AB41" s="160">
        <f>+$C41*TS!AB19*(1+$C$33)</f>
        <v>0</v>
      </c>
      <c r="AC41" s="160">
        <f>+$C41*TS!AC19*(1+$C$33)</f>
        <v>0</v>
      </c>
      <c r="AD41" s="160">
        <f>+$C41*TS!AD19*(1+$C$33)</f>
        <v>0</v>
      </c>
      <c r="AE41" s="160">
        <f>+$C41*TS!AE19*(1+$C$33)</f>
        <v>0</v>
      </c>
      <c r="AF41" s="160">
        <f>+$C41*TS!AF19*(1+$C$33)</f>
        <v>0</v>
      </c>
      <c r="AG41" s="160">
        <f>+$C41*TS!AG19*(1+$C$33)</f>
        <v>0</v>
      </c>
      <c r="AH41" s="160">
        <f>+$C41*TS!AH19*(1+$C$33)</f>
        <v>0</v>
      </c>
      <c r="AI41" s="160">
        <f>+$C41*TS!AI19*(1+$C$33)</f>
        <v>0</v>
      </c>
      <c r="AJ41" s="160">
        <f>+$C41*TS!AJ19*(1+$C$33)</f>
        <v>0</v>
      </c>
      <c r="AK41" s="160">
        <f>+$C41*TS!AK19*(1+$C$33)</f>
        <v>0</v>
      </c>
      <c r="AL41" s="160">
        <f>+$C41*TS!AL19*(1+$C$33)</f>
        <v>0</v>
      </c>
      <c r="AM41" s="160">
        <f>+$C41*TS!AM19*(1+$C$33)</f>
        <v>0</v>
      </c>
      <c r="AN41" s="160">
        <f>+$C41*TS!AN19*(1+$C$33)</f>
        <v>0</v>
      </c>
      <c r="AO41" s="160">
        <f>+$C41*TS!AO19*(1+$C$33)</f>
        <v>0</v>
      </c>
      <c r="AP41" s="160">
        <f>+$C41*TS!AP19*(1+$C$33)</f>
        <v>0</v>
      </c>
      <c r="AQ41" s="160">
        <f>+$C41*TS!AQ19*(1+$C$33)</f>
        <v>0</v>
      </c>
      <c r="AR41" s="160">
        <f>+$C41*TS!AR19*(1+$C$33)</f>
        <v>0</v>
      </c>
      <c r="AS41" s="160">
        <f>+$C41*TS!AS19*(1+$C$33)</f>
        <v>0</v>
      </c>
      <c r="AT41" s="160">
        <f>+$C41*TS!AT19*(1+$C$33)</f>
        <v>0</v>
      </c>
      <c r="AU41" s="160">
        <f>+$C41*TS!AU19*(1+$C$33)</f>
        <v>0</v>
      </c>
      <c r="AV41" s="160">
        <f>+$C41*TS!AV19*(1+$C$33)</f>
        <v>0</v>
      </c>
    </row>
    <row r="42" spans="2:48" x14ac:dyDescent="0.2">
      <c r="B42" s="228" t="s">
        <v>170</v>
      </c>
      <c r="C42" s="259">
        <f>+TS!D20</f>
        <v>3697.1007111390186</v>
      </c>
      <c r="D42" s="262">
        <f t="shared" si="17"/>
        <v>7.9972949889946437E-2</v>
      </c>
      <c r="E42" s="160">
        <f t="shared" si="18"/>
        <v>3697.1007111390177</v>
      </c>
      <c r="F42" s="2"/>
      <c r="G42" s="160">
        <f>+$C42*TS!G20*(1+$C$33)</f>
        <v>0</v>
      </c>
      <c r="H42" s="160">
        <f>+$C42*TS!H20*(1+$C$33)</f>
        <v>0</v>
      </c>
      <c r="I42" s="160">
        <f>+$C42*TS!I20*(1+$C$33)</f>
        <v>459.42076374853963</v>
      </c>
      <c r="J42" s="160">
        <f>+$C42*TS!J20*(1+$C$33)</f>
        <v>1849.2792627175816</v>
      </c>
      <c r="K42" s="160">
        <f>+$C42*TS!K20*(1+$C$33)</f>
        <v>1388.4006846728967</v>
      </c>
      <c r="L42" s="160">
        <f>+$C42*TS!L20*(1+$C$33)</f>
        <v>0</v>
      </c>
      <c r="M42" s="160">
        <f>+$C42*TS!M20*(1+$C$33)</f>
        <v>0</v>
      </c>
      <c r="N42" s="160">
        <f>+$C42*TS!N20*(1+$C$33)</f>
        <v>0</v>
      </c>
      <c r="O42" s="160">
        <f>+$C42*TS!O20*(1+$C$33)</f>
        <v>0</v>
      </c>
      <c r="P42" s="160">
        <f>+$C42*TS!P20*(1+$C$33)</f>
        <v>0</v>
      </c>
      <c r="Q42" s="160">
        <f>+$C42*TS!Q20*(1+$C$33)</f>
        <v>0</v>
      </c>
      <c r="R42" s="160">
        <f>+$C42*TS!R20*(1+$C$33)</f>
        <v>0</v>
      </c>
      <c r="S42" s="160">
        <f>+$C42*TS!S20*(1+$C$33)</f>
        <v>0</v>
      </c>
      <c r="T42" s="160">
        <f>+$C42*TS!T20*(1+$C$33)</f>
        <v>0</v>
      </c>
      <c r="U42" s="160">
        <f>+$C42*TS!U20*(1+$C$33)</f>
        <v>0</v>
      </c>
      <c r="V42" s="160">
        <f>+$C42*TS!V20*(1+$C$33)</f>
        <v>0</v>
      </c>
      <c r="W42" s="160">
        <f>+$C42*TS!W20*(1+$C$33)</f>
        <v>0</v>
      </c>
      <c r="X42" s="160">
        <f>+$C42*TS!X20*(1+$C$33)</f>
        <v>0</v>
      </c>
      <c r="Y42" s="160">
        <f>+$C42*TS!Y20*(1+$C$33)</f>
        <v>0</v>
      </c>
      <c r="Z42" s="160">
        <f>+$C42*TS!Z20*(1+$C$33)</f>
        <v>0</v>
      </c>
      <c r="AA42" s="160">
        <f>+$C42*TS!AA20*(1+$C$33)</f>
        <v>0</v>
      </c>
      <c r="AB42" s="160">
        <f>+$C42*TS!AB20*(1+$C$33)</f>
        <v>0</v>
      </c>
      <c r="AC42" s="160">
        <f>+$C42*TS!AC20*(1+$C$33)</f>
        <v>0</v>
      </c>
      <c r="AD42" s="160">
        <f>+$C42*TS!AD20*(1+$C$33)</f>
        <v>0</v>
      </c>
      <c r="AE42" s="160">
        <f>+$C42*TS!AE20*(1+$C$33)</f>
        <v>0</v>
      </c>
      <c r="AF42" s="160">
        <f>+$C42*TS!AF20*(1+$C$33)</f>
        <v>0</v>
      </c>
      <c r="AG42" s="160">
        <f>+$C42*TS!AG20*(1+$C$33)</f>
        <v>0</v>
      </c>
      <c r="AH42" s="160">
        <f>+$C42*TS!AH20*(1+$C$33)</f>
        <v>0</v>
      </c>
      <c r="AI42" s="160">
        <f>+$C42*TS!AI20*(1+$C$33)</f>
        <v>0</v>
      </c>
      <c r="AJ42" s="160">
        <f>+$C42*TS!AJ20*(1+$C$33)</f>
        <v>0</v>
      </c>
      <c r="AK42" s="160">
        <f>+$C42*TS!AK20*(1+$C$33)</f>
        <v>0</v>
      </c>
      <c r="AL42" s="160">
        <f>+$C42*TS!AL20*(1+$C$33)</f>
        <v>0</v>
      </c>
      <c r="AM42" s="160">
        <f>+$C42*TS!AM20*(1+$C$33)</f>
        <v>0</v>
      </c>
      <c r="AN42" s="160">
        <f>+$C42*TS!AN20*(1+$C$33)</f>
        <v>0</v>
      </c>
      <c r="AO42" s="160">
        <f>+$C42*TS!AO20*(1+$C$33)</f>
        <v>0</v>
      </c>
      <c r="AP42" s="160">
        <f>+$C42*TS!AP20*(1+$C$33)</f>
        <v>0</v>
      </c>
      <c r="AQ42" s="160">
        <f>+$C42*TS!AQ20*(1+$C$33)</f>
        <v>0</v>
      </c>
      <c r="AR42" s="160">
        <f>+$C42*TS!AR20*(1+$C$33)</f>
        <v>0</v>
      </c>
      <c r="AS42" s="160">
        <f>+$C42*TS!AS20*(1+$C$33)</f>
        <v>0</v>
      </c>
      <c r="AT42" s="160">
        <f>+$C42*TS!AT20*(1+$C$33)</f>
        <v>0</v>
      </c>
      <c r="AU42" s="160">
        <f>+$C42*TS!AU20*(1+$C$33)</f>
        <v>0</v>
      </c>
      <c r="AV42" s="160">
        <f>+$C42*TS!AV20*(1+$C$33)</f>
        <v>0</v>
      </c>
    </row>
    <row r="43" spans="2:48" x14ac:dyDescent="0.2">
      <c r="B43" s="228" t="s">
        <v>180</v>
      </c>
      <c r="C43" s="259">
        <f>+TS!D21</f>
        <v>29.95026285046729</v>
      </c>
      <c r="D43" s="262">
        <f t="shared" si="17"/>
        <v>6.4786194839502171E-4</v>
      </c>
      <c r="E43" s="160">
        <f t="shared" si="18"/>
        <v>29.950262850467283</v>
      </c>
      <c r="F43" s="2"/>
      <c r="G43" s="160">
        <f>+$C43*TS!G21*(1+$C$33)</f>
        <v>0</v>
      </c>
      <c r="H43" s="160">
        <f>+$C43*TS!H21*(1+$C$33)</f>
        <v>0</v>
      </c>
      <c r="I43" s="160">
        <f>+$C43*TS!I21*(1+$C$33)</f>
        <v>4.9917104750778813</v>
      </c>
      <c r="J43" s="160">
        <f>+$C43*TS!J21*(1+$C$33)</f>
        <v>14.975131425233641</v>
      </c>
      <c r="K43" s="160">
        <f>+$C43*TS!K21*(1+$C$33)</f>
        <v>9.9834209501557627</v>
      </c>
      <c r="L43" s="160">
        <f>+$C43*TS!L21*(1+$C$33)</f>
        <v>0</v>
      </c>
      <c r="M43" s="160">
        <f>+$C43*TS!M21*(1+$C$33)</f>
        <v>0</v>
      </c>
      <c r="N43" s="160">
        <f>+$C43*TS!N21*(1+$C$33)</f>
        <v>0</v>
      </c>
      <c r="O43" s="160">
        <f>+$C43*TS!O21*(1+$C$33)</f>
        <v>0</v>
      </c>
      <c r="P43" s="160">
        <f>+$C43*TS!P21*(1+$C$33)</f>
        <v>0</v>
      </c>
      <c r="Q43" s="160">
        <f>+$C43*TS!Q21*(1+$C$33)</f>
        <v>0</v>
      </c>
      <c r="R43" s="160">
        <f>+$C43*TS!R21*(1+$C$33)</f>
        <v>0</v>
      </c>
      <c r="S43" s="160">
        <f>+$C43*TS!S21*(1+$C$33)</f>
        <v>0</v>
      </c>
      <c r="T43" s="160">
        <f>+$C43*TS!T21*(1+$C$33)</f>
        <v>0</v>
      </c>
      <c r="U43" s="160">
        <f>+$C43*TS!U21*(1+$C$33)</f>
        <v>0</v>
      </c>
      <c r="V43" s="160">
        <f>+$C43*TS!V21*(1+$C$33)</f>
        <v>0</v>
      </c>
      <c r="W43" s="160">
        <f>+$C43*TS!W21*(1+$C$33)</f>
        <v>0</v>
      </c>
      <c r="X43" s="160">
        <f>+$C43*TS!X21*(1+$C$33)</f>
        <v>0</v>
      </c>
      <c r="Y43" s="160">
        <f>+$C43*TS!Y21*(1+$C$33)</f>
        <v>0</v>
      </c>
      <c r="Z43" s="160">
        <f>+$C43*TS!Z21*(1+$C$33)</f>
        <v>0</v>
      </c>
      <c r="AA43" s="160">
        <f>+$C43*TS!AA21*(1+$C$33)</f>
        <v>0</v>
      </c>
      <c r="AB43" s="160">
        <f>+$C43*TS!AB21*(1+$C$33)</f>
        <v>0</v>
      </c>
      <c r="AC43" s="160">
        <f>+$C43*TS!AC21*(1+$C$33)</f>
        <v>0</v>
      </c>
      <c r="AD43" s="160">
        <f>+$C43*TS!AD21*(1+$C$33)</f>
        <v>0</v>
      </c>
      <c r="AE43" s="160">
        <f>+$C43*TS!AE21*(1+$C$33)</f>
        <v>0</v>
      </c>
      <c r="AF43" s="160">
        <f>+$C43*TS!AF21*(1+$C$33)</f>
        <v>0</v>
      </c>
      <c r="AG43" s="160">
        <f>+$C43*TS!AG21*(1+$C$33)</f>
        <v>0</v>
      </c>
      <c r="AH43" s="160">
        <f>+$C43*TS!AH21*(1+$C$33)</f>
        <v>0</v>
      </c>
      <c r="AI43" s="160">
        <f>+$C43*TS!AI21*(1+$C$33)</f>
        <v>0</v>
      </c>
      <c r="AJ43" s="160">
        <f>+$C43*TS!AJ21*(1+$C$33)</f>
        <v>0</v>
      </c>
      <c r="AK43" s="160">
        <f>+$C43*TS!AK21*(1+$C$33)</f>
        <v>0</v>
      </c>
      <c r="AL43" s="160">
        <f>+$C43*TS!AL21*(1+$C$33)</f>
        <v>0</v>
      </c>
      <c r="AM43" s="160">
        <f>+$C43*TS!AM21*(1+$C$33)</f>
        <v>0</v>
      </c>
      <c r="AN43" s="160">
        <f>+$C43*TS!AN21*(1+$C$33)</f>
        <v>0</v>
      </c>
      <c r="AO43" s="160">
        <f>+$C43*TS!AO21*(1+$C$33)</f>
        <v>0</v>
      </c>
      <c r="AP43" s="160">
        <f>+$C43*TS!AP21*(1+$C$33)</f>
        <v>0</v>
      </c>
      <c r="AQ43" s="160">
        <f>+$C43*TS!AQ21*(1+$C$33)</f>
        <v>0</v>
      </c>
      <c r="AR43" s="160">
        <f>+$C43*TS!AR21*(1+$C$33)</f>
        <v>0</v>
      </c>
      <c r="AS43" s="160">
        <f>+$C43*TS!AS21*(1+$C$33)</f>
        <v>0</v>
      </c>
      <c r="AT43" s="160">
        <f>+$C43*TS!AT21*(1+$C$33)</f>
        <v>0</v>
      </c>
      <c r="AU43" s="160">
        <f>+$C43*TS!AU21*(1+$C$33)</f>
        <v>0</v>
      </c>
      <c r="AV43" s="160">
        <f>+$C43*TS!AV21*(1+$C$33)</f>
        <v>0</v>
      </c>
    </row>
    <row r="44" spans="2:48" x14ac:dyDescent="0.2">
      <c r="B44" s="228" t="s">
        <v>181</v>
      </c>
      <c r="C44" s="259">
        <f>+TS!D22</f>
        <v>73.014018691588788</v>
      </c>
      <c r="D44" s="262">
        <f t="shared" si="17"/>
        <v>1.5793852843914268E-3</v>
      </c>
      <c r="E44" s="160">
        <f t="shared" si="18"/>
        <v>73.014018691588802</v>
      </c>
      <c r="F44" s="2"/>
      <c r="G44" s="160">
        <f>+$C44*TS!G22*(1+$C$33)</f>
        <v>0</v>
      </c>
      <c r="H44" s="160">
        <f>+$C44*TS!H22*(1+$C$33)</f>
        <v>0</v>
      </c>
      <c r="I44" s="160">
        <f>+$C44*TS!I22*(1+$C$33)</f>
        <v>12.169003115264797</v>
      </c>
      <c r="J44" s="160">
        <f>+$C44*TS!J22*(1+$C$33)</f>
        <v>36.507009345794401</v>
      </c>
      <c r="K44" s="160">
        <f>+$C44*TS!K22*(1+$C$33)</f>
        <v>24.338006230529594</v>
      </c>
      <c r="L44" s="160">
        <f>+$C44*TS!L22*(1+$C$33)</f>
        <v>0</v>
      </c>
      <c r="M44" s="160">
        <f>+$C44*TS!M22*(1+$C$33)</f>
        <v>0</v>
      </c>
      <c r="N44" s="160">
        <f>+$C44*TS!N22*(1+$C$33)</f>
        <v>0</v>
      </c>
      <c r="O44" s="160">
        <f>+$C44*TS!O22*(1+$C$33)</f>
        <v>0</v>
      </c>
      <c r="P44" s="160">
        <f>+$C44*TS!P22*(1+$C$33)</f>
        <v>0</v>
      </c>
      <c r="Q44" s="160">
        <f>+$C44*TS!Q22*(1+$C$33)</f>
        <v>0</v>
      </c>
      <c r="R44" s="160">
        <f>+$C44*TS!R22*(1+$C$33)</f>
        <v>0</v>
      </c>
      <c r="S44" s="160">
        <f>+$C44*TS!S22*(1+$C$33)</f>
        <v>0</v>
      </c>
      <c r="T44" s="160">
        <f>+$C44*TS!T22*(1+$C$33)</f>
        <v>0</v>
      </c>
      <c r="U44" s="160">
        <f>+$C44*TS!U22*(1+$C$33)</f>
        <v>0</v>
      </c>
      <c r="V44" s="160">
        <f>+$C44*TS!V22*(1+$C$33)</f>
        <v>0</v>
      </c>
      <c r="W44" s="160">
        <f>+$C44*TS!W22*(1+$C$33)</f>
        <v>0</v>
      </c>
      <c r="X44" s="160">
        <f>+$C44*TS!X22*(1+$C$33)</f>
        <v>0</v>
      </c>
      <c r="Y44" s="160">
        <f>+$C44*TS!Y22*(1+$C$33)</f>
        <v>0</v>
      </c>
      <c r="Z44" s="160">
        <f>+$C44*TS!Z22*(1+$C$33)</f>
        <v>0</v>
      </c>
      <c r="AA44" s="160">
        <f>+$C44*TS!AA22*(1+$C$33)</f>
        <v>0</v>
      </c>
      <c r="AB44" s="160">
        <f>+$C44*TS!AB22*(1+$C$33)</f>
        <v>0</v>
      </c>
      <c r="AC44" s="160">
        <f>+$C44*TS!AC22*(1+$C$33)</f>
        <v>0</v>
      </c>
      <c r="AD44" s="160">
        <f>+$C44*TS!AD22*(1+$C$33)</f>
        <v>0</v>
      </c>
      <c r="AE44" s="160">
        <f>+$C44*TS!AE22*(1+$C$33)</f>
        <v>0</v>
      </c>
      <c r="AF44" s="160">
        <f>+$C44*TS!AF22*(1+$C$33)</f>
        <v>0</v>
      </c>
      <c r="AG44" s="160">
        <f>+$C44*TS!AG22*(1+$C$33)</f>
        <v>0</v>
      </c>
      <c r="AH44" s="160">
        <f>+$C44*TS!AH22*(1+$C$33)</f>
        <v>0</v>
      </c>
      <c r="AI44" s="160">
        <f>+$C44*TS!AI22*(1+$C$33)</f>
        <v>0</v>
      </c>
      <c r="AJ44" s="160">
        <f>+$C44*TS!AJ22*(1+$C$33)</f>
        <v>0</v>
      </c>
      <c r="AK44" s="160">
        <f>+$C44*TS!AK22*(1+$C$33)</f>
        <v>0</v>
      </c>
      <c r="AL44" s="160">
        <f>+$C44*TS!AL22*(1+$C$33)</f>
        <v>0</v>
      </c>
      <c r="AM44" s="160">
        <f>+$C44*TS!AM22*(1+$C$33)</f>
        <v>0</v>
      </c>
      <c r="AN44" s="160">
        <f>+$C44*TS!AN22*(1+$C$33)</f>
        <v>0</v>
      </c>
      <c r="AO44" s="160">
        <f>+$C44*TS!AO22*(1+$C$33)</f>
        <v>0</v>
      </c>
      <c r="AP44" s="160">
        <f>+$C44*TS!AP22*(1+$C$33)</f>
        <v>0</v>
      </c>
      <c r="AQ44" s="160">
        <f>+$C44*TS!AQ22*(1+$C$33)</f>
        <v>0</v>
      </c>
      <c r="AR44" s="160">
        <f>+$C44*TS!AR22*(1+$C$33)</f>
        <v>0</v>
      </c>
      <c r="AS44" s="160">
        <f>+$C44*TS!AS22*(1+$C$33)</f>
        <v>0</v>
      </c>
      <c r="AT44" s="160">
        <f>+$C44*TS!AT22*(1+$C$33)</f>
        <v>0</v>
      </c>
      <c r="AU44" s="160">
        <f>+$C44*TS!AU22*(1+$C$33)</f>
        <v>0</v>
      </c>
      <c r="AV44" s="160">
        <f>+$C44*TS!AV22*(1+$C$33)</f>
        <v>0</v>
      </c>
    </row>
    <row r="45" spans="2:48" x14ac:dyDescent="0.2">
      <c r="B45" s="228" t="s">
        <v>182</v>
      </c>
      <c r="C45" s="259">
        <f>+TS!D23</f>
        <v>561.76985981308417</v>
      </c>
      <c r="D45" s="262">
        <f t="shared" si="17"/>
        <v>1.2151790378107636E-2</v>
      </c>
      <c r="E45" s="160">
        <f t="shared" si="18"/>
        <v>561.76985981308417</v>
      </c>
      <c r="F45" s="2"/>
      <c r="G45" s="160">
        <f>+$C45*TS!G23*(1+$C$33)</f>
        <v>0</v>
      </c>
      <c r="H45" s="160">
        <f>+$C45*TS!H23*(1+$C$33)</f>
        <v>0</v>
      </c>
      <c r="I45" s="160">
        <f>+$C45*TS!I23*(1+$C$33)</f>
        <v>93.628309968847361</v>
      </c>
      <c r="J45" s="160">
        <f>+$C45*TS!J23*(1+$C$33)</f>
        <v>280.88492990654214</v>
      </c>
      <c r="K45" s="160">
        <f>+$C45*TS!K23*(1+$C$33)</f>
        <v>187.25661993769472</v>
      </c>
      <c r="L45" s="160">
        <f>+$C45*TS!L23*(1+$C$33)</f>
        <v>0</v>
      </c>
      <c r="M45" s="160">
        <f>+$C45*TS!M23*(1+$C$33)</f>
        <v>0</v>
      </c>
      <c r="N45" s="160">
        <f>+$C45*TS!N23*(1+$C$33)</f>
        <v>0</v>
      </c>
      <c r="O45" s="160">
        <f>+$C45*TS!O23*(1+$C$33)</f>
        <v>0</v>
      </c>
      <c r="P45" s="160">
        <f>+$C45*TS!P23*(1+$C$33)</f>
        <v>0</v>
      </c>
      <c r="Q45" s="160">
        <f>+$C45*TS!Q23*(1+$C$33)</f>
        <v>0</v>
      </c>
      <c r="R45" s="160">
        <f>+$C45*TS!R23*(1+$C$33)</f>
        <v>0</v>
      </c>
      <c r="S45" s="160">
        <f>+$C45*TS!S23*(1+$C$33)</f>
        <v>0</v>
      </c>
      <c r="T45" s="160">
        <f>+$C45*TS!T23*(1+$C$33)</f>
        <v>0</v>
      </c>
      <c r="U45" s="160">
        <f>+$C45*TS!U23*(1+$C$33)</f>
        <v>0</v>
      </c>
      <c r="V45" s="160">
        <f>+$C45*TS!V23*(1+$C$33)</f>
        <v>0</v>
      </c>
      <c r="W45" s="160">
        <f>+$C45*TS!W23*(1+$C$33)</f>
        <v>0</v>
      </c>
      <c r="X45" s="160">
        <f>+$C45*TS!X23*(1+$C$33)</f>
        <v>0</v>
      </c>
      <c r="Y45" s="160">
        <f>+$C45*TS!Y23*(1+$C$33)</f>
        <v>0</v>
      </c>
      <c r="Z45" s="160">
        <f>+$C45*TS!Z23*(1+$C$33)</f>
        <v>0</v>
      </c>
      <c r="AA45" s="160">
        <f>+$C45*TS!AA23*(1+$C$33)</f>
        <v>0</v>
      </c>
      <c r="AB45" s="160">
        <f>+$C45*TS!AB23*(1+$C$33)</f>
        <v>0</v>
      </c>
      <c r="AC45" s="160">
        <f>+$C45*TS!AC23*(1+$C$33)</f>
        <v>0</v>
      </c>
      <c r="AD45" s="160">
        <f>+$C45*TS!AD23*(1+$C$33)</f>
        <v>0</v>
      </c>
      <c r="AE45" s="160">
        <f>+$C45*TS!AE23*(1+$C$33)</f>
        <v>0</v>
      </c>
      <c r="AF45" s="160">
        <f>+$C45*TS!AF23*(1+$C$33)</f>
        <v>0</v>
      </c>
      <c r="AG45" s="160">
        <f>+$C45*TS!AG23*(1+$C$33)</f>
        <v>0</v>
      </c>
      <c r="AH45" s="160">
        <f>+$C45*TS!AH23*(1+$C$33)</f>
        <v>0</v>
      </c>
      <c r="AI45" s="160">
        <f>+$C45*TS!AI23*(1+$C$33)</f>
        <v>0</v>
      </c>
      <c r="AJ45" s="160">
        <f>+$C45*TS!AJ23*(1+$C$33)</f>
        <v>0</v>
      </c>
      <c r="AK45" s="160">
        <f>+$C45*TS!AK23*(1+$C$33)</f>
        <v>0</v>
      </c>
      <c r="AL45" s="160">
        <f>+$C45*TS!AL23*(1+$C$33)</f>
        <v>0</v>
      </c>
      <c r="AM45" s="160">
        <f>+$C45*TS!AM23*(1+$C$33)</f>
        <v>0</v>
      </c>
      <c r="AN45" s="160">
        <f>+$C45*TS!AN23*(1+$C$33)</f>
        <v>0</v>
      </c>
      <c r="AO45" s="160">
        <f>+$C45*TS!AO23*(1+$C$33)</f>
        <v>0</v>
      </c>
      <c r="AP45" s="160">
        <f>+$C45*TS!AP23*(1+$C$33)</f>
        <v>0</v>
      </c>
      <c r="AQ45" s="160">
        <f>+$C45*TS!AQ23*(1+$C$33)</f>
        <v>0</v>
      </c>
      <c r="AR45" s="160">
        <f>+$C45*TS!AR23*(1+$C$33)</f>
        <v>0</v>
      </c>
      <c r="AS45" s="160">
        <f>+$C45*TS!AS23*(1+$C$33)</f>
        <v>0</v>
      </c>
      <c r="AT45" s="160">
        <f>+$C45*TS!AT23*(1+$C$33)</f>
        <v>0</v>
      </c>
      <c r="AU45" s="160">
        <f>+$C45*TS!AU23*(1+$C$33)</f>
        <v>0</v>
      </c>
      <c r="AV45" s="160">
        <f>+$C45*TS!AV23*(1+$C$33)</f>
        <v>0</v>
      </c>
    </row>
    <row r="46" spans="2:48" x14ac:dyDescent="0.2">
      <c r="B46" s="228" t="s">
        <v>183</v>
      </c>
      <c r="C46" s="259">
        <f>+TS!D24</f>
        <v>11668.902937446741</v>
      </c>
      <c r="D46" s="262">
        <f t="shared" si="17"/>
        <v>0.25241308333187767</v>
      </c>
      <c r="E46" s="160">
        <f t="shared" si="18"/>
        <v>11668.902937446741</v>
      </c>
      <c r="F46" s="2"/>
      <c r="G46" s="160">
        <f>+$C46*TS!G24*(1+$C$33)</f>
        <v>0</v>
      </c>
      <c r="H46" s="160">
        <f>+$C46*TS!H24*(1+$C$33)</f>
        <v>0</v>
      </c>
      <c r="I46" s="160">
        <f>+$C46*TS!I24*(1+$C$33)</f>
        <v>1107.1097104934026</v>
      </c>
      <c r="J46" s="160">
        <f>+$C46*TS!J24*(1+$C$33)</f>
        <v>4567.1670463620876</v>
      </c>
      <c r="K46" s="160">
        <f>+$C46*TS!K24*(1+$C$33)</f>
        <v>5994.6261805912509</v>
      </c>
      <c r="L46" s="160">
        <f>+$C46*TS!L24*(1+$C$33)</f>
        <v>0</v>
      </c>
      <c r="M46" s="160">
        <f>+$C46*TS!M24*(1+$C$33)</f>
        <v>0</v>
      </c>
      <c r="N46" s="160">
        <f>+$C46*TS!N24*(1+$C$33)</f>
        <v>0</v>
      </c>
      <c r="O46" s="160">
        <f>+$C46*TS!O24*(1+$C$33)</f>
        <v>0</v>
      </c>
      <c r="P46" s="160">
        <f>+$C46*TS!P24*(1+$C$33)</f>
        <v>0</v>
      </c>
      <c r="Q46" s="160">
        <f>+$C46*TS!Q24*(1+$C$33)</f>
        <v>0</v>
      </c>
      <c r="R46" s="160">
        <f>+$C46*TS!R24*(1+$C$33)</f>
        <v>0</v>
      </c>
      <c r="S46" s="160">
        <f>+$C46*TS!S24*(1+$C$33)</f>
        <v>0</v>
      </c>
      <c r="T46" s="160">
        <f>+$C46*TS!T24*(1+$C$33)</f>
        <v>0</v>
      </c>
      <c r="U46" s="160">
        <f>+$C46*TS!U24*(1+$C$33)</f>
        <v>0</v>
      </c>
      <c r="V46" s="160">
        <f>+$C46*TS!V24*(1+$C$33)</f>
        <v>0</v>
      </c>
      <c r="W46" s="160">
        <f>+$C46*TS!W24*(1+$C$33)</f>
        <v>0</v>
      </c>
      <c r="X46" s="160">
        <f>+$C46*TS!X24*(1+$C$33)</f>
        <v>0</v>
      </c>
      <c r="Y46" s="160">
        <f>+$C46*TS!Y24*(1+$C$33)</f>
        <v>0</v>
      </c>
      <c r="Z46" s="160">
        <f>+$C46*TS!Z24*(1+$C$33)</f>
        <v>0</v>
      </c>
      <c r="AA46" s="160">
        <f>+$C46*TS!AA24*(1+$C$33)</f>
        <v>0</v>
      </c>
      <c r="AB46" s="160">
        <f>+$C46*TS!AB24*(1+$C$33)</f>
        <v>0</v>
      </c>
      <c r="AC46" s="160">
        <f>+$C46*TS!AC24*(1+$C$33)</f>
        <v>0</v>
      </c>
      <c r="AD46" s="160">
        <f>+$C46*TS!AD24*(1+$C$33)</f>
        <v>0</v>
      </c>
      <c r="AE46" s="160">
        <f>+$C46*TS!AE24*(1+$C$33)</f>
        <v>0</v>
      </c>
      <c r="AF46" s="160">
        <f>+$C46*TS!AF24*(1+$C$33)</f>
        <v>0</v>
      </c>
      <c r="AG46" s="160">
        <f>+$C46*TS!AG24*(1+$C$33)</f>
        <v>0</v>
      </c>
      <c r="AH46" s="160">
        <f>+$C46*TS!AH24*(1+$C$33)</f>
        <v>0</v>
      </c>
      <c r="AI46" s="160">
        <f>+$C46*TS!AI24*(1+$C$33)</f>
        <v>0</v>
      </c>
      <c r="AJ46" s="160">
        <f>+$C46*TS!AJ24*(1+$C$33)</f>
        <v>0</v>
      </c>
      <c r="AK46" s="160">
        <f>+$C46*TS!AK24*(1+$C$33)</f>
        <v>0</v>
      </c>
      <c r="AL46" s="160">
        <f>+$C46*TS!AL24*(1+$C$33)</f>
        <v>0</v>
      </c>
      <c r="AM46" s="160">
        <f>+$C46*TS!AM24*(1+$C$33)</f>
        <v>0</v>
      </c>
      <c r="AN46" s="160">
        <f>+$C46*TS!AN24*(1+$C$33)</f>
        <v>0</v>
      </c>
      <c r="AO46" s="160">
        <f>+$C46*TS!AO24*(1+$C$33)</f>
        <v>0</v>
      </c>
      <c r="AP46" s="160">
        <f>+$C46*TS!AP24*(1+$C$33)</f>
        <v>0</v>
      </c>
      <c r="AQ46" s="160">
        <f>+$C46*TS!AQ24*(1+$C$33)</f>
        <v>0</v>
      </c>
      <c r="AR46" s="160">
        <f>+$C46*TS!AR24*(1+$C$33)</f>
        <v>0</v>
      </c>
      <c r="AS46" s="160">
        <f>+$C46*TS!AS24*(1+$C$33)</f>
        <v>0</v>
      </c>
      <c r="AT46" s="160">
        <f>+$C46*TS!AT24*(1+$C$33)</f>
        <v>0</v>
      </c>
      <c r="AU46" s="160">
        <f>+$C46*TS!AU24*(1+$C$33)</f>
        <v>0</v>
      </c>
      <c r="AV46" s="160">
        <f>+$C46*TS!AV24*(1+$C$33)</f>
        <v>0</v>
      </c>
    </row>
    <row r="47" spans="2:48" x14ac:dyDescent="0.2">
      <c r="B47" s="228" t="s">
        <v>184</v>
      </c>
      <c r="C47" s="259">
        <f>+TS!D25</f>
        <v>304.68991471962619</v>
      </c>
      <c r="D47" s="262">
        <f t="shared" si="17"/>
        <v>6.5908270251955475E-3</v>
      </c>
      <c r="E47" s="160">
        <f t="shared" si="18"/>
        <v>304.68991471962613</v>
      </c>
      <c r="F47" s="2"/>
      <c r="G47" s="160">
        <f>+$C47*TS!G25*(1+$C$33)</f>
        <v>0</v>
      </c>
      <c r="H47" s="160">
        <f>+$C47*TS!H25*(1+$C$33)</f>
        <v>0</v>
      </c>
      <c r="I47" s="160">
        <f>+$C47*TS!I25*(1+$C$33)</f>
        <v>50.781652453271036</v>
      </c>
      <c r="J47" s="160">
        <f>+$C47*TS!J25*(1+$C$33)</f>
        <v>152.34495735981307</v>
      </c>
      <c r="K47" s="160">
        <f>+$C47*TS!K25*(1+$C$33)</f>
        <v>101.56330490654206</v>
      </c>
      <c r="L47" s="160">
        <f>+$C47*TS!L25*(1+$C$33)</f>
        <v>0</v>
      </c>
      <c r="M47" s="160">
        <f>+$C47*TS!M25*(1+$C$33)</f>
        <v>0</v>
      </c>
      <c r="N47" s="160">
        <f>+$C47*TS!N25*(1+$C$33)</f>
        <v>0</v>
      </c>
      <c r="O47" s="160">
        <f>+$C47*TS!O25*(1+$C$33)</f>
        <v>0</v>
      </c>
      <c r="P47" s="160">
        <f>+$C47*TS!P25*(1+$C$33)</f>
        <v>0</v>
      </c>
      <c r="Q47" s="160">
        <f>+$C47*TS!Q25*(1+$C$33)</f>
        <v>0</v>
      </c>
      <c r="R47" s="160">
        <f>+$C47*TS!R25*(1+$C$33)</f>
        <v>0</v>
      </c>
      <c r="S47" s="160">
        <f>+$C47*TS!S25*(1+$C$33)</f>
        <v>0</v>
      </c>
      <c r="T47" s="160">
        <f>+$C47*TS!T25*(1+$C$33)</f>
        <v>0</v>
      </c>
      <c r="U47" s="160">
        <f>+$C47*TS!U25*(1+$C$33)</f>
        <v>0</v>
      </c>
      <c r="V47" s="160">
        <f>+$C47*TS!V25*(1+$C$33)</f>
        <v>0</v>
      </c>
      <c r="W47" s="160">
        <f>+$C47*TS!W25*(1+$C$33)</f>
        <v>0</v>
      </c>
      <c r="X47" s="160">
        <f>+$C47*TS!X25*(1+$C$33)</f>
        <v>0</v>
      </c>
      <c r="Y47" s="160">
        <f>+$C47*TS!Y25*(1+$C$33)</f>
        <v>0</v>
      </c>
      <c r="Z47" s="160">
        <f>+$C47*TS!Z25*(1+$C$33)</f>
        <v>0</v>
      </c>
      <c r="AA47" s="160">
        <f>+$C47*TS!AA25*(1+$C$33)</f>
        <v>0</v>
      </c>
      <c r="AB47" s="160">
        <f>+$C47*TS!AB25*(1+$C$33)</f>
        <v>0</v>
      </c>
      <c r="AC47" s="160">
        <f>+$C47*TS!AC25*(1+$C$33)</f>
        <v>0</v>
      </c>
      <c r="AD47" s="160">
        <f>+$C47*TS!AD25*(1+$C$33)</f>
        <v>0</v>
      </c>
      <c r="AE47" s="160">
        <f>+$C47*TS!AE25*(1+$C$33)</f>
        <v>0</v>
      </c>
      <c r="AF47" s="160">
        <f>+$C47*TS!AF25*(1+$C$33)</f>
        <v>0</v>
      </c>
      <c r="AG47" s="160">
        <f>+$C47*TS!AG25*(1+$C$33)</f>
        <v>0</v>
      </c>
      <c r="AH47" s="160">
        <f>+$C47*TS!AH25*(1+$C$33)</f>
        <v>0</v>
      </c>
      <c r="AI47" s="160">
        <f>+$C47*TS!AI25*(1+$C$33)</f>
        <v>0</v>
      </c>
      <c r="AJ47" s="160">
        <f>+$C47*TS!AJ25*(1+$C$33)</f>
        <v>0</v>
      </c>
      <c r="AK47" s="160">
        <f>+$C47*TS!AK25*(1+$C$33)</f>
        <v>0</v>
      </c>
      <c r="AL47" s="160">
        <f>+$C47*TS!AL25*(1+$C$33)</f>
        <v>0</v>
      </c>
      <c r="AM47" s="160">
        <f>+$C47*TS!AM25*(1+$C$33)</f>
        <v>0</v>
      </c>
      <c r="AN47" s="160">
        <f>+$C47*TS!AN25*(1+$C$33)</f>
        <v>0</v>
      </c>
      <c r="AO47" s="160">
        <f>+$C47*TS!AO25*(1+$C$33)</f>
        <v>0</v>
      </c>
      <c r="AP47" s="160">
        <f>+$C47*TS!AP25*(1+$C$33)</f>
        <v>0</v>
      </c>
      <c r="AQ47" s="160">
        <f>+$C47*TS!AQ25*(1+$C$33)</f>
        <v>0</v>
      </c>
      <c r="AR47" s="160">
        <f>+$C47*TS!AR25*(1+$C$33)</f>
        <v>0</v>
      </c>
      <c r="AS47" s="160">
        <f>+$C47*TS!AS25*(1+$C$33)</f>
        <v>0</v>
      </c>
      <c r="AT47" s="160">
        <f>+$C47*TS!AT25*(1+$C$33)</f>
        <v>0</v>
      </c>
      <c r="AU47" s="160">
        <f>+$C47*TS!AU25*(1+$C$33)</f>
        <v>0</v>
      </c>
      <c r="AV47" s="160">
        <f>+$C47*TS!AV25*(1+$C$33)</f>
        <v>0</v>
      </c>
    </row>
    <row r="48" spans="2:48" x14ac:dyDescent="0.2">
      <c r="B48" s="2" t="s">
        <v>189</v>
      </c>
      <c r="C48" s="259">
        <f>+TS!D28</f>
        <v>398.52922642601362</v>
      </c>
      <c r="D48" s="262">
        <f t="shared" si="17"/>
        <v>8.6206896551724137E-3</v>
      </c>
      <c r="E48" s="160">
        <f t="shared" si="18"/>
        <v>398.52922642601362</v>
      </c>
      <c r="F48" s="2"/>
      <c r="G48" s="160">
        <f>+$C48*TS!G27*(1+$C$33)</f>
        <v>0</v>
      </c>
      <c r="H48" s="160">
        <f>+$C48*TS!H27*(1+$C$33)</f>
        <v>0</v>
      </c>
      <c r="I48" s="160">
        <f>+$C48*TS!I27*(1+$C$33)</f>
        <v>66.421537737668942</v>
      </c>
      <c r="J48" s="160">
        <f>+$C48*TS!J27*(1+$C$33)</f>
        <v>199.26461321300681</v>
      </c>
      <c r="K48" s="160">
        <f>+$C48*TS!K27*(1+$C$33)</f>
        <v>132.84307547533786</v>
      </c>
      <c r="L48" s="160">
        <f>+$C48*TS!L27*(1+$C$33)</f>
        <v>0</v>
      </c>
      <c r="M48" s="160">
        <f>+$C48*TS!M27*(1+$C$33)</f>
        <v>0</v>
      </c>
      <c r="N48" s="160">
        <f>+$C48*TS!N27*(1+$C$33)</f>
        <v>0</v>
      </c>
      <c r="O48" s="160">
        <f>+$C48*TS!O27*(1+$C$33)</f>
        <v>0</v>
      </c>
      <c r="P48" s="160">
        <f>+$C48*TS!P27*(1+$C$33)</f>
        <v>0</v>
      </c>
      <c r="Q48" s="160">
        <f>+$C48*TS!Q27*(1+$C$33)</f>
        <v>0</v>
      </c>
      <c r="R48" s="160">
        <f>+$C48*TS!R27*(1+$C$33)</f>
        <v>0</v>
      </c>
      <c r="S48" s="160">
        <f>+$C48*TS!S27*(1+$C$33)</f>
        <v>0</v>
      </c>
      <c r="T48" s="160">
        <f>+$C48*TS!T27*(1+$C$33)</f>
        <v>0</v>
      </c>
      <c r="U48" s="160">
        <f>+$C48*TS!U27*(1+$C$33)</f>
        <v>0</v>
      </c>
      <c r="V48" s="160">
        <f>+$C48*TS!V27*(1+$C$33)</f>
        <v>0</v>
      </c>
      <c r="W48" s="160">
        <f>+$C48*TS!W27*(1+$C$33)</f>
        <v>0</v>
      </c>
      <c r="X48" s="160">
        <f>+$C48*TS!X27*(1+$C$33)</f>
        <v>0</v>
      </c>
      <c r="Y48" s="160">
        <f>+$C48*TS!Y27*(1+$C$33)</f>
        <v>0</v>
      </c>
      <c r="Z48" s="160">
        <f>+$C48*TS!Z27*(1+$C$33)</f>
        <v>0</v>
      </c>
      <c r="AA48" s="160">
        <f>+$C48*TS!AA27*(1+$C$33)</f>
        <v>0</v>
      </c>
      <c r="AB48" s="160">
        <f>+$C48*TS!AB27*(1+$C$33)</f>
        <v>0</v>
      </c>
      <c r="AC48" s="160">
        <f>+$C48*TS!AC27*(1+$C$33)</f>
        <v>0</v>
      </c>
      <c r="AD48" s="160">
        <f>+$C48*TS!AD27*(1+$C$33)</f>
        <v>0</v>
      </c>
      <c r="AE48" s="160">
        <f>+$C48*TS!AE27*(1+$C$33)</f>
        <v>0</v>
      </c>
      <c r="AF48" s="160">
        <f>+$C48*TS!AF27*(1+$C$33)</f>
        <v>0</v>
      </c>
      <c r="AG48" s="160">
        <f>+$C48*TS!AG27*(1+$C$33)</f>
        <v>0</v>
      </c>
      <c r="AH48" s="160">
        <f>+$C48*TS!AH27*(1+$C$33)</f>
        <v>0</v>
      </c>
      <c r="AI48" s="160">
        <f>+$C48*TS!AI27*(1+$C$33)</f>
        <v>0</v>
      </c>
      <c r="AJ48" s="160">
        <f>+$C48*TS!AJ27*(1+$C$33)</f>
        <v>0</v>
      </c>
      <c r="AK48" s="160">
        <f>+$C48*TS!AK27*(1+$C$33)</f>
        <v>0</v>
      </c>
      <c r="AL48" s="160">
        <f>+$C48*TS!AL27*(1+$C$33)</f>
        <v>0</v>
      </c>
      <c r="AM48" s="160">
        <f>+$C48*TS!AM27*(1+$C$33)</f>
        <v>0</v>
      </c>
      <c r="AN48" s="160">
        <f>+$C48*TS!AN27*(1+$C$33)</f>
        <v>0</v>
      </c>
      <c r="AO48" s="160">
        <f>+$C48*TS!AO27*(1+$C$33)</f>
        <v>0</v>
      </c>
      <c r="AP48" s="160">
        <f>+$C48*TS!AP27*(1+$C$33)</f>
        <v>0</v>
      </c>
      <c r="AQ48" s="160">
        <f>+$C48*TS!AQ27*(1+$C$33)</f>
        <v>0</v>
      </c>
      <c r="AR48" s="160">
        <f>+$C48*TS!AR27*(1+$C$33)</f>
        <v>0</v>
      </c>
      <c r="AS48" s="160">
        <f>+$C48*TS!AS27*(1+$C$33)</f>
        <v>0</v>
      </c>
      <c r="AT48" s="160">
        <f>+$C48*TS!AT27*(1+$C$33)</f>
        <v>0</v>
      </c>
      <c r="AU48" s="160">
        <f>+$C48*TS!AU27*(1+$C$33)</f>
        <v>0</v>
      </c>
      <c r="AV48" s="160">
        <f>+$C48*TS!AV27*(1+$C$33)</f>
        <v>0</v>
      </c>
    </row>
    <row r="49" spans="2:48" x14ac:dyDescent="0.2">
      <c r="B49" s="22" t="s">
        <v>185</v>
      </c>
      <c r="C49" s="259">
        <f>+TS!D30</f>
        <v>1992.6461321300683</v>
      </c>
      <c r="D49" s="262">
        <f t="shared" si="17"/>
        <v>4.3103448275862079E-2</v>
      </c>
      <c r="E49" s="160">
        <f t="shared" si="18"/>
        <v>1992.6461321300685</v>
      </c>
      <c r="F49" s="2"/>
      <c r="G49" s="160">
        <f>+$C49*TS!G29*(1+$C$33)</f>
        <v>0</v>
      </c>
      <c r="H49" s="160">
        <f>+$C49*TS!H29*(1+$C$33)</f>
        <v>0</v>
      </c>
      <c r="I49" s="160">
        <f>+$C49*TS!I29*(1+$C$33)</f>
        <v>332.10768868834475</v>
      </c>
      <c r="J49" s="160">
        <f>+$C49*TS!J29*(1+$C$33)</f>
        <v>996.32306606503414</v>
      </c>
      <c r="K49" s="160">
        <f>+$C49*TS!K29*(1+$C$33)</f>
        <v>664.21537737668939</v>
      </c>
      <c r="L49" s="160">
        <f>+$C49*TS!L29*(1+$C$33)</f>
        <v>0</v>
      </c>
      <c r="M49" s="160">
        <f>+$C49*TS!M29*(1+$C$33)</f>
        <v>0</v>
      </c>
      <c r="N49" s="160">
        <f>+$C49*TS!N29*(1+$C$33)</f>
        <v>0</v>
      </c>
      <c r="O49" s="160">
        <f>+$C49*TS!O29*(1+$C$33)</f>
        <v>0</v>
      </c>
      <c r="P49" s="160">
        <f>+$C49*TS!P29*(1+$C$33)</f>
        <v>0</v>
      </c>
      <c r="Q49" s="160">
        <f>+$C49*TS!Q29*(1+$C$33)</f>
        <v>0</v>
      </c>
      <c r="R49" s="160">
        <f>+$C49*TS!R29*(1+$C$33)</f>
        <v>0</v>
      </c>
      <c r="S49" s="160">
        <f>+$C49*TS!S29*(1+$C$33)</f>
        <v>0</v>
      </c>
      <c r="T49" s="160">
        <f>+$C49*TS!T29*(1+$C$33)</f>
        <v>0</v>
      </c>
      <c r="U49" s="160">
        <f>+$C49*TS!U29*(1+$C$33)</f>
        <v>0</v>
      </c>
      <c r="V49" s="160">
        <f>+$C49*TS!V29*(1+$C$33)</f>
        <v>0</v>
      </c>
      <c r="W49" s="160">
        <f>+$C49*TS!W29*(1+$C$33)</f>
        <v>0</v>
      </c>
      <c r="X49" s="160">
        <f>+$C49*TS!X29*(1+$C$33)</f>
        <v>0</v>
      </c>
      <c r="Y49" s="160">
        <f>+$C49*TS!Y29*(1+$C$33)</f>
        <v>0</v>
      </c>
      <c r="Z49" s="160">
        <f>+$C49*TS!Z29*(1+$C$33)</f>
        <v>0</v>
      </c>
      <c r="AA49" s="160">
        <f>+$C49*TS!AA29*(1+$C$33)</f>
        <v>0</v>
      </c>
      <c r="AB49" s="160">
        <f>+$C49*TS!AB29*(1+$C$33)</f>
        <v>0</v>
      </c>
      <c r="AC49" s="160">
        <f>+$C49*TS!AC29*(1+$C$33)</f>
        <v>0</v>
      </c>
      <c r="AD49" s="160">
        <f>+$C49*TS!AD29*(1+$C$33)</f>
        <v>0</v>
      </c>
      <c r="AE49" s="160">
        <f>+$C49*TS!AE29*(1+$C$33)</f>
        <v>0</v>
      </c>
      <c r="AF49" s="160">
        <f>+$C49*TS!AF29*(1+$C$33)</f>
        <v>0</v>
      </c>
      <c r="AG49" s="160">
        <f>+$C49*TS!AG29*(1+$C$33)</f>
        <v>0</v>
      </c>
      <c r="AH49" s="160">
        <f>+$C49*TS!AH29*(1+$C$33)</f>
        <v>0</v>
      </c>
      <c r="AI49" s="160">
        <f>+$C49*TS!AI29*(1+$C$33)</f>
        <v>0</v>
      </c>
      <c r="AJ49" s="160">
        <f>+$C49*TS!AJ29*(1+$C$33)</f>
        <v>0</v>
      </c>
      <c r="AK49" s="160">
        <f>+$C49*TS!AK29*(1+$C$33)</f>
        <v>0</v>
      </c>
      <c r="AL49" s="160">
        <f>+$C49*TS!AL29*(1+$C$33)</f>
        <v>0</v>
      </c>
      <c r="AM49" s="160">
        <f>+$C49*TS!AM29*(1+$C$33)</f>
        <v>0</v>
      </c>
      <c r="AN49" s="160">
        <f>+$C49*TS!AN29*(1+$C$33)</f>
        <v>0</v>
      </c>
      <c r="AO49" s="160">
        <f>+$C49*TS!AO29*(1+$C$33)</f>
        <v>0</v>
      </c>
      <c r="AP49" s="160">
        <f>+$C49*TS!AP29*(1+$C$33)</f>
        <v>0</v>
      </c>
      <c r="AQ49" s="160">
        <f>+$C49*TS!AQ29*(1+$C$33)</f>
        <v>0</v>
      </c>
      <c r="AR49" s="160">
        <f>+$C49*TS!AR29*(1+$C$33)</f>
        <v>0</v>
      </c>
      <c r="AS49" s="160">
        <f>+$C49*TS!AS29*(1+$C$33)</f>
        <v>0</v>
      </c>
      <c r="AT49" s="160">
        <f>+$C49*TS!AT29*(1+$C$33)</f>
        <v>0</v>
      </c>
      <c r="AU49" s="160">
        <f>+$C49*TS!AU29*(1+$C$33)</f>
        <v>0</v>
      </c>
      <c r="AV49" s="160">
        <f>+$C49*TS!AV29*(1+$C$33)</f>
        <v>0</v>
      </c>
    </row>
    <row r="50" spans="2:48" x14ac:dyDescent="0.2">
      <c r="B50" s="22" t="s">
        <v>186</v>
      </c>
      <c r="C50" s="259">
        <f>+TS!D32</f>
        <v>1195.5876792780409</v>
      </c>
      <c r="D50" s="262">
        <f t="shared" si="17"/>
        <v>2.5862068965517244E-2</v>
      </c>
      <c r="E50" s="160">
        <f t="shared" si="18"/>
        <v>1195.5876792780409</v>
      </c>
      <c r="F50" s="2"/>
      <c r="G50" s="160">
        <f>+$C50*TS!G31*(1+$C$33)</f>
        <v>0</v>
      </c>
      <c r="H50" s="160">
        <f>+$C50*TS!H31*(1+$C$33)</f>
        <v>0</v>
      </c>
      <c r="I50" s="160">
        <f>+$C50*TS!I31*(1+$C$33)</f>
        <v>199.26461321300684</v>
      </c>
      <c r="J50" s="160">
        <f>+$C50*TS!J31*(1+$C$33)</f>
        <v>597.79383963902046</v>
      </c>
      <c r="K50" s="160">
        <f>+$C50*TS!K31*(1+$C$33)</f>
        <v>398.52922642601362</v>
      </c>
      <c r="L50" s="160">
        <f>+$C50*TS!L31*(1+$C$33)</f>
        <v>0</v>
      </c>
      <c r="M50" s="160">
        <f>+$C50*TS!M31*(1+$C$33)</f>
        <v>0</v>
      </c>
      <c r="N50" s="160">
        <f>+$C50*TS!N31*(1+$C$33)</f>
        <v>0</v>
      </c>
      <c r="O50" s="160">
        <f>+$C50*TS!O31*(1+$C$33)</f>
        <v>0</v>
      </c>
      <c r="P50" s="160">
        <f>+$C50*TS!P31*(1+$C$33)</f>
        <v>0</v>
      </c>
      <c r="Q50" s="160">
        <f>+$C50*TS!Q31*(1+$C$33)</f>
        <v>0</v>
      </c>
      <c r="R50" s="160">
        <f>+$C50*TS!R31*(1+$C$33)</f>
        <v>0</v>
      </c>
      <c r="S50" s="160">
        <f>+$C50*TS!S31*(1+$C$33)</f>
        <v>0</v>
      </c>
      <c r="T50" s="160">
        <f>+$C50*TS!T31*(1+$C$33)</f>
        <v>0</v>
      </c>
      <c r="U50" s="160">
        <f>+$C50*TS!U31*(1+$C$33)</f>
        <v>0</v>
      </c>
      <c r="V50" s="160">
        <f>+$C50*TS!V31*(1+$C$33)</f>
        <v>0</v>
      </c>
      <c r="W50" s="160">
        <f>+$C50*TS!W31*(1+$C$33)</f>
        <v>0</v>
      </c>
      <c r="X50" s="160">
        <f>+$C50*TS!X31*(1+$C$33)</f>
        <v>0</v>
      </c>
      <c r="Y50" s="160">
        <f>+$C50*TS!Y31*(1+$C$33)</f>
        <v>0</v>
      </c>
      <c r="Z50" s="160">
        <f>+$C50*TS!Z31*(1+$C$33)</f>
        <v>0</v>
      </c>
      <c r="AA50" s="160">
        <f>+$C50*TS!AA31*(1+$C$33)</f>
        <v>0</v>
      </c>
      <c r="AB50" s="160">
        <f>+$C50*TS!AB31*(1+$C$33)</f>
        <v>0</v>
      </c>
      <c r="AC50" s="160">
        <f>+$C50*TS!AC31*(1+$C$33)</f>
        <v>0</v>
      </c>
      <c r="AD50" s="160">
        <f>+$C50*TS!AD31*(1+$C$33)</f>
        <v>0</v>
      </c>
      <c r="AE50" s="160">
        <f>+$C50*TS!AE31*(1+$C$33)</f>
        <v>0</v>
      </c>
      <c r="AF50" s="160">
        <f>+$C50*TS!AF31*(1+$C$33)</f>
        <v>0</v>
      </c>
      <c r="AG50" s="160">
        <f>+$C50*TS!AG31*(1+$C$33)</f>
        <v>0</v>
      </c>
      <c r="AH50" s="160">
        <f>+$C50*TS!AH31*(1+$C$33)</f>
        <v>0</v>
      </c>
      <c r="AI50" s="160">
        <f>+$C50*TS!AI31*(1+$C$33)</f>
        <v>0</v>
      </c>
      <c r="AJ50" s="160">
        <f>+$C50*TS!AJ31*(1+$C$33)</f>
        <v>0</v>
      </c>
      <c r="AK50" s="160">
        <f>+$C50*TS!AK31*(1+$C$33)</f>
        <v>0</v>
      </c>
      <c r="AL50" s="160">
        <f>+$C50*TS!AL31*(1+$C$33)</f>
        <v>0</v>
      </c>
      <c r="AM50" s="160">
        <f>+$C50*TS!AM31*(1+$C$33)</f>
        <v>0</v>
      </c>
      <c r="AN50" s="160">
        <f>+$C50*TS!AN31*(1+$C$33)</f>
        <v>0</v>
      </c>
      <c r="AO50" s="160">
        <f>+$C50*TS!AO31*(1+$C$33)</f>
        <v>0</v>
      </c>
      <c r="AP50" s="160">
        <f>+$C50*TS!AP31*(1+$C$33)</f>
        <v>0</v>
      </c>
      <c r="AQ50" s="160">
        <f>+$C50*TS!AQ31*(1+$C$33)</f>
        <v>0</v>
      </c>
      <c r="AR50" s="160">
        <f>+$C50*TS!AR31*(1+$C$33)</f>
        <v>0</v>
      </c>
      <c r="AS50" s="160">
        <f>+$C50*TS!AS31*(1+$C$33)</f>
        <v>0</v>
      </c>
      <c r="AT50" s="160">
        <f>+$C50*TS!AT31*(1+$C$33)</f>
        <v>0</v>
      </c>
      <c r="AU50" s="160">
        <f>+$C50*TS!AU31*(1+$C$33)</f>
        <v>0</v>
      </c>
      <c r="AV50" s="160">
        <f>+$C50*TS!AV31*(1+$C$33)</f>
        <v>0</v>
      </c>
    </row>
    <row r="51" spans="2:48" x14ac:dyDescent="0.2">
      <c r="B51" s="22" t="s">
        <v>187</v>
      </c>
      <c r="C51" s="259">
        <f>+TS!D34</f>
        <v>1992.6461321300683</v>
      </c>
      <c r="D51" s="262">
        <f>+E51/$E$55</f>
        <v>4.3103448275862079E-2</v>
      </c>
      <c r="E51" s="160">
        <f t="shared" si="18"/>
        <v>1992.6461321300685</v>
      </c>
      <c r="F51" s="2"/>
      <c r="G51" s="160">
        <f>+$C51*TS!G33*(1+$C$33)</f>
        <v>0</v>
      </c>
      <c r="H51" s="160">
        <f>+$C51*TS!H33*(1+$C$33)</f>
        <v>0</v>
      </c>
      <c r="I51" s="160">
        <f>+$C51*TS!I33*(1+$C$33)</f>
        <v>332.10768868834475</v>
      </c>
      <c r="J51" s="160">
        <f>+$C51*TS!J33*(1+$C$33)</f>
        <v>996.32306606503414</v>
      </c>
      <c r="K51" s="160">
        <f>+$C51*TS!K33*(1+$C$33)</f>
        <v>664.21537737668939</v>
      </c>
      <c r="L51" s="160">
        <f>+$C51*TS!L33*(1+$C$33)</f>
        <v>0</v>
      </c>
      <c r="M51" s="160">
        <f>+$C51*TS!M33*(1+$C$33)</f>
        <v>0</v>
      </c>
      <c r="N51" s="160">
        <f>+$C51*TS!N33*(1+$C$33)</f>
        <v>0</v>
      </c>
      <c r="O51" s="160">
        <f>+$C51*TS!O33*(1+$C$33)</f>
        <v>0</v>
      </c>
      <c r="P51" s="160">
        <f>+$C51*TS!P33*(1+$C$33)</f>
        <v>0</v>
      </c>
      <c r="Q51" s="160">
        <f>+$C51*TS!Q33*(1+$C$33)</f>
        <v>0</v>
      </c>
      <c r="R51" s="160">
        <f>+$C51*TS!R33*(1+$C$33)</f>
        <v>0</v>
      </c>
      <c r="S51" s="160">
        <f>+$C51*TS!S33*(1+$C$33)</f>
        <v>0</v>
      </c>
      <c r="T51" s="160">
        <f>+$C51*TS!T33*(1+$C$33)</f>
        <v>0</v>
      </c>
      <c r="U51" s="160">
        <f>+$C51*TS!U33*(1+$C$33)</f>
        <v>0</v>
      </c>
      <c r="V51" s="160">
        <f>+$C51*TS!V33*(1+$C$33)</f>
        <v>0</v>
      </c>
      <c r="W51" s="160">
        <f>+$C51*TS!W33*(1+$C$33)</f>
        <v>0</v>
      </c>
      <c r="X51" s="160">
        <f>+$C51*TS!X33*(1+$C$33)</f>
        <v>0</v>
      </c>
      <c r="Y51" s="160">
        <f>+$C51*TS!Y33*(1+$C$33)</f>
        <v>0</v>
      </c>
      <c r="Z51" s="160">
        <f>+$C51*TS!Z33*(1+$C$33)</f>
        <v>0</v>
      </c>
      <c r="AA51" s="160">
        <f>+$C51*TS!AA33*(1+$C$33)</f>
        <v>0</v>
      </c>
      <c r="AB51" s="160">
        <f>+$C51*TS!AB33*(1+$C$33)</f>
        <v>0</v>
      </c>
      <c r="AC51" s="160">
        <f>+$C51*TS!AC33*(1+$C$33)</f>
        <v>0</v>
      </c>
      <c r="AD51" s="160">
        <f>+$C51*TS!AD33*(1+$C$33)</f>
        <v>0</v>
      </c>
      <c r="AE51" s="160">
        <f>+$C51*TS!AE33*(1+$C$33)</f>
        <v>0</v>
      </c>
      <c r="AF51" s="160">
        <f>+$C51*TS!AF33*(1+$C$33)</f>
        <v>0</v>
      </c>
      <c r="AG51" s="160">
        <f>+$C51*TS!AG33*(1+$C$33)</f>
        <v>0</v>
      </c>
      <c r="AH51" s="160">
        <f>+$C51*TS!AH33*(1+$C$33)</f>
        <v>0</v>
      </c>
      <c r="AI51" s="160">
        <f>+$C51*TS!AI33*(1+$C$33)</f>
        <v>0</v>
      </c>
      <c r="AJ51" s="160">
        <f>+$C51*TS!AJ33*(1+$C$33)</f>
        <v>0</v>
      </c>
      <c r="AK51" s="160">
        <f>+$C51*TS!AK33*(1+$C$33)</f>
        <v>0</v>
      </c>
      <c r="AL51" s="160">
        <f>+$C51*TS!AL33*(1+$C$33)</f>
        <v>0</v>
      </c>
      <c r="AM51" s="160">
        <f>+$C51*TS!AM33*(1+$C$33)</f>
        <v>0</v>
      </c>
      <c r="AN51" s="160">
        <f>+$C51*TS!AN33*(1+$C$33)</f>
        <v>0</v>
      </c>
      <c r="AO51" s="160">
        <f>+$C51*TS!AO33*(1+$C$33)</f>
        <v>0</v>
      </c>
      <c r="AP51" s="160">
        <f>+$C51*TS!AP33*(1+$C$33)</f>
        <v>0</v>
      </c>
      <c r="AQ51" s="160">
        <f>+$C51*TS!AQ33*(1+$C$33)</f>
        <v>0</v>
      </c>
      <c r="AR51" s="160">
        <f>+$C51*TS!AR33*(1+$C$33)</f>
        <v>0</v>
      </c>
      <c r="AS51" s="160">
        <f>+$C51*TS!AS33*(1+$C$33)</f>
        <v>0</v>
      </c>
      <c r="AT51" s="160">
        <f>+$C51*TS!AT33*(1+$C$33)</f>
        <v>0</v>
      </c>
      <c r="AU51" s="160">
        <f>+$C51*TS!AU33*(1+$C$33)</f>
        <v>0</v>
      </c>
      <c r="AV51" s="160">
        <f>+$C51*TS!AV33*(1+$C$33)</f>
        <v>0</v>
      </c>
    </row>
    <row r="52" spans="2:48" x14ac:dyDescent="0.2">
      <c r="B52" s="22" t="s">
        <v>252</v>
      </c>
      <c r="C52" s="259">
        <f>+TS!D36</f>
        <v>797.05845285202724</v>
      </c>
      <c r="D52" s="262">
        <f t="shared" ref="D52:D53" si="19">+E52/$E$55</f>
        <v>1.7241379310344827E-2</v>
      </c>
      <c r="E52" s="160">
        <f t="shared" si="18"/>
        <v>797.05845285202724</v>
      </c>
      <c r="F52" s="2"/>
      <c r="G52" s="160">
        <f>+$C52*TS!G35*(1+$C$33)</f>
        <v>0</v>
      </c>
      <c r="H52" s="160">
        <f>+$C52*TS!H35*(1+$C$33)</f>
        <v>797.05845285202724</v>
      </c>
      <c r="I52" s="160">
        <f>+$C52*TS!I35*(1+$C$33)</f>
        <v>0</v>
      </c>
      <c r="J52" s="160">
        <f>+$C52*TS!J35*(1+$C$33)</f>
        <v>0</v>
      </c>
      <c r="K52" s="160">
        <f>+$C52*TS!K35*(1+$C$33)</f>
        <v>0</v>
      </c>
      <c r="L52" s="160">
        <f>+$C52*TS!L35*(1+$C$33)</f>
        <v>0</v>
      </c>
      <c r="M52" s="160">
        <f>+$C52*TS!M35*(1+$C$33)</f>
        <v>0</v>
      </c>
      <c r="N52" s="160">
        <f>+$C52*TS!N35*(1+$C$33)</f>
        <v>0</v>
      </c>
      <c r="O52" s="160">
        <f>+$C52*TS!O35*(1+$C$33)</f>
        <v>0</v>
      </c>
      <c r="P52" s="160">
        <f>+$C52*TS!P35*(1+$C$33)</f>
        <v>0</v>
      </c>
      <c r="Q52" s="160">
        <f>+$C52*TS!Q35*(1+$C$33)</f>
        <v>0</v>
      </c>
      <c r="R52" s="160">
        <f>+$C52*TS!R35*(1+$C$33)</f>
        <v>0</v>
      </c>
      <c r="S52" s="160">
        <f>+$C52*TS!S35*(1+$C$33)</f>
        <v>0</v>
      </c>
      <c r="T52" s="160">
        <f>+$C52*TS!T35*(1+$C$33)</f>
        <v>0</v>
      </c>
      <c r="U52" s="160">
        <f>+$C52*TS!U35*(1+$C$33)</f>
        <v>0</v>
      </c>
      <c r="V52" s="160">
        <f>+$C52*TS!V35*(1+$C$33)</f>
        <v>0</v>
      </c>
      <c r="W52" s="160">
        <f>+$C52*TS!W35*(1+$C$33)</f>
        <v>0</v>
      </c>
      <c r="X52" s="160">
        <f>+$C52*TS!X35*(1+$C$33)</f>
        <v>0</v>
      </c>
      <c r="Y52" s="160">
        <f>+$C52*TS!Y35*(1+$C$33)</f>
        <v>0</v>
      </c>
      <c r="Z52" s="160">
        <f>+$C52*TS!Z35*(1+$C$33)</f>
        <v>0</v>
      </c>
      <c r="AA52" s="160">
        <f>+$C52*TS!AA35*(1+$C$33)</f>
        <v>0</v>
      </c>
      <c r="AB52" s="160">
        <f>+$C52*TS!AB35*(1+$C$33)</f>
        <v>0</v>
      </c>
      <c r="AC52" s="160">
        <f>+$C52*TS!AC35*(1+$C$33)</f>
        <v>0</v>
      </c>
      <c r="AD52" s="160">
        <f>+$C52*TS!AD35*(1+$C$33)</f>
        <v>0</v>
      </c>
      <c r="AE52" s="160">
        <f>+$C52*TS!AE35*(1+$C$33)</f>
        <v>0</v>
      </c>
      <c r="AF52" s="160">
        <f>+$C52*TS!AF35*(1+$C$33)</f>
        <v>0</v>
      </c>
      <c r="AG52" s="160">
        <f>+$C52*TS!AG35*(1+$C$33)</f>
        <v>0</v>
      </c>
      <c r="AH52" s="160">
        <f>+$C52*TS!AH35*(1+$C$33)</f>
        <v>0</v>
      </c>
      <c r="AI52" s="160">
        <f>+$C52*TS!AI35*(1+$C$33)</f>
        <v>0</v>
      </c>
      <c r="AJ52" s="160">
        <f>+$C52*TS!AJ35*(1+$C$33)</f>
        <v>0</v>
      </c>
      <c r="AK52" s="160">
        <f>+$C52*TS!AK35*(1+$C$33)</f>
        <v>0</v>
      </c>
      <c r="AL52" s="160">
        <f>+$C52*TS!AL35*(1+$C$33)</f>
        <v>0</v>
      </c>
      <c r="AM52" s="160">
        <f>+$C52*TS!AM35*(1+$C$33)</f>
        <v>0</v>
      </c>
      <c r="AN52" s="160">
        <f>+$C52*TS!AN35*(1+$C$33)</f>
        <v>0</v>
      </c>
      <c r="AO52" s="160">
        <f>+$C52*TS!AO35*(1+$C$33)</f>
        <v>0</v>
      </c>
      <c r="AP52" s="160">
        <f>+$C52*TS!AP35*(1+$C$33)</f>
        <v>0</v>
      </c>
      <c r="AQ52" s="160">
        <f>+$C52*TS!AQ35*(1+$C$33)</f>
        <v>0</v>
      </c>
      <c r="AR52" s="160">
        <f>+$C52*TS!AR35*(1+$C$33)</f>
        <v>0</v>
      </c>
      <c r="AS52" s="160">
        <f>+$C52*TS!AS35*(1+$C$33)</f>
        <v>0</v>
      </c>
      <c r="AT52" s="160">
        <f>+$C52*TS!AT35*(1+$C$33)</f>
        <v>0</v>
      </c>
      <c r="AU52" s="160">
        <f>+$C52*TS!AU35*(1+$C$33)</f>
        <v>0</v>
      </c>
      <c r="AV52" s="160">
        <f>+$C52*TS!AV35*(1+$C$33)</f>
        <v>0</v>
      </c>
    </row>
    <row r="53" spans="2:48" x14ac:dyDescent="0.2">
      <c r="B53" s="22" t="s">
        <v>188</v>
      </c>
      <c r="C53" s="259">
        <f>+TS!D37</f>
        <v>0</v>
      </c>
      <c r="D53" s="262">
        <f t="shared" si="19"/>
        <v>0</v>
      </c>
      <c r="E53" s="160">
        <f t="shared" si="18"/>
        <v>0</v>
      </c>
      <c r="F53" s="2"/>
      <c r="G53" s="160">
        <f>+$C53*TS!G37*(1+$C$33)</f>
        <v>0</v>
      </c>
      <c r="H53" s="160">
        <f>+$C53*TS!H37*(1+$C$33)</f>
        <v>0</v>
      </c>
      <c r="I53" s="160">
        <f>+$C53*TS!I37*(1+$C$33)</f>
        <v>0</v>
      </c>
      <c r="J53" s="160">
        <f>+$C53*TS!J37*(1+$C$33)</f>
        <v>0</v>
      </c>
      <c r="K53" s="160">
        <f>+$C53*TS!K37*(1+$C$33)</f>
        <v>0</v>
      </c>
      <c r="L53" s="160">
        <f>+$C53*TS!L37*(1+$C$33)</f>
        <v>0</v>
      </c>
      <c r="M53" s="160">
        <f>+$C53*TS!M37*(1+$C$33)</f>
        <v>0</v>
      </c>
      <c r="N53" s="160">
        <f>+$C53*TS!N37*(1+$C$33)</f>
        <v>0</v>
      </c>
      <c r="O53" s="160">
        <f>+$C53*TS!O37*(1+$C$33)</f>
        <v>0</v>
      </c>
      <c r="P53" s="160">
        <f>+$C53*TS!P37*(1+$C$33)</f>
        <v>0</v>
      </c>
      <c r="Q53" s="160">
        <f>+$C53*TS!Q37*(1+$C$33)</f>
        <v>0</v>
      </c>
      <c r="R53" s="160">
        <f>+$C53*TS!R37*(1+$C$33)</f>
        <v>0</v>
      </c>
      <c r="S53" s="160">
        <f>+$C53*TS!S37*(1+$C$33)</f>
        <v>0</v>
      </c>
      <c r="T53" s="160">
        <f>+$C53*TS!T37*(1+$C$33)</f>
        <v>0</v>
      </c>
      <c r="U53" s="160">
        <f>+$C53*TS!U37*(1+$C$33)</f>
        <v>0</v>
      </c>
      <c r="V53" s="160">
        <f>+$C53*TS!V37*(1+$C$33)</f>
        <v>0</v>
      </c>
      <c r="W53" s="160">
        <f>+$C53*TS!W37*(1+$C$33)</f>
        <v>0</v>
      </c>
      <c r="X53" s="160">
        <f>+$C53*TS!X37*(1+$C$33)</f>
        <v>0</v>
      </c>
      <c r="Y53" s="160">
        <f>+$C53*TS!Y37*(1+$C$33)</f>
        <v>0</v>
      </c>
      <c r="Z53" s="160">
        <f>+$C53*TS!Z37*(1+$C$33)</f>
        <v>0</v>
      </c>
      <c r="AA53" s="160">
        <f>+$C53*TS!AA37*(1+$C$33)</f>
        <v>0</v>
      </c>
      <c r="AB53" s="160">
        <f>+$C53*TS!AB37*(1+$C$33)</f>
        <v>0</v>
      </c>
      <c r="AC53" s="160">
        <f>+$C53*TS!AC37*(1+$C$33)</f>
        <v>0</v>
      </c>
      <c r="AD53" s="160">
        <f>+$C53*TS!AD37*(1+$C$33)</f>
        <v>0</v>
      </c>
      <c r="AE53" s="160">
        <f>+$C53*TS!AE37*(1+$C$33)</f>
        <v>0</v>
      </c>
      <c r="AF53" s="160">
        <f>+$C53*TS!AF37*(1+$C$33)</f>
        <v>0</v>
      </c>
      <c r="AG53" s="160">
        <f>+$C53*TS!AG37*(1+$C$33)</f>
        <v>0</v>
      </c>
      <c r="AH53" s="160">
        <f>+$C53*TS!AH37*(1+$C$33)</f>
        <v>0</v>
      </c>
      <c r="AI53" s="160">
        <f>+$C53*TS!AI37*(1+$C$33)</f>
        <v>0</v>
      </c>
      <c r="AJ53" s="160">
        <f>+$C53*TS!AJ37*(1+$C$33)</f>
        <v>0</v>
      </c>
      <c r="AK53" s="160">
        <f>+$C53*TS!AK37*(1+$C$33)</f>
        <v>0</v>
      </c>
      <c r="AL53" s="160">
        <f>+$C53*TS!AL37*(1+$C$33)</f>
        <v>0</v>
      </c>
      <c r="AM53" s="160">
        <f>+$C53*TS!AM37*(1+$C$33)</f>
        <v>0</v>
      </c>
      <c r="AN53" s="160">
        <f>+$C53*TS!AN37*(1+$C$33)</f>
        <v>0</v>
      </c>
      <c r="AO53" s="160">
        <f>+$C53*TS!AO37*(1+$C$33)</f>
        <v>0</v>
      </c>
      <c r="AP53" s="160">
        <f>+$C53*TS!AP37*(1+$C$33)</f>
        <v>0</v>
      </c>
      <c r="AQ53" s="160">
        <f>+$C53*TS!AQ37*(1+$C$33)</f>
        <v>0</v>
      </c>
      <c r="AR53" s="160">
        <f>+$C53*TS!AR37*(1+$C$33)</f>
        <v>0</v>
      </c>
      <c r="AS53" s="160">
        <f>+$C53*TS!AS37*(1+$C$33)</f>
        <v>0</v>
      </c>
      <c r="AT53" s="160">
        <f>+$C53*TS!AT37*(1+$C$33)</f>
        <v>0</v>
      </c>
      <c r="AU53" s="160">
        <f>+$C53*TS!AU37*(1+$C$33)</f>
        <v>0</v>
      </c>
      <c r="AV53" s="160">
        <f>+$C53*TS!AV37*(1+$C$33)</f>
        <v>0</v>
      </c>
    </row>
    <row r="54" spans="2:48" x14ac:dyDescent="0.2">
      <c r="C54" s="259"/>
      <c r="D54" s="262"/>
      <c r="E54" s="160"/>
      <c r="F54" s="2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  <c r="AG54" s="160"/>
      <c r="AH54" s="160"/>
      <c r="AI54" s="160"/>
      <c r="AJ54" s="160"/>
      <c r="AK54" s="160"/>
      <c r="AL54" s="160"/>
      <c r="AM54" s="160"/>
      <c r="AN54" s="160"/>
      <c r="AO54" s="160"/>
      <c r="AP54" s="160"/>
      <c r="AQ54" s="160"/>
      <c r="AR54" s="160"/>
      <c r="AS54" s="160"/>
      <c r="AT54" s="160"/>
      <c r="AU54" s="160"/>
      <c r="AV54" s="160"/>
    </row>
    <row r="55" spans="2:48" ht="13.5" thickBot="1" x14ac:dyDescent="0.25">
      <c r="B55" s="260" t="s">
        <v>239</v>
      </c>
      <c r="C55" s="266" t="s">
        <v>253</v>
      </c>
      <c r="D55" s="263">
        <f>+SUM(D38:D53)</f>
        <v>1.0000000000000002</v>
      </c>
      <c r="E55" s="261">
        <f>+SUM(G55:AV55)</f>
        <v>46229.390265417576</v>
      </c>
      <c r="F55" s="260"/>
      <c r="G55" s="261">
        <f>+SUM(G38:G53)</f>
        <v>0</v>
      </c>
      <c r="H55" s="261">
        <f t="shared" ref="H55:AO55" si="20">+SUM(H38:H53)</f>
        <v>797.05845285202724</v>
      </c>
      <c r="I55" s="261">
        <f t="shared" si="20"/>
        <v>5377.6422514732312</v>
      </c>
      <c r="J55" s="261">
        <f t="shared" si="20"/>
        <v>21816.089660395603</v>
      </c>
      <c r="K55" s="261">
        <f t="shared" si="20"/>
        <v>18238.599900696714</v>
      </c>
      <c r="L55" s="261">
        <f t="shared" si="20"/>
        <v>0</v>
      </c>
      <c r="M55" s="261">
        <f t="shared" si="20"/>
        <v>0</v>
      </c>
      <c r="N55" s="261">
        <f t="shared" si="20"/>
        <v>0</v>
      </c>
      <c r="O55" s="261">
        <f t="shared" si="20"/>
        <v>0</v>
      </c>
      <c r="P55" s="261">
        <f t="shared" si="20"/>
        <v>0</v>
      </c>
      <c r="Q55" s="261">
        <f t="shared" si="20"/>
        <v>0</v>
      </c>
      <c r="R55" s="261">
        <f t="shared" si="20"/>
        <v>0</v>
      </c>
      <c r="S55" s="261">
        <f t="shared" si="20"/>
        <v>0</v>
      </c>
      <c r="T55" s="261">
        <f t="shared" si="20"/>
        <v>0</v>
      </c>
      <c r="U55" s="261">
        <f t="shared" si="20"/>
        <v>0</v>
      </c>
      <c r="V55" s="261">
        <f t="shared" si="20"/>
        <v>0</v>
      </c>
      <c r="W55" s="261">
        <f t="shared" si="20"/>
        <v>0</v>
      </c>
      <c r="X55" s="261">
        <f t="shared" si="20"/>
        <v>0</v>
      </c>
      <c r="Y55" s="261">
        <f t="shared" si="20"/>
        <v>0</v>
      </c>
      <c r="Z55" s="261">
        <f t="shared" si="20"/>
        <v>0</v>
      </c>
      <c r="AA55" s="261">
        <f t="shared" si="20"/>
        <v>0</v>
      </c>
      <c r="AB55" s="261">
        <f t="shared" si="20"/>
        <v>0</v>
      </c>
      <c r="AC55" s="261">
        <f t="shared" si="20"/>
        <v>0</v>
      </c>
      <c r="AD55" s="261">
        <f t="shared" si="20"/>
        <v>0</v>
      </c>
      <c r="AE55" s="261">
        <f t="shared" si="20"/>
        <v>0</v>
      </c>
      <c r="AF55" s="261">
        <f t="shared" si="20"/>
        <v>0</v>
      </c>
      <c r="AG55" s="261">
        <f t="shared" si="20"/>
        <v>0</v>
      </c>
      <c r="AH55" s="261">
        <f t="shared" si="20"/>
        <v>0</v>
      </c>
      <c r="AI55" s="261">
        <f t="shared" si="20"/>
        <v>0</v>
      </c>
      <c r="AJ55" s="261">
        <f t="shared" si="20"/>
        <v>0</v>
      </c>
      <c r="AK55" s="261">
        <f t="shared" si="20"/>
        <v>0</v>
      </c>
      <c r="AL55" s="261">
        <f t="shared" si="20"/>
        <v>0</v>
      </c>
      <c r="AM55" s="261">
        <f t="shared" si="20"/>
        <v>0</v>
      </c>
      <c r="AN55" s="261">
        <f t="shared" si="20"/>
        <v>0</v>
      </c>
      <c r="AO55" s="261">
        <f t="shared" si="20"/>
        <v>0</v>
      </c>
      <c r="AP55" s="261">
        <f t="shared" ref="AP55:AV55" si="21">+SUM(AP38:AP53)</f>
        <v>0</v>
      </c>
      <c r="AQ55" s="261">
        <f t="shared" si="21"/>
        <v>0</v>
      </c>
      <c r="AR55" s="261">
        <f t="shared" si="21"/>
        <v>0</v>
      </c>
      <c r="AS55" s="261">
        <f t="shared" si="21"/>
        <v>0</v>
      </c>
      <c r="AT55" s="261">
        <f t="shared" si="21"/>
        <v>0</v>
      </c>
      <c r="AU55" s="261">
        <f t="shared" si="21"/>
        <v>0</v>
      </c>
      <c r="AV55" s="261">
        <f t="shared" si="21"/>
        <v>0</v>
      </c>
    </row>
    <row r="56" spans="2:48" ht="13.5" thickTop="1" x14ac:dyDescent="0.2">
      <c r="C56" s="259"/>
      <c r="D56" s="267" t="s">
        <v>77</v>
      </c>
      <c r="E56" s="160">
        <f>+E55-TS!D39*(1+C33)</f>
        <v>0</v>
      </c>
      <c r="F56" s="2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60"/>
      <c r="AU56" s="160"/>
      <c r="AV56" s="160"/>
    </row>
    <row r="57" spans="2:48" x14ac:dyDescent="0.2">
      <c r="B57" s="178" t="s">
        <v>175</v>
      </c>
      <c r="C57" s="18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2:48" x14ac:dyDescent="0.2">
      <c r="B58" s="228" t="s">
        <v>176</v>
      </c>
      <c r="C58" s="259"/>
      <c r="D58" s="262">
        <f>+E58/$E$75</f>
        <v>0.11681074305841475</v>
      </c>
      <c r="E58" s="160">
        <f>+SUM(G58:AV58)</f>
        <v>6584.5958937488003</v>
      </c>
      <c r="F58" s="2"/>
      <c r="G58" s="160">
        <f>+G38*G$5</f>
        <v>0</v>
      </c>
      <c r="H58" s="160">
        <f t="shared" ref="H58:AV58" si="22">+H38*H$5</f>
        <v>0</v>
      </c>
      <c r="I58" s="160">
        <f t="shared" si="22"/>
        <v>1427.4789543917298</v>
      </c>
      <c r="J58" s="160">
        <f t="shared" si="22"/>
        <v>3362.3655910507496</v>
      </c>
      <c r="K58" s="160">
        <f t="shared" si="22"/>
        <v>1794.7513483063212</v>
      </c>
      <c r="L58" s="160">
        <f t="shared" si="22"/>
        <v>0</v>
      </c>
      <c r="M58" s="160">
        <f t="shared" si="22"/>
        <v>0</v>
      </c>
      <c r="N58" s="160">
        <f t="shared" si="22"/>
        <v>0</v>
      </c>
      <c r="O58" s="160">
        <f t="shared" si="22"/>
        <v>0</v>
      </c>
      <c r="P58" s="160">
        <f t="shared" si="22"/>
        <v>0</v>
      </c>
      <c r="Q58" s="160">
        <f t="shared" si="22"/>
        <v>0</v>
      </c>
      <c r="R58" s="160">
        <f t="shared" si="22"/>
        <v>0</v>
      </c>
      <c r="S58" s="160">
        <f t="shared" si="22"/>
        <v>0</v>
      </c>
      <c r="T58" s="160">
        <f t="shared" si="22"/>
        <v>0</v>
      </c>
      <c r="U58" s="160">
        <f t="shared" si="22"/>
        <v>0</v>
      </c>
      <c r="V58" s="160">
        <f t="shared" si="22"/>
        <v>0</v>
      </c>
      <c r="W58" s="160">
        <f t="shared" si="22"/>
        <v>0</v>
      </c>
      <c r="X58" s="160">
        <f t="shared" si="22"/>
        <v>0</v>
      </c>
      <c r="Y58" s="160">
        <f t="shared" si="22"/>
        <v>0</v>
      </c>
      <c r="Z58" s="160">
        <f t="shared" si="22"/>
        <v>0</v>
      </c>
      <c r="AA58" s="160">
        <f t="shared" si="22"/>
        <v>0</v>
      </c>
      <c r="AB58" s="160">
        <f t="shared" si="22"/>
        <v>0</v>
      </c>
      <c r="AC58" s="160">
        <f t="shared" si="22"/>
        <v>0</v>
      </c>
      <c r="AD58" s="160">
        <f t="shared" si="22"/>
        <v>0</v>
      </c>
      <c r="AE58" s="160">
        <f t="shared" si="22"/>
        <v>0</v>
      </c>
      <c r="AF58" s="160">
        <f t="shared" si="22"/>
        <v>0</v>
      </c>
      <c r="AG58" s="160">
        <f t="shared" si="22"/>
        <v>0</v>
      </c>
      <c r="AH58" s="160">
        <f t="shared" si="22"/>
        <v>0</v>
      </c>
      <c r="AI58" s="160">
        <f t="shared" si="22"/>
        <v>0</v>
      </c>
      <c r="AJ58" s="160">
        <f t="shared" si="22"/>
        <v>0</v>
      </c>
      <c r="AK58" s="160">
        <f t="shared" si="22"/>
        <v>0</v>
      </c>
      <c r="AL58" s="160">
        <f t="shared" si="22"/>
        <v>0</v>
      </c>
      <c r="AM58" s="160">
        <f t="shared" si="22"/>
        <v>0</v>
      </c>
      <c r="AN58" s="160">
        <f t="shared" si="22"/>
        <v>0</v>
      </c>
      <c r="AO58" s="160">
        <f t="shared" si="22"/>
        <v>0</v>
      </c>
      <c r="AP58" s="160">
        <f t="shared" si="22"/>
        <v>0</v>
      </c>
      <c r="AQ58" s="160">
        <f t="shared" si="22"/>
        <v>0</v>
      </c>
      <c r="AR58" s="160">
        <f t="shared" si="22"/>
        <v>0</v>
      </c>
      <c r="AS58" s="160">
        <f t="shared" si="22"/>
        <v>0</v>
      </c>
      <c r="AT58" s="160">
        <f t="shared" si="22"/>
        <v>0</v>
      </c>
      <c r="AU58" s="160">
        <f t="shared" si="22"/>
        <v>0</v>
      </c>
      <c r="AV58" s="160">
        <f t="shared" si="22"/>
        <v>0</v>
      </c>
    </row>
    <row r="59" spans="2:48" x14ac:dyDescent="0.2">
      <c r="B59" s="228" t="s">
        <v>177</v>
      </c>
      <c r="C59" s="259"/>
      <c r="D59" s="262">
        <f t="shared" ref="D59:D73" si="23">+E59/$E$75</f>
        <v>1.1850834474160422E-2</v>
      </c>
      <c r="E59" s="160">
        <f t="shared" ref="E59:E73" si="24">+SUM(G59:AV59)</f>
        <v>668.02893272437018</v>
      </c>
      <c r="F59" s="2"/>
      <c r="G59" s="160">
        <f t="shared" ref="G59:AV59" si="25">+G39*G$5</f>
        <v>0</v>
      </c>
      <c r="H59" s="160">
        <f t="shared" si="25"/>
        <v>0</v>
      </c>
      <c r="I59" s="160">
        <f t="shared" si="25"/>
        <v>314.73156584933736</v>
      </c>
      <c r="J59" s="160">
        <f t="shared" si="25"/>
        <v>353.29736687503288</v>
      </c>
      <c r="K59" s="160">
        <f t="shared" si="25"/>
        <v>0</v>
      </c>
      <c r="L59" s="160">
        <f t="shared" si="25"/>
        <v>0</v>
      </c>
      <c r="M59" s="160">
        <f t="shared" si="25"/>
        <v>0</v>
      </c>
      <c r="N59" s="160">
        <f t="shared" si="25"/>
        <v>0</v>
      </c>
      <c r="O59" s="160">
        <f t="shared" si="25"/>
        <v>0</v>
      </c>
      <c r="P59" s="160">
        <f t="shared" si="25"/>
        <v>0</v>
      </c>
      <c r="Q59" s="160">
        <f t="shared" si="25"/>
        <v>0</v>
      </c>
      <c r="R59" s="160">
        <f t="shared" si="25"/>
        <v>0</v>
      </c>
      <c r="S59" s="160">
        <f t="shared" si="25"/>
        <v>0</v>
      </c>
      <c r="T59" s="160">
        <f t="shared" si="25"/>
        <v>0</v>
      </c>
      <c r="U59" s="160">
        <f t="shared" si="25"/>
        <v>0</v>
      </c>
      <c r="V59" s="160">
        <f t="shared" si="25"/>
        <v>0</v>
      </c>
      <c r="W59" s="160">
        <f t="shared" si="25"/>
        <v>0</v>
      </c>
      <c r="X59" s="160">
        <f t="shared" si="25"/>
        <v>0</v>
      </c>
      <c r="Y59" s="160">
        <f t="shared" si="25"/>
        <v>0</v>
      </c>
      <c r="Z59" s="160">
        <f t="shared" si="25"/>
        <v>0</v>
      </c>
      <c r="AA59" s="160">
        <f t="shared" si="25"/>
        <v>0</v>
      </c>
      <c r="AB59" s="160">
        <f t="shared" si="25"/>
        <v>0</v>
      </c>
      <c r="AC59" s="160">
        <f t="shared" si="25"/>
        <v>0</v>
      </c>
      <c r="AD59" s="160">
        <f t="shared" si="25"/>
        <v>0</v>
      </c>
      <c r="AE59" s="160">
        <f t="shared" si="25"/>
        <v>0</v>
      </c>
      <c r="AF59" s="160">
        <f t="shared" si="25"/>
        <v>0</v>
      </c>
      <c r="AG59" s="160">
        <f t="shared" si="25"/>
        <v>0</v>
      </c>
      <c r="AH59" s="160">
        <f t="shared" si="25"/>
        <v>0</v>
      </c>
      <c r="AI59" s="160">
        <f t="shared" si="25"/>
        <v>0</v>
      </c>
      <c r="AJ59" s="160">
        <f t="shared" si="25"/>
        <v>0</v>
      </c>
      <c r="AK59" s="160">
        <f t="shared" si="25"/>
        <v>0</v>
      </c>
      <c r="AL59" s="160">
        <f t="shared" si="25"/>
        <v>0</v>
      </c>
      <c r="AM59" s="160">
        <f t="shared" si="25"/>
        <v>0</v>
      </c>
      <c r="AN59" s="160">
        <f t="shared" si="25"/>
        <v>0</v>
      </c>
      <c r="AO59" s="160">
        <f t="shared" si="25"/>
        <v>0</v>
      </c>
      <c r="AP59" s="160">
        <f t="shared" si="25"/>
        <v>0</v>
      </c>
      <c r="AQ59" s="160">
        <f t="shared" si="25"/>
        <v>0</v>
      </c>
      <c r="AR59" s="160">
        <f t="shared" si="25"/>
        <v>0</v>
      </c>
      <c r="AS59" s="160">
        <f t="shared" si="25"/>
        <v>0</v>
      </c>
      <c r="AT59" s="160">
        <f t="shared" si="25"/>
        <v>0</v>
      </c>
      <c r="AU59" s="160">
        <f t="shared" si="25"/>
        <v>0</v>
      </c>
      <c r="AV59" s="160">
        <f t="shared" si="25"/>
        <v>0</v>
      </c>
    </row>
    <row r="60" spans="2:48" x14ac:dyDescent="0.2">
      <c r="B60" s="228" t="s">
        <v>178</v>
      </c>
      <c r="C60" s="259"/>
      <c r="D60" s="262">
        <f t="shared" si="23"/>
        <v>0.31571956892230801</v>
      </c>
      <c r="E60" s="160">
        <f t="shared" si="24"/>
        <v>17797.042657817532</v>
      </c>
      <c r="F60" s="2"/>
      <c r="G60" s="160">
        <f t="shared" ref="G60:AV60" si="26">+G40*G$5</f>
        <v>0</v>
      </c>
      <c r="H60" s="160">
        <f t="shared" si="26"/>
        <v>0</v>
      </c>
      <c r="I60" s="160">
        <f t="shared" si="26"/>
        <v>695.41273200876515</v>
      </c>
      <c r="J60" s="160">
        <f t="shared" si="26"/>
        <v>9179.3584430206156</v>
      </c>
      <c r="K60" s="160">
        <f t="shared" si="26"/>
        <v>7922.27148278815</v>
      </c>
      <c r="L60" s="160">
        <f t="shared" si="26"/>
        <v>0</v>
      </c>
      <c r="M60" s="160">
        <f t="shared" si="26"/>
        <v>0</v>
      </c>
      <c r="N60" s="160">
        <f t="shared" si="26"/>
        <v>0</v>
      </c>
      <c r="O60" s="160">
        <f t="shared" si="26"/>
        <v>0</v>
      </c>
      <c r="P60" s="160">
        <f t="shared" si="26"/>
        <v>0</v>
      </c>
      <c r="Q60" s="160">
        <f t="shared" si="26"/>
        <v>0</v>
      </c>
      <c r="R60" s="160">
        <f t="shared" si="26"/>
        <v>0</v>
      </c>
      <c r="S60" s="160">
        <f t="shared" si="26"/>
        <v>0</v>
      </c>
      <c r="T60" s="160">
        <f t="shared" si="26"/>
        <v>0</v>
      </c>
      <c r="U60" s="160">
        <f t="shared" si="26"/>
        <v>0</v>
      </c>
      <c r="V60" s="160">
        <f t="shared" si="26"/>
        <v>0</v>
      </c>
      <c r="W60" s="160">
        <f t="shared" si="26"/>
        <v>0</v>
      </c>
      <c r="X60" s="160">
        <f t="shared" si="26"/>
        <v>0</v>
      </c>
      <c r="Y60" s="160">
        <f t="shared" si="26"/>
        <v>0</v>
      </c>
      <c r="Z60" s="160">
        <f t="shared" si="26"/>
        <v>0</v>
      </c>
      <c r="AA60" s="160">
        <f t="shared" si="26"/>
        <v>0</v>
      </c>
      <c r="AB60" s="160">
        <f t="shared" si="26"/>
        <v>0</v>
      </c>
      <c r="AC60" s="160">
        <f t="shared" si="26"/>
        <v>0</v>
      </c>
      <c r="AD60" s="160">
        <f t="shared" si="26"/>
        <v>0</v>
      </c>
      <c r="AE60" s="160">
        <f t="shared" si="26"/>
        <v>0</v>
      </c>
      <c r="AF60" s="160">
        <f t="shared" si="26"/>
        <v>0</v>
      </c>
      <c r="AG60" s="160">
        <f t="shared" si="26"/>
        <v>0</v>
      </c>
      <c r="AH60" s="160">
        <f t="shared" si="26"/>
        <v>0</v>
      </c>
      <c r="AI60" s="160">
        <f t="shared" si="26"/>
        <v>0</v>
      </c>
      <c r="AJ60" s="160">
        <f t="shared" si="26"/>
        <v>0</v>
      </c>
      <c r="AK60" s="160">
        <f t="shared" si="26"/>
        <v>0</v>
      </c>
      <c r="AL60" s="160">
        <f t="shared" si="26"/>
        <v>0</v>
      </c>
      <c r="AM60" s="160">
        <f t="shared" si="26"/>
        <v>0</v>
      </c>
      <c r="AN60" s="160">
        <f t="shared" si="26"/>
        <v>0</v>
      </c>
      <c r="AO60" s="160">
        <f t="shared" si="26"/>
        <v>0</v>
      </c>
      <c r="AP60" s="160">
        <f t="shared" si="26"/>
        <v>0</v>
      </c>
      <c r="AQ60" s="160">
        <f t="shared" si="26"/>
        <v>0</v>
      </c>
      <c r="AR60" s="160">
        <f t="shared" si="26"/>
        <v>0</v>
      </c>
      <c r="AS60" s="160">
        <f t="shared" si="26"/>
        <v>0</v>
      </c>
      <c r="AT60" s="160">
        <f t="shared" si="26"/>
        <v>0</v>
      </c>
      <c r="AU60" s="160">
        <f t="shared" si="26"/>
        <v>0</v>
      </c>
      <c r="AV60" s="160">
        <f t="shared" si="26"/>
        <v>0</v>
      </c>
    </row>
    <row r="61" spans="2:48" x14ac:dyDescent="0.2">
      <c r="B61" s="228" t="s">
        <v>179</v>
      </c>
      <c r="C61" s="259"/>
      <c r="D61" s="262">
        <f t="shared" si="23"/>
        <v>6.4379399478041069E-2</v>
      </c>
      <c r="E61" s="160">
        <f t="shared" si="24"/>
        <v>3629.0525883662317</v>
      </c>
      <c r="F61" s="2"/>
      <c r="G61" s="160">
        <f t="shared" ref="G61:AV61" si="27">+G41*G$5</f>
        <v>0</v>
      </c>
      <c r="H61" s="160">
        <f t="shared" si="27"/>
        <v>0</v>
      </c>
      <c r="I61" s="160">
        <f t="shared" si="27"/>
        <v>793.32690055016428</v>
      </c>
      <c r="J61" s="160">
        <f t="shared" si="27"/>
        <v>1812.3316058151811</v>
      </c>
      <c r="K61" s="160">
        <f t="shared" si="27"/>
        <v>1023.394082000886</v>
      </c>
      <c r="L61" s="160">
        <f t="shared" si="27"/>
        <v>0</v>
      </c>
      <c r="M61" s="160">
        <f t="shared" si="27"/>
        <v>0</v>
      </c>
      <c r="N61" s="160">
        <f t="shared" si="27"/>
        <v>0</v>
      </c>
      <c r="O61" s="160">
        <f t="shared" si="27"/>
        <v>0</v>
      </c>
      <c r="P61" s="160">
        <f t="shared" si="27"/>
        <v>0</v>
      </c>
      <c r="Q61" s="160">
        <f t="shared" si="27"/>
        <v>0</v>
      </c>
      <c r="R61" s="160">
        <f t="shared" si="27"/>
        <v>0</v>
      </c>
      <c r="S61" s="160">
        <f t="shared" si="27"/>
        <v>0</v>
      </c>
      <c r="T61" s="160">
        <f t="shared" si="27"/>
        <v>0</v>
      </c>
      <c r="U61" s="160">
        <f t="shared" si="27"/>
        <v>0</v>
      </c>
      <c r="V61" s="160">
        <f t="shared" si="27"/>
        <v>0</v>
      </c>
      <c r="W61" s="160">
        <f t="shared" si="27"/>
        <v>0</v>
      </c>
      <c r="X61" s="160">
        <f t="shared" si="27"/>
        <v>0</v>
      </c>
      <c r="Y61" s="160">
        <f t="shared" si="27"/>
        <v>0</v>
      </c>
      <c r="Z61" s="160">
        <f t="shared" si="27"/>
        <v>0</v>
      </c>
      <c r="AA61" s="160">
        <f t="shared" si="27"/>
        <v>0</v>
      </c>
      <c r="AB61" s="160">
        <f t="shared" si="27"/>
        <v>0</v>
      </c>
      <c r="AC61" s="160">
        <f t="shared" si="27"/>
        <v>0</v>
      </c>
      <c r="AD61" s="160">
        <f t="shared" si="27"/>
        <v>0</v>
      </c>
      <c r="AE61" s="160">
        <f t="shared" si="27"/>
        <v>0</v>
      </c>
      <c r="AF61" s="160">
        <f t="shared" si="27"/>
        <v>0</v>
      </c>
      <c r="AG61" s="160">
        <f t="shared" si="27"/>
        <v>0</v>
      </c>
      <c r="AH61" s="160">
        <f t="shared" si="27"/>
        <v>0</v>
      </c>
      <c r="AI61" s="160">
        <f t="shared" si="27"/>
        <v>0</v>
      </c>
      <c r="AJ61" s="160">
        <f t="shared" si="27"/>
        <v>0</v>
      </c>
      <c r="AK61" s="160">
        <f t="shared" si="27"/>
        <v>0</v>
      </c>
      <c r="AL61" s="160">
        <f t="shared" si="27"/>
        <v>0</v>
      </c>
      <c r="AM61" s="160">
        <f t="shared" si="27"/>
        <v>0</v>
      </c>
      <c r="AN61" s="160">
        <f t="shared" si="27"/>
        <v>0</v>
      </c>
      <c r="AO61" s="160">
        <f t="shared" si="27"/>
        <v>0</v>
      </c>
      <c r="AP61" s="160">
        <f t="shared" si="27"/>
        <v>0</v>
      </c>
      <c r="AQ61" s="160">
        <f t="shared" si="27"/>
        <v>0</v>
      </c>
      <c r="AR61" s="160">
        <f t="shared" si="27"/>
        <v>0</v>
      </c>
      <c r="AS61" s="160">
        <f t="shared" si="27"/>
        <v>0</v>
      </c>
      <c r="AT61" s="160">
        <f t="shared" si="27"/>
        <v>0</v>
      </c>
      <c r="AU61" s="160">
        <f t="shared" si="27"/>
        <v>0</v>
      </c>
      <c r="AV61" s="160">
        <f t="shared" si="27"/>
        <v>0</v>
      </c>
    </row>
    <row r="62" spans="2:48" x14ac:dyDescent="0.2">
      <c r="B62" s="228" t="s">
        <v>170</v>
      </c>
      <c r="C62" s="259"/>
      <c r="D62" s="262">
        <f t="shared" si="23"/>
        <v>7.9977606542104368E-2</v>
      </c>
      <c r="E62" s="160">
        <f t="shared" si="24"/>
        <v>4508.320089751036</v>
      </c>
      <c r="F62" s="2"/>
      <c r="G62" s="160">
        <f t="shared" ref="G62:AV62" si="28">+G42*G$5</f>
        <v>0</v>
      </c>
      <c r="H62" s="160">
        <f t="shared" si="28"/>
        <v>0</v>
      </c>
      <c r="I62" s="160">
        <f t="shared" si="28"/>
        <v>545.79496549047826</v>
      </c>
      <c r="J62" s="160">
        <f t="shared" si="28"/>
        <v>2243.0923158714031</v>
      </c>
      <c r="K62" s="160">
        <f t="shared" si="28"/>
        <v>1719.4328083891548</v>
      </c>
      <c r="L62" s="160">
        <f t="shared" si="28"/>
        <v>0</v>
      </c>
      <c r="M62" s="160">
        <f t="shared" si="28"/>
        <v>0</v>
      </c>
      <c r="N62" s="160">
        <f t="shared" si="28"/>
        <v>0</v>
      </c>
      <c r="O62" s="160">
        <f t="shared" si="28"/>
        <v>0</v>
      </c>
      <c r="P62" s="160">
        <f t="shared" si="28"/>
        <v>0</v>
      </c>
      <c r="Q62" s="160">
        <f t="shared" si="28"/>
        <v>0</v>
      </c>
      <c r="R62" s="160">
        <f t="shared" si="28"/>
        <v>0</v>
      </c>
      <c r="S62" s="160">
        <f t="shared" si="28"/>
        <v>0</v>
      </c>
      <c r="T62" s="160">
        <f t="shared" si="28"/>
        <v>0</v>
      </c>
      <c r="U62" s="160">
        <f t="shared" si="28"/>
        <v>0</v>
      </c>
      <c r="V62" s="160">
        <f t="shared" si="28"/>
        <v>0</v>
      </c>
      <c r="W62" s="160">
        <f t="shared" si="28"/>
        <v>0</v>
      </c>
      <c r="X62" s="160">
        <f t="shared" si="28"/>
        <v>0</v>
      </c>
      <c r="Y62" s="160">
        <f t="shared" si="28"/>
        <v>0</v>
      </c>
      <c r="Z62" s="160">
        <f t="shared" si="28"/>
        <v>0</v>
      </c>
      <c r="AA62" s="160">
        <f t="shared" si="28"/>
        <v>0</v>
      </c>
      <c r="AB62" s="160">
        <f t="shared" si="28"/>
        <v>0</v>
      </c>
      <c r="AC62" s="160">
        <f t="shared" si="28"/>
        <v>0</v>
      </c>
      <c r="AD62" s="160">
        <f t="shared" si="28"/>
        <v>0</v>
      </c>
      <c r="AE62" s="160">
        <f t="shared" si="28"/>
        <v>0</v>
      </c>
      <c r="AF62" s="160">
        <f t="shared" si="28"/>
        <v>0</v>
      </c>
      <c r="AG62" s="160">
        <f t="shared" si="28"/>
        <v>0</v>
      </c>
      <c r="AH62" s="160">
        <f t="shared" si="28"/>
        <v>0</v>
      </c>
      <c r="AI62" s="160">
        <f t="shared" si="28"/>
        <v>0</v>
      </c>
      <c r="AJ62" s="160">
        <f t="shared" si="28"/>
        <v>0</v>
      </c>
      <c r="AK62" s="160">
        <f t="shared" si="28"/>
        <v>0</v>
      </c>
      <c r="AL62" s="160">
        <f t="shared" si="28"/>
        <v>0</v>
      </c>
      <c r="AM62" s="160">
        <f t="shared" si="28"/>
        <v>0</v>
      </c>
      <c r="AN62" s="160">
        <f t="shared" si="28"/>
        <v>0</v>
      </c>
      <c r="AO62" s="160">
        <f t="shared" si="28"/>
        <v>0</v>
      </c>
      <c r="AP62" s="160">
        <f t="shared" si="28"/>
        <v>0</v>
      </c>
      <c r="AQ62" s="160">
        <f t="shared" si="28"/>
        <v>0</v>
      </c>
      <c r="AR62" s="160">
        <f t="shared" si="28"/>
        <v>0</v>
      </c>
      <c r="AS62" s="160">
        <f t="shared" si="28"/>
        <v>0</v>
      </c>
      <c r="AT62" s="160">
        <f t="shared" si="28"/>
        <v>0</v>
      </c>
      <c r="AU62" s="160">
        <f t="shared" si="28"/>
        <v>0</v>
      </c>
      <c r="AV62" s="160">
        <f t="shared" si="28"/>
        <v>0</v>
      </c>
    </row>
    <row r="63" spans="2:48" x14ac:dyDescent="0.2">
      <c r="B63" s="228" t="s">
        <v>180</v>
      </c>
      <c r="C63" s="259"/>
      <c r="D63" s="262">
        <f t="shared" si="23"/>
        <v>6.467664399145474E-4</v>
      </c>
      <c r="E63" s="160">
        <f t="shared" si="24"/>
        <v>36.458081962086048</v>
      </c>
      <c r="F63" s="2"/>
      <c r="G63" s="160">
        <f t="shared" ref="G63:AV63" si="29">+G43*G$5</f>
        <v>0</v>
      </c>
      <c r="H63" s="160">
        <f t="shared" si="29"/>
        <v>0</v>
      </c>
      <c r="I63" s="160">
        <f t="shared" si="29"/>
        <v>5.9301857065711499</v>
      </c>
      <c r="J63" s="160">
        <f t="shared" si="29"/>
        <v>18.164158819227428</v>
      </c>
      <c r="K63" s="160">
        <f t="shared" si="29"/>
        <v>12.363737436287471</v>
      </c>
      <c r="L63" s="160">
        <f t="shared" si="29"/>
        <v>0</v>
      </c>
      <c r="M63" s="160">
        <f t="shared" si="29"/>
        <v>0</v>
      </c>
      <c r="N63" s="160">
        <f t="shared" si="29"/>
        <v>0</v>
      </c>
      <c r="O63" s="160">
        <f t="shared" si="29"/>
        <v>0</v>
      </c>
      <c r="P63" s="160">
        <f t="shared" si="29"/>
        <v>0</v>
      </c>
      <c r="Q63" s="160">
        <f t="shared" si="29"/>
        <v>0</v>
      </c>
      <c r="R63" s="160">
        <f t="shared" si="29"/>
        <v>0</v>
      </c>
      <c r="S63" s="160">
        <f t="shared" si="29"/>
        <v>0</v>
      </c>
      <c r="T63" s="160">
        <f t="shared" si="29"/>
        <v>0</v>
      </c>
      <c r="U63" s="160">
        <f t="shared" si="29"/>
        <v>0</v>
      </c>
      <c r="V63" s="160">
        <f t="shared" si="29"/>
        <v>0</v>
      </c>
      <c r="W63" s="160">
        <f t="shared" si="29"/>
        <v>0</v>
      </c>
      <c r="X63" s="160">
        <f t="shared" si="29"/>
        <v>0</v>
      </c>
      <c r="Y63" s="160">
        <f t="shared" si="29"/>
        <v>0</v>
      </c>
      <c r="Z63" s="160">
        <f t="shared" si="29"/>
        <v>0</v>
      </c>
      <c r="AA63" s="160">
        <f t="shared" si="29"/>
        <v>0</v>
      </c>
      <c r="AB63" s="160">
        <f t="shared" si="29"/>
        <v>0</v>
      </c>
      <c r="AC63" s="160">
        <f t="shared" si="29"/>
        <v>0</v>
      </c>
      <c r="AD63" s="160">
        <f t="shared" si="29"/>
        <v>0</v>
      </c>
      <c r="AE63" s="160">
        <f t="shared" si="29"/>
        <v>0</v>
      </c>
      <c r="AF63" s="160">
        <f t="shared" si="29"/>
        <v>0</v>
      </c>
      <c r="AG63" s="160">
        <f t="shared" si="29"/>
        <v>0</v>
      </c>
      <c r="AH63" s="160">
        <f t="shared" si="29"/>
        <v>0</v>
      </c>
      <c r="AI63" s="160">
        <f t="shared" si="29"/>
        <v>0</v>
      </c>
      <c r="AJ63" s="160">
        <f t="shared" si="29"/>
        <v>0</v>
      </c>
      <c r="AK63" s="160">
        <f t="shared" si="29"/>
        <v>0</v>
      </c>
      <c r="AL63" s="160">
        <f t="shared" si="29"/>
        <v>0</v>
      </c>
      <c r="AM63" s="160">
        <f t="shared" si="29"/>
        <v>0</v>
      </c>
      <c r="AN63" s="160">
        <f t="shared" si="29"/>
        <v>0</v>
      </c>
      <c r="AO63" s="160">
        <f t="shared" si="29"/>
        <v>0</v>
      </c>
      <c r="AP63" s="160">
        <f t="shared" si="29"/>
        <v>0</v>
      </c>
      <c r="AQ63" s="160">
        <f t="shared" si="29"/>
        <v>0</v>
      </c>
      <c r="AR63" s="160">
        <f t="shared" si="29"/>
        <v>0</v>
      </c>
      <c r="AS63" s="160">
        <f t="shared" si="29"/>
        <v>0</v>
      </c>
      <c r="AT63" s="160">
        <f t="shared" si="29"/>
        <v>0</v>
      </c>
      <c r="AU63" s="160">
        <f t="shared" si="29"/>
        <v>0</v>
      </c>
      <c r="AV63" s="160">
        <f t="shared" si="29"/>
        <v>0</v>
      </c>
    </row>
    <row r="64" spans="2:48" x14ac:dyDescent="0.2">
      <c r="B64" s="228" t="s">
        <v>181</v>
      </c>
      <c r="C64" s="259"/>
      <c r="D64" s="262">
        <f t="shared" si="23"/>
        <v>1.5767146074404596E-3</v>
      </c>
      <c r="E64" s="160">
        <f t="shared" si="24"/>
        <v>88.879055623970771</v>
      </c>
      <c r="F64" s="2"/>
      <c r="G64" s="160">
        <f t="shared" ref="G64:AV64" si="30">+G44*G$5</f>
        <v>0</v>
      </c>
      <c r="H64" s="160">
        <f t="shared" si="30"/>
        <v>0</v>
      </c>
      <c r="I64" s="160">
        <f t="shared" si="30"/>
        <v>14.456857764018691</v>
      </c>
      <c r="J64" s="160">
        <f t="shared" si="30"/>
        <v>44.28135533118926</v>
      </c>
      <c r="K64" s="160">
        <f t="shared" si="30"/>
        <v>30.140842528762811</v>
      </c>
      <c r="L64" s="160">
        <f t="shared" si="30"/>
        <v>0</v>
      </c>
      <c r="M64" s="160">
        <f t="shared" si="30"/>
        <v>0</v>
      </c>
      <c r="N64" s="160">
        <f t="shared" si="30"/>
        <v>0</v>
      </c>
      <c r="O64" s="160">
        <f t="shared" si="30"/>
        <v>0</v>
      </c>
      <c r="P64" s="160">
        <f t="shared" si="30"/>
        <v>0</v>
      </c>
      <c r="Q64" s="160">
        <f t="shared" si="30"/>
        <v>0</v>
      </c>
      <c r="R64" s="160">
        <f t="shared" si="30"/>
        <v>0</v>
      </c>
      <c r="S64" s="160">
        <f t="shared" si="30"/>
        <v>0</v>
      </c>
      <c r="T64" s="160">
        <f t="shared" si="30"/>
        <v>0</v>
      </c>
      <c r="U64" s="160">
        <f t="shared" si="30"/>
        <v>0</v>
      </c>
      <c r="V64" s="160">
        <f t="shared" si="30"/>
        <v>0</v>
      </c>
      <c r="W64" s="160">
        <f t="shared" si="30"/>
        <v>0</v>
      </c>
      <c r="X64" s="160">
        <f t="shared" si="30"/>
        <v>0</v>
      </c>
      <c r="Y64" s="160">
        <f t="shared" si="30"/>
        <v>0</v>
      </c>
      <c r="Z64" s="160">
        <f t="shared" si="30"/>
        <v>0</v>
      </c>
      <c r="AA64" s="160">
        <f t="shared" si="30"/>
        <v>0</v>
      </c>
      <c r="AB64" s="160">
        <f t="shared" si="30"/>
        <v>0</v>
      </c>
      <c r="AC64" s="160">
        <f t="shared" si="30"/>
        <v>0</v>
      </c>
      <c r="AD64" s="160">
        <f t="shared" si="30"/>
        <v>0</v>
      </c>
      <c r="AE64" s="160">
        <f t="shared" si="30"/>
        <v>0</v>
      </c>
      <c r="AF64" s="160">
        <f t="shared" si="30"/>
        <v>0</v>
      </c>
      <c r="AG64" s="160">
        <f t="shared" si="30"/>
        <v>0</v>
      </c>
      <c r="AH64" s="160">
        <f t="shared" si="30"/>
        <v>0</v>
      </c>
      <c r="AI64" s="160">
        <f t="shared" si="30"/>
        <v>0</v>
      </c>
      <c r="AJ64" s="160">
        <f t="shared" si="30"/>
        <v>0</v>
      </c>
      <c r="AK64" s="160">
        <f t="shared" si="30"/>
        <v>0</v>
      </c>
      <c r="AL64" s="160">
        <f t="shared" si="30"/>
        <v>0</v>
      </c>
      <c r="AM64" s="160">
        <f t="shared" si="30"/>
        <v>0</v>
      </c>
      <c r="AN64" s="160">
        <f t="shared" si="30"/>
        <v>0</v>
      </c>
      <c r="AO64" s="160">
        <f t="shared" si="30"/>
        <v>0</v>
      </c>
      <c r="AP64" s="160">
        <f t="shared" si="30"/>
        <v>0</v>
      </c>
      <c r="AQ64" s="160">
        <f t="shared" si="30"/>
        <v>0</v>
      </c>
      <c r="AR64" s="160">
        <f t="shared" si="30"/>
        <v>0</v>
      </c>
      <c r="AS64" s="160">
        <f t="shared" si="30"/>
        <v>0</v>
      </c>
      <c r="AT64" s="160">
        <f t="shared" si="30"/>
        <v>0</v>
      </c>
      <c r="AU64" s="160">
        <f t="shared" si="30"/>
        <v>0</v>
      </c>
      <c r="AV64" s="160">
        <f t="shared" si="30"/>
        <v>0</v>
      </c>
    </row>
    <row r="65" spans="2:48" x14ac:dyDescent="0.2">
      <c r="B65" s="228" t="s">
        <v>182</v>
      </c>
      <c r="C65" s="259"/>
      <c r="D65" s="262">
        <f t="shared" si="23"/>
        <v>1.2131242189646896E-2</v>
      </c>
      <c r="E65" s="160">
        <f t="shared" si="24"/>
        <v>683.83545397083105</v>
      </c>
      <c r="F65" s="2"/>
      <c r="G65" s="160">
        <f t="shared" ref="G65:AV65" si="31">+G45*G$5</f>
        <v>0</v>
      </c>
      <c r="H65" s="160">
        <f t="shared" si="31"/>
        <v>0</v>
      </c>
      <c r="I65" s="160">
        <f t="shared" si="31"/>
        <v>111.23106363635982</v>
      </c>
      <c r="J65" s="160">
        <f t="shared" si="31"/>
        <v>340.70074791817018</v>
      </c>
      <c r="K65" s="160">
        <f t="shared" si="31"/>
        <v>231.9036424163011</v>
      </c>
      <c r="L65" s="160">
        <f t="shared" si="31"/>
        <v>0</v>
      </c>
      <c r="M65" s="160">
        <f t="shared" si="31"/>
        <v>0</v>
      </c>
      <c r="N65" s="160">
        <f t="shared" si="31"/>
        <v>0</v>
      </c>
      <c r="O65" s="160">
        <f t="shared" si="31"/>
        <v>0</v>
      </c>
      <c r="P65" s="160">
        <f t="shared" si="31"/>
        <v>0</v>
      </c>
      <c r="Q65" s="160">
        <f t="shared" si="31"/>
        <v>0</v>
      </c>
      <c r="R65" s="160">
        <f t="shared" si="31"/>
        <v>0</v>
      </c>
      <c r="S65" s="160">
        <f t="shared" si="31"/>
        <v>0</v>
      </c>
      <c r="T65" s="160">
        <f t="shared" si="31"/>
        <v>0</v>
      </c>
      <c r="U65" s="160">
        <f t="shared" si="31"/>
        <v>0</v>
      </c>
      <c r="V65" s="160">
        <f t="shared" si="31"/>
        <v>0</v>
      </c>
      <c r="W65" s="160">
        <f t="shared" si="31"/>
        <v>0</v>
      </c>
      <c r="X65" s="160">
        <f t="shared" si="31"/>
        <v>0</v>
      </c>
      <c r="Y65" s="160">
        <f t="shared" si="31"/>
        <v>0</v>
      </c>
      <c r="Z65" s="160">
        <f t="shared" si="31"/>
        <v>0</v>
      </c>
      <c r="AA65" s="160">
        <f t="shared" si="31"/>
        <v>0</v>
      </c>
      <c r="AB65" s="160">
        <f t="shared" si="31"/>
        <v>0</v>
      </c>
      <c r="AC65" s="160">
        <f t="shared" si="31"/>
        <v>0</v>
      </c>
      <c r="AD65" s="160">
        <f t="shared" si="31"/>
        <v>0</v>
      </c>
      <c r="AE65" s="160">
        <f t="shared" si="31"/>
        <v>0</v>
      </c>
      <c r="AF65" s="160">
        <f t="shared" si="31"/>
        <v>0</v>
      </c>
      <c r="AG65" s="160">
        <f t="shared" si="31"/>
        <v>0</v>
      </c>
      <c r="AH65" s="160">
        <f t="shared" si="31"/>
        <v>0</v>
      </c>
      <c r="AI65" s="160">
        <f t="shared" si="31"/>
        <v>0</v>
      </c>
      <c r="AJ65" s="160">
        <f t="shared" si="31"/>
        <v>0</v>
      </c>
      <c r="AK65" s="160">
        <f t="shared" si="31"/>
        <v>0</v>
      </c>
      <c r="AL65" s="160">
        <f t="shared" si="31"/>
        <v>0</v>
      </c>
      <c r="AM65" s="160">
        <f t="shared" si="31"/>
        <v>0</v>
      </c>
      <c r="AN65" s="160">
        <f t="shared" si="31"/>
        <v>0</v>
      </c>
      <c r="AO65" s="160">
        <f t="shared" si="31"/>
        <v>0</v>
      </c>
      <c r="AP65" s="160">
        <f t="shared" si="31"/>
        <v>0</v>
      </c>
      <c r="AQ65" s="160">
        <f t="shared" si="31"/>
        <v>0</v>
      </c>
      <c r="AR65" s="160">
        <f t="shared" si="31"/>
        <v>0</v>
      </c>
      <c r="AS65" s="160">
        <f t="shared" si="31"/>
        <v>0</v>
      </c>
      <c r="AT65" s="160">
        <f t="shared" si="31"/>
        <v>0</v>
      </c>
      <c r="AU65" s="160">
        <f t="shared" si="31"/>
        <v>0</v>
      </c>
      <c r="AV65" s="160">
        <f t="shared" si="31"/>
        <v>0</v>
      </c>
    </row>
    <row r="66" spans="2:48" x14ac:dyDescent="0.2">
      <c r="B66" s="228" t="s">
        <v>183</v>
      </c>
      <c r="C66" s="259"/>
      <c r="D66" s="262">
        <f t="shared" si="23"/>
        <v>0.25330820723347447</v>
      </c>
      <c r="E66" s="160">
        <f t="shared" si="24"/>
        <v>14278.92792676018</v>
      </c>
      <c r="F66" s="2"/>
      <c r="G66" s="160">
        <f t="shared" ref="G66:AV66" si="32">+G46*G$5</f>
        <v>0</v>
      </c>
      <c r="H66" s="160">
        <f t="shared" si="32"/>
        <v>0</v>
      </c>
      <c r="I66" s="160">
        <f t="shared" si="32"/>
        <v>1315.2538019889198</v>
      </c>
      <c r="J66" s="160">
        <f t="shared" si="32"/>
        <v>5539.7675805552053</v>
      </c>
      <c r="K66" s="160">
        <f t="shared" si="32"/>
        <v>7423.9065442160545</v>
      </c>
      <c r="L66" s="160">
        <f t="shared" si="32"/>
        <v>0</v>
      </c>
      <c r="M66" s="160">
        <f t="shared" si="32"/>
        <v>0</v>
      </c>
      <c r="N66" s="160">
        <f t="shared" si="32"/>
        <v>0</v>
      </c>
      <c r="O66" s="160">
        <f t="shared" si="32"/>
        <v>0</v>
      </c>
      <c r="P66" s="160">
        <f t="shared" si="32"/>
        <v>0</v>
      </c>
      <c r="Q66" s="160">
        <f t="shared" si="32"/>
        <v>0</v>
      </c>
      <c r="R66" s="160">
        <f t="shared" si="32"/>
        <v>0</v>
      </c>
      <c r="S66" s="160">
        <f t="shared" si="32"/>
        <v>0</v>
      </c>
      <c r="T66" s="160">
        <f t="shared" si="32"/>
        <v>0</v>
      </c>
      <c r="U66" s="160">
        <f t="shared" si="32"/>
        <v>0</v>
      </c>
      <c r="V66" s="160">
        <f t="shared" si="32"/>
        <v>0</v>
      </c>
      <c r="W66" s="160">
        <f t="shared" si="32"/>
        <v>0</v>
      </c>
      <c r="X66" s="160">
        <f t="shared" si="32"/>
        <v>0</v>
      </c>
      <c r="Y66" s="160">
        <f t="shared" si="32"/>
        <v>0</v>
      </c>
      <c r="Z66" s="160">
        <f t="shared" si="32"/>
        <v>0</v>
      </c>
      <c r="AA66" s="160">
        <f t="shared" si="32"/>
        <v>0</v>
      </c>
      <c r="AB66" s="160">
        <f t="shared" si="32"/>
        <v>0</v>
      </c>
      <c r="AC66" s="160">
        <f t="shared" si="32"/>
        <v>0</v>
      </c>
      <c r="AD66" s="160">
        <f t="shared" si="32"/>
        <v>0</v>
      </c>
      <c r="AE66" s="160">
        <f t="shared" si="32"/>
        <v>0</v>
      </c>
      <c r="AF66" s="160">
        <f t="shared" si="32"/>
        <v>0</v>
      </c>
      <c r="AG66" s="160">
        <f t="shared" si="32"/>
        <v>0</v>
      </c>
      <c r="AH66" s="160">
        <f t="shared" si="32"/>
        <v>0</v>
      </c>
      <c r="AI66" s="160">
        <f t="shared" si="32"/>
        <v>0</v>
      </c>
      <c r="AJ66" s="160">
        <f t="shared" si="32"/>
        <v>0</v>
      </c>
      <c r="AK66" s="160">
        <f t="shared" si="32"/>
        <v>0</v>
      </c>
      <c r="AL66" s="160">
        <f t="shared" si="32"/>
        <v>0</v>
      </c>
      <c r="AM66" s="160">
        <f t="shared" si="32"/>
        <v>0</v>
      </c>
      <c r="AN66" s="160">
        <f t="shared" si="32"/>
        <v>0</v>
      </c>
      <c r="AO66" s="160">
        <f t="shared" si="32"/>
        <v>0</v>
      </c>
      <c r="AP66" s="160">
        <f t="shared" si="32"/>
        <v>0</v>
      </c>
      <c r="AQ66" s="160">
        <f t="shared" si="32"/>
        <v>0</v>
      </c>
      <c r="AR66" s="160">
        <f t="shared" si="32"/>
        <v>0</v>
      </c>
      <c r="AS66" s="160">
        <f t="shared" si="32"/>
        <v>0</v>
      </c>
      <c r="AT66" s="160">
        <f t="shared" si="32"/>
        <v>0</v>
      </c>
      <c r="AU66" s="160">
        <f t="shared" si="32"/>
        <v>0</v>
      </c>
      <c r="AV66" s="160">
        <f t="shared" si="32"/>
        <v>0</v>
      </c>
    </row>
    <row r="67" spans="2:48" x14ac:dyDescent="0.2">
      <c r="B67" s="228" t="s">
        <v>184</v>
      </c>
      <c r="C67" s="259"/>
      <c r="D67" s="262">
        <f t="shared" si="23"/>
        <v>6.5796822019545337E-3</v>
      </c>
      <c r="E67" s="160">
        <f t="shared" si="24"/>
        <v>370.89523852695754</v>
      </c>
      <c r="F67" s="2"/>
      <c r="G67" s="160">
        <f t="shared" ref="G67:AV67" si="33">+G47*G$5</f>
        <v>0</v>
      </c>
      <c r="H67" s="160">
        <f t="shared" si="33"/>
        <v>0</v>
      </c>
      <c r="I67" s="160">
        <f t="shared" si="33"/>
        <v>60.328945566449981</v>
      </c>
      <c r="J67" s="160">
        <f t="shared" si="33"/>
        <v>184.78756027003621</v>
      </c>
      <c r="K67" s="160">
        <f t="shared" si="33"/>
        <v>125.77873269047133</v>
      </c>
      <c r="L67" s="160">
        <f t="shared" si="33"/>
        <v>0</v>
      </c>
      <c r="M67" s="160">
        <f t="shared" si="33"/>
        <v>0</v>
      </c>
      <c r="N67" s="160">
        <f t="shared" si="33"/>
        <v>0</v>
      </c>
      <c r="O67" s="160">
        <f t="shared" si="33"/>
        <v>0</v>
      </c>
      <c r="P67" s="160">
        <f t="shared" si="33"/>
        <v>0</v>
      </c>
      <c r="Q67" s="160">
        <f t="shared" si="33"/>
        <v>0</v>
      </c>
      <c r="R67" s="160">
        <f t="shared" si="33"/>
        <v>0</v>
      </c>
      <c r="S67" s="160">
        <f t="shared" si="33"/>
        <v>0</v>
      </c>
      <c r="T67" s="160">
        <f t="shared" si="33"/>
        <v>0</v>
      </c>
      <c r="U67" s="160">
        <f t="shared" si="33"/>
        <v>0</v>
      </c>
      <c r="V67" s="160">
        <f t="shared" si="33"/>
        <v>0</v>
      </c>
      <c r="W67" s="160">
        <f t="shared" si="33"/>
        <v>0</v>
      </c>
      <c r="X67" s="160">
        <f t="shared" si="33"/>
        <v>0</v>
      </c>
      <c r="Y67" s="160">
        <f t="shared" si="33"/>
        <v>0</v>
      </c>
      <c r="Z67" s="160">
        <f t="shared" si="33"/>
        <v>0</v>
      </c>
      <c r="AA67" s="160">
        <f t="shared" si="33"/>
        <v>0</v>
      </c>
      <c r="AB67" s="160">
        <f t="shared" si="33"/>
        <v>0</v>
      </c>
      <c r="AC67" s="160">
        <f t="shared" si="33"/>
        <v>0</v>
      </c>
      <c r="AD67" s="160">
        <f t="shared" si="33"/>
        <v>0</v>
      </c>
      <c r="AE67" s="160">
        <f t="shared" si="33"/>
        <v>0</v>
      </c>
      <c r="AF67" s="160">
        <f t="shared" si="33"/>
        <v>0</v>
      </c>
      <c r="AG67" s="160">
        <f t="shared" si="33"/>
        <v>0</v>
      </c>
      <c r="AH67" s="160">
        <f t="shared" si="33"/>
        <v>0</v>
      </c>
      <c r="AI67" s="160">
        <f t="shared" si="33"/>
        <v>0</v>
      </c>
      <c r="AJ67" s="160">
        <f t="shared" si="33"/>
        <v>0</v>
      </c>
      <c r="AK67" s="160">
        <f t="shared" si="33"/>
        <v>0</v>
      </c>
      <c r="AL67" s="160">
        <f t="shared" si="33"/>
        <v>0</v>
      </c>
      <c r="AM67" s="160">
        <f t="shared" si="33"/>
        <v>0</v>
      </c>
      <c r="AN67" s="160">
        <f t="shared" si="33"/>
        <v>0</v>
      </c>
      <c r="AO67" s="160">
        <f t="shared" si="33"/>
        <v>0</v>
      </c>
      <c r="AP67" s="160">
        <f t="shared" si="33"/>
        <v>0</v>
      </c>
      <c r="AQ67" s="160">
        <f t="shared" si="33"/>
        <v>0</v>
      </c>
      <c r="AR67" s="160">
        <f t="shared" si="33"/>
        <v>0</v>
      </c>
      <c r="AS67" s="160">
        <f t="shared" si="33"/>
        <v>0</v>
      </c>
      <c r="AT67" s="160">
        <f t="shared" si="33"/>
        <v>0</v>
      </c>
      <c r="AU67" s="160">
        <f t="shared" si="33"/>
        <v>0</v>
      </c>
      <c r="AV67" s="160">
        <f t="shared" si="33"/>
        <v>0</v>
      </c>
    </row>
    <row r="68" spans="2:48" x14ac:dyDescent="0.2">
      <c r="B68" s="2" t="s">
        <v>189</v>
      </c>
      <c r="C68" s="259"/>
      <c r="D68" s="262">
        <f t="shared" si="23"/>
        <v>8.6061124159192426E-3</v>
      </c>
      <c r="E68" s="160">
        <f t="shared" si="24"/>
        <v>485.12466397601781</v>
      </c>
      <c r="F68" s="2"/>
      <c r="G68" s="160">
        <f t="shared" ref="G68:AV68" si="34">+G48*G$5</f>
        <v>0</v>
      </c>
      <c r="H68" s="160">
        <f t="shared" si="34"/>
        <v>0</v>
      </c>
      <c r="I68" s="160">
        <f t="shared" si="34"/>
        <v>78.90923475369533</v>
      </c>
      <c r="J68" s="160">
        <f t="shared" si="34"/>
        <v>241.69898605056875</v>
      </c>
      <c r="K68" s="160">
        <f t="shared" si="34"/>
        <v>164.51644317175376</v>
      </c>
      <c r="L68" s="160">
        <f t="shared" si="34"/>
        <v>0</v>
      </c>
      <c r="M68" s="160">
        <f t="shared" si="34"/>
        <v>0</v>
      </c>
      <c r="N68" s="160">
        <f t="shared" si="34"/>
        <v>0</v>
      </c>
      <c r="O68" s="160">
        <f t="shared" si="34"/>
        <v>0</v>
      </c>
      <c r="P68" s="160">
        <f t="shared" si="34"/>
        <v>0</v>
      </c>
      <c r="Q68" s="160">
        <f t="shared" si="34"/>
        <v>0</v>
      </c>
      <c r="R68" s="160">
        <f t="shared" si="34"/>
        <v>0</v>
      </c>
      <c r="S68" s="160">
        <f t="shared" si="34"/>
        <v>0</v>
      </c>
      <c r="T68" s="160">
        <f t="shared" si="34"/>
        <v>0</v>
      </c>
      <c r="U68" s="160">
        <f t="shared" si="34"/>
        <v>0</v>
      </c>
      <c r="V68" s="160">
        <f t="shared" si="34"/>
        <v>0</v>
      </c>
      <c r="W68" s="160">
        <f t="shared" si="34"/>
        <v>0</v>
      </c>
      <c r="X68" s="160">
        <f t="shared" si="34"/>
        <v>0</v>
      </c>
      <c r="Y68" s="160">
        <f t="shared" si="34"/>
        <v>0</v>
      </c>
      <c r="Z68" s="160">
        <f t="shared" si="34"/>
        <v>0</v>
      </c>
      <c r="AA68" s="160">
        <f t="shared" si="34"/>
        <v>0</v>
      </c>
      <c r="AB68" s="160">
        <f t="shared" si="34"/>
        <v>0</v>
      </c>
      <c r="AC68" s="160">
        <f t="shared" si="34"/>
        <v>0</v>
      </c>
      <c r="AD68" s="160">
        <f t="shared" si="34"/>
        <v>0</v>
      </c>
      <c r="AE68" s="160">
        <f t="shared" si="34"/>
        <v>0</v>
      </c>
      <c r="AF68" s="160">
        <f t="shared" si="34"/>
        <v>0</v>
      </c>
      <c r="AG68" s="160">
        <f t="shared" si="34"/>
        <v>0</v>
      </c>
      <c r="AH68" s="160">
        <f t="shared" si="34"/>
        <v>0</v>
      </c>
      <c r="AI68" s="160">
        <f t="shared" si="34"/>
        <v>0</v>
      </c>
      <c r="AJ68" s="160">
        <f t="shared" si="34"/>
        <v>0</v>
      </c>
      <c r="AK68" s="160">
        <f t="shared" si="34"/>
        <v>0</v>
      </c>
      <c r="AL68" s="160">
        <f t="shared" si="34"/>
        <v>0</v>
      </c>
      <c r="AM68" s="160">
        <f t="shared" si="34"/>
        <v>0</v>
      </c>
      <c r="AN68" s="160">
        <f t="shared" si="34"/>
        <v>0</v>
      </c>
      <c r="AO68" s="160">
        <f t="shared" si="34"/>
        <v>0</v>
      </c>
      <c r="AP68" s="160">
        <f t="shared" si="34"/>
        <v>0</v>
      </c>
      <c r="AQ68" s="160">
        <f t="shared" si="34"/>
        <v>0</v>
      </c>
      <c r="AR68" s="160">
        <f t="shared" si="34"/>
        <v>0</v>
      </c>
      <c r="AS68" s="160">
        <f t="shared" si="34"/>
        <v>0</v>
      </c>
      <c r="AT68" s="160">
        <f t="shared" si="34"/>
        <v>0</v>
      </c>
      <c r="AU68" s="160">
        <f t="shared" si="34"/>
        <v>0</v>
      </c>
      <c r="AV68" s="160">
        <f t="shared" si="34"/>
        <v>0</v>
      </c>
    </row>
    <row r="69" spans="2:48" x14ac:dyDescent="0.2">
      <c r="B69" s="22" t="s">
        <v>185</v>
      </c>
      <c r="C69" s="259"/>
      <c r="D69" s="262">
        <f t="shared" si="23"/>
        <v>4.303056207959622E-2</v>
      </c>
      <c r="E69" s="160">
        <f t="shared" si="24"/>
        <v>2425.6233198800896</v>
      </c>
      <c r="F69" s="2"/>
      <c r="G69" s="160">
        <f t="shared" ref="G69:AV69" si="35">+G49*G$5</f>
        <v>0</v>
      </c>
      <c r="H69" s="160">
        <f t="shared" si="35"/>
        <v>0</v>
      </c>
      <c r="I69" s="160">
        <f t="shared" si="35"/>
        <v>394.54617376847671</v>
      </c>
      <c r="J69" s="160">
        <f t="shared" si="35"/>
        <v>1208.4949302528439</v>
      </c>
      <c r="K69" s="160">
        <f t="shared" si="35"/>
        <v>822.58221585876902</v>
      </c>
      <c r="L69" s="160">
        <f t="shared" si="35"/>
        <v>0</v>
      </c>
      <c r="M69" s="160">
        <f t="shared" si="35"/>
        <v>0</v>
      </c>
      <c r="N69" s="160">
        <f t="shared" si="35"/>
        <v>0</v>
      </c>
      <c r="O69" s="160">
        <f t="shared" si="35"/>
        <v>0</v>
      </c>
      <c r="P69" s="160">
        <f t="shared" si="35"/>
        <v>0</v>
      </c>
      <c r="Q69" s="160">
        <f t="shared" si="35"/>
        <v>0</v>
      </c>
      <c r="R69" s="160">
        <f t="shared" si="35"/>
        <v>0</v>
      </c>
      <c r="S69" s="160">
        <f t="shared" si="35"/>
        <v>0</v>
      </c>
      <c r="T69" s="160">
        <f t="shared" si="35"/>
        <v>0</v>
      </c>
      <c r="U69" s="160">
        <f t="shared" si="35"/>
        <v>0</v>
      </c>
      <c r="V69" s="160">
        <f t="shared" si="35"/>
        <v>0</v>
      </c>
      <c r="W69" s="160">
        <f t="shared" si="35"/>
        <v>0</v>
      </c>
      <c r="X69" s="160">
        <f t="shared" si="35"/>
        <v>0</v>
      </c>
      <c r="Y69" s="160">
        <f t="shared" si="35"/>
        <v>0</v>
      </c>
      <c r="Z69" s="160">
        <f t="shared" si="35"/>
        <v>0</v>
      </c>
      <c r="AA69" s="160">
        <f t="shared" si="35"/>
        <v>0</v>
      </c>
      <c r="AB69" s="160">
        <f t="shared" si="35"/>
        <v>0</v>
      </c>
      <c r="AC69" s="160">
        <f t="shared" si="35"/>
        <v>0</v>
      </c>
      <c r="AD69" s="160">
        <f t="shared" si="35"/>
        <v>0</v>
      </c>
      <c r="AE69" s="160">
        <f t="shared" si="35"/>
        <v>0</v>
      </c>
      <c r="AF69" s="160">
        <f t="shared" si="35"/>
        <v>0</v>
      </c>
      <c r="AG69" s="160">
        <f t="shared" si="35"/>
        <v>0</v>
      </c>
      <c r="AH69" s="160">
        <f t="shared" si="35"/>
        <v>0</v>
      </c>
      <c r="AI69" s="160">
        <f t="shared" si="35"/>
        <v>0</v>
      </c>
      <c r="AJ69" s="160">
        <f t="shared" si="35"/>
        <v>0</v>
      </c>
      <c r="AK69" s="160">
        <f t="shared" si="35"/>
        <v>0</v>
      </c>
      <c r="AL69" s="160">
        <f t="shared" si="35"/>
        <v>0</v>
      </c>
      <c r="AM69" s="160">
        <f t="shared" si="35"/>
        <v>0</v>
      </c>
      <c r="AN69" s="160">
        <f t="shared" si="35"/>
        <v>0</v>
      </c>
      <c r="AO69" s="160">
        <f t="shared" si="35"/>
        <v>0</v>
      </c>
      <c r="AP69" s="160">
        <f t="shared" si="35"/>
        <v>0</v>
      </c>
      <c r="AQ69" s="160">
        <f t="shared" si="35"/>
        <v>0</v>
      </c>
      <c r="AR69" s="160">
        <f t="shared" si="35"/>
        <v>0</v>
      </c>
      <c r="AS69" s="160">
        <f t="shared" si="35"/>
        <v>0</v>
      </c>
      <c r="AT69" s="160">
        <f t="shared" si="35"/>
        <v>0</v>
      </c>
      <c r="AU69" s="160">
        <f t="shared" si="35"/>
        <v>0</v>
      </c>
      <c r="AV69" s="160">
        <f t="shared" si="35"/>
        <v>0</v>
      </c>
    </row>
    <row r="70" spans="2:48" x14ac:dyDescent="0.2">
      <c r="B70" s="22" t="s">
        <v>186</v>
      </c>
      <c r="C70" s="259"/>
      <c r="D70" s="262">
        <f t="shared" si="23"/>
        <v>2.5818337247757735E-2</v>
      </c>
      <c r="E70" s="160">
        <f t="shared" si="24"/>
        <v>1455.3739919280538</v>
      </c>
      <c r="F70" s="2"/>
      <c r="G70" s="160">
        <f t="shared" ref="G70:AV70" si="36">+G50*G$5</f>
        <v>0</v>
      </c>
      <c r="H70" s="160">
        <f t="shared" si="36"/>
        <v>0</v>
      </c>
      <c r="I70" s="160">
        <f t="shared" si="36"/>
        <v>236.72770426108602</v>
      </c>
      <c r="J70" s="160">
        <f t="shared" si="36"/>
        <v>725.0969581517063</v>
      </c>
      <c r="K70" s="160">
        <f t="shared" si="36"/>
        <v>493.54932951526138</v>
      </c>
      <c r="L70" s="160">
        <f t="shared" si="36"/>
        <v>0</v>
      </c>
      <c r="M70" s="160">
        <f t="shared" si="36"/>
        <v>0</v>
      </c>
      <c r="N70" s="160">
        <f t="shared" si="36"/>
        <v>0</v>
      </c>
      <c r="O70" s="160">
        <f t="shared" si="36"/>
        <v>0</v>
      </c>
      <c r="P70" s="160">
        <f t="shared" si="36"/>
        <v>0</v>
      </c>
      <c r="Q70" s="160">
        <f t="shared" si="36"/>
        <v>0</v>
      </c>
      <c r="R70" s="160">
        <f t="shared" si="36"/>
        <v>0</v>
      </c>
      <c r="S70" s="160">
        <f t="shared" si="36"/>
        <v>0</v>
      </c>
      <c r="T70" s="160">
        <f t="shared" si="36"/>
        <v>0</v>
      </c>
      <c r="U70" s="160">
        <f t="shared" si="36"/>
        <v>0</v>
      </c>
      <c r="V70" s="160">
        <f t="shared" si="36"/>
        <v>0</v>
      </c>
      <c r="W70" s="160">
        <f t="shared" si="36"/>
        <v>0</v>
      </c>
      <c r="X70" s="160">
        <f t="shared" si="36"/>
        <v>0</v>
      </c>
      <c r="Y70" s="160">
        <f t="shared" si="36"/>
        <v>0</v>
      </c>
      <c r="Z70" s="160">
        <f t="shared" si="36"/>
        <v>0</v>
      </c>
      <c r="AA70" s="160">
        <f t="shared" si="36"/>
        <v>0</v>
      </c>
      <c r="AB70" s="160">
        <f t="shared" si="36"/>
        <v>0</v>
      </c>
      <c r="AC70" s="160">
        <f t="shared" si="36"/>
        <v>0</v>
      </c>
      <c r="AD70" s="160">
        <f t="shared" si="36"/>
        <v>0</v>
      </c>
      <c r="AE70" s="160">
        <f t="shared" si="36"/>
        <v>0</v>
      </c>
      <c r="AF70" s="160">
        <f t="shared" si="36"/>
        <v>0</v>
      </c>
      <c r="AG70" s="160">
        <f t="shared" si="36"/>
        <v>0</v>
      </c>
      <c r="AH70" s="160">
        <f t="shared" si="36"/>
        <v>0</v>
      </c>
      <c r="AI70" s="160">
        <f t="shared" si="36"/>
        <v>0</v>
      </c>
      <c r="AJ70" s="160">
        <f t="shared" si="36"/>
        <v>0</v>
      </c>
      <c r="AK70" s="160">
        <f t="shared" si="36"/>
        <v>0</v>
      </c>
      <c r="AL70" s="160">
        <f t="shared" si="36"/>
        <v>0</v>
      </c>
      <c r="AM70" s="160">
        <f t="shared" si="36"/>
        <v>0</v>
      </c>
      <c r="AN70" s="160">
        <f t="shared" si="36"/>
        <v>0</v>
      </c>
      <c r="AO70" s="160">
        <f t="shared" si="36"/>
        <v>0</v>
      </c>
      <c r="AP70" s="160">
        <f t="shared" si="36"/>
        <v>0</v>
      </c>
      <c r="AQ70" s="160">
        <f t="shared" si="36"/>
        <v>0</v>
      </c>
      <c r="AR70" s="160">
        <f t="shared" si="36"/>
        <v>0</v>
      </c>
      <c r="AS70" s="160">
        <f t="shared" si="36"/>
        <v>0</v>
      </c>
      <c r="AT70" s="160">
        <f t="shared" si="36"/>
        <v>0</v>
      </c>
      <c r="AU70" s="160">
        <f t="shared" si="36"/>
        <v>0</v>
      </c>
      <c r="AV70" s="160">
        <f t="shared" si="36"/>
        <v>0</v>
      </c>
    </row>
    <row r="71" spans="2:48" x14ac:dyDescent="0.2">
      <c r="B71" s="22" t="s">
        <v>187</v>
      </c>
      <c r="C71" s="259"/>
      <c r="D71" s="262">
        <f t="shared" si="23"/>
        <v>4.303056207959622E-2</v>
      </c>
      <c r="E71" s="160">
        <f t="shared" si="24"/>
        <v>2425.6233198800896</v>
      </c>
      <c r="F71" s="2"/>
      <c r="G71" s="160">
        <f t="shared" ref="G71:AV71" si="37">+G51*G$5</f>
        <v>0</v>
      </c>
      <c r="H71" s="160">
        <f t="shared" si="37"/>
        <v>0</v>
      </c>
      <c r="I71" s="160">
        <f t="shared" si="37"/>
        <v>394.54617376847671</v>
      </c>
      <c r="J71" s="160">
        <f t="shared" si="37"/>
        <v>1208.4949302528439</v>
      </c>
      <c r="K71" s="160">
        <f t="shared" si="37"/>
        <v>822.58221585876902</v>
      </c>
      <c r="L71" s="160">
        <f t="shared" si="37"/>
        <v>0</v>
      </c>
      <c r="M71" s="160">
        <f t="shared" si="37"/>
        <v>0</v>
      </c>
      <c r="N71" s="160">
        <f t="shared" si="37"/>
        <v>0</v>
      </c>
      <c r="O71" s="160">
        <f t="shared" si="37"/>
        <v>0</v>
      </c>
      <c r="P71" s="160">
        <f t="shared" si="37"/>
        <v>0</v>
      </c>
      <c r="Q71" s="160">
        <f t="shared" si="37"/>
        <v>0</v>
      </c>
      <c r="R71" s="160">
        <f t="shared" si="37"/>
        <v>0</v>
      </c>
      <c r="S71" s="160">
        <f t="shared" si="37"/>
        <v>0</v>
      </c>
      <c r="T71" s="160">
        <f t="shared" si="37"/>
        <v>0</v>
      </c>
      <c r="U71" s="160">
        <f t="shared" si="37"/>
        <v>0</v>
      </c>
      <c r="V71" s="160">
        <f t="shared" si="37"/>
        <v>0</v>
      </c>
      <c r="W71" s="160">
        <f t="shared" si="37"/>
        <v>0</v>
      </c>
      <c r="X71" s="160">
        <f t="shared" si="37"/>
        <v>0</v>
      </c>
      <c r="Y71" s="160">
        <f t="shared" si="37"/>
        <v>0</v>
      </c>
      <c r="Z71" s="160">
        <f t="shared" si="37"/>
        <v>0</v>
      </c>
      <c r="AA71" s="160">
        <f t="shared" si="37"/>
        <v>0</v>
      </c>
      <c r="AB71" s="160">
        <f t="shared" si="37"/>
        <v>0</v>
      </c>
      <c r="AC71" s="160">
        <f t="shared" si="37"/>
        <v>0</v>
      </c>
      <c r="AD71" s="160">
        <f t="shared" si="37"/>
        <v>0</v>
      </c>
      <c r="AE71" s="160">
        <f t="shared" si="37"/>
        <v>0</v>
      </c>
      <c r="AF71" s="160">
        <f t="shared" si="37"/>
        <v>0</v>
      </c>
      <c r="AG71" s="160">
        <f t="shared" si="37"/>
        <v>0</v>
      </c>
      <c r="AH71" s="160">
        <f t="shared" si="37"/>
        <v>0</v>
      </c>
      <c r="AI71" s="160">
        <f t="shared" si="37"/>
        <v>0</v>
      </c>
      <c r="AJ71" s="160">
        <f t="shared" si="37"/>
        <v>0</v>
      </c>
      <c r="AK71" s="160">
        <f t="shared" si="37"/>
        <v>0</v>
      </c>
      <c r="AL71" s="160">
        <f t="shared" si="37"/>
        <v>0</v>
      </c>
      <c r="AM71" s="160">
        <f t="shared" si="37"/>
        <v>0</v>
      </c>
      <c r="AN71" s="160">
        <f t="shared" si="37"/>
        <v>0</v>
      </c>
      <c r="AO71" s="160">
        <f t="shared" si="37"/>
        <v>0</v>
      </c>
      <c r="AP71" s="160">
        <f t="shared" si="37"/>
        <v>0</v>
      </c>
      <c r="AQ71" s="160">
        <f t="shared" si="37"/>
        <v>0</v>
      </c>
      <c r="AR71" s="160">
        <f t="shared" si="37"/>
        <v>0</v>
      </c>
      <c r="AS71" s="160">
        <f t="shared" si="37"/>
        <v>0</v>
      </c>
      <c r="AT71" s="160">
        <f t="shared" si="37"/>
        <v>0</v>
      </c>
      <c r="AU71" s="160">
        <f t="shared" si="37"/>
        <v>0</v>
      </c>
      <c r="AV71" s="160">
        <f t="shared" si="37"/>
        <v>0</v>
      </c>
    </row>
    <row r="72" spans="2:48" x14ac:dyDescent="0.2">
      <c r="B72" s="22" t="s">
        <v>252</v>
      </c>
      <c r="C72" s="259"/>
      <c r="D72" s="262">
        <f t="shared" si="23"/>
        <v>1.6533661029671076E-2</v>
      </c>
      <c r="E72" s="160">
        <f t="shared" si="24"/>
        <v>931.99883567356687</v>
      </c>
      <c r="F72" s="2"/>
      <c r="G72" s="160">
        <f t="shared" ref="G72:AV72" si="38">+G52*G$5</f>
        <v>0</v>
      </c>
      <c r="H72" s="160">
        <f t="shared" si="38"/>
        <v>931.99883567356687</v>
      </c>
      <c r="I72" s="160">
        <f t="shared" si="38"/>
        <v>0</v>
      </c>
      <c r="J72" s="160">
        <f t="shared" si="38"/>
        <v>0</v>
      </c>
      <c r="K72" s="160">
        <f t="shared" si="38"/>
        <v>0</v>
      </c>
      <c r="L72" s="160">
        <f t="shared" si="38"/>
        <v>0</v>
      </c>
      <c r="M72" s="160">
        <f t="shared" si="38"/>
        <v>0</v>
      </c>
      <c r="N72" s="160">
        <f t="shared" si="38"/>
        <v>0</v>
      </c>
      <c r="O72" s="160">
        <f t="shared" si="38"/>
        <v>0</v>
      </c>
      <c r="P72" s="160">
        <f t="shared" si="38"/>
        <v>0</v>
      </c>
      <c r="Q72" s="160">
        <f t="shared" si="38"/>
        <v>0</v>
      </c>
      <c r="R72" s="160">
        <f t="shared" si="38"/>
        <v>0</v>
      </c>
      <c r="S72" s="160">
        <f t="shared" si="38"/>
        <v>0</v>
      </c>
      <c r="T72" s="160">
        <f t="shared" si="38"/>
        <v>0</v>
      </c>
      <c r="U72" s="160">
        <f t="shared" si="38"/>
        <v>0</v>
      </c>
      <c r="V72" s="160">
        <f t="shared" si="38"/>
        <v>0</v>
      </c>
      <c r="W72" s="160">
        <f t="shared" si="38"/>
        <v>0</v>
      </c>
      <c r="X72" s="160">
        <f t="shared" si="38"/>
        <v>0</v>
      </c>
      <c r="Y72" s="160">
        <f t="shared" si="38"/>
        <v>0</v>
      </c>
      <c r="Z72" s="160">
        <f t="shared" si="38"/>
        <v>0</v>
      </c>
      <c r="AA72" s="160">
        <f t="shared" si="38"/>
        <v>0</v>
      </c>
      <c r="AB72" s="160">
        <f t="shared" si="38"/>
        <v>0</v>
      </c>
      <c r="AC72" s="160">
        <f t="shared" si="38"/>
        <v>0</v>
      </c>
      <c r="AD72" s="160">
        <f t="shared" si="38"/>
        <v>0</v>
      </c>
      <c r="AE72" s="160">
        <f t="shared" si="38"/>
        <v>0</v>
      </c>
      <c r="AF72" s="160">
        <f t="shared" si="38"/>
        <v>0</v>
      </c>
      <c r="AG72" s="160">
        <f t="shared" si="38"/>
        <v>0</v>
      </c>
      <c r="AH72" s="160">
        <f t="shared" si="38"/>
        <v>0</v>
      </c>
      <c r="AI72" s="160">
        <f t="shared" si="38"/>
        <v>0</v>
      </c>
      <c r="AJ72" s="160">
        <f t="shared" si="38"/>
        <v>0</v>
      </c>
      <c r="AK72" s="160">
        <f t="shared" si="38"/>
        <v>0</v>
      </c>
      <c r="AL72" s="160">
        <f t="shared" si="38"/>
        <v>0</v>
      </c>
      <c r="AM72" s="160">
        <f t="shared" si="38"/>
        <v>0</v>
      </c>
      <c r="AN72" s="160">
        <f t="shared" si="38"/>
        <v>0</v>
      </c>
      <c r="AO72" s="160">
        <f t="shared" si="38"/>
        <v>0</v>
      </c>
      <c r="AP72" s="160">
        <f t="shared" si="38"/>
        <v>0</v>
      </c>
      <c r="AQ72" s="160">
        <f t="shared" si="38"/>
        <v>0</v>
      </c>
      <c r="AR72" s="160">
        <f t="shared" si="38"/>
        <v>0</v>
      </c>
      <c r="AS72" s="160">
        <f t="shared" si="38"/>
        <v>0</v>
      </c>
      <c r="AT72" s="160">
        <f t="shared" si="38"/>
        <v>0</v>
      </c>
      <c r="AU72" s="160">
        <f t="shared" si="38"/>
        <v>0</v>
      </c>
      <c r="AV72" s="160">
        <f t="shared" si="38"/>
        <v>0</v>
      </c>
    </row>
    <row r="73" spans="2:48" x14ac:dyDescent="0.2">
      <c r="B73" s="22" t="s">
        <v>188</v>
      </c>
      <c r="C73" s="259"/>
      <c r="D73" s="262">
        <f t="shared" si="23"/>
        <v>0</v>
      </c>
      <c r="E73" s="160">
        <f t="shared" si="24"/>
        <v>0</v>
      </c>
      <c r="F73" s="2"/>
      <c r="G73" s="160">
        <f t="shared" ref="G73:AV73" si="39">+G53*G$5</f>
        <v>0</v>
      </c>
      <c r="H73" s="160">
        <f t="shared" si="39"/>
        <v>0</v>
      </c>
      <c r="I73" s="160">
        <f t="shared" si="39"/>
        <v>0</v>
      </c>
      <c r="J73" s="160">
        <f t="shared" si="39"/>
        <v>0</v>
      </c>
      <c r="K73" s="160">
        <f t="shared" si="39"/>
        <v>0</v>
      </c>
      <c r="L73" s="160">
        <f t="shared" si="39"/>
        <v>0</v>
      </c>
      <c r="M73" s="160">
        <f t="shared" si="39"/>
        <v>0</v>
      </c>
      <c r="N73" s="160">
        <f t="shared" si="39"/>
        <v>0</v>
      </c>
      <c r="O73" s="160">
        <f t="shared" si="39"/>
        <v>0</v>
      </c>
      <c r="P73" s="160">
        <f t="shared" si="39"/>
        <v>0</v>
      </c>
      <c r="Q73" s="160">
        <f t="shared" si="39"/>
        <v>0</v>
      </c>
      <c r="R73" s="160">
        <f t="shared" si="39"/>
        <v>0</v>
      </c>
      <c r="S73" s="160">
        <f t="shared" si="39"/>
        <v>0</v>
      </c>
      <c r="T73" s="160">
        <f t="shared" si="39"/>
        <v>0</v>
      </c>
      <c r="U73" s="160">
        <f t="shared" si="39"/>
        <v>0</v>
      </c>
      <c r="V73" s="160">
        <f t="shared" si="39"/>
        <v>0</v>
      </c>
      <c r="W73" s="160">
        <f t="shared" si="39"/>
        <v>0</v>
      </c>
      <c r="X73" s="160">
        <f t="shared" si="39"/>
        <v>0</v>
      </c>
      <c r="Y73" s="160">
        <f t="shared" si="39"/>
        <v>0</v>
      </c>
      <c r="Z73" s="160">
        <f t="shared" si="39"/>
        <v>0</v>
      </c>
      <c r="AA73" s="160">
        <f t="shared" si="39"/>
        <v>0</v>
      </c>
      <c r="AB73" s="160">
        <f t="shared" si="39"/>
        <v>0</v>
      </c>
      <c r="AC73" s="160">
        <f t="shared" si="39"/>
        <v>0</v>
      </c>
      <c r="AD73" s="160">
        <f t="shared" si="39"/>
        <v>0</v>
      </c>
      <c r="AE73" s="160">
        <f t="shared" si="39"/>
        <v>0</v>
      </c>
      <c r="AF73" s="160">
        <f t="shared" si="39"/>
        <v>0</v>
      </c>
      <c r="AG73" s="160">
        <f t="shared" si="39"/>
        <v>0</v>
      </c>
      <c r="AH73" s="160">
        <f t="shared" si="39"/>
        <v>0</v>
      </c>
      <c r="AI73" s="160">
        <f t="shared" si="39"/>
        <v>0</v>
      </c>
      <c r="AJ73" s="160">
        <f t="shared" si="39"/>
        <v>0</v>
      </c>
      <c r="AK73" s="160">
        <f t="shared" si="39"/>
        <v>0</v>
      </c>
      <c r="AL73" s="160">
        <f t="shared" si="39"/>
        <v>0</v>
      </c>
      <c r="AM73" s="160">
        <f t="shared" si="39"/>
        <v>0</v>
      </c>
      <c r="AN73" s="160">
        <f t="shared" si="39"/>
        <v>0</v>
      </c>
      <c r="AO73" s="160">
        <f t="shared" si="39"/>
        <v>0</v>
      </c>
      <c r="AP73" s="160">
        <f t="shared" si="39"/>
        <v>0</v>
      </c>
      <c r="AQ73" s="160">
        <f t="shared" si="39"/>
        <v>0</v>
      </c>
      <c r="AR73" s="160">
        <f t="shared" si="39"/>
        <v>0</v>
      </c>
      <c r="AS73" s="160">
        <f t="shared" si="39"/>
        <v>0</v>
      </c>
      <c r="AT73" s="160">
        <f t="shared" si="39"/>
        <v>0</v>
      </c>
      <c r="AU73" s="160">
        <f t="shared" si="39"/>
        <v>0</v>
      </c>
      <c r="AV73" s="160">
        <f t="shared" si="39"/>
        <v>0</v>
      </c>
    </row>
    <row r="74" spans="2:48" x14ac:dyDescent="0.2">
      <c r="C74" s="259"/>
      <c r="D74" s="267"/>
      <c r="E74" s="160"/>
      <c r="F74" s="2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60"/>
      <c r="AO74" s="160"/>
      <c r="AP74" s="160"/>
      <c r="AQ74" s="160"/>
      <c r="AR74" s="160"/>
      <c r="AS74" s="160"/>
      <c r="AT74" s="160"/>
      <c r="AU74" s="160"/>
      <c r="AV74" s="160"/>
    </row>
    <row r="75" spans="2:48" ht="13.5" thickBot="1" x14ac:dyDescent="0.25">
      <c r="B75" s="260" t="s">
        <v>239</v>
      </c>
      <c r="C75" s="266" t="s">
        <v>254</v>
      </c>
      <c r="D75" s="263">
        <f>+SUM(D58:D73)</f>
        <v>1</v>
      </c>
      <c r="E75" s="261">
        <f>+SUM(G75:AV75)</f>
        <v>56369.780050589812</v>
      </c>
      <c r="F75" s="260"/>
      <c r="G75" s="261">
        <f>+SUM(G58:G73)</f>
        <v>0</v>
      </c>
      <c r="H75" s="261">
        <f t="shared" ref="H75:AV75" si="40">+SUM(H58:H73)</f>
        <v>931.99883567356687</v>
      </c>
      <c r="I75" s="261">
        <f t="shared" si="40"/>
        <v>6388.6752595045282</v>
      </c>
      <c r="J75" s="261">
        <f t="shared" si="40"/>
        <v>26461.932530234775</v>
      </c>
      <c r="K75" s="261">
        <f t="shared" si="40"/>
        <v>22587.173425176945</v>
      </c>
      <c r="L75" s="261">
        <f t="shared" si="40"/>
        <v>0</v>
      </c>
      <c r="M75" s="261">
        <f t="shared" si="40"/>
        <v>0</v>
      </c>
      <c r="N75" s="261">
        <f t="shared" si="40"/>
        <v>0</v>
      </c>
      <c r="O75" s="261">
        <f t="shared" si="40"/>
        <v>0</v>
      </c>
      <c r="P75" s="261">
        <f t="shared" si="40"/>
        <v>0</v>
      </c>
      <c r="Q75" s="261">
        <f t="shared" si="40"/>
        <v>0</v>
      </c>
      <c r="R75" s="261">
        <f t="shared" si="40"/>
        <v>0</v>
      </c>
      <c r="S75" s="261">
        <f t="shared" si="40"/>
        <v>0</v>
      </c>
      <c r="T75" s="261">
        <f t="shared" si="40"/>
        <v>0</v>
      </c>
      <c r="U75" s="261">
        <f t="shared" si="40"/>
        <v>0</v>
      </c>
      <c r="V75" s="261">
        <f t="shared" si="40"/>
        <v>0</v>
      </c>
      <c r="W75" s="261">
        <f t="shared" si="40"/>
        <v>0</v>
      </c>
      <c r="X75" s="261">
        <f t="shared" si="40"/>
        <v>0</v>
      </c>
      <c r="Y75" s="261">
        <f t="shared" si="40"/>
        <v>0</v>
      </c>
      <c r="Z75" s="261">
        <f t="shared" si="40"/>
        <v>0</v>
      </c>
      <c r="AA75" s="261">
        <f t="shared" si="40"/>
        <v>0</v>
      </c>
      <c r="AB75" s="261">
        <f t="shared" si="40"/>
        <v>0</v>
      </c>
      <c r="AC75" s="261">
        <f t="shared" si="40"/>
        <v>0</v>
      </c>
      <c r="AD75" s="261">
        <f t="shared" si="40"/>
        <v>0</v>
      </c>
      <c r="AE75" s="261">
        <f t="shared" si="40"/>
        <v>0</v>
      </c>
      <c r="AF75" s="261">
        <f t="shared" si="40"/>
        <v>0</v>
      </c>
      <c r="AG75" s="261">
        <f t="shared" si="40"/>
        <v>0</v>
      </c>
      <c r="AH75" s="261">
        <f t="shared" si="40"/>
        <v>0</v>
      </c>
      <c r="AI75" s="261">
        <f t="shared" si="40"/>
        <v>0</v>
      </c>
      <c r="AJ75" s="261">
        <f t="shared" si="40"/>
        <v>0</v>
      </c>
      <c r="AK75" s="261">
        <f t="shared" si="40"/>
        <v>0</v>
      </c>
      <c r="AL75" s="261">
        <f t="shared" si="40"/>
        <v>0</v>
      </c>
      <c r="AM75" s="261">
        <f t="shared" si="40"/>
        <v>0</v>
      </c>
      <c r="AN75" s="261">
        <f t="shared" si="40"/>
        <v>0</v>
      </c>
      <c r="AO75" s="261">
        <f t="shared" si="40"/>
        <v>0</v>
      </c>
      <c r="AP75" s="261">
        <f t="shared" si="40"/>
        <v>0</v>
      </c>
      <c r="AQ75" s="261">
        <f t="shared" si="40"/>
        <v>0</v>
      </c>
      <c r="AR75" s="261">
        <f t="shared" si="40"/>
        <v>0</v>
      </c>
      <c r="AS75" s="261">
        <f t="shared" si="40"/>
        <v>0</v>
      </c>
      <c r="AT75" s="261">
        <f t="shared" si="40"/>
        <v>0</v>
      </c>
      <c r="AU75" s="261">
        <f t="shared" si="40"/>
        <v>0</v>
      </c>
      <c r="AV75" s="261">
        <f t="shared" si="40"/>
        <v>0</v>
      </c>
    </row>
    <row r="76" spans="2:48" ht="13.5" thickTop="1" x14ac:dyDescent="0.2">
      <c r="B76" s="2"/>
      <c r="C76" s="160"/>
      <c r="D76" s="2"/>
      <c r="E76" s="160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</row>
    <row r="77" spans="2:48" x14ac:dyDescent="0.2">
      <c r="B77" s="235" t="str">
        <f>+TS!B41</f>
        <v>Tramo 2a: Ytororo - Itá</v>
      </c>
      <c r="C77" s="23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Z77" s="234"/>
      <c r="AA77" s="234"/>
      <c r="AB77" s="234"/>
      <c r="AC77" s="234"/>
      <c r="AD77" s="234"/>
      <c r="AE77" s="234"/>
      <c r="AF77" s="234"/>
      <c r="AG77" s="234"/>
      <c r="AH77" s="234"/>
      <c r="AI77" s="234"/>
      <c r="AJ77" s="234"/>
      <c r="AK77" s="234"/>
      <c r="AL77" s="234"/>
      <c r="AM77" s="234"/>
      <c r="AN77" s="234"/>
      <c r="AO77" s="234"/>
      <c r="AP77" s="234"/>
      <c r="AQ77" s="234"/>
      <c r="AR77" s="234"/>
      <c r="AS77" s="234"/>
      <c r="AT77" s="234"/>
      <c r="AU77" s="234"/>
      <c r="AV77" s="234"/>
    </row>
    <row r="78" spans="2:48" x14ac:dyDescent="0.2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</row>
    <row r="79" spans="2:48" x14ac:dyDescent="0.2">
      <c r="B79" s="178" t="s">
        <v>175</v>
      </c>
      <c r="C79" s="181" t="s">
        <v>375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</row>
    <row r="80" spans="2:48" x14ac:dyDescent="0.2">
      <c r="B80" s="228" t="s">
        <v>176</v>
      </c>
      <c r="C80" s="259">
        <f>+TS!D47</f>
        <v>5516.4702986340144</v>
      </c>
      <c r="D80" s="262">
        <f t="shared" ref="D80:D94" si="41">+E80/$E$97</f>
        <v>5.2192167522590614E-2</v>
      </c>
      <c r="E80" s="160">
        <f t="shared" ref="E80:E95" si="42">+SUM(G80:AV80)</f>
        <v>5516.4702986340135</v>
      </c>
      <c r="F80" s="2"/>
      <c r="G80" s="160">
        <f>+$C80*TS!G47*(1+$C$33)</f>
        <v>0</v>
      </c>
      <c r="H80" s="160">
        <f>+$C80*TS!H47*(1+$C$33)</f>
        <v>3387.4064913701623</v>
      </c>
      <c r="I80" s="160">
        <f>+$C80*TS!I47*(1+$C$33)</f>
        <v>1918.2396145902867</v>
      </c>
      <c r="J80" s="160">
        <f>+$C80*TS!J47*(1+$C$33)</f>
        <v>210.82419267356471</v>
      </c>
      <c r="K80" s="160">
        <f>+$C80*TS!K47*(1+$C$33)</f>
        <v>0</v>
      </c>
      <c r="L80" s="160">
        <f>+$C80*TS!L47*(1+$C$33)</f>
        <v>0</v>
      </c>
      <c r="M80" s="160">
        <f>+$C80*TS!M47*(1+$C$33)</f>
        <v>0</v>
      </c>
      <c r="N80" s="160">
        <f>+$C80*TS!N47*(1+$C$33)</f>
        <v>0</v>
      </c>
      <c r="O80" s="160">
        <f>+$C80*TS!O47*(1+$C$33)</f>
        <v>0</v>
      </c>
      <c r="P80" s="160">
        <f>+$C80*TS!P47*(1+$C$33)</f>
        <v>0</v>
      </c>
      <c r="Q80" s="160">
        <f>+$C80*TS!Q47*(1+$C$33)</f>
        <v>0</v>
      </c>
      <c r="R80" s="160">
        <f>+$C80*TS!R47*(1+$C$33)</f>
        <v>0</v>
      </c>
      <c r="S80" s="160">
        <f>+$C80*TS!S47*(1+$C$33)</f>
        <v>0</v>
      </c>
      <c r="T80" s="160">
        <f>+$C80*TS!T47*(1+$C$33)</f>
        <v>0</v>
      </c>
      <c r="U80" s="160">
        <f>+$C80*TS!U47*(1+$C$33)</f>
        <v>0</v>
      </c>
      <c r="V80" s="160">
        <f>+$C80*TS!V47*(1+$C$33)</f>
        <v>0</v>
      </c>
      <c r="W80" s="160">
        <f>+$C80*TS!W47*(1+$C$33)</f>
        <v>0</v>
      </c>
      <c r="X80" s="160">
        <f>+$C80*TS!X47*(1+$C$33)</f>
        <v>0</v>
      </c>
      <c r="Y80" s="160">
        <f>+$C80*TS!Y47*(1+$C$33)</f>
        <v>0</v>
      </c>
      <c r="Z80" s="160">
        <f>+$C80*TS!Z47*(1+$C$33)</f>
        <v>0</v>
      </c>
      <c r="AA80" s="160">
        <f>+$C80*TS!AA47*(1+$C$33)</f>
        <v>0</v>
      </c>
      <c r="AB80" s="160">
        <f>+$C80*TS!AB47*(1+$C$33)</f>
        <v>0</v>
      </c>
      <c r="AC80" s="160">
        <f>+$C80*TS!AC47*(1+$C$33)</f>
        <v>0</v>
      </c>
      <c r="AD80" s="160">
        <f>+$C80*TS!AD47*(1+$C$33)</f>
        <v>0</v>
      </c>
      <c r="AE80" s="160">
        <f>+$C80*TS!AE47*(1+$C$33)</f>
        <v>0</v>
      </c>
      <c r="AF80" s="160">
        <f>+$C80*TS!AF47*(1+$C$33)</f>
        <v>0</v>
      </c>
      <c r="AG80" s="160">
        <f>+$C80*TS!AG47*(1+$C$33)</f>
        <v>0</v>
      </c>
      <c r="AH80" s="160">
        <f>+$C80*TS!AH47*(1+$C$33)</f>
        <v>0</v>
      </c>
      <c r="AI80" s="160">
        <f>+$C80*TS!AI47*(1+$C$33)</f>
        <v>0</v>
      </c>
      <c r="AJ80" s="160">
        <f>+$C80*TS!AJ47*(1+$C$33)</f>
        <v>0</v>
      </c>
      <c r="AK80" s="160">
        <f>+$C80*TS!AK47*(1+$C$33)</f>
        <v>0</v>
      </c>
      <c r="AL80" s="160">
        <f>+$C80*TS!AL47*(1+$C$33)</f>
        <v>0</v>
      </c>
      <c r="AM80" s="160">
        <f>+$C80*TS!AM47*(1+$C$33)</f>
        <v>0</v>
      </c>
      <c r="AN80" s="160">
        <f>+$C80*TS!AN47*(1+$C$33)</f>
        <v>0</v>
      </c>
      <c r="AO80" s="160">
        <f>+$C80*TS!AO47*(1+$C$33)</f>
        <v>0</v>
      </c>
      <c r="AP80" s="160">
        <f>+$C80*TS!AP47*(1+$C$33)</f>
        <v>0</v>
      </c>
      <c r="AQ80" s="160">
        <f>+$C80*TS!AQ47*(1+$C$33)</f>
        <v>0</v>
      </c>
      <c r="AR80" s="160">
        <f>+$C80*TS!AR47*(1+$C$33)</f>
        <v>0</v>
      </c>
      <c r="AS80" s="160">
        <f>+$C80*TS!AS47*(1+$C$33)</f>
        <v>0</v>
      </c>
      <c r="AT80" s="160">
        <f>+$C80*TS!AT47*(1+$C$33)</f>
        <v>0</v>
      </c>
      <c r="AU80" s="160">
        <f>+$C80*TS!AU47*(1+$C$33)</f>
        <v>0</v>
      </c>
      <c r="AV80" s="160">
        <f>+$C80*TS!AV47*(1+$C$33)</f>
        <v>0</v>
      </c>
    </row>
    <row r="81" spans="2:48" x14ac:dyDescent="0.2">
      <c r="B81" s="228" t="s">
        <v>177</v>
      </c>
      <c r="C81" s="259">
        <f>+TS!D48</f>
        <v>9641.2799291384363</v>
      </c>
      <c r="D81" s="262">
        <f t="shared" si="41"/>
        <v>9.1217621042641348E-2</v>
      </c>
      <c r="E81" s="160">
        <f t="shared" si="42"/>
        <v>9641.2799291384399</v>
      </c>
      <c r="F81" s="2"/>
      <c r="G81" s="160">
        <f>+$C81*TS!G48*(1+$C$33)</f>
        <v>0</v>
      </c>
      <c r="H81" s="160">
        <f>+$C81*TS!H48*(1+$C$33)</f>
        <v>4851.7816770010213</v>
      </c>
      <c r="I81" s="160">
        <f>+$C81*TS!I48*(1+$C$33)</f>
        <v>4789.4982521374186</v>
      </c>
      <c r="J81" s="160">
        <f>+$C81*TS!J48*(1+$C$33)</f>
        <v>0</v>
      </c>
      <c r="K81" s="160">
        <f>+$C81*TS!K48*(1+$C$33)</f>
        <v>0</v>
      </c>
      <c r="L81" s="160">
        <f>+$C81*TS!L48*(1+$C$33)</f>
        <v>0</v>
      </c>
      <c r="M81" s="160">
        <f>+$C81*TS!M48*(1+$C$33)</f>
        <v>0</v>
      </c>
      <c r="N81" s="160">
        <f>+$C81*TS!N48*(1+$C$33)</f>
        <v>0</v>
      </c>
      <c r="O81" s="160">
        <f>+$C81*TS!O48*(1+$C$33)</f>
        <v>0</v>
      </c>
      <c r="P81" s="160">
        <f>+$C81*TS!P48*(1+$C$33)</f>
        <v>0</v>
      </c>
      <c r="Q81" s="160">
        <f>+$C81*TS!Q48*(1+$C$33)</f>
        <v>0</v>
      </c>
      <c r="R81" s="160">
        <f>+$C81*TS!R48*(1+$C$33)</f>
        <v>0</v>
      </c>
      <c r="S81" s="160">
        <f>+$C81*TS!S48*(1+$C$33)</f>
        <v>0</v>
      </c>
      <c r="T81" s="160">
        <f>+$C81*TS!T48*(1+$C$33)</f>
        <v>0</v>
      </c>
      <c r="U81" s="160">
        <f>+$C81*TS!U48*(1+$C$33)</f>
        <v>0</v>
      </c>
      <c r="V81" s="160">
        <f>+$C81*TS!V48*(1+$C$33)</f>
        <v>0</v>
      </c>
      <c r="W81" s="160">
        <f>+$C81*TS!W48*(1+$C$33)</f>
        <v>0</v>
      </c>
      <c r="X81" s="160">
        <f>+$C81*TS!X48*(1+$C$33)</f>
        <v>0</v>
      </c>
      <c r="Y81" s="160">
        <f>+$C81*TS!Y48*(1+$C$33)</f>
        <v>0</v>
      </c>
      <c r="Z81" s="160">
        <f>+$C81*TS!Z48*(1+$C$33)</f>
        <v>0</v>
      </c>
      <c r="AA81" s="160">
        <f>+$C81*TS!AA48*(1+$C$33)</f>
        <v>0</v>
      </c>
      <c r="AB81" s="160">
        <f>+$C81*TS!AB48*(1+$C$33)</f>
        <v>0</v>
      </c>
      <c r="AC81" s="160">
        <f>+$C81*TS!AC48*(1+$C$33)</f>
        <v>0</v>
      </c>
      <c r="AD81" s="160">
        <f>+$C81*TS!AD48*(1+$C$33)</f>
        <v>0</v>
      </c>
      <c r="AE81" s="160">
        <f>+$C81*TS!AE48*(1+$C$33)</f>
        <v>0</v>
      </c>
      <c r="AF81" s="160">
        <f>+$C81*TS!AF48*(1+$C$33)</f>
        <v>0</v>
      </c>
      <c r="AG81" s="160">
        <f>+$C81*TS!AG48*(1+$C$33)</f>
        <v>0</v>
      </c>
      <c r="AH81" s="160">
        <f>+$C81*TS!AH48*(1+$C$33)</f>
        <v>0</v>
      </c>
      <c r="AI81" s="160">
        <f>+$C81*TS!AI48*(1+$C$33)</f>
        <v>0</v>
      </c>
      <c r="AJ81" s="160">
        <f>+$C81*TS!AJ48*(1+$C$33)</f>
        <v>0</v>
      </c>
      <c r="AK81" s="160">
        <f>+$C81*TS!AK48*(1+$C$33)</f>
        <v>0</v>
      </c>
      <c r="AL81" s="160">
        <f>+$C81*TS!AL48*(1+$C$33)</f>
        <v>0</v>
      </c>
      <c r="AM81" s="160">
        <f>+$C81*TS!AM48*(1+$C$33)</f>
        <v>0</v>
      </c>
      <c r="AN81" s="160">
        <f>+$C81*TS!AN48*(1+$C$33)</f>
        <v>0</v>
      </c>
      <c r="AO81" s="160">
        <f>+$C81*TS!AO48*(1+$C$33)</f>
        <v>0</v>
      </c>
      <c r="AP81" s="160">
        <f>+$C81*TS!AP48*(1+$C$33)</f>
        <v>0</v>
      </c>
      <c r="AQ81" s="160">
        <f>+$C81*TS!AQ48*(1+$C$33)</f>
        <v>0</v>
      </c>
      <c r="AR81" s="160">
        <f>+$C81*TS!AR48*(1+$C$33)</f>
        <v>0</v>
      </c>
      <c r="AS81" s="160">
        <f>+$C81*TS!AS48*(1+$C$33)</f>
        <v>0</v>
      </c>
      <c r="AT81" s="160">
        <f>+$C81*TS!AT48*(1+$C$33)</f>
        <v>0</v>
      </c>
      <c r="AU81" s="160">
        <f>+$C81*TS!AU48*(1+$C$33)</f>
        <v>0</v>
      </c>
      <c r="AV81" s="160">
        <f>+$C81*TS!AV48*(1+$C$33)</f>
        <v>0</v>
      </c>
    </row>
    <row r="82" spans="2:48" x14ac:dyDescent="0.2">
      <c r="B82" s="228" t="s">
        <v>178</v>
      </c>
      <c r="C82" s="259">
        <f>+TS!D49</f>
        <v>41040.699677570097</v>
      </c>
      <c r="D82" s="262">
        <f t="shared" si="41"/>
        <v>0.38829232405120911</v>
      </c>
      <c r="E82" s="160">
        <f t="shared" si="42"/>
        <v>41040.69967757009</v>
      </c>
      <c r="F82" s="2"/>
      <c r="G82" s="160">
        <f>+$C82*TS!G49*(1+$C$33)</f>
        <v>0</v>
      </c>
      <c r="H82" s="160">
        <f>+$C82*TS!H49*(1+$C$33)</f>
        <v>2484.0976491919782</v>
      </c>
      <c r="I82" s="160">
        <f>+$C82*TS!I49*(1+$C$33)</f>
        <v>38556.602028378111</v>
      </c>
      <c r="J82" s="160">
        <f>+$C82*TS!J49*(1+$C$33)</f>
        <v>0</v>
      </c>
      <c r="K82" s="160">
        <f>+$C82*TS!K49*(1+$C$33)</f>
        <v>0</v>
      </c>
      <c r="L82" s="160">
        <f>+$C82*TS!L49*(1+$C$33)</f>
        <v>0</v>
      </c>
      <c r="M82" s="160">
        <f>+$C82*TS!M49*(1+$C$33)</f>
        <v>0</v>
      </c>
      <c r="N82" s="160">
        <f>+$C82*TS!N49*(1+$C$33)</f>
        <v>0</v>
      </c>
      <c r="O82" s="160">
        <f>+$C82*TS!O49*(1+$C$33)</f>
        <v>0</v>
      </c>
      <c r="P82" s="160">
        <f>+$C82*TS!P49*(1+$C$33)</f>
        <v>0</v>
      </c>
      <c r="Q82" s="160">
        <f>+$C82*TS!Q49*(1+$C$33)</f>
        <v>0</v>
      </c>
      <c r="R82" s="160">
        <f>+$C82*TS!R49*(1+$C$33)</f>
        <v>0</v>
      </c>
      <c r="S82" s="160">
        <f>+$C82*TS!S49*(1+$C$33)</f>
        <v>0</v>
      </c>
      <c r="T82" s="160">
        <f>+$C82*TS!T49*(1+$C$33)</f>
        <v>0</v>
      </c>
      <c r="U82" s="160">
        <f>+$C82*TS!U49*(1+$C$33)</f>
        <v>0</v>
      </c>
      <c r="V82" s="160">
        <f>+$C82*TS!V49*(1+$C$33)</f>
        <v>0</v>
      </c>
      <c r="W82" s="160">
        <f>+$C82*TS!W49*(1+$C$33)</f>
        <v>0</v>
      </c>
      <c r="X82" s="160">
        <f>+$C82*TS!X49*(1+$C$33)</f>
        <v>0</v>
      </c>
      <c r="Y82" s="160">
        <f>+$C82*TS!Y49*(1+$C$33)</f>
        <v>0</v>
      </c>
      <c r="Z82" s="160">
        <f>+$C82*TS!Z49*(1+$C$33)</f>
        <v>0</v>
      </c>
      <c r="AA82" s="160">
        <f>+$C82*TS!AA49*(1+$C$33)</f>
        <v>0</v>
      </c>
      <c r="AB82" s="160">
        <f>+$C82*TS!AB49*(1+$C$33)</f>
        <v>0</v>
      </c>
      <c r="AC82" s="160">
        <f>+$C82*TS!AC49*(1+$C$33)</f>
        <v>0</v>
      </c>
      <c r="AD82" s="160">
        <f>+$C82*TS!AD49*(1+$C$33)</f>
        <v>0</v>
      </c>
      <c r="AE82" s="160">
        <f>+$C82*TS!AE49*(1+$C$33)</f>
        <v>0</v>
      </c>
      <c r="AF82" s="160">
        <f>+$C82*TS!AF49*(1+$C$33)</f>
        <v>0</v>
      </c>
      <c r="AG82" s="160">
        <f>+$C82*TS!AG49*(1+$C$33)</f>
        <v>0</v>
      </c>
      <c r="AH82" s="160">
        <f>+$C82*TS!AH49*(1+$C$33)</f>
        <v>0</v>
      </c>
      <c r="AI82" s="160">
        <f>+$C82*TS!AI49*(1+$C$33)</f>
        <v>0</v>
      </c>
      <c r="AJ82" s="160">
        <f>+$C82*TS!AJ49*(1+$C$33)</f>
        <v>0</v>
      </c>
      <c r="AK82" s="160">
        <f>+$C82*TS!AK49*(1+$C$33)</f>
        <v>0</v>
      </c>
      <c r="AL82" s="160">
        <f>+$C82*TS!AL49*(1+$C$33)</f>
        <v>0</v>
      </c>
      <c r="AM82" s="160">
        <f>+$C82*TS!AM49*(1+$C$33)</f>
        <v>0</v>
      </c>
      <c r="AN82" s="160">
        <f>+$C82*TS!AN49*(1+$C$33)</f>
        <v>0</v>
      </c>
      <c r="AO82" s="160">
        <f>+$C82*TS!AO49*(1+$C$33)</f>
        <v>0</v>
      </c>
      <c r="AP82" s="160">
        <f>+$C82*TS!AP49*(1+$C$33)</f>
        <v>0</v>
      </c>
      <c r="AQ82" s="160">
        <f>+$C82*TS!AQ49*(1+$C$33)</f>
        <v>0</v>
      </c>
      <c r="AR82" s="160">
        <f>+$C82*TS!AR49*(1+$C$33)</f>
        <v>0</v>
      </c>
      <c r="AS82" s="160">
        <f>+$C82*TS!AS49*(1+$C$33)</f>
        <v>0</v>
      </c>
      <c r="AT82" s="160">
        <f>+$C82*TS!AT49*(1+$C$33)</f>
        <v>0</v>
      </c>
      <c r="AU82" s="160">
        <f>+$C82*TS!AU49*(1+$C$33)</f>
        <v>0</v>
      </c>
      <c r="AV82" s="160">
        <f>+$C82*TS!AV49*(1+$C$33)</f>
        <v>0</v>
      </c>
    </row>
    <row r="83" spans="2:48" x14ac:dyDescent="0.2">
      <c r="B83" s="228" t="s">
        <v>179</v>
      </c>
      <c r="C83" s="259">
        <f>+TS!D50</f>
        <v>8721.0857034713663</v>
      </c>
      <c r="D83" s="262">
        <f t="shared" si="41"/>
        <v>8.2511523016294885E-2</v>
      </c>
      <c r="E83" s="160">
        <f t="shared" si="42"/>
        <v>8721.0857034713663</v>
      </c>
      <c r="F83" s="2"/>
      <c r="G83" s="160">
        <f>+$C83*TS!G50*(1+$C$33)</f>
        <v>0</v>
      </c>
      <c r="H83" s="160">
        <f>+$C83*TS!H50*(1+$C$33)</f>
        <v>2018.2781701875642</v>
      </c>
      <c r="I83" s="160">
        <f>+$C83*TS!I50*(1+$C$33)</f>
        <v>6702.8075332838016</v>
      </c>
      <c r="J83" s="160">
        <f>+$C83*TS!J50*(1+$C$33)</f>
        <v>0</v>
      </c>
      <c r="K83" s="160">
        <f>+$C83*TS!K50*(1+$C$33)</f>
        <v>0</v>
      </c>
      <c r="L83" s="160">
        <f>+$C83*TS!L50*(1+$C$33)</f>
        <v>0</v>
      </c>
      <c r="M83" s="160">
        <f>+$C83*TS!M50*(1+$C$33)</f>
        <v>0</v>
      </c>
      <c r="N83" s="160">
        <f>+$C83*TS!N50*(1+$C$33)</f>
        <v>0</v>
      </c>
      <c r="O83" s="160">
        <f>+$C83*TS!O50*(1+$C$33)</f>
        <v>0</v>
      </c>
      <c r="P83" s="160">
        <f>+$C83*TS!P50*(1+$C$33)</f>
        <v>0</v>
      </c>
      <c r="Q83" s="160">
        <f>+$C83*TS!Q50*(1+$C$33)</f>
        <v>0</v>
      </c>
      <c r="R83" s="160">
        <f>+$C83*TS!R50*(1+$C$33)</f>
        <v>0</v>
      </c>
      <c r="S83" s="160">
        <f>+$C83*TS!S50*(1+$C$33)</f>
        <v>0</v>
      </c>
      <c r="T83" s="160">
        <f>+$C83*TS!T50*(1+$C$33)</f>
        <v>0</v>
      </c>
      <c r="U83" s="160">
        <f>+$C83*TS!U50*(1+$C$33)</f>
        <v>0</v>
      </c>
      <c r="V83" s="160">
        <f>+$C83*TS!V50*(1+$C$33)</f>
        <v>0</v>
      </c>
      <c r="W83" s="160">
        <f>+$C83*TS!W50*(1+$C$33)</f>
        <v>0</v>
      </c>
      <c r="X83" s="160">
        <f>+$C83*TS!X50*(1+$C$33)</f>
        <v>0</v>
      </c>
      <c r="Y83" s="160">
        <f>+$C83*TS!Y50*(1+$C$33)</f>
        <v>0</v>
      </c>
      <c r="Z83" s="160">
        <f>+$C83*TS!Z50*(1+$C$33)</f>
        <v>0</v>
      </c>
      <c r="AA83" s="160">
        <f>+$C83*TS!AA50*(1+$C$33)</f>
        <v>0</v>
      </c>
      <c r="AB83" s="160">
        <f>+$C83*TS!AB50*(1+$C$33)</f>
        <v>0</v>
      </c>
      <c r="AC83" s="160">
        <f>+$C83*TS!AC50*(1+$C$33)</f>
        <v>0</v>
      </c>
      <c r="AD83" s="160">
        <f>+$C83*TS!AD50*(1+$C$33)</f>
        <v>0</v>
      </c>
      <c r="AE83" s="160">
        <f>+$C83*TS!AE50*(1+$C$33)</f>
        <v>0</v>
      </c>
      <c r="AF83" s="160">
        <f>+$C83*TS!AF50*(1+$C$33)</f>
        <v>0</v>
      </c>
      <c r="AG83" s="160">
        <f>+$C83*TS!AG50*(1+$C$33)</f>
        <v>0</v>
      </c>
      <c r="AH83" s="160">
        <f>+$C83*TS!AH50*(1+$C$33)</f>
        <v>0</v>
      </c>
      <c r="AI83" s="160">
        <f>+$C83*TS!AI50*(1+$C$33)</f>
        <v>0</v>
      </c>
      <c r="AJ83" s="160">
        <f>+$C83*TS!AJ50*(1+$C$33)</f>
        <v>0</v>
      </c>
      <c r="AK83" s="160">
        <f>+$C83*TS!AK50*(1+$C$33)</f>
        <v>0</v>
      </c>
      <c r="AL83" s="160">
        <f>+$C83*TS!AL50*(1+$C$33)</f>
        <v>0</v>
      </c>
      <c r="AM83" s="160">
        <f>+$C83*TS!AM50*(1+$C$33)</f>
        <v>0</v>
      </c>
      <c r="AN83" s="160">
        <f>+$C83*TS!AN50*(1+$C$33)</f>
        <v>0</v>
      </c>
      <c r="AO83" s="160">
        <f>+$C83*TS!AO50*(1+$C$33)</f>
        <v>0</v>
      </c>
      <c r="AP83" s="160">
        <f>+$C83*TS!AP50*(1+$C$33)</f>
        <v>0</v>
      </c>
      <c r="AQ83" s="160">
        <f>+$C83*TS!AQ50*(1+$C$33)</f>
        <v>0</v>
      </c>
      <c r="AR83" s="160">
        <f>+$C83*TS!AR50*(1+$C$33)</f>
        <v>0</v>
      </c>
      <c r="AS83" s="160">
        <f>+$C83*TS!AS50*(1+$C$33)</f>
        <v>0</v>
      </c>
      <c r="AT83" s="160">
        <f>+$C83*TS!AT50*(1+$C$33)</f>
        <v>0</v>
      </c>
      <c r="AU83" s="160">
        <f>+$C83*TS!AU50*(1+$C$33)</f>
        <v>0</v>
      </c>
      <c r="AV83" s="160">
        <f>+$C83*TS!AV50*(1+$C$33)</f>
        <v>0</v>
      </c>
    </row>
    <row r="84" spans="2:48" x14ac:dyDescent="0.2">
      <c r="B84" s="228" t="s">
        <v>170</v>
      </c>
      <c r="C84" s="259">
        <f>+TS!D51</f>
        <v>9940.5970193779194</v>
      </c>
      <c r="D84" s="262">
        <f t="shared" si="41"/>
        <v>9.4049505720788115E-2</v>
      </c>
      <c r="E84" s="160">
        <f t="shared" si="42"/>
        <v>9940.5970193779212</v>
      </c>
      <c r="F84" s="2"/>
      <c r="G84" s="160">
        <f>+$C84*TS!G51*(1+$C$33)</f>
        <v>0</v>
      </c>
      <c r="H84" s="160">
        <f>+$C84*TS!H51*(1+$C$33)</f>
        <v>3692.3296699620332</v>
      </c>
      <c r="I84" s="160">
        <f>+$C84*TS!I51*(1+$C$33)</f>
        <v>3549.1904244742987</v>
      </c>
      <c r="J84" s="160">
        <f>+$C84*TS!J51*(1+$C$33)</f>
        <v>2699.0769249415889</v>
      </c>
      <c r="K84" s="160">
        <f>+$C84*TS!K51*(1+$C$33)</f>
        <v>0</v>
      </c>
      <c r="L84" s="160">
        <f>+$C84*TS!L51*(1+$C$33)</f>
        <v>0</v>
      </c>
      <c r="M84" s="160">
        <f>+$C84*TS!M51*(1+$C$33)</f>
        <v>0</v>
      </c>
      <c r="N84" s="160">
        <f>+$C84*TS!N51*(1+$C$33)</f>
        <v>0</v>
      </c>
      <c r="O84" s="160">
        <f>+$C84*TS!O51*(1+$C$33)</f>
        <v>0</v>
      </c>
      <c r="P84" s="160">
        <f>+$C84*TS!P51*(1+$C$33)</f>
        <v>0</v>
      </c>
      <c r="Q84" s="160">
        <f>+$C84*TS!Q51*(1+$C$33)</f>
        <v>0</v>
      </c>
      <c r="R84" s="160">
        <f>+$C84*TS!R51*(1+$C$33)</f>
        <v>0</v>
      </c>
      <c r="S84" s="160">
        <f>+$C84*TS!S51*(1+$C$33)</f>
        <v>0</v>
      </c>
      <c r="T84" s="160">
        <f>+$C84*TS!T51*(1+$C$33)</f>
        <v>0</v>
      </c>
      <c r="U84" s="160">
        <f>+$C84*TS!U51*(1+$C$33)</f>
        <v>0</v>
      </c>
      <c r="V84" s="160">
        <f>+$C84*TS!V51*(1+$C$33)</f>
        <v>0</v>
      </c>
      <c r="W84" s="160">
        <f>+$C84*TS!W51*(1+$C$33)</f>
        <v>0</v>
      </c>
      <c r="X84" s="160">
        <f>+$C84*TS!X51*(1+$C$33)</f>
        <v>0</v>
      </c>
      <c r="Y84" s="160">
        <f>+$C84*TS!Y51*(1+$C$33)</f>
        <v>0</v>
      </c>
      <c r="Z84" s="160">
        <f>+$C84*TS!Z51*(1+$C$33)</f>
        <v>0</v>
      </c>
      <c r="AA84" s="160">
        <f>+$C84*TS!AA51*(1+$C$33)</f>
        <v>0</v>
      </c>
      <c r="AB84" s="160">
        <f>+$C84*TS!AB51*(1+$C$33)</f>
        <v>0</v>
      </c>
      <c r="AC84" s="160">
        <f>+$C84*TS!AC51*(1+$C$33)</f>
        <v>0</v>
      </c>
      <c r="AD84" s="160">
        <f>+$C84*TS!AD51*(1+$C$33)</f>
        <v>0</v>
      </c>
      <c r="AE84" s="160">
        <f>+$C84*TS!AE51*(1+$C$33)</f>
        <v>0</v>
      </c>
      <c r="AF84" s="160">
        <f>+$C84*TS!AF51*(1+$C$33)</f>
        <v>0</v>
      </c>
      <c r="AG84" s="160">
        <f>+$C84*TS!AG51*(1+$C$33)</f>
        <v>0</v>
      </c>
      <c r="AH84" s="160">
        <f>+$C84*TS!AH51*(1+$C$33)</f>
        <v>0</v>
      </c>
      <c r="AI84" s="160">
        <f>+$C84*TS!AI51*(1+$C$33)</f>
        <v>0</v>
      </c>
      <c r="AJ84" s="160">
        <f>+$C84*TS!AJ51*(1+$C$33)</f>
        <v>0</v>
      </c>
      <c r="AK84" s="160">
        <f>+$C84*TS!AK51*(1+$C$33)</f>
        <v>0</v>
      </c>
      <c r="AL84" s="160">
        <f>+$C84*TS!AL51*(1+$C$33)</f>
        <v>0</v>
      </c>
      <c r="AM84" s="160">
        <f>+$C84*TS!AM51*(1+$C$33)</f>
        <v>0</v>
      </c>
      <c r="AN84" s="160">
        <f>+$C84*TS!AN51*(1+$C$33)</f>
        <v>0</v>
      </c>
      <c r="AO84" s="160">
        <f>+$C84*TS!AO51*(1+$C$33)</f>
        <v>0</v>
      </c>
      <c r="AP84" s="160">
        <f>+$C84*TS!AP51*(1+$C$33)</f>
        <v>0</v>
      </c>
      <c r="AQ84" s="160">
        <f>+$C84*TS!AQ51*(1+$C$33)</f>
        <v>0</v>
      </c>
      <c r="AR84" s="160">
        <f>+$C84*TS!AR51*(1+$C$33)</f>
        <v>0</v>
      </c>
      <c r="AS84" s="160">
        <f>+$C84*TS!AS51*(1+$C$33)</f>
        <v>0</v>
      </c>
      <c r="AT84" s="160">
        <f>+$C84*TS!AT51*(1+$C$33)</f>
        <v>0</v>
      </c>
      <c r="AU84" s="160">
        <f>+$C84*TS!AU51*(1+$C$33)</f>
        <v>0</v>
      </c>
      <c r="AV84" s="160">
        <f>+$C84*TS!AV51*(1+$C$33)</f>
        <v>0</v>
      </c>
    </row>
    <row r="85" spans="2:48" x14ac:dyDescent="0.2">
      <c r="B85" s="228" t="s">
        <v>180</v>
      </c>
      <c r="C85" s="259">
        <f>+TS!D52</f>
        <v>50.481060163551398</v>
      </c>
      <c r="D85" s="262">
        <f t="shared" si="41"/>
        <v>4.7760901557404513E-4</v>
      </c>
      <c r="E85" s="160">
        <f t="shared" si="42"/>
        <v>50.481060163551398</v>
      </c>
      <c r="F85" s="2"/>
      <c r="G85" s="160">
        <f>+$C85*TS!G52*(1+$C$33)</f>
        <v>0</v>
      </c>
      <c r="H85" s="160">
        <f>+$C85*TS!H52*(1+$C$33)</f>
        <v>14.42316004672897</v>
      </c>
      <c r="I85" s="160">
        <f>+$C85*TS!I52*(1+$C$33)</f>
        <v>28.846320093457944</v>
      </c>
      <c r="J85" s="160">
        <f>+$C85*TS!J52*(1+$C$33)</f>
        <v>7.2115800233644851</v>
      </c>
      <c r="K85" s="160">
        <f>+$C85*TS!K52*(1+$C$33)</f>
        <v>0</v>
      </c>
      <c r="L85" s="160">
        <f>+$C85*TS!L52*(1+$C$33)</f>
        <v>0</v>
      </c>
      <c r="M85" s="160">
        <f>+$C85*TS!M52*(1+$C$33)</f>
        <v>0</v>
      </c>
      <c r="N85" s="160">
        <f>+$C85*TS!N52*(1+$C$33)</f>
        <v>0</v>
      </c>
      <c r="O85" s="160">
        <f>+$C85*TS!O52*(1+$C$33)</f>
        <v>0</v>
      </c>
      <c r="P85" s="160">
        <f>+$C85*TS!P52*(1+$C$33)</f>
        <v>0</v>
      </c>
      <c r="Q85" s="160">
        <f>+$C85*TS!Q52*(1+$C$33)</f>
        <v>0</v>
      </c>
      <c r="R85" s="160">
        <f>+$C85*TS!R52*(1+$C$33)</f>
        <v>0</v>
      </c>
      <c r="S85" s="160">
        <f>+$C85*TS!S52*(1+$C$33)</f>
        <v>0</v>
      </c>
      <c r="T85" s="160">
        <f>+$C85*TS!T52*(1+$C$33)</f>
        <v>0</v>
      </c>
      <c r="U85" s="160">
        <f>+$C85*TS!U52*(1+$C$33)</f>
        <v>0</v>
      </c>
      <c r="V85" s="160">
        <f>+$C85*TS!V52*(1+$C$33)</f>
        <v>0</v>
      </c>
      <c r="W85" s="160">
        <f>+$C85*TS!W52*(1+$C$33)</f>
        <v>0</v>
      </c>
      <c r="X85" s="160">
        <f>+$C85*TS!X52*(1+$C$33)</f>
        <v>0</v>
      </c>
      <c r="Y85" s="160">
        <f>+$C85*TS!Y52*(1+$C$33)</f>
        <v>0</v>
      </c>
      <c r="Z85" s="160">
        <f>+$C85*TS!Z52*(1+$C$33)</f>
        <v>0</v>
      </c>
      <c r="AA85" s="160">
        <f>+$C85*TS!AA52*(1+$C$33)</f>
        <v>0</v>
      </c>
      <c r="AB85" s="160">
        <f>+$C85*TS!AB52*(1+$C$33)</f>
        <v>0</v>
      </c>
      <c r="AC85" s="160">
        <f>+$C85*TS!AC52*(1+$C$33)</f>
        <v>0</v>
      </c>
      <c r="AD85" s="160">
        <f>+$C85*TS!AD52*(1+$C$33)</f>
        <v>0</v>
      </c>
      <c r="AE85" s="160">
        <f>+$C85*TS!AE52*(1+$C$33)</f>
        <v>0</v>
      </c>
      <c r="AF85" s="160">
        <f>+$C85*TS!AF52*(1+$C$33)</f>
        <v>0</v>
      </c>
      <c r="AG85" s="160">
        <f>+$C85*TS!AG52*(1+$C$33)</f>
        <v>0</v>
      </c>
      <c r="AH85" s="160">
        <f>+$C85*TS!AH52*(1+$C$33)</f>
        <v>0</v>
      </c>
      <c r="AI85" s="160">
        <f>+$C85*TS!AI52*(1+$C$33)</f>
        <v>0</v>
      </c>
      <c r="AJ85" s="160">
        <f>+$C85*TS!AJ52*(1+$C$33)</f>
        <v>0</v>
      </c>
      <c r="AK85" s="160">
        <f>+$C85*TS!AK52*(1+$C$33)</f>
        <v>0</v>
      </c>
      <c r="AL85" s="160">
        <f>+$C85*TS!AL52*(1+$C$33)</f>
        <v>0</v>
      </c>
      <c r="AM85" s="160">
        <f>+$C85*TS!AM52*(1+$C$33)</f>
        <v>0</v>
      </c>
      <c r="AN85" s="160">
        <f>+$C85*TS!AN52*(1+$C$33)</f>
        <v>0</v>
      </c>
      <c r="AO85" s="160">
        <f>+$C85*TS!AO52*(1+$C$33)</f>
        <v>0</v>
      </c>
      <c r="AP85" s="160">
        <f>+$C85*TS!AP52*(1+$C$33)</f>
        <v>0</v>
      </c>
      <c r="AQ85" s="160">
        <f>+$C85*TS!AQ52*(1+$C$33)</f>
        <v>0</v>
      </c>
      <c r="AR85" s="160">
        <f>+$C85*TS!AR52*(1+$C$33)</f>
        <v>0</v>
      </c>
      <c r="AS85" s="160">
        <f>+$C85*TS!AS52*(1+$C$33)</f>
        <v>0</v>
      </c>
      <c r="AT85" s="160">
        <f>+$C85*TS!AT52*(1+$C$33)</f>
        <v>0</v>
      </c>
      <c r="AU85" s="160">
        <f>+$C85*TS!AU52*(1+$C$33)</f>
        <v>0</v>
      </c>
      <c r="AV85" s="160">
        <f>+$C85*TS!AV52*(1+$C$33)</f>
        <v>0</v>
      </c>
    </row>
    <row r="86" spans="2:48" x14ac:dyDescent="0.2">
      <c r="B86" s="228" t="s">
        <v>181</v>
      </c>
      <c r="C86" s="259">
        <f>+TS!D53</f>
        <v>73.014018691588788</v>
      </c>
      <c r="D86" s="262">
        <f t="shared" si="41"/>
        <v>6.9079677561077106E-4</v>
      </c>
      <c r="E86" s="160">
        <f t="shared" si="42"/>
        <v>73.014018691588774</v>
      </c>
      <c r="F86" s="2"/>
      <c r="G86" s="160">
        <f>+$C86*TS!G53*(1+$C$33)</f>
        <v>0</v>
      </c>
      <c r="H86" s="160">
        <f>+$C86*TS!H53*(1+$C$33)</f>
        <v>20.861148197596794</v>
      </c>
      <c r="I86" s="160">
        <f>+$C86*TS!I53*(1+$C$33)</f>
        <v>41.722296395193581</v>
      </c>
      <c r="J86" s="160">
        <f>+$C86*TS!J53*(1+$C$33)</f>
        <v>10.430574098798397</v>
      </c>
      <c r="K86" s="160">
        <f>+$C86*TS!K53*(1+$C$33)</f>
        <v>0</v>
      </c>
      <c r="L86" s="160">
        <f>+$C86*TS!L53*(1+$C$33)</f>
        <v>0</v>
      </c>
      <c r="M86" s="160">
        <f>+$C86*TS!M53*(1+$C$33)</f>
        <v>0</v>
      </c>
      <c r="N86" s="160">
        <f>+$C86*TS!N53*(1+$C$33)</f>
        <v>0</v>
      </c>
      <c r="O86" s="160">
        <f>+$C86*TS!O53*(1+$C$33)</f>
        <v>0</v>
      </c>
      <c r="P86" s="160">
        <f>+$C86*TS!P53*(1+$C$33)</f>
        <v>0</v>
      </c>
      <c r="Q86" s="160">
        <f>+$C86*TS!Q53*(1+$C$33)</f>
        <v>0</v>
      </c>
      <c r="R86" s="160">
        <f>+$C86*TS!R53*(1+$C$33)</f>
        <v>0</v>
      </c>
      <c r="S86" s="160">
        <f>+$C86*TS!S53*(1+$C$33)</f>
        <v>0</v>
      </c>
      <c r="T86" s="160">
        <f>+$C86*TS!T53*(1+$C$33)</f>
        <v>0</v>
      </c>
      <c r="U86" s="160">
        <f>+$C86*TS!U53*(1+$C$33)</f>
        <v>0</v>
      </c>
      <c r="V86" s="160">
        <f>+$C86*TS!V53*(1+$C$33)</f>
        <v>0</v>
      </c>
      <c r="W86" s="160">
        <f>+$C86*TS!W53*(1+$C$33)</f>
        <v>0</v>
      </c>
      <c r="X86" s="160">
        <f>+$C86*TS!X53*(1+$C$33)</f>
        <v>0</v>
      </c>
      <c r="Y86" s="160">
        <f>+$C86*TS!Y53*(1+$C$33)</f>
        <v>0</v>
      </c>
      <c r="Z86" s="160">
        <f>+$C86*TS!Z53*(1+$C$33)</f>
        <v>0</v>
      </c>
      <c r="AA86" s="160">
        <f>+$C86*TS!AA53*(1+$C$33)</f>
        <v>0</v>
      </c>
      <c r="AB86" s="160">
        <f>+$C86*TS!AB53*(1+$C$33)</f>
        <v>0</v>
      </c>
      <c r="AC86" s="160">
        <f>+$C86*TS!AC53*(1+$C$33)</f>
        <v>0</v>
      </c>
      <c r="AD86" s="160">
        <f>+$C86*TS!AD53*(1+$C$33)</f>
        <v>0</v>
      </c>
      <c r="AE86" s="160">
        <f>+$C86*TS!AE53*(1+$C$33)</f>
        <v>0</v>
      </c>
      <c r="AF86" s="160">
        <f>+$C86*TS!AF53*(1+$C$33)</f>
        <v>0</v>
      </c>
      <c r="AG86" s="160">
        <f>+$C86*TS!AG53*(1+$C$33)</f>
        <v>0</v>
      </c>
      <c r="AH86" s="160">
        <f>+$C86*TS!AH53*(1+$C$33)</f>
        <v>0</v>
      </c>
      <c r="AI86" s="160">
        <f>+$C86*TS!AI53*(1+$C$33)</f>
        <v>0</v>
      </c>
      <c r="AJ86" s="160">
        <f>+$C86*TS!AJ53*(1+$C$33)</f>
        <v>0</v>
      </c>
      <c r="AK86" s="160">
        <f>+$C86*TS!AK53*(1+$C$33)</f>
        <v>0</v>
      </c>
      <c r="AL86" s="160">
        <f>+$C86*TS!AL53*(1+$C$33)</f>
        <v>0</v>
      </c>
      <c r="AM86" s="160">
        <f>+$C86*TS!AM53*(1+$C$33)</f>
        <v>0</v>
      </c>
      <c r="AN86" s="160">
        <f>+$C86*TS!AN53*(1+$C$33)</f>
        <v>0</v>
      </c>
      <c r="AO86" s="160">
        <f>+$C86*TS!AO53*(1+$C$33)</f>
        <v>0</v>
      </c>
      <c r="AP86" s="160">
        <f>+$C86*TS!AP53*(1+$C$33)</f>
        <v>0</v>
      </c>
      <c r="AQ86" s="160">
        <f>+$C86*TS!AQ53*(1+$C$33)</f>
        <v>0</v>
      </c>
      <c r="AR86" s="160">
        <f>+$C86*TS!AR53*(1+$C$33)</f>
        <v>0</v>
      </c>
      <c r="AS86" s="160">
        <f>+$C86*TS!AS53*(1+$C$33)</f>
        <v>0</v>
      </c>
      <c r="AT86" s="160">
        <f>+$C86*TS!AT53*(1+$C$33)</f>
        <v>0</v>
      </c>
      <c r="AU86" s="160">
        <f>+$C86*TS!AU53*(1+$C$33)</f>
        <v>0</v>
      </c>
      <c r="AV86" s="160">
        <f>+$C86*TS!AV53*(1+$C$33)</f>
        <v>0</v>
      </c>
    </row>
    <row r="87" spans="2:48" x14ac:dyDescent="0.2">
      <c r="B87" s="228" t="s">
        <v>182</v>
      </c>
      <c r="C87" s="259">
        <f>+TS!D54</f>
        <v>1493.8668224299065</v>
      </c>
      <c r="D87" s="262">
        <f t="shared" si="41"/>
        <v>1.413370202899638E-2</v>
      </c>
      <c r="E87" s="160">
        <f t="shared" si="42"/>
        <v>1493.8668224299067</v>
      </c>
      <c r="F87" s="2"/>
      <c r="G87" s="160">
        <f>+$C87*TS!G54*(1+$C$33)</f>
        <v>0</v>
      </c>
      <c r="H87" s="160">
        <f>+$C87*TS!H54*(1+$C$33)</f>
        <v>426.81909212283051</v>
      </c>
      <c r="I87" s="160">
        <f>+$C87*TS!I54*(1+$C$33)</f>
        <v>853.6381842456608</v>
      </c>
      <c r="J87" s="160">
        <f>+$C87*TS!J54*(1+$C$33)</f>
        <v>213.40954606141526</v>
      </c>
      <c r="K87" s="160">
        <f>+$C87*TS!K54*(1+$C$33)</f>
        <v>0</v>
      </c>
      <c r="L87" s="160">
        <f>+$C87*TS!L54*(1+$C$33)</f>
        <v>0</v>
      </c>
      <c r="M87" s="160">
        <f>+$C87*TS!M54*(1+$C$33)</f>
        <v>0</v>
      </c>
      <c r="N87" s="160">
        <f>+$C87*TS!N54*(1+$C$33)</f>
        <v>0</v>
      </c>
      <c r="O87" s="160">
        <f>+$C87*TS!O54*(1+$C$33)</f>
        <v>0</v>
      </c>
      <c r="P87" s="160">
        <f>+$C87*TS!P54*(1+$C$33)</f>
        <v>0</v>
      </c>
      <c r="Q87" s="160">
        <f>+$C87*TS!Q54*(1+$C$33)</f>
        <v>0</v>
      </c>
      <c r="R87" s="160">
        <f>+$C87*TS!R54*(1+$C$33)</f>
        <v>0</v>
      </c>
      <c r="S87" s="160">
        <f>+$C87*TS!S54*(1+$C$33)</f>
        <v>0</v>
      </c>
      <c r="T87" s="160">
        <f>+$C87*TS!T54*(1+$C$33)</f>
        <v>0</v>
      </c>
      <c r="U87" s="160">
        <f>+$C87*TS!U54*(1+$C$33)</f>
        <v>0</v>
      </c>
      <c r="V87" s="160">
        <f>+$C87*TS!V54*(1+$C$33)</f>
        <v>0</v>
      </c>
      <c r="W87" s="160">
        <f>+$C87*TS!W54*(1+$C$33)</f>
        <v>0</v>
      </c>
      <c r="X87" s="160">
        <f>+$C87*TS!X54*(1+$C$33)</f>
        <v>0</v>
      </c>
      <c r="Y87" s="160">
        <f>+$C87*TS!Y54*(1+$C$33)</f>
        <v>0</v>
      </c>
      <c r="Z87" s="160">
        <f>+$C87*TS!Z54*(1+$C$33)</f>
        <v>0</v>
      </c>
      <c r="AA87" s="160">
        <f>+$C87*TS!AA54*(1+$C$33)</f>
        <v>0</v>
      </c>
      <c r="AB87" s="160">
        <f>+$C87*TS!AB54*(1+$C$33)</f>
        <v>0</v>
      </c>
      <c r="AC87" s="160">
        <f>+$C87*TS!AC54*(1+$C$33)</f>
        <v>0</v>
      </c>
      <c r="AD87" s="160">
        <f>+$C87*TS!AD54*(1+$C$33)</f>
        <v>0</v>
      </c>
      <c r="AE87" s="160">
        <f>+$C87*TS!AE54*(1+$C$33)</f>
        <v>0</v>
      </c>
      <c r="AF87" s="160">
        <f>+$C87*TS!AF54*(1+$C$33)</f>
        <v>0</v>
      </c>
      <c r="AG87" s="160">
        <f>+$C87*TS!AG54*(1+$C$33)</f>
        <v>0</v>
      </c>
      <c r="AH87" s="160">
        <f>+$C87*TS!AH54*(1+$C$33)</f>
        <v>0</v>
      </c>
      <c r="AI87" s="160">
        <f>+$C87*TS!AI54*(1+$C$33)</f>
        <v>0</v>
      </c>
      <c r="AJ87" s="160">
        <f>+$C87*TS!AJ54*(1+$C$33)</f>
        <v>0</v>
      </c>
      <c r="AK87" s="160">
        <f>+$C87*TS!AK54*(1+$C$33)</f>
        <v>0</v>
      </c>
      <c r="AL87" s="160">
        <f>+$C87*TS!AL54*(1+$C$33)</f>
        <v>0</v>
      </c>
      <c r="AM87" s="160">
        <f>+$C87*TS!AM54*(1+$C$33)</f>
        <v>0</v>
      </c>
      <c r="AN87" s="160">
        <f>+$C87*TS!AN54*(1+$C$33)</f>
        <v>0</v>
      </c>
      <c r="AO87" s="160">
        <f>+$C87*TS!AO54*(1+$C$33)</f>
        <v>0</v>
      </c>
      <c r="AP87" s="160">
        <f>+$C87*TS!AP54*(1+$C$33)</f>
        <v>0</v>
      </c>
      <c r="AQ87" s="160">
        <f>+$C87*TS!AQ54*(1+$C$33)</f>
        <v>0</v>
      </c>
      <c r="AR87" s="160">
        <f>+$C87*TS!AR54*(1+$C$33)</f>
        <v>0</v>
      </c>
      <c r="AS87" s="160">
        <f>+$C87*TS!AS54*(1+$C$33)</f>
        <v>0</v>
      </c>
      <c r="AT87" s="160">
        <f>+$C87*TS!AT54*(1+$C$33)</f>
        <v>0</v>
      </c>
      <c r="AU87" s="160">
        <f>+$C87*TS!AU54*(1+$C$33)</f>
        <v>0</v>
      </c>
      <c r="AV87" s="160">
        <f>+$C87*TS!AV54*(1+$C$33)</f>
        <v>0</v>
      </c>
    </row>
    <row r="88" spans="2:48" x14ac:dyDescent="0.2">
      <c r="B88" s="228" t="s">
        <v>183</v>
      </c>
      <c r="C88" s="259">
        <f>+TS!D55</f>
        <v>14232.947904351635</v>
      </c>
      <c r="D88" s="262">
        <f t="shared" si="41"/>
        <v>0.13466009262266293</v>
      </c>
      <c r="E88" s="160">
        <f t="shared" si="42"/>
        <v>14232.947904351631</v>
      </c>
      <c r="F88" s="2"/>
      <c r="G88" s="160">
        <f>+$C88*TS!G55*(1+$C$33)</f>
        <v>0</v>
      </c>
      <c r="H88" s="160">
        <f>+$C88*TS!H55*(1+$C$33)</f>
        <v>8656.1588485105112</v>
      </c>
      <c r="I88" s="160">
        <f>+$C88*TS!I55*(1+$C$33)</f>
        <v>5576.78905584112</v>
      </c>
      <c r="J88" s="160">
        <f>+$C88*TS!J55*(1+$C$33)</f>
        <v>0</v>
      </c>
      <c r="K88" s="160">
        <f>+$C88*TS!K55*(1+$C$33)</f>
        <v>0</v>
      </c>
      <c r="L88" s="160">
        <f>+$C88*TS!L55*(1+$C$33)</f>
        <v>0</v>
      </c>
      <c r="M88" s="160">
        <f>+$C88*TS!M55*(1+$C$33)</f>
        <v>0</v>
      </c>
      <c r="N88" s="160">
        <f>+$C88*TS!N55*(1+$C$33)</f>
        <v>0</v>
      </c>
      <c r="O88" s="160">
        <f>+$C88*TS!O55*(1+$C$33)</f>
        <v>0</v>
      </c>
      <c r="P88" s="160">
        <f>+$C88*TS!P55*(1+$C$33)</f>
        <v>0</v>
      </c>
      <c r="Q88" s="160">
        <f>+$C88*TS!Q55*(1+$C$33)</f>
        <v>0</v>
      </c>
      <c r="R88" s="160">
        <f>+$C88*TS!R55*(1+$C$33)</f>
        <v>0</v>
      </c>
      <c r="S88" s="160">
        <f>+$C88*TS!S55*(1+$C$33)</f>
        <v>0</v>
      </c>
      <c r="T88" s="160">
        <f>+$C88*TS!T55*(1+$C$33)</f>
        <v>0</v>
      </c>
      <c r="U88" s="160">
        <f>+$C88*TS!U55*(1+$C$33)</f>
        <v>0</v>
      </c>
      <c r="V88" s="160">
        <f>+$C88*TS!V55*(1+$C$33)</f>
        <v>0</v>
      </c>
      <c r="W88" s="160">
        <f>+$C88*TS!W55*(1+$C$33)</f>
        <v>0</v>
      </c>
      <c r="X88" s="160">
        <f>+$C88*TS!X55*(1+$C$33)</f>
        <v>0</v>
      </c>
      <c r="Y88" s="160">
        <f>+$C88*TS!Y55*(1+$C$33)</f>
        <v>0</v>
      </c>
      <c r="Z88" s="160">
        <f>+$C88*TS!Z55*(1+$C$33)</f>
        <v>0</v>
      </c>
      <c r="AA88" s="160">
        <f>+$C88*TS!AA55*(1+$C$33)</f>
        <v>0</v>
      </c>
      <c r="AB88" s="160">
        <f>+$C88*TS!AB55*(1+$C$33)</f>
        <v>0</v>
      </c>
      <c r="AC88" s="160">
        <f>+$C88*TS!AC55*(1+$C$33)</f>
        <v>0</v>
      </c>
      <c r="AD88" s="160">
        <f>+$C88*TS!AD55*(1+$C$33)</f>
        <v>0</v>
      </c>
      <c r="AE88" s="160">
        <f>+$C88*TS!AE55*(1+$C$33)</f>
        <v>0</v>
      </c>
      <c r="AF88" s="160">
        <f>+$C88*TS!AF55*(1+$C$33)</f>
        <v>0</v>
      </c>
      <c r="AG88" s="160">
        <f>+$C88*TS!AG55*(1+$C$33)</f>
        <v>0</v>
      </c>
      <c r="AH88" s="160">
        <f>+$C88*TS!AH55*(1+$C$33)</f>
        <v>0</v>
      </c>
      <c r="AI88" s="160">
        <f>+$C88*TS!AI55*(1+$C$33)</f>
        <v>0</v>
      </c>
      <c r="AJ88" s="160">
        <f>+$C88*TS!AJ55*(1+$C$33)</f>
        <v>0</v>
      </c>
      <c r="AK88" s="160">
        <f>+$C88*TS!AK55*(1+$C$33)</f>
        <v>0</v>
      </c>
      <c r="AL88" s="160">
        <f>+$C88*TS!AL55*(1+$C$33)</f>
        <v>0</v>
      </c>
      <c r="AM88" s="160">
        <f>+$C88*TS!AM55*(1+$C$33)</f>
        <v>0</v>
      </c>
      <c r="AN88" s="160">
        <f>+$C88*TS!AN55*(1+$C$33)</f>
        <v>0</v>
      </c>
      <c r="AO88" s="160">
        <f>+$C88*TS!AO55*(1+$C$33)</f>
        <v>0</v>
      </c>
      <c r="AP88" s="160">
        <f>+$C88*TS!AP55*(1+$C$33)</f>
        <v>0</v>
      </c>
      <c r="AQ88" s="160">
        <f>+$C88*TS!AQ55*(1+$C$33)</f>
        <v>0</v>
      </c>
      <c r="AR88" s="160">
        <f>+$C88*TS!AR55*(1+$C$33)</f>
        <v>0</v>
      </c>
      <c r="AS88" s="160">
        <f>+$C88*TS!AS55*(1+$C$33)</f>
        <v>0</v>
      </c>
      <c r="AT88" s="160">
        <f>+$C88*TS!AT55*(1+$C$33)</f>
        <v>0</v>
      </c>
      <c r="AU88" s="160">
        <f>+$C88*TS!AU55*(1+$C$33)</f>
        <v>0</v>
      </c>
      <c r="AV88" s="160">
        <f>+$C88*TS!AV55*(1+$C$33)</f>
        <v>0</v>
      </c>
    </row>
    <row r="89" spans="2:48" x14ac:dyDescent="0.2">
      <c r="B89" s="228" t="s">
        <v>184</v>
      </c>
      <c r="C89" s="259">
        <f>+TS!D56</f>
        <v>406.25321962616823</v>
      </c>
      <c r="D89" s="262">
        <f t="shared" si="41"/>
        <v>3.843623720872949E-3</v>
      </c>
      <c r="E89" s="160">
        <f t="shared" si="42"/>
        <v>406.25321962616835</v>
      </c>
      <c r="F89" s="2"/>
      <c r="G89" s="160">
        <f>+$C89*TS!G56*(1+$C$33)</f>
        <v>0</v>
      </c>
      <c r="H89" s="160">
        <f>+$C89*TS!H56*(1+$C$33)</f>
        <v>116.07234846461949</v>
      </c>
      <c r="I89" s="160">
        <f>+$C89*TS!I56*(1+$C$33)</f>
        <v>232.14469692923907</v>
      </c>
      <c r="J89" s="160">
        <f>+$C89*TS!J56*(1+$C$33)</f>
        <v>58.036174232309747</v>
      </c>
      <c r="K89" s="160">
        <f>+$C89*TS!K56*(1+$C$33)</f>
        <v>0</v>
      </c>
      <c r="L89" s="160">
        <f>+$C89*TS!L56*(1+$C$33)</f>
        <v>0</v>
      </c>
      <c r="M89" s="160">
        <f>+$C89*TS!M56*(1+$C$33)</f>
        <v>0</v>
      </c>
      <c r="N89" s="160">
        <f>+$C89*TS!N56*(1+$C$33)</f>
        <v>0</v>
      </c>
      <c r="O89" s="160">
        <f>+$C89*TS!O56*(1+$C$33)</f>
        <v>0</v>
      </c>
      <c r="P89" s="160">
        <f>+$C89*TS!P56*(1+$C$33)</f>
        <v>0</v>
      </c>
      <c r="Q89" s="160">
        <f>+$C89*TS!Q56*(1+$C$33)</f>
        <v>0</v>
      </c>
      <c r="R89" s="160">
        <f>+$C89*TS!R56*(1+$C$33)</f>
        <v>0</v>
      </c>
      <c r="S89" s="160">
        <f>+$C89*TS!S56*(1+$C$33)</f>
        <v>0</v>
      </c>
      <c r="T89" s="160">
        <f>+$C89*TS!T56*(1+$C$33)</f>
        <v>0</v>
      </c>
      <c r="U89" s="160">
        <f>+$C89*TS!U56*(1+$C$33)</f>
        <v>0</v>
      </c>
      <c r="V89" s="160">
        <f>+$C89*TS!V56*(1+$C$33)</f>
        <v>0</v>
      </c>
      <c r="W89" s="160">
        <f>+$C89*TS!W56*(1+$C$33)</f>
        <v>0</v>
      </c>
      <c r="X89" s="160">
        <f>+$C89*TS!X56*(1+$C$33)</f>
        <v>0</v>
      </c>
      <c r="Y89" s="160">
        <f>+$C89*TS!Y56*(1+$C$33)</f>
        <v>0</v>
      </c>
      <c r="Z89" s="160">
        <f>+$C89*TS!Z56*(1+$C$33)</f>
        <v>0</v>
      </c>
      <c r="AA89" s="160">
        <f>+$C89*TS!AA56*(1+$C$33)</f>
        <v>0</v>
      </c>
      <c r="AB89" s="160">
        <f>+$C89*TS!AB56*(1+$C$33)</f>
        <v>0</v>
      </c>
      <c r="AC89" s="160">
        <f>+$C89*TS!AC56*(1+$C$33)</f>
        <v>0</v>
      </c>
      <c r="AD89" s="160">
        <f>+$C89*TS!AD56*(1+$C$33)</f>
        <v>0</v>
      </c>
      <c r="AE89" s="160">
        <f>+$C89*TS!AE56*(1+$C$33)</f>
        <v>0</v>
      </c>
      <c r="AF89" s="160">
        <f>+$C89*TS!AF56*(1+$C$33)</f>
        <v>0</v>
      </c>
      <c r="AG89" s="160">
        <f>+$C89*TS!AG56*(1+$C$33)</f>
        <v>0</v>
      </c>
      <c r="AH89" s="160">
        <f>+$C89*TS!AH56*(1+$C$33)</f>
        <v>0</v>
      </c>
      <c r="AI89" s="160">
        <f>+$C89*TS!AI56*(1+$C$33)</f>
        <v>0</v>
      </c>
      <c r="AJ89" s="160">
        <f>+$C89*TS!AJ56*(1+$C$33)</f>
        <v>0</v>
      </c>
      <c r="AK89" s="160">
        <f>+$C89*TS!AK56*(1+$C$33)</f>
        <v>0</v>
      </c>
      <c r="AL89" s="160">
        <f>+$C89*TS!AL56*(1+$C$33)</f>
        <v>0</v>
      </c>
      <c r="AM89" s="160">
        <f>+$C89*TS!AM56*(1+$C$33)</f>
        <v>0</v>
      </c>
      <c r="AN89" s="160">
        <f>+$C89*TS!AN56*(1+$C$33)</f>
        <v>0</v>
      </c>
      <c r="AO89" s="160">
        <f>+$C89*TS!AO56*(1+$C$33)</f>
        <v>0</v>
      </c>
      <c r="AP89" s="160">
        <f>+$C89*TS!AP56*(1+$C$33)</f>
        <v>0</v>
      </c>
      <c r="AQ89" s="160">
        <f>+$C89*TS!AQ56*(1+$C$33)</f>
        <v>0</v>
      </c>
      <c r="AR89" s="160">
        <f>+$C89*TS!AR56*(1+$C$33)</f>
        <v>0</v>
      </c>
      <c r="AS89" s="160">
        <f>+$C89*TS!AS56*(1+$C$33)</f>
        <v>0</v>
      </c>
      <c r="AT89" s="160">
        <f>+$C89*TS!AT56*(1+$C$33)</f>
        <v>0</v>
      </c>
      <c r="AU89" s="160">
        <f>+$C89*TS!AU56*(1+$C$33)</f>
        <v>0</v>
      </c>
      <c r="AV89" s="160">
        <f>+$C89*TS!AV56*(1+$C$33)</f>
        <v>0</v>
      </c>
    </row>
    <row r="90" spans="2:48" x14ac:dyDescent="0.2">
      <c r="B90" s="2" t="s">
        <v>189</v>
      </c>
      <c r="C90" s="259">
        <f>+TS!D59</f>
        <v>911.1669565345469</v>
      </c>
      <c r="D90" s="262">
        <f t="shared" si="41"/>
        <v>8.6206896551724137E-3</v>
      </c>
      <c r="E90" s="160">
        <f t="shared" si="42"/>
        <v>911.1669565345469</v>
      </c>
      <c r="F90" s="2"/>
      <c r="G90" s="160">
        <f>+$C90*TS!G58*(1+$C$33)</f>
        <v>0</v>
      </c>
      <c r="H90" s="160">
        <f>+$C90*TS!H58*(1+$C$33)</f>
        <v>260.33341615272769</v>
      </c>
      <c r="I90" s="160">
        <f>+$C90*TS!I58*(1+$C$33)</f>
        <v>520.66683230545539</v>
      </c>
      <c r="J90" s="160">
        <f>+$C90*TS!J58*(1+$C$33)</f>
        <v>130.16670807636385</v>
      </c>
      <c r="K90" s="160">
        <f>+$C90*TS!K58*(1+$C$33)</f>
        <v>0</v>
      </c>
      <c r="L90" s="160">
        <f>+$C90*TS!L58*(1+$C$33)</f>
        <v>0</v>
      </c>
      <c r="M90" s="160">
        <f>+$C90*TS!M58*(1+$C$33)</f>
        <v>0</v>
      </c>
      <c r="N90" s="160">
        <f>+$C90*TS!N58*(1+$C$33)</f>
        <v>0</v>
      </c>
      <c r="O90" s="160">
        <f>+$C90*TS!O58*(1+$C$33)</f>
        <v>0</v>
      </c>
      <c r="P90" s="160">
        <f>+$C90*TS!P58*(1+$C$33)</f>
        <v>0</v>
      </c>
      <c r="Q90" s="160">
        <f>+$C90*TS!Q58*(1+$C$33)</f>
        <v>0</v>
      </c>
      <c r="R90" s="160">
        <f>+$C90*TS!R58*(1+$C$33)</f>
        <v>0</v>
      </c>
      <c r="S90" s="160">
        <f>+$C90*TS!S58*(1+$C$33)</f>
        <v>0</v>
      </c>
      <c r="T90" s="160">
        <f>+$C90*TS!T58*(1+$C$33)</f>
        <v>0</v>
      </c>
      <c r="U90" s="160">
        <f>+$C90*TS!U58*(1+$C$33)</f>
        <v>0</v>
      </c>
      <c r="V90" s="160">
        <f>+$C90*TS!V58*(1+$C$33)</f>
        <v>0</v>
      </c>
      <c r="W90" s="160">
        <f>+$C90*TS!W58*(1+$C$33)</f>
        <v>0</v>
      </c>
      <c r="X90" s="160">
        <f>+$C90*TS!X58*(1+$C$33)</f>
        <v>0</v>
      </c>
      <c r="Y90" s="160">
        <f>+$C90*TS!Y58*(1+$C$33)</f>
        <v>0</v>
      </c>
      <c r="Z90" s="160">
        <f>+$C90*TS!Z58*(1+$C$33)</f>
        <v>0</v>
      </c>
      <c r="AA90" s="160">
        <f>+$C90*TS!AA58*(1+$C$33)</f>
        <v>0</v>
      </c>
      <c r="AB90" s="160">
        <f>+$C90*TS!AB58*(1+$C$33)</f>
        <v>0</v>
      </c>
      <c r="AC90" s="160">
        <f>+$C90*TS!AC58*(1+$C$33)</f>
        <v>0</v>
      </c>
      <c r="AD90" s="160">
        <f>+$C90*TS!AD58*(1+$C$33)</f>
        <v>0</v>
      </c>
      <c r="AE90" s="160">
        <f>+$C90*TS!AE58*(1+$C$33)</f>
        <v>0</v>
      </c>
      <c r="AF90" s="160">
        <f>+$C90*TS!AF58*(1+$C$33)</f>
        <v>0</v>
      </c>
      <c r="AG90" s="160">
        <f>+$C90*TS!AG58*(1+$C$33)</f>
        <v>0</v>
      </c>
      <c r="AH90" s="160">
        <f>+$C90*TS!AH58*(1+$C$33)</f>
        <v>0</v>
      </c>
      <c r="AI90" s="160">
        <f>+$C90*TS!AI58*(1+$C$33)</f>
        <v>0</v>
      </c>
      <c r="AJ90" s="160">
        <f>+$C90*TS!AJ58*(1+$C$33)</f>
        <v>0</v>
      </c>
      <c r="AK90" s="160">
        <f>+$C90*TS!AK58*(1+$C$33)</f>
        <v>0</v>
      </c>
      <c r="AL90" s="160">
        <f>+$C90*TS!AL58*(1+$C$33)</f>
        <v>0</v>
      </c>
      <c r="AM90" s="160">
        <f>+$C90*TS!AM58*(1+$C$33)</f>
        <v>0</v>
      </c>
      <c r="AN90" s="160">
        <f>+$C90*TS!AN58*(1+$C$33)</f>
        <v>0</v>
      </c>
      <c r="AO90" s="160">
        <f>+$C90*TS!AO58*(1+$C$33)</f>
        <v>0</v>
      </c>
      <c r="AP90" s="160">
        <f>+$C90*TS!AP58*(1+$C$33)</f>
        <v>0</v>
      </c>
      <c r="AQ90" s="160">
        <f>+$C90*TS!AQ58*(1+$C$33)</f>
        <v>0</v>
      </c>
      <c r="AR90" s="160">
        <f>+$C90*TS!AR58*(1+$C$33)</f>
        <v>0</v>
      </c>
      <c r="AS90" s="160">
        <f>+$C90*TS!AS58*(1+$C$33)</f>
        <v>0</v>
      </c>
      <c r="AT90" s="160">
        <f>+$C90*TS!AT58*(1+$C$33)</f>
        <v>0</v>
      </c>
      <c r="AU90" s="160">
        <f>+$C90*TS!AU58*(1+$C$33)</f>
        <v>0</v>
      </c>
      <c r="AV90" s="160">
        <f>+$C90*TS!AV58*(1+$C$33)</f>
        <v>0</v>
      </c>
    </row>
    <row r="91" spans="2:48" x14ac:dyDescent="0.2">
      <c r="B91" s="22" t="s">
        <v>185</v>
      </c>
      <c r="C91" s="259">
        <f>+TS!D61</f>
        <v>4555.8347826727349</v>
      </c>
      <c r="D91" s="262">
        <f t="shared" si="41"/>
        <v>4.3103448275862072E-2</v>
      </c>
      <c r="E91" s="160">
        <f t="shared" si="42"/>
        <v>4555.8347826727349</v>
      </c>
      <c r="F91" s="2"/>
      <c r="G91" s="160">
        <f>+$C91*TS!G60*(1+$C$33)</f>
        <v>0</v>
      </c>
      <c r="H91" s="160">
        <f>+$C91*TS!H60*(1+$C$33)</f>
        <v>1301.6670807636385</v>
      </c>
      <c r="I91" s="160">
        <f>+$C91*TS!I60*(1+$C$33)</f>
        <v>2603.334161527277</v>
      </c>
      <c r="J91" s="160">
        <f>+$C91*TS!J60*(1+$C$33)</f>
        <v>650.83354038181926</v>
      </c>
      <c r="K91" s="160">
        <f>+$C91*TS!K60*(1+$C$33)</f>
        <v>0</v>
      </c>
      <c r="L91" s="160">
        <f>+$C91*TS!L60*(1+$C$33)</f>
        <v>0</v>
      </c>
      <c r="M91" s="160">
        <f>+$C91*TS!M60*(1+$C$33)</f>
        <v>0</v>
      </c>
      <c r="N91" s="160">
        <f>+$C91*TS!N60*(1+$C$33)</f>
        <v>0</v>
      </c>
      <c r="O91" s="160">
        <f>+$C91*TS!O60*(1+$C$33)</f>
        <v>0</v>
      </c>
      <c r="P91" s="160">
        <f>+$C91*TS!P60*(1+$C$33)</f>
        <v>0</v>
      </c>
      <c r="Q91" s="160">
        <f>+$C91*TS!Q60*(1+$C$33)</f>
        <v>0</v>
      </c>
      <c r="R91" s="160">
        <f>+$C91*TS!R60*(1+$C$33)</f>
        <v>0</v>
      </c>
      <c r="S91" s="160">
        <f>+$C91*TS!S60*(1+$C$33)</f>
        <v>0</v>
      </c>
      <c r="T91" s="160">
        <f>+$C91*TS!T60*(1+$C$33)</f>
        <v>0</v>
      </c>
      <c r="U91" s="160">
        <f>+$C91*TS!U60*(1+$C$33)</f>
        <v>0</v>
      </c>
      <c r="V91" s="160">
        <f>+$C91*TS!V60*(1+$C$33)</f>
        <v>0</v>
      </c>
      <c r="W91" s="160">
        <f>+$C91*TS!W60*(1+$C$33)</f>
        <v>0</v>
      </c>
      <c r="X91" s="160">
        <f>+$C91*TS!X60*(1+$C$33)</f>
        <v>0</v>
      </c>
      <c r="Y91" s="160">
        <f>+$C91*TS!Y60*(1+$C$33)</f>
        <v>0</v>
      </c>
      <c r="Z91" s="160">
        <f>+$C91*TS!Z60*(1+$C$33)</f>
        <v>0</v>
      </c>
      <c r="AA91" s="160">
        <f>+$C91*TS!AA60*(1+$C$33)</f>
        <v>0</v>
      </c>
      <c r="AB91" s="160">
        <f>+$C91*TS!AB60*(1+$C$33)</f>
        <v>0</v>
      </c>
      <c r="AC91" s="160">
        <f>+$C91*TS!AC60*(1+$C$33)</f>
        <v>0</v>
      </c>
      <c r="AD91" s="160">
        <f>+$C91*TS!AD60*(1+$C$33)</f>
        <v>0</v>
      </c>
      <c r="AE91" s="160">
        <f>+$C91*TS!AE60*(1+$C$33)</f>
        <v>0</v>
      </c>
      <c r="AF91" s="160">
        <f>+$C91*TS!AF60*(1+$C$33)</f>
        <v>0</v>
      </c>
      <c r="AG91" s="160">
        <f>+$C91*TS!AG60*(1+$C$33)</f>
        <v>0</v>
      </c>
      <c r="AH91" s="160">
        <f>+$C91*TS!AH60*(1+$C$33)</f>
        <v>0</v>
      </c>
      <c r="AI91" s="160">
        <f>+$C91*TS!AI60*(1+$C$33)</f>
        <v>0</v>
      </c>
      <c r="AJ91" s="160">
        <f>+$C91*TS!AJ60*(1+$C$33)</f>
        <v>0</v>
      </c>
      <c r="AK91" s="160">
        <f>+$C91*TS!AK60*(1+$C$33)</f>
        <v>0</v>
      </c>
      <c r="AL91" s="160">
        <f>+$C91*TS!AL60*(1+$C$33)</f>
        <v>0</v>
      </c>
      <c r="AM91" s="160">
        <f>+$C91*TS!AM60*(1+$C$33)</f>
        <v>0</v>
      </c>
      <c r="AN91" s="160">
        <f>+$C91*TS!AN60*(1+$C$33)</f>
        <v>0</v>
      </c>
      <c r="AO91" s="160">
        <f>+$C91*TS!AO60*(1+$C$33)</f>
        <v>0</v>
      </c>
      <c r="AP91" s="160">
        <f>+$C91*TS!AP60*(1+$C$33)</f>
        <v>0</v>
      </c>
      <c r="AQ91" s="160">
        <f>+$C91*TS!AQ60*(1+$C$33)</f>
        <v>0</v>
      </c>
      <c r="AR91" s="160">
        <f>+$C91*TS!AR60*(1+$C$33)</f>
        <v>0</v>
      </c>
      <c r="AS91" s="160">
        <f>+$C91*TS!AS60*(1+$C$33)</f>
        <v>0</v>
      </c>
      <c r="AT91" s="160">
        <f>+$C91*TS!AT60*(1+$C$33)</f>
        <v>0</v>
      </c>
      <c r="AU91" s="160">
        <f>+$C91*TS!AU60*(1+$C$33)</f>
        <v>0</v>
      </c>
      <c r="AV91" s="160">
        <f>+$C91*TS!AV60*(1+$C$33)</f>
        <v>0</v>
      </c>
    </row>
    <row r="92" spans="2:48" x14ac:dyDescent="0.2">
      <c r="B92" s="22" t="s">
        <v>186</v>
      </c>
      <c r="C92" s="259">
        <f>+TS!D63</f>
        <v>2733.5008696036407</v>
      </c>
      <c r="D92" s="262">
        <f t="shared" si="41"/>
        <v>2.5862068965517238E-2</v>
      </c>
      <c r="E92" s="160">
        <f t="shared" si="42"/>
        <v>2733.5008696036407</v>
      </c>
      <c r="F92" s="2"/>
      <c r="G92" s="160">
        <f>+$C92*TS!G62*(1+$C$33)</f>
        <v>0</v>
      </c>
      <c r="H92" s="160">
        <f>+$C92*TS!H62*(1+$C$33)</f>
        <v>781.00024845818302</v>
      </c>
      <c r="I92" s="160">
        <f>+$C92*TS!I62*(1+$C$33)</f>
        <v>1562.000496916366</v>
      </c>
      <c r="J92" s="160">
        <f>+$C92*TS!J62*(1+$C$33)</f>
        <v>390.50012422909151</v>
      </c>
      <c r="K92" s="160">
        <f>+$C92*TS!K62*(1+$C$33)</f>
        <v>0</v>
      </c>
      <c r="L92" s="160">
        <f>+$C92*TS!L62*(1+$C$33)</f>
        <v>0</v>
      </c>
      <c r="M92" s="160">
        <f>+$C92*TS!M62*(1+$C$33)</f>
        <v>0</v>
      </c>
      <c r="N92" s="160">
        <f>+$C92*TS!N62*(1+$C$33)</f>
        <v>0</v>
      </c>
      <c r="O92" s="160">
        <f>+$C92*TS!O62*(1+$C$33)</f>
        <v>0</v>
      </c>
      <c r="P92" s="160">
        <f>+$C92*TS!P62*(1+$C$33)</f>
        <v>0</v>
      </c>
      <c r="Q92" s="160">
        <f>+$C92*TS!Q62*(1+$C$33)</f>
        <v>0</v>
      </c>
      <c r="R92" s="160">
        <f>+$C92*TS!R62*(1+$C$33)</f>
        <v>0</v>
      </c>
      <c r="S92" s="160">
        <f>+$C92*TS!S62*(1+$C$33)</f>
        <v>0</v>
      </c>
      <c r="T92" s="160">
        <f>+$C92*TS!T62*(1+$C$33)</f>
        <v>0</v>
      </c>
      <c r="U92" s="160">
        <f>+$C92*TS!U62*(1+$C$33)</f>
        <v>0</v>
      </c>
      <c r="V92" s="160">
        <f>+$C92*TS!V62*(1+$C$33)</f>
        <v>0</v>
      </c>
      <c r="W92" s="160">
        <f>+$C92*TS!W62*(1+$C$33)</f>
        <v>0</v>
      </c>
      <c r="X92" s="160">
        <f>+$C92*TS!X62*(1+$C$33)</f>
        <v>0</v>
      </c>
      <c r="Y92" s="160">
        <f>+$C92*TS!Y62*(1+$C$33)</f>
        <v>0</v>
      </c>
      <c r="Z92" s="160">
        <f>+$C92*TS!Z62*(1+$C$33)</f>
        <v>0</v>
      </c>
      <c r="AA92" s="160">
        <f>+$C92*TS!AA62*(1+$C$33)</f>
        <v>0</v>
      </c>
      <c r="AB92" s="160">
        <f>+$C92*TS!AB62*(1+$C$33)</f>
        <v>0</v>
      </c>
      <c r="AC92" s="160">
        <f>+$C92*TS!AC62*(1+$C$33)</f>
        <v>0</v>
      </c>
      <c r="AD92" s="160">
        <f>+$C92*TS!AD62*(1+$C$33)</f>
        <v>0</v>
      </c>
      <c r="AE92" s="160">
        <f>+$C92*TS!AE62*(1+$C$33)</f>
        <v>0</v>
      </c>
      <c r="AF92" s="160">
        <f>+$C92*TS!AF62*(1+$C$33)</f>
        <v>0</v>
      </c>
      <c r="AG92" s="160">
        <f>+$C92*TS!AG62*(1+$C$33)</f>
        <v>0</v>
      </c>
      <c r="AH92" s="160">
        <f>+$C92*TS!AH62*(1+$C$33)</f>
        <v>0</v>
      </c>
      <c r="AI92" s="160">
        <f>+$C92*TS!AI62*(1+$C$33)</f>
        <v>0</v>
      </c>
      <c r="AJ92" s="160">
        <f>+$C92*TS!AJ62*(1+$C$33)</f>
        <v>0</v>
      </c>
      <c r="AK92" s="160">
        <f>+$C92*TS!AK62*(1+$C$33)</f>
        <v>0</v>
      </c>
      <c r="AL92" s="160">
        <f>+$C92*TS!AL62*(1+$C$33)</f>
        <v>0</v>
      </c>
      <c r="AM92" s="160">
        <f>+$C92*TS!AM62*(1+$C$33)</f>
        <v>0</v>
      </c>
      <c r="AN92" s="160">
        <f>+$C92*TS!AN62*(1+$C$33)</f>
        <v>0</v>
      </c>
      <c r="AO92" s="160">
        <f>+$C92*TS!AO62*(1+$C$33)</f>
        <v>0</v>
      </c>
      <c r="AP92" s="160">
        <f>+$C92*TS!AP62*(1+$C$33)</f>
        <v>0</v>
      </c>
      <c r="AQ92" s="160">
        <f>+$C92*TS!AQ62*(1+$C$33)</f>
        <v>0</v>
      </c>
      <c r="AR92" s="160">
        <f>+$C92*TS!AR62*(1+$C$33)</f>
        <v>0</v>
      </c>
      <c r="AS92" s="160">
        <f>+$C92*TS!AS62*(1+$C$33)</f>
        <v>0</v>
      </c>
      <c r="AT92" s="160">
        <f>+$C92*TS!AT62*(1+$C$33)</f>
        <v>0</v>
      </c>
      <c r="AU92" s="160">
        <f>+$C92*TS!AU62*(1+$C$33)</f>
        <v>0</v>
      </c>
      <c r="AV92" s="160">
        <f>+$C92*TS!AV62*(1+$C$33)</f>
        <v>0</v>
      </c>
    </row>
    <row r="93" spans="2:48" x14ac:dyDescent="0.2">
      <c r="B93" s="22" t="s">
        <v>187</v>
      </c>
      <c r="C93" s="259">
        <f>+TS!D65</f>
        <v>4555.8347826727349</v>
      </c>
      <c r="D93" s="262">
        <f t="shared" si="41"/>
        <v>4.3103448275862072E-2</v>
      </c>
      <c r="E93" s="160">
        <f t="shared" si="42"/>
        <v>4555.8347826727349</v>
      </c>
      <c r="F93" s="2"/>
      <c r="G93" s="160">
        <f>+$C93*TS!G64*(1+$C$33)</f>
        <v>0</v>
      </c>
      <c r="H93" s="160">
        <f>+$C93*TS!H64*(1+$C$33)</f>
        <v>1301.6670807636385</v>
      </c>
      <c r="I93" s="160">
        <f>+$C93*TS!I64*(1+$C$33)</f>
        <v>2603.334161527277</v>
      </c>
      <c r="J93" s="160">
        <f>+$C93*TS!J64*(1+$C$33)</f>
        <v>650.83354038181926</v>
      </c>
      <c r="K93" s="160">
        <f>+$C93*TS!K64*(1+$C$33)</f>
        <v>0</v>
      </c>
      <c r="L93" s="160">
        <f>+$C93*TS!L64*(1+$C$33)</f>
        <v>0</v>
      </c>
      <c r="M93" s="160">
        <f>+$C93*TS!M64*(1+$C$33)</f>
        <v>0</v>
      </c>
      <c r="N93" s="160">
        <f>+$C93*TS!N64*(1+$C$33)</f>
        <v>0</v>
      </c>
      <c r="O93" s="160">
        <f>+$C93*TS!O64*(1+$C$33)</f>
        <v>0</v>
      </c>
      <c r="P93" s="160">
        <f>+$C93*TS!P64*(1+$C$33)</f>
        <v>0</v>
      </c>
      <c r="Q93" s="160">
        <f>+$C93*TS!Q64*(1+$C$33)</f>
        <v>0</v>
      </c>
      <c r="R93" s="160">
        <f>+$C93*TS!R64*(1+$C$33)</f>
        <v>0</v>
      </c>
      <c r="S93" s="160">
        <f>+$C93*TS!S64*(1+$C$33)</f>
        <v>0</v>
      </c>
      <c r="T93" s="160">
        <f>+$C93*TS!T64*(1+$C$33)</f>
        <v>0</v>
      </c>
      <c r="U93" s="160">
        <f>+$C93*TS!U64*(1+$C$33)</f>
        <v>0</v>
      </c>
      <c r="V93" s="160">
        <f>+$C93*TS!V64*(1+$C$33)</f>
        <v>0</v>
      </c>
      <c r="W93" s="160">
        <f>+$C93*TS!W64*(1+$C$33)</f>
        <v>0</v>
      </c>
      <c r="X93" s="160">
        <f>+$C93*TS!X64*(1+$C$33)</f>
        <v>0</v>
      </c>
      <c r="Y93" s="160">
        <f>+$C93*TS!Y64*(1+$C$33)</f>
        <v>0</v>
      </c>
      <c r="Z93" s="160">
        <f>+$C93*TS!Z64*(1+$C$33)</f>
        <v>0</v>
      </c>
      <c r="AA93" s="160">
        <f>+$C93*TS!AA64*(1+$C$33)</f>
        <v>0</v>
      </c>
      <c r="AB93" s="160">
        <f>+$C93*TS!AB64*(1+$C$33)</f>
        <v>0</v>
      </c>
      <c r="AC93" s="160">
        <f>+$C93*TS!AC64*(1+$C$33)</f>
        <v>0</v>
      </c>
      <c r="AD93" s="160">
        <f>+$C93*TS!AD64*(1+$C$33)</f>
        <v>0</v>
      </c>
      <c r="AE93" s="160">
        <f>+$C93*TS!AE64*(1+$C$33)</f>
        <v>0</v>
      </c>
      <c r="AF93" s="160">
        <f>+$C93*TS!AF64*(1+$C$33)</f>
        <v>0</v>
      </c>
      <c r="AG93" s="160">
        <f>+$C93*TS!AG64*(1+$C$33)</f>
        <v>0</v>
      </c>
      <c r="AH93" s="160">
        <f>+$C93*TS!AH64*(1+$C$33)</f>
        <v>0</v>
      </c>
      <c r="AI93" s="160">
        <f>+$C93*TS!AI64*(1+$C$33)</f>
        <v>0</v>
      </c>
      <c r="AJ93" s="160">
        <f>+$C93*TS!AJ64*(1+$C$33)</f>
        <v>0</v>
      </c>
      <c r="AK93" s="160">
        <f>+$C93*TS!AK64*(1+$C$33)</f>
        <v>0</v>
      </c>
      <c r="AL93" s="160">
        <f>+$C93*TS!AL64*(1+$C$33)</f>
        <v>0</v>
      </c>
      <c r="AM93" s="160">
        <f>+$C93*TS!AM64*(1+$C$33)</f>
        <v>0</v>
      </c>
      <c r="AN93" s="160">
        <f>+$C93*TS!AN64*(1+$C$33)</f>
        <v>0</v>
      </c>
      <c r="AO93" s="160">
        <f>+$C93*TS!AO64*(1+$C$33)</f>
        <v>0</v>
      </c>
      <c r="AP93" s="160">
        <f>+$C93*TS!AP64*(1+$C$33)</f>
        <v>0</v>
      </c>
      <c r="AQ93" s="160">
        <f>+$C93*TS!AQ64*(1+$C$33)</f>
        <v>0</v>
      </c>
      <c r="AR93" s="160">
        <f>+$C93*TS!AR64*(1+$C$33)</f>
        <v>0</v>
      </c>
      <c r="AS93" s="160">
        <f>+$C93*TS!AS64*(1+$C$33)</f>
        <v>0</v>
      </c>
      <c r="AT93" s="160">
        <f>+$C93*TS!AT64*(1+$C$33)</f>
        <v>0</v>
      </c>
      <c r="AU93" s="160">
        <f>+$C93*TS!AU64*(1+$C$33)</f>
        <v>0</v>
      </c>
      <c r="AV93" s="160">
        <f>+$C93*TS!AV64*(1+$C$33)</f>
        <v>0</v>
      </c>
    </row>
    <row r="94" spans="2:48" x14ac:dyDescent="0.2">
      <c r="B94" s="22" t="s">
        <v>252</v>
      </c>
      <c r="C94" s="259">
        <f>+TS!D67</f>
        <v>1822.3339130690938</v>
      </c>
      <c r="D94" s="262">
        <f t="shared" si="41"/>
        <v>1.7241379310344827E-2</v>
      </c>
      <c r="E94" s="160">
        <f t="shared" si="42"/>
        <v>1822.3339130690938</v>
      </c>
      <c r="F94" s="2"/>
      <c r="G94" s="160">
        <f>+$C94*TS!G66*(1+$C$33)</f>
        <v>0</v>
      </c>
      <c r="H94" s="160">
        <f>+$C94*TS!H66*(1+$C$33)</f>
        <v>1822.3339130690938</v>
      </c>
      <c r="I94" s="160">
        <f>+$C94*TS!I66*(1+$C$33)</f>
        <v>0</v>
      </c>
      <c r="J94" s="160">
        <f>+$C94*TS!J66*(1+$C$33)</f>
        <v>0</v>
      </c>
      <c r="K94" s="160">
        <f>+$C94*TS!K66*(1+$C$33)</f>
        <v>0</v>
      </c>
      <c r="L94" s="160">
        <f>+$C94*TS!L66*(1+$C$33)</f>
        <v>0</v>
      </c>
      <c r="M94" s="160">
        <f>+$C94*TS!M66*(1+$C$33)</f>
        <v>0</v>
      </c>
      <c r="N94" s="160">
        <f>+$C94*TS!N66*(1+$C$33)</f>
        <v>0</v>
      </c>
      <c r="O94" s="160">
        <f>+$C94*TS!O66*(1+$C$33)</f>
        <v>0</v>
      </c>
      <c r="P94" s="160">
        <f>+$C94*TS!P66*(1+$C$33)</f>
        <v>0</v>
      </c>
      <c r="Q94" s="160">
        <f>+$C94*TS!Q66*(1+$C$33)</f>
        <v>0</v>
      </c>
      <c r="R94" s="160">
        <f>+$C94*TS!R66*(1+$C$33)</f>
        <v>0</v>
      </c>
      <c r="S94" s="160">
        <f>+$C94*TS!S66*(1+$C$33)</f>
        <v>0</v>
      </c>
      <c r="T94" s="160">
        <f>+$C94*TS!T66*(1+$C$33)</f>
        <v>0</v>
      </c>
      <c r="U94" s="160">
        <f>+$C94*TS!U66*(1+$C$33)</f>
        <v>0</v>
      </c>
      <c r="V94" s="160">
        <f>+$C94*TS!V66*(1+$C$33)</f>
        <v>0</v>
      </c>
      <c r="W94" s="160">
        <f>+$C94*TS!W66*(1+$C$33)</f>
        <v>0</v>
      </c>
      <c r="X94" s="160">
        <f>+$C94*TS!X66*(1+$C$33)</f>
        <v>0</v>
      </c>
      <c r="Y94" s="160">
        <f>+$C94*TS!Y66*(1+$C$33)</f>
        <v>0</v>
      </c>
      <c r="Z94" s="160">
        <f>+$C94*TS!Z66*(1+$C$33)</f>
        <v>0</v>
      </c>
      <c r="AA94" s="160">
        <f>+$C94*TS!AA66*(1+$C$33)</f>
        <v>0</v>
      </c>
      <c r="AB94" s="160">
        <f>+$C94*TS!AB66*(1+$C$33)</f>
        <v>0</v>
      </c>
      <c r="AC94" s="160">
        <f>+$C94*TS!AC66*(1+$C$33)</f>
        <v>0</v>
      </c>
      <c r="AD94" s="160">
        <f>+$C94*TS!AD66*(1+$C$33)</f>
        <v>0</v>
      </c>
      <c r="AE94" s="160">
        <f>+$C94*TS!AE66*(1+$C$33)</f>
        <v>0</v>
      </c>
      <c r="AF94" s="160">
        <f>+$C94*TS!AF66*(1+$C$33)</f>
        <v>0</v>
      </c>
      <c r="AG94" s="160">
        <f>+$C94*TS!AG66*(1+$C$33)</f>
        <v>0</v>
      </c>
      <c r="AH94" s="160">
        <f>+$C94*TS!AH66*(1+$C$33)</f>
        <v>0</v>
      </c>
      <c r="AI94" s="160">
        <f>+$C94*TS!AI66*(1+$C$33)</f>
        <v>0</v>
      </c>
      <c r="AJ94" s="160">
        <f>+$C94*TS!AJ66*(1+$C$33)</f>
        <v>0</v>
      </c>
      <c r="AK94" s="160">
        <f>+$C94*TS!AK66*(1+$C$33)</f>
        <v>0</v>
      </c>
      <c r="AL94" s="160">
        <f>+$C94*TS!AL66*(1+$C$33)</f>
        <v>0</v>
      </c>
      <c r="AM94" s="160">
        <f>+$C94*TS!AM66*(1+$C$33)</f>
        <v>0</v>
      </c>
      <c r="AN94" s="160">
        <f>+$C94*TS!AN66*(1+$C$33)</f>
        <v>0</v>
      </c>
      <c r="AO94" s="160">
        <f>+$C94*TS!AO66*(1+$C$33)</f>
        <v>0</v>
      </c>
      <c r="AP94" s="160">
        <f>+$C94*TS!AP66*(1+$C$33)</f>
        <v>0</v>
      </c>
      <c r="AQ94" s="160">
        <f>+$C94*TS!AQ66*(1+$C$33)</f>
        <v>0</v>
      </c>
      <c r="AR94" s="160">
        <f>+$C94*TS!AR66*(1+$C$33)</f>
        <v>0</v>
      </c>
      <c r="AS94" s="160">
        <f>+$C94*TS!AS66*(1+$C$33)</f>
        <v>0</v>
      </c>
      <c r="AT94" s="160">
        <f>+$C94*TS!AT66*(1+$C$33)</f>
        <v>0</v>
      </c>
      <c r="AU94" s="160">
        <f>+$C94*TS!AU66*(1+$C$33)</f>
        <v>0</v>
      </c>
      <c r="AV94" s="160">
        <f>+$C94*TS!AV66*(1+$C$33)</f>
        <v>0</v>
      </c>
    </row>
    <row r="95" spans="2:48" x14ac:dyDescent="0.2">
      <c r="B95" s="22" t="s">
        <v>188</v>
      </c>
      <c r="C95" s="259">
        <f>+TS!D68</f>
        <v>0</v>
      </c>
      <c r="D95" s="262">
        <f>+E95/$E$97</f>
        <v>0</v>
      </c>
      <c r="E95" s="160">
        <f t="shared" si="42"/>
        <v>0</v>
      </c>
      <c r="F95" s="2"/>
      <c r="G95" s="160">
        <f>+$C95*TS!G68*(1+$C$33)</f>
        <v>0</v>
      </c>
      <c r="H95" s="160">
        <f>+$C95*TS!H68*(1+$C$33)</f>
        <v>0</v>
      </c>
      <c r="I95" s="160">
        <f>+$C95*TS!I68*(1+$C$33)</f>
        <v>0</v>
      </c>
      <c r="J95" s="160">
        <f>+$C95*TS!J68*(1+$C$33)</f>
        <v>0</v>
      </c>
      <c r="K95" s="160">
        <f>+$C95*TS!K68*(1+$C$33)</f>
        <v>0</v>
      </c>
      <c r="L95" s="160">
        <f>+$C95*TS!L68*(1+$C$33)</f>
        <v>0</v>
      </c>
      <c r="M95" s="160">
        <f>+$C95*TS!M68*(1+$C$33)</f>
        <v>0</v>
      </c>
      <c r="N95" s="160">
        <f>+$C95*TS!N68*(1+$C$33)</f>
        <v>0</v>
      </c>
      <c r="O95" s="160">
        <f>+$C95*TS!O68*(1+$C$33)</f>
        <v>0</v>
      </c>
      <c r="P95" s="160">
        <f>+$C95*TS!P68*(1+$C$33)</f>
        <v>0</v>
      </c>
      <c r="Q95" s="160">
        <f>+$C95*TS!Q68*(1+$C$33)</f>
        <v>0</v>
      </c>
      <c r="R95" s="160">
        <f>+$C95*TS!R68*(1+$C$33)</f>
        <v>0</v>
      </c>
      <c r="S95" s="160">
        <f>+$C95*TS!S68*(1+$C$33)</f>
        <v>0</v>
      </c>
      <c r="T95" s="160">
        <f>+$C95*TS!T68*(1+$C$33)</f>
        <v>0</v>
      </c>
      <c r="U95" s="160">
        <f>+$C95*TS!U68*(1+$C$33)</f>
        <v>0</v>
      </c>
      <c r="V95" s="160">
        <f>+$C95*TS!V68*(1+$C$33)</f>
        <v>0</v>
      </c>
      <c r="W95" s="160">
        <f>+$C95*TS!W68*(1+$C$33)</f>
        <v>0</v>
      </c>
      <c r="X95" s="160">
        <f>+$C95*TS!X68*(1+$C$33)</f>
        <v>0</v>
      </c>
      <c r="Y95" s="160">
        <f>+$C95*TS!Y68*(1+$C$33)</f>
        <v>0</v>
      </c>
      <c r="Z95" s="160">
        <f>+$C95*TS!Z68*(1+$C$33)</f>
        <v>0</v>
      </c>
      <c r="AA95" s="160">
        <f>+$C95*TS!AA68*(1+$C$33)</f>
        <v>0</v>
      </c>
      <c r="AB95" s="160">
        <f>+$C95*TS!AB68*(1+$C$33)</f>
        <v>0</v>
      </c>
      <c r="AC95" s="160">
        <f>+$C95*TS!AC68*(1+$C$33)</f>
        <v>0</v>
      </c>
      <c r="AD95" s="160">
        <f>+$C95*TS!AD68*(1+$C$33)</f>
        <v>0</v>
      </c>
      <c r="AE95" s="160">
        <f>+$C95*TS!AE68*(1+$C$33)</f>
        <v>0</v>
      </c>
      <c r="AF95" s="160">
        <f>+$C95*TS!AF68*(1+$C$33)</f>
        <v>0</v>
      </c>
      <c r="AG95" s="160">
        <f>+$C95*TS!AG68*(1+$C$33)</f>
        <v>0</v>
      </c>
      <c r="AH95" s="160">
        <f>+$C95*TS!AH68*(1+$C$33)</f>
        <v>0</v>
      </c>
      <c r="AI95" s="160">
        <f>+$C95*TS!AI68*(1+$C$33)</f>
        <v>0</v>
      </c>
      <c r="AJ95" s="160">
        <f>+$C95*TS!AJ68*(1+$C$33)</f>
        <v>0</v>
      </c>
      <c r="AK95" s="160">
        <f>+$C95*TS!AK68*(1+$C$33)</f>
        <v>0</v>
      </c>
      <c r="AL95" s="160">
        <f>+$C95*TS!AL68*(1+$C$33)</f>
        <v>0</v>
      </c>
      <c r="AM95" s="160">
        <f>+$C95*TS!AM68*(1+$C$33)</f>
        <v>0</v>
      </c>
      <c r="AN95" s="160">
        <f>+$C95*TS!AN68*(1+$C$33)</f>
        <v>0</v>
      </c>
      <c r="AO95" s="160">
        <f>+$C95*TS!AO68*(1+$C$33)</f>
        <v>0</v>
      </c>
      <c r="AP95" s="160">
        <f>+$C95*TS!AP68*(1+$C$33)</f>
        <v>0</v>
      </c>
      <c r="AQ95" s="160">
        <f>+$C95*TS!AQ68*(1+$C$33)</f>
        <v>0</v>
      </c>
      <c r="AR95" s="160">
        <f>+$C95*TS!AR68*(1+$C$33)</f>
        <v>0</v>
      </c>
      <c r="AS95" s="160">
        <f>+$C95*TS!AS68*(1+$C$33)</f>
        <v>0</v>
      </c>
      <c r="AT95" s="160">
        <f>+$C95*TS!AT68*(1+$C$33)</f>
        <v>0</v>
      </c>
      <c r="AU95" s="160">
        <f>+$C95*TS!AU68*(1+$C$33)</f>
        <v>0</v>
      </c>
      <c r="AV95" s="160">
        <f>+$C95*TS!AV68*(1+$C$33)</f>
        <v>0</v>
      </c>
    </row>
    <row r="96" spans="2:48" x14ac:dyDescent="0.2">
      <c r="C96" s="259"/>
      <c r="D96" s="262"/>
      <c r="E96" s="160"/>
      <c r="F96" s="2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</row>
    <row r="97" spans="2:48" ht="13.5" thickBot="1" x14ac:dyDescent="0.25">
      <c r="B97" s="260" t="s">
        <v>240</v>
      </c>
      <c r="C97" s="266" t="s">
        <v>253</v>
      </c>
      <c r="D97" s="263">
        <f>+SUM(D80:D95)</f>
        <v>0.99999999999999978</v>
      </c>
      <c r="E97" s="261">
        <f>+SUM(G97:AV97)</f>
        <v>105695.36695800745</v>
      </c>
      <c r="F97" s="260"/>
      <c r="G97" s="261">
        <f>+SUM(G80:G95)</f>
        <v>0</v>
      </c>
      <c r="H97" s="261">
        <f t="shared" ref="H97:AO97" si="43">+SUM(H80:H95)</f>
        <v>31135.229994262332</v>
      </c>
      <c r="I97" s="261">
        <f t="shared" si="43"/>
        <v>69538.814058644974</v>
      </c>
      <c r="J97" s="261">
        <f t="shared" si="43"/>
        <v>5021.3229051001354</v>
      </c>
      <c r="K97" s="261">
        <f t="shared" si="43"/>
        <v>0</v>
      </c>
      <c r="L97" s="261">
        <f t="shared" si="43"/>
        <v>0</v>
      </c>
      <c r="M97" s="261">
        <f t="shared" si="43"/>
        <v>0</v>
      </c>
      <c r="N97" s="261">
        <f t="shared" si="43"/>
        <v>0</v>
      </c>
      <c r="O97" s="261">
        <f t="shared" si="43"/>
        <v>0</v>
      </c>
      <c r="P97" s="261">
        <f t="shared" si="43"/>
        <v>0</v>
      </c>
      <c r="Q97" s="261">
        <f t="shared" si="43"/>
        <v>0</v>
      </c>
      <c r="R97" s="261">
        <f t="shared" si="43"/>
        <v>0</v>
      </c>
      <c r="S97" s="261">
        <f t="shared" si="43"/>
        <v>0</v>
      </c>
      <c r="T97" s="261">
        <f t="shared" si="43"/>
        <v>0</v>
      </c>
      <c r="U97" s="261">
        <f t="shared" si="43"/>
        <v>0</v>
      </c>
      <c r="V97" s="261">
        <f t="shared" si="43"/>
        <v>0</v>
      </c>
      <c r="W97" s="261">
        <f t="shared" si="43"/>
        <v>0</v>
      </c>
      <c r="X97" s="261">
        <f t="shared" si="43"/>
        <v>0</v>
      </c>
      <c r="Y97" s="261">
        <f t="shared" si="43"/>
        <v>0</v>
      </c>
      <c r="Z97" s="261">
        <f t="shared" si="43"/>
        <v>0</v>
      </c>
      <c r="AA97" s="261">
        <f t="shared" si="43"/>
        <v>0</v>
      </c>
      <c r="AB97" s="261">
        <f t="shared" si="43"/>
        <v>0</v>
      </c>
      <c r="AC97" s="261">
        <f t="shared" si="43"/>
        <v>0</v>
      </c>
      <c r="AD97" s="261">
        <f t="shared" si="43"/>
        <v>0</v>
      </c>
      <c r="AE97" s="261">
        <f t="shared" si="43"/>
        <v>0</v>
      </c>
      <c r="AF97" s="261">
        <f t="shared" si="43"/>
        <v>0</v>
      </c>
      <c r="AG97" s="261">
        <f t="shared" si="43"/>
        <v>0</v>
      </c>
      <c r="AH97" s="261">
        <f t="shared" si="43"/>
        <v>0</v>
      </c>
      <c r="AI97" s="261">
        <f t="shared" si="43"/>
        <v>0</v>
      </c>
      <c r="AJ97" s="261">
        <f t="shared" si="43"/>
        <v>0</v>
      </c>
      <c r="AK97" s="261">
        <f t="shared" si="43"/>
        <v>0</v>
      </c>
      <c r="AL97" s="261">
        <f t="shared" si="43"/>
        <v>0</v>
      </c>
      <c r="AM97" s="261">
        <f t="shared" si="43"/>
        <v>0</v>
      </c>
      <c r="AN97" s="261">
        <f t="shared" si="43"/>
        <v>0</v>
      </c>
      <c r="AO97" s="261">
        <f t="shared" si="43"/>
        <v>0</v>
      </c>
      <c r="AP97" s="261">
        <f t="shared" ref="AP97:AV97" si="44">+SUM(AP80:AP95)</f>
        <v>0</v>
      </c>
      <c r="AQ97" s="261">
        <f t="shared" si="44"/>
        <v>0</v>
      </c>
      <c r="AR97" s="261">
        <f t="shared" si="44"/>
        <v>0</v>
      </c>
      <c r="AS97" s="261">
        <f t="shared" si="44"/>
        <v>0</v>
      </c>
      <c r="AT97" s="261">
        <f t="shared" si="44"/>
        <v>0</v>
      </c>
      <c r="AU97" s="261">
        <f t="shared" si="44"/>
        <v>0</v>
      </c>
      <c r="AV97" s="261">
        <f t="shared" si="44"/>
        <v>0</v>
      </c>
    </row>
    <row r="98" spans="2:48" ht="13.5" thickTop="1" x14ac:dyDescent="0.2">
      <c r="C98" s="259"/>
      <c r="D98" s="267" t="s">
        <v>77</v>
      </c>
      <c r="E98" s="160">
        <f>+E97-TS!D70*(1+C33)</f>
        <v>0</v>
      </c>
      <c r="F98" s="2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</row>
    <row r="99" spans="2:48" x14ac:dyDescent="0.2">
      <c r="B99" s="178" t="s">
        <v>175</v>
      </c>
      <c r="C99" s="18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</row>
    <row r="100" spans="2:48" x14ac:dyDescent="0.2">
      <c r="B100" s="228" t="s">
        <v>176</v>
      </c>
      <c r="C100" s="259"/>
      <c r="D100" s="262">
        <f>+E100/$E$117</f>
        <v>5.1918401509025422E-2</v>
      </c>
      <c r="E100" s="160">
        <f>+SUM(G100:AV100)</f>
        <v>6495.4893866814891</v>
      </c>
      <c r="F100" s="2"/>
      <c r="G100" s="160">
        <f>+G80*G$5</f>
        <v>0</v>
      </c>
      <c r="H100" s="160">
        <f t="shared" ref="H100:AV100" si="45">+H80*H$5</f>
        <v>3960.887554248392</v>
      </c>
      <c r="I100" s="160">
        <f t="shared" si="45"/>
        <v>2278.8815980046174</v>
      </c>
      <c r="J100" s="160">
        <f t="shared" si="45"/>
        <v>255.72023442847922</v>
      </c>
      <c r="K100" s="160">
        <f t="shared" si="45"/>
        <v>0</v>
      </c>
      <c r="L100" s="160">
        <f t="shared" si="45"/>
        <v>0</v>
      </c>
      <c r="M100" s="160">
        <f t="shared" si="45"/>
        <v>0</v>
      </c>
      <c r="N100" s="160">
        <f t="shared" si="45"/>
        <v>0</v>
      </c>
      <c r="O100" s="160">
        <f t="shared" si="45"/>
        <v>0</v>
      </c>
      <c r="P100" s="160">
        <f t="shared" si="45"/>
        <v>0</v>
      </c>
      <c r="Q100" s="160">
        <f t="shared" si="45"/>
        <v>0</v>
      </c>
      <c r="R100" s="160">
        <f t="shared" si="45"/>
        <v>0</v>
      </c>
      <c r="S100" s="160">
        <f t="shared" si="45"/>
        <v>0</v>
      </c>
      <c r="T100" s="160">
        <f t="shared" si="45"/>
        <v>0</v>
      </c>
      <c r="U100" s="160">
        <f t="shared" si="45"/>
        <v>0</v>
      </c>
      <c r="V100" s="160">
        <f t="shared" si="45"/>
        <v>0</v>
      </c>
      <c r="W100" s="160">
        <f t="shared" si="45"/>
        <v>0</v>
      </c>
      <c r="X100" s="160">
        <f t="shared" si="45"/>
        <v>0</v>
      </c>
      <c r="Y100" s="160">
        <f t="shared" si="45"/>
        <v>0</v>
      </c>
      <c r="Z100" s="160">
        <f t="shared" si="45"/>
        <v>0</v>
      </c>
      <c r="AA100" s="160">
        <f t="shared" si="45"/>
        <v>0</v>
      </c>
      <c r="AB100" s="160">
        <f t="shared" si="45"/>
        <v>0</v>
      </c>
      <c r="AC100" s="160">
        <f t="shared" si="45"/>
        <v>0</v>
      </c>
      <c r="AD100" s="160">
        <f t="shared" si="45"/>
        <v>0</v>
      </c>
      <c r="AE100" s="160">
        <f t="shared" si="45"/>
        <v>0</v>
      </c>
      <c r="AF100" s="160">
        <f t="shared" si="45"/>
        <v>0</v>
      </c>
      <c r="AG100" s="160">
        <f t="shared" si="45"/>
        <v>0</v>
      </c>
      <c r="AH100" s="160">
        <f t="shared" si="45"/>
        <v>0</v>
      </c>
      <c r="AI100" s="160">
        <f t="shared" si="45"/>
        <v>0</v>
      </c>
      <c r="AJ100" s="160">
        <f t="shared" si="45"/>
        <v>0</v>
      </c>
      <c r="AK100" s="160">
        <f t="shared" si="45"/>
        <v>0</v>
      </c>
      <c r="AL100" s="160">
        <f t="shared" si="45"/>
        <v>0</v>
      </c>
      <c r="AM100" s="160">
        <f t="shared" si="45"/>
        <v>0</v>
      </c>
      <c r="AN100" s="160">
        <f t="shared" si="45"/>
        <v>0</v>
      </c>
      <c r="AO100" s="160">
        <f t="shared" si="45"/>
        <v>0</v>
      </c>
      <c r="AP100" s="160">
        <f t="shared" si="45"/>
        <v>0</v>
      </c>
      <c r="AQ100" s="160">
        <f t="shared" si="45"/>
        <v>0</v>
      </c>
      <c r="AR100" s="160">
        <f t="shared" si="45"/>
        <v>0</v>
      </c>
      <c r="AS100" s="160">
        <f t="shared" si="45"/>
        <v>0</v>
      </c>
      <c r="AT100" s="160">
        <f t="shared" si="45"/>
        <v>0</v>
      </c>
      <c r="AU100" s="160">
        <f t="shared" si="45"/>
        <v>0</v>
      </c>
      <c r="AV100" s="160">
        <f t="shared" si="45"/>
        <v>0</v>
      </c>
    </row>
    <row r="101" spans="2:48" x14ac:dyDescent="0.2">
      <c r="B101" s="228" t="s">
        <v>177</v>
      </c>
      <c r="C101" s="259"/>
      <c r="D101" s="262">
        <f t="shared" ref="D101:D115" si="46">+E101/$E$117</f>
        <v>9.0825456792734002E-2</v>
      </c>
      <c r="E101" s="160">
        <f t="shared" ref="E101:E115" si="47">+SUM(G101:AV101)</f>
        <v>11363.134716987479</v>
      </c>
      <c r="F101" s="2"/>
      <c r="G101" s="160">
        <f t="shared" ref="G101:AV101" si="48">+G81*G$5</f>
        <v>0</v>
      </c>
      <c r="H101" s="160">
        <f t="shared" si="48"/>
        <v>5673.1784949111798</v>
      </c>
      <c r="I101" s="160">
        <f t="shared" si="48"/>
        <v>5689.9562220762982</v>
      </c>
      <c r="J101" s="160">
        <f t="shared" si="48"/>
        <v>0</v>
      </c>
      <c r="K101" s="160">
        <f t="shared" si="48"/>
        <v>0</v>
      </c>
      <c r="L101" s="160">
        <f t="shared" si="48"/>
        <v>0</v>
      </c>
      <c r="M101" s="160">
        <f t="shared" si="48"/>
        <v>0</v>
      </c>
      <c r="N101" s="160">
        <f t="shared" si="48"/>
        <v>0</v>
      </c>
      <c r="O101" s="160">
        <f t="shared" si="48"/>
        <v>0</v>
      </c>
      <c r="P101" s="160">
        <f t="shared" si="48"/>
        <v>0</v>
      </c>
      <c r="Q101" s="160">
        <f t="shared" si="48"/>
        <v>0</v>
      </c>
      <c r="R101" s="160">
        <f t="shared" si="48"/>
        <v>0</v>
      </c>
      <c r="S101" s="160">
        <f t="shared" si="48"/>
        <v>0</v>
      </c>
      <c r="T101" s="160">
        <f t="shared" si="48"/>
        <v>0</v>
      </c>
      <c r="U101" s="160">
        <f t="shared" si="48"/>
        <v>0</v>
      </c>
      <c r="V101" s="160">
        <f t="shared" si="48"/>
        <v>0</v>
      </c>
      <c r="W101" s="160">
        <f t="shared" si="48"/>
        <v>0</v>
      </c>
      <c r="X101" s="160">
        <f t="shared" si="48"/>
        <v>0</v>
      </c>
      <c r="Y101" s="160">
        <f t="shared" si="48"/>
        <v>0</v>
      </c>
      <c r="Z101" s="160">
        <f t="shared" si="48"/>
        <v>0</v>
      </c>
      <c r="AA101" s="160">
        <f t="shared" si="48"/>
        <v>0</v>
      </c>
      <c r="AB101" s="160">
        <f t="shared" si="48"/>
        <v>0</v>
      </c>
      <c r="AC101" s="160">
        <f t="shared" si="48"/>
        <v>0</v>
      </c>
      <c r="AD101" s="160">
        <f t="shared" si="48"/>
        <v>0</v>
      </c>
      <c r="AE101" s="160">
        <f t="shared" si="48"/>
        <v>0</v>
      </c>
      <c r="AF101" s="160">
        <f t="shared" si="48"/>
        <v>0</v>
      </c>
      <c r="AG101" s="160">
        <f t="shared" si="48"/>
        <v>0</v>
      </c>
      <c r="AH101" s="160">
        <f t="shared" si="48"/>
        <v>0</v>
      </c>
      <c r="AI101" s="160">
        <f t="shared" si="48"/>
        <v>0</v>
      </c>
      <c r="AJ101" s="160">
        <f t="shared" si="48"/>
        <v>0</v>
      </c>
      <c r="AK101" s="160">
        <f t="shared" si="48"/>
        <v>0</v>
      </c>
      <c r="AL101" s="160">
        <f t="shared" si="48"/>
        <v>0</v>
      </c>
      <c r="AM101" s="160">
        <f t="shared" si="48"/>
        <v>0</v>
      </c>
      <c r="AN101" s="160">
        <f t="shared" si="48"/>
        <v>0</v>
      </c>
      <c r="AO101" s="160">
        <f t="shared" si="48"/>
        <v>0</v>
      </c>
      <c r="AP101" s="160">
        <f t="shared" si="48"/>
        <v>0</v>
      </c>
      <c r="AQ101" s="160">
        <f t="shared" si="48"/>
        <v>0</v>
      </c>
      <c r="AR101" s="160">
        <f t="shared" si="48"/>
        <v>0</v>
      </c>
      <c r="AS101" s="160">
        <f t="shared" si="48"/>
        <v>0</v>
      </c>
      <c r="AT101" s="160">
        <f t="shared" si="48"/>
        <v>0</v>
      </c>
      <c r="AU101" s="160">
        <f t="shared" si="48"/>
        <v>0</v>
      </c>
      <c r="AV101" s="160">
        <f t="shared" si="48"/>
        <v>0</v>
      </c>
    </row>
    <row r="102" spans="2:48" x14ac:dyDescent="0.2">
      <c r="B102" s="228" t="s">
        <v>178</v>
      </c>
      <c r="C102" s="259"/>
      <c r="D102" s="262">
        <f t="shared" si="46"/>
        <v>0.38933991886855951</v>
      </c>
      <c r="E102" s="160">
        <f t="shared" si="47"/>
        <v>48710.153574018077</v>
      </c>
      <c r="F102" s="2"/>
      <c r="G102" s="160">
        <f t="shared" ref="G102:AV102" si="49">+G82*G$5</f>
        <v>0</v>
      </c>
      <c r="H102" s="160">
        <f t="shared" si="49"/>
        <v>2904.650353386538</v>
      </c>
      <c r="I102" s="160">
        <f t="shared" si="49"/>
        <v>45805.503220631537</v>
      </c>
      <c r="J102" s="160">
        <f t="shared" si="49"/>
        <v>0</v>
      </c>
      <c r="K102" s="160">
        <f t="shared" si="49"/>
        <v>0</v>
      </c>
      <c r="L102" s="160">
        <f t="shared" si="49"/>
        <v>0</v>
      </c>
      <c r="M102" s="160">
        <f t="shared" si="49"/>
        <v>0</v>
      </c>
      <c r="N102" s="160">
        <f t="shared" si="49"/>
        <v>0</v>
      </c>
      <c r="O102" s="160">
        <f t="shared" si="49"/>
        <v>0</v>
      </c>
      <c r="P102" s="160">
        <f t="shared" si="49"/>
        <v>0</v>
      </c>
      <c r="Q102" s="160">
        <f t="shared" si="49"/>
        <v>0</v>
      </c>
      <c r="R102" s="160">
        <f t="shared" si="49"/>
        <v>0</v>
      </c>
      <c r="S102" s="160">
        <f t="shared" si="49"/>
        <v>0</v>
      </c>
      <c r="T102" s="160">
        <f t="shared" si="49"/>
        <v>0</v>
      </c>
      <c r="U102" s="160">
        <f t="shared" si="49"/>
        <v>0</v>
      </c>
      <c r="V102" s="160">
        <f t="shared" si="49"/>
        <v>0</v>
      </c>
      <c r="W102" s="160">
        <f t="shared" si="49"/>
        <v>0</v>
      </c>
      <c r="X102" s="160">
        <f t="shared" si="49"/>
        <v>0</v>
      </c>
      <c r="Y102" s="160">
        <f t="shared" si="49"/>
        <v>0</v>
      </c>
      <c r="Z102" s="160">
        <f t="shared" si="49"/>
        <v>0</v>
      </c>
      <c r="AA102" s="160">
        <f t="shared" si="49"/>
        <v>0</v>
      </c>
      <c r="AB102" s="160">
        <f t="shared" si="49"/>
        <v>0</v>
      </c>
      <c r="AC102" s="160">
        <f t="shared" si="49"/>
        <v>0</v>
      </c>
      <c r="AD102" s="160">
        <f t="shared" si="49"/>
        <v>0</v>
      </c>
      <c r="AE102" s="160">
        <f t="shared" si="49"/>
        <v>0</v>
      </c>
      <c r="AF102" s="160">
        <f t="shared" si="49"/>
        <v>0</v>
      </c>
      <c r="AG102" s="160">
        <f t="shared" si="49"/>
        <v>0</v>
      </c>
      <c r="AH102" s="160">
        <f t="shared" si="49"/>
        <v>0</v>
      </c>
      <c r="AI102" s="160">
        <f t="shared" si="49"/>
        <v>0</v>
      </c>
      <c r="AJ102" s="160">
        <f t="shared" si="49"/>
        <v>0</v>
      </c>
      <c r="AK102" s="160">
        <f t="shared" si="49"/>
        <v>0</v>
      </c>
      <c r="AL102" s="160">
        <f t="shared" si="49"/>
        <v>0</v>
      </c>
      <c r="AM102" s="160">
        <f t="shared" si="49"/>
        <v>0</v>
      </c>
      <c r="AN102" s="160">
        <f t="shared" si="49"/>
        <v>0</v>
      </c>
      <c r="AO102" s="160">
        <f t="shared" si="49"/>
        <v>0</v>
      </c>
      <c r="AP102" s="160">
        <f t="shared" si="49"/>
        <v>0</v>
      </c>
      <c r="AQ102" s="160">
        <f t="shared" si="49"/>
        <v>0</v>
      </c>
      <c r="AR102" s="160">
        <f t="shared" si="49"/>
        <v>0</v>
      </c>
      <c r="AS102" s="160">
        <f t="shared" si="49"/>
        <v>0</v>
      </c>
      <c r="AT102" s="160">
        <f t="shared" si="49"/>
        <v>0</v>
      </c>
      <c r="AU102" s="160">
        <f t="shared" si="49"/>
        <v>0</v>
      </c>
      <c r="AV102" s="160">
        <f t="shared" si="49"/>
        <v>0</v>
      </c>
    </row>
    <row r="103" spans="2:48" x14ac:dyDescent="0.2">
      <c r="B103" s="228" t="s">
        <v>179</v>
      </c>
      <c r="C103" s="259"/>
      <c r="D103" s="262">
        <f t="shared" si="46"/>
        <v>8.2511260628497909E-2</v>
      </c>
      <c r="E103" s="160">
        <f t="shared" si="47"/>
        <v>10322.949130106585</v>
      </c>
      <c r="F103" s="2"/>
      <c r="G103" s="160">
        <f t="shared" ref="G103:AV103" si="50">+G83*G$5</f>
        <v>0</v>
      </c>
      <c r="H103" s="160">
        <f t="shared" si="50"/>
        <v>2359.9685794053025</v>
      </c>
      <c r="I103" s="160">
        <f t="shared" si="50"/>
        <v>7962.9805507012825</v>
      </c>
      <c r="J103" s="160">
        <f t="shared" si="50"/>
        <v>0</v>
      </c>
      <c r="K103" s="160">
        <f t="shared" si="50"/>
        <v>0</v>
      </c>
      <c r="L103" s="160">
        <f t="shared" si="50"/>
        <v>0</v>
      </c>
      <c r="M103" s="160">
        <f t="shared" si="50"/>
        <v>0</v>
      </c>
      <c r="N103" s="160">
        <f t="shared" si="50"/>
        <v>0</v>
      </c>
      <c r="O103" s="160">
        <f t="shared" si="50"/>
        <v>0</v>
      </c>
      <c r="P103" s="160">
        <f t="shared" si="50"/>
        <v>0</v>
      </c>
      <c r="Q103" s="160">
        <f t="shared" si="50"/>
        <v>0</v>
      </c>
      <c r="R103" s="160">
        <f t="shared" si="50"/>
        <v>0</v>
      </c>
      <c r="S103" s="160">
        <f t="shared" si="50"/>
        <v>0</v>
      </c>
      <c r="T103" s="160">
        <f t="shared" si="50"/>
        <v>0</v>
      </c>
      <c r="U103" s="160">
        <f t="shared" si="50"/>
        <v>0</v>
      </c>
      <c r="V103" s="160">
        <f t="shared" si="50"/>
        <v>0</v>
      </c>
      <c r="W103" s="160">
        <f t="shared" si="50"/>
        <v>0</v>
      </c>
      <c r="X103" s="160">
        <f t="shared" si="50"/>
        <v>0</v>
      </c>
      <c r="Y103" s="160">
        <f t="shared" si="50"/>
        <v>0</v>
      </c>
      <c r="Z103" s="160">
        <f t="shared" si="50"/>
        <v>0</v>
      </c>
      <c r="AA103" s="160">
        <f t="shared" si="50"/>
        <v>0</v>
      </c>
      <c r="AB103" s="160">
        <f t="shared" si="50"/>
        <v>0</v>
      </c>
      <c r="AC103" s="160">
        <f t="shared" si="50"/>
        <v>0</v>
      </c>
      <c r="AD103" s="160">
        <f t="shared" si="50"/>
        <v>0</v>
      </c>
      <c r="AE103" s="160">
        <f t="shared" si="50"/>
        <v>0</v>
      </c>
      <c r="AF103" s="160">
        <f t="shared" si="50"/>
        <v>0</v>
      </c>
      <c r="AG103" s="160">
        <f t="shared" si="50"/>
        <v>0</v>
      </c>
      <c r="AH103" s="160">
        <f t="shared" si="50"/>
        <v>0</v>
      </c>
      <c r="AI103" s="160">
        <f t="shared" si="50"/>
        <v>0</v>
      </c>
      <c r="AJ103" s="160">
        <f t="shared" si="50"/>
        <v>0</v>
      </c>
      <c r="AK103" s="160">
        <f t="shared" si="50"/>
        <v>0</v>
      </c>
      <c r="AL103" s="160">
        <f t="shared" si="50"/>
        <v>0</v>
      </c>
      <c r="AM103" s="160">
        <f t="shared" si="50"/>
        <v>0</v>
      </c>
      <c r="AN103" s="160">
        <f t="shared" si="50"/>
        <v>0</v>
      </c>
      <c r="AO103" s="160">
        <f t="shared" si="50"/>
        <v>0</v>
      </c>
      <c r="AP103" s="160">
        <f t="shared" si="50"/>
        <v>0</v>
      </c>
      <c r="AQ103" s="160">
        <f t="shared" si="50"/>
        <v>0</v>
      </c>
      <c r="AR103" s="160">
        <f t="shared" si="50"/>
        <v>0</v>
      </c>
      <c r="AS103" s="160">
        <f t="shared" si="50"/>
        <v>0</v>
      </c>
      <c r="AT103" s="160">
        <f t="shared" si="50"/>
        <v>0</v>
      </c>
      <c r="AU103" s="160">
        <f t="shared" si="50"/>
        <v>0</v>
      </c>
      <c r="AV103" s="160">
        <f t="shared" si="50"/>
        <v>0</v>
      </c>
    </row>
    <row r="104" spans="2:48" x14ac:dyDescent="0.2">
      <c r="B104" s="228" t="s">
        <v>170</v>
      </c>
      <c r="C104" s="259"/>
      <c r="D104" s="262">
        <f t="shared" si="46"/>
        <v>9.4379298110054896E-2</v>
      </c>
      <c r="E104" s="160">
        <f t="shared" si="47"/>
        <v>11807.754310188844</v>
      </c>
      <c r="F104" s="2"/>
      <c r="G104" s="160">
        <f t="shared" ref="G104:AV104" si="51">+G84*G$5</f>
        <v>0</v>
      </c>
      <c r="H104" s="160">
        <f t="shared" si="51"/>
        <v>4317.4336098113536</v>
      </c>
      <c r="I104" s="160">
        <f t="shared" si="51"/>
        <v>4216.4621586528001</v>
      </c>
      <c r="J104" s="160">
        <f t="shared" si="51"/>
        <v>3273.8585417246913</v>
      </c>
      <c r="K104" s="160">
        <f t="shared" si="51"/>
        <v>0</v>
      </c>
      <c r="L104" s="160">
        <f t="shared" si="51"/>
        <v>0</v>
      </c>
      <c r="M104" s="160">
        <f t="shared" si="51"/>
        <v>0</v>
      </c>
      <c r="N104" s="160">
        <f t="shared" si="51"/>
        <v>0</v>
      </c>
      <c r="O104" s="160">
        <f t="shared" si="51"/>
        <v>0</v>
      </c>
      <c r="P104" s="160">
        <f t="shared" si="51"/>
        <v>0</v>
      </c>
      <c r="Q104" s="160">
        <f t="shared" si="51"/>
        <v>0</v>
      </c>
      <c r="R104" s="160">
        <f t="shared" si="51"/>
        <v>0</v>
      </c>
      <c r="S104" s="160">
        <f t="shared" si="51"/>
        <v>0</v>
      </c>
      <c r="T104" s="160">
        <f t="shared" si="51"/>
        <v>0</v>
      </c>
      <c r="U104" s="160">
        <f t="shared" si="51"/>
        <v>0</v>
      </c>
      <c r="V104" s="160">
        <f t="shared" si="51"/>
        <v>0</v>
      </c>
      <c r="W104" s="160">
        <f t="shared" si="51"/>
        <v>0</v>
      </c>
      <c r="X104" s="160">
        <f t="shared" si="51"/>
        <v>0</v>
      </c>
      <c r="Y104" s="160">
        <f t="shared" si="51"/>
        <v>0</v>
      </c>
      <c r="Z104" s="160">
        <f t="shared" si="51"/>
        <v>0</v>
      </c>
      <c r="AA104" s="160">
        <f t="shared" si="51"/>
        <v>0</v>
      </c>
      <c r="AB104" s="160">
        <f t="shared" si="51"/>
        <v>0</v>
      </c>
      <c r="AC104" s="160">
        <f t="shared" si="51"/>
        <v>0</v>
      </c>
      <c r="AD104" s="160">
        <f t="shared" si="51"/>
        <v>0</v>
      </c>
      <c r="AE104" s="160">
        <f t="shared" si="51"/>
        <v>0</v>
      </c>
      <c r="AF104" s="160">
        <f t="shared" si="51"/>
        <v>0</v>
      </c>
      <c r="AG104" s="160">
        <f t="shared" si="51"/>
        <v>0</v>
      </c>
      <c r="AH104" s="160">
        <f t="shared" si="51"/>
        <v>0</v>
      </c>
      <c r="AI104" s="160">
        <f t="shared" si="51"/>
        <v>0</v>
      </c>
      <c r="AJ104" s="160">
        <f t="shared" si="51"/>
        <v>0</v>
      </c>
      <c r="AK104" s="160">
        <f t="shared" si="51"/>
        <v>0</v>
      </c>
      <c r="AL104" s="160">
        <f t="shared" si="51"/>
        <v>0</v>
      </c>
      <c r="AM104" s="160">
        <f t="shared" si="51"/>
        <v>0</v>
      </c>
      <c r="AN104" s="160">
        <f t="shared" si="51"/>
        <v>0</v>
      </c>
      <c r="AO104" s="160">
        <f t="shared" si="51"/>
        <v>0</v>
      </c>
      <c r="AP104" s="160">
        <f t="shared" si="51"/>
        <v>0</v>
      </c>
      <c r="AQ104" s="160">
        <f t="shared" si="51"/>
        <v>0</v>
      </c>
      <c r="AR104" s="160">
        <f t="shared" si="51"/>
        <v>0</v>
      </c>
      <c r="AS104" s="160">
        <f t="shared" si="51"/>
        <v>0</v>
      </c>
      <c r="AT104" s="160">
        <f t="shared" si="51"/>
        <v>0</v>
      </c>
      <c r="AU104" s="160">
        <f t="shared" si="51"/>
        <v>0</v>
      </c>
      <c r="AV104" s="160">
        <f t="shared" si="51"/>
        <v>0</v>
      </c>
    </row>
    <row r="105" spans="2:48" x14ac:dyDescent="0.2">
      <c r="B105" s="228" t="s">
        <v>180</v>
      </c>
      <c r="C105" s="259"/>
      <c r="D105" s="262">
        <f t="shared" si="46"/>
        <v>4.7863573722491549E-4</v>
      </c>
      <c r="E105" s="160">
        <f t="shared" si="47"/>
        <v>59.881915869279005</v>
      </c>
      <c r="F105" s="2"/>
      <c r="G105" s="160">
        <f t="shared" ref="G105:AV105" si="52">+G85*G$5</f>
        <v>0</v>
      </c>
      <c r="H105" s="160">
        <f t="shared" si="52"/>
        <v>16.864971850164249</v>
      </c>
      <c r="I105" s="160">
        <f t="shared" si="52"/>
        <v>34.269622799533764</v>
      </c>
      <c r="J105" s="160">
        <f t="shared" si="52"/>
        <v>8.7473212195809911</v>
      </c>
      <c r="K105" s="160">
        <f t="shared" si="52"/>
        <v>0</v>
      </c>
      <c r="L105" s="160">
        <f t="shared" si="52"/>
        <v>0</v>
      </c>
      <c r="M105" s="160">
        <f t="shared" si="52"/>
        <v>0</v>
      </c>
      <c r="N105" s="160">
        <f t="shared" si="52"/>
        <v>0</v>
      </c>
      <c r="O105" s="160">
        <f t="shared" si="52"/>
        <v>0</v>
      </c>
      <c r="P105" s="160">
        <f t="shared" si="52"/>
        <v>0</v>
      </c>
      <c r="Q105" s="160">
        <f t="shared" si="52"/>
        <v>0</v>
      </c>
      <c r="R105" s="160">
        <f t="shared" si="52"/>
        <v>0</v>
      </c>
      <c r="S105" s="160">
        <f t="shared" si="52"/>
        <v>0</v>
      </c>
      <c r="T105" s="160">
        <f t="shared" si="52"/>
        <v>0</v>
      </c>
      <c r="U105" s="160">
        <f t="shared" si="52"/>
        <v>0</v>
      </c>
      <c r="V105" s="160">
        <f t="shared" si="52"/>
        <v>0</v>
      </c>
      <c r="W105" s="160">
        <f t="shared" si="52"/>
        <v>0</v>
      </c>
      <c r="X105" s="160">
        <f t="shared" si="52"/>
        <v>0</v>
      </c>
      <c r="Y105" s="160">
        <f t="shared" si="52"/>
        <v>0</v>
      </c>
      <c r="Z105" s="160">
        <f t="shared" si="52"/>
        <v>0</v>
      </c>
      <c r="AA105" s="160">
        <f t="shared" si="52"/>
        <v>0</v>
      </c>
      <c r="AB105" s="160">
        <f t="shared" si="52"/>
        <v>0</v>
      </c>
      <c r="AC105" s="160">
        <f t="shared" si="52"/>
        <v>0</v>
      </c>
      <c r="AD105" s="160">
        <f t="shared" si="52"/>
        <v>0</v>
      </c>
      <c r="AE105" s="160">
        <f t="shared" si="52"/>
        <v>0</v>
      </c>
      <c r="AF105" s="160">
        <f t="shared" si="52"/>
        <v>0</v>
      </c>
      <c r="AG105" s="160">
        <f t="shared" si="52"/>
        <v>0</v>
      </c>
      <c r="AH105" s="160">
        <f t="shared" si="52"/>
        <v>0</v>
      </c>
      <c r="AI105" s="160">
        <f t="shared" si="52"/>
        <v>0</v>
      </c>
      <c r="AJ105" s="160">
        <f t="shared" si="52"/>
        <v>0</v>
      </c>
      <c r="AK105" s="160">
        <f t="shared" si="52"/>
        <v>0</v>
      </c>
      <c r="AL105" s="160">
        <f t="shared" si="52"/>
        <v>0</v>
      </c>
      <c r="AM105" s="160">
        <f t="shared" si="52"/>
        <v>0</v>
      </c>
      <c r="AN105" s="160">
        <f t="shared" si="52"/>
        <v>0</v>
      </c>
      <c r="AO105" s="160">
        <f t="shared" si="52"/>
        <v>0</v>
      </c>
      <c r="AP105" s="160">
        <f t="shared" si="52"/>
        <v>0</v>
      </c>
      <c r="AQ105" s="160">
        <f t="shared" si="52"/>
        <v>0</v>
      </c>
      <c r="AR105" s="160">
        <f t="shared" si="52"/>
        <v>0</v>
      </c>
      <c r="AS105" s="160">
        <f t="shared" si="52"/>
        <v>0</v>
      </c>
      <c r="AT105" s="160">
        <f t="shared" si="52"/>
        <v>0</v>
      </c>
      <c r="AU105" s="160">
        <f t="shared" si="52"/>
        <v>0</v>
      </c>
      <c r="AV105" s="160">
        <f t="shared" si="52"/>
        <v>0</v>
      </c>
    </row>
    <row r="106" spans="2:48" x14ac:dyDescent="0.2">
      <c r="B106" s="228" t="s">
        <v>181</v>
      </c>
      <c r="C106" s="259"/>
      <c r="D106" s="262">
        <f t="shared" si="46"/>
        <v>6.9228178946675629E-4</v>
      </c>
      <c r="E106" s="160">
        <f t="shared" si="47"/>
        <v>86.611083650032697</v>
      </c>
      <c r="F106" s="2"/>
      <c r="G106" s="160">
        <f t="shared" ref="G106:AV106" si="53">+G86*G$5</f>
        <v>0</v>
      </c>
      <c r="H106" s="160">
        <f t="shared" si="53"/>
        <v>24.39289836448598</v>
      </c>
      <c r="I106" s="160">
        <f t="shared" si="53"/>
        <v>49.566369476635501</v>
      </c>
      <c r="J106" s="160">
        <f t="shared" si="53"/>
        <v>12.651815808911213</v>
      </c>
      <c r="K106" s="160">
        <f t="shared" si="53"/>
        <v>0</v>
      </c>
      <c r="L106" s="160">
        <f t="shared" si="53"/>
        <v>0</v>
      </c>
      <c r="M106" s="160">
        <f t="shared" si="53"/>
        <v>0</v>
      </c>
      <c r="N106" s="160">
        <f t="shared" si="53"/>
        <v>0</v>
      </c>
      <c r="O106" s="160">
        <f t="shared" si="53"/>
        <v>0</v>
      </c>
      <c r="P106" s="160">
        <f t="shared" si="53"/>
        <v>0</v>
      </c>
      <c r="Q106" s="160">
        <f t="shared" si="53"/>
        <v>0</v>
      </c>
      <c r="R106" s="160">
        <f t="shared" si="53"/>
        <v>0</v>
      </c>
      <c r="S106" s="160">
        <f t="shared" si="53"/>
        <v>0</v>
      </c>
      <c r="T106" s="160">
        <f t="shared" si="53"/>
        <v>0</v>
      </c>
      <c r="U106" s="160">
        <f t="shared" si="53"/>
        <v>0</v>
      </c>
      <c r="V106" s="160">
        <f t="shared" si="53"/>
        <v>0</v>
      </c>
      <c r="W106" s="160">
        <f t="shared" si="53"/>
        <v>0</v>
      </c>
      <c r="X106" s="160">
        <f t="shared" si="53"/>
        <v>0</v>
      </c>
      <c r="Y106" s="160">
        <f t="shared" si="53"/>
        <v>0</v>
      </c>
      <c r="Z106" s="160">
        <f t="shared" si="53"/>
        <v>0</v>
      </c>
      <c r="AA106" s="160">
        <f t="shared" si="53"/>
        <v>0</v>
      </c>
      <c r="AB106" s="160">
        <f t="shared" si="53"/>
        <v>0</v>
      </c>
      <c r="AC106" s="160">
        <f t="shared" si="53"/>
        <v>0</v>
      </c>
      <c r="AD106" s="160">
        <f t="shared" si="53"/>
        <v>0</v>
      </c>
      <c r="AE106" s="160">
        <f t="shared" si="53"/>
        <v>0</v>
      </c>
      <c r="AF106" s="160">
        <f t="shared" si="53"/>
        <v>0</v>
      </c>
      <c r="AG106" s="160">
        <f t="shared" si="53"/>
        <v>0</v>
      </c>
      <c r="AH106" s="160">
        <f t="shared" si="53"/>
        <v>0</v>
      </c>
      <c r="AI106" s="160">
        <f t="shared" si="53"/>
        <v>0</v>
      </c>
      <c r="AJ106" s="160">
        <f t="shared" si="53"/>
        <v>0</v>
      </c>
      <c r="AK106" s="160">
        <f t="shared" si="53"/>
        <v>0</v>
      </c>
      <c r="AL106" s="160">
        <f t="shared" si="53"/>
        <v>0</v>
      </c>
      <c r="AM106" s="160">
        <f t="shared" si="53"/>
        <v>0</v>
      </c>
      <c r="AN106" s="160">
        <f t="shared" si="53"/>
        <v>0</v>
      </c>
      <c r="AO106" s="160">
        <f t="shared" si="53"/>
        <v>0</v>
      </c>
      <c r="AP106" s="160">
        <f t="shared" si="53"/>
        <v>0</v>
      </c>
      <c r="AQ106" s="160">
        <f t="shared" si="53"/>
        <v>0</v>
      </c>
      <c r="AR106" s="160">
        <f t="shared" si="53"/>
        <v>0</v>
      </c>
      <c r="AS106" s="160">
        <f t="shared" si="53"/>
        <v>0</v>
      </c>
      <c r="AT106" s="160">
        <f t="shared" si="53"/>
        <v>0</v>
      </c>
      <c r="AU106" s="160">
        <f t="shared" si="53"/>
        <v>0</v>
      </c>
      <c r="AV106" s="160">
        <f t="shared" si="53"/>
        <v>0</v>
      </c>
    </row>
    <row r="107" spans="2:48" x14ac:dyDescent="0.2">
      <c r="B107" s="228" t="s">
        <v>182</v>
      </c>
      <c r="C107" s="259"/>
      <c r="D107" s="262">
        <f t="shared" si="46"/>
        <v>1.4164085412489836E-2</v>
      </c>
      <c r="E107" s="160">
        <f t="shared" si="47"/>
        <v>1772.0627714796692</v>
      </c>
      <c r="F107" s="2"/>
      <c r="G107" s="160">
        <f t="shared" ref="G107:AV107" si="54">+G87*G$5</f>
        <v>0</v>
      </c>
      <c r="H107" s="160">
        <f t="shared" si="54"/>
        <v>499.07870053738327</v>
      </c>
      <c r="I107" s="160">
        <f t="shared" si="54"/>
        <v>1014.1279194919625</v>
      </c>
      <c r="J107" s="160">
        <f t="shared" si="54"/>
        <v>258.85615145032347</v>
      </c>
      <c r="K107" s="160">
        <f t="shared" si="54"/>
        <v>0</v>
      </c>
      <c r="L107" s="160">
        <f t="shared" si="54"/>
        <v>0</v>
      </c>
      <c r="M107" s="160">
        <f t="shared" si="54"/>
        <v>0</v>
      </c>
      <c r="N107" s="160">
        <f t="shared" si="54"/>
        <v>0</v>
      </c>
      <c r="O107" s="160">
        <f t="shared" si="54"/>
        <v>0</v>
      </c>
      <c r="P107" s="160">
        <f t="shared" si="54"/>
        <v>0</v>
      </c>
      <c r="Q107" s="160">
        <f t="shared" si="54"/>
        <v>0</v>
      </c>
      <c r="R107" s="160">
        <f t="shared" si="54"/>
        <v>0</v>
      </c>
      <c r="S107" s="160">
        <f t="shared" si="54"/>
        <v>0</v>
      </c>
      <c r="T107" s="160">
        <f t="shared" si="54"/>
        <v>0</v>
      </c>
      <c r="U107" s="160">
        <f t="shared" si="54"/>
        <v>0</v>
      </c>
      <c r="V107" s="160">
        <f t="shared" si="54"/>
        <v>0</v>
      </c>
      <c r="W107" s="160">
        <f t="shared" si="54"/>
        <v>0</v>
      </c>
      <c r="X107" s="160">
        <f t="shared" si="54"/>
        <v>0</v>
      </c>
      <c r="Y107" s="160">
        <f t="shared" si="54"/>
        <v>0</v>
      </c>
      <c r="Z107" s="160">
        <f t="shared" si="54"/>
        <v>0</v>
      </c>
      <c r="AA107" s="160">
        <f t="shared" si="54"/>
        <v>0</v>
      </c>
      <c r="AB107" s="160">
        <f t="shared" si="54"/>
        <v>0</v>
      </c>
      <c r="AC107" s="160">
        <f t="shared" si="54"/>
        <v>0</v>
      </c>
      <c r="AD107" s="160">
        <f t="shared" si="54"/>
        <v>0</v>
      </c>
      <c r="AE107" s="160">
        <f t="shared" si="54"/>
        <v>0</v>
      </c>
      <c r="AF107" s="160">
        <f t="shared" si="54"/>
        <v>0</v>
      </c>
      <c r="AG107" s="160">
        <f t="shared" si="54"/>
        <v>0</v>
      </c>
      <c r="AH107" s="160">
        <f t="shared" si="54"/>
        <v>0</v>
      </c>
      <c r="AI107" s="160">
        <f t="shared" si="54"/>
        <v>0</v>
      </c>
      <c r="AJ107" s="160">
        <f t="shared" si="54"/>
        <v>0</v>
      </c>
      <c r="AK107" s="160">
        <f t="shared" si="54"/>
        <v>0</v>
      </c>
      <c r="AL107" s="160">
        <f t="shared" si="54"/>
        <v>0</v>
      </c>
      <c r="AM107" s="160">
        <f t="shared" si="54"/>
        <v>0</v>
      </c>
      <c r="AN107" s="160">
        <f t="shared" si="54"/>
        <v>0</v>
      </c>
      <c r="AO107" s="160">
        <f t="shared" si="54"/>
        <v>0</v>
      </c>
      <c r="AP107" s="160">
        <f t="shared" si="54"/>
        <v>0</v>
      </c>
      <c r="AQ107" s="160">
        <f t="shared" si="54"/>
        <v>0</v>
      </c>
      <c r="AR107" s="160">
        <f t="shared" si="54"/>
        <v>0</v>
      </c>
      <c r="AS107" s="160">
        <f t="shared" si="54"/>
        <v>0</v>
      </c>
      <c r="AT107" s="160">
        <f t="shared" si="54"/>
        <v>0</v>
      </c>
      <c r="AU107" s="160">
        <f t="shared" si="54"/>
        <v>0</v>
      </c>
      <c r="AV107" s="160">
        <f t="shared" si="54"/>
        <v>0</v>
      </c>
    </row>
    <row r="108" spans="2:48" x14ac:dyDescent="0.2">
      <c r="B108" s="228" t="s">
        <v>183</v>
      </c>
      <c r="C108" s="259"/>
      <c r="D108" s="262">
        <f t="shared" si="46"/>
        <v>0.13385779154654528</v>
      </c>
      <c r="E108" s="160">
        <f t="shared" si="47"/>
        <v>16746.892027560985</v>
      </c>
      <c r="F108" s="2"/>
      <c r="G108" s="160">
        <f t="shared" ref="G108:AV108" si="55">+G88*G$5</f>
        <v>0</v>
      </c>
      <c r="H108" s="160">
        <f t="shared" si="55"/>
        <v>10121.629021497831</v>
      </c>
      <c r="I108" s="160">
        <f t="shared" si="55"/>
        <v>6625.2630060631564</v>
      </c>
      <c r="J108" s="160">
        <f t="shared" si="55"/>
        <v>0</v>
      </c>
      <c r="K108" s="160">
        <f t="shared" si="55"/>
        <v>0</v>
      </c>
      <c r="L108" s="160">
        <f t="shared" si="55"/>
        <v>0</v>
      </c>
      <c r="M108" s="160">
        <f t="shared" si="55"/>
        <v>0</v>
      </c>
      <c r="N108" s="160">
        <f t="shared" si="55"/>
        <v>0</v>
      </c>
      <c r="O108" s="160">
        <f t="shared" si="55"/>
        <v>0</v>
      </c>
      <c r="P108" s="160">
        <f t="shared" si="55"/>
        <v>0</v>
      </c>
      <c r="Q108" s="160">
        <f t="shared" si="55"/>
        <v>0</v>
      </c>
      <c r="R108" s="160">
        <f t="shared" si="55"/>
        <v>0</v>
      </c>
      <c r="S108" s="160">
        <f t="shared" si="55"/>
        <v>0</v>
      </c>
      <c r="T108" s="160">
        <f t="shared" si="55"/>
        <v>0</v>
      </c>
      <c r="U108" s="160">
        <f t="shared" si="55"/>
        <v>0</v>
      </c>
      <c r="V108" s="160">
        <f t="shared" si="55"/>
        <v>0</v>
      </c>
      <c r="W108" s="160">
        <f t="shared" si="55"/>
        <v>0</v>
      </c>
      <c r="X108" s="160">
        <f t="shared" si="55"/>
        <v>0</v>
      </c>
      <c r="Y108" s="160">
        <f t="shared" si="55"/>
        <v>0</v>
      </c>
      <c r="Z108" s="160">
        <f t="shared" si="55"/>
        <v>0</v>
      </c>
      <c r="AA108" s="160">
        <f t="shared" si="55"/>
        <v>0</v>
      </c>
      <c r="AB108" s="160">
        <f t="shared" si="55"/>
        <v>0</v>
      </c>
      <c r="AC108" s="160">
        <f t="shared" si="55"/>
        <v>0</v>
      </c>
      <c r="AD108" s="160">
        <f t="shared" si="55"/>
        <v>0</v>
      </c>
      <c r="AE108" s="160">
        <f t="shared" si="55"/>
        <v>0</v>
      </c>
      <c r="AF108" s="160">
        <f t="shared" si="55"/>
        <v>0</v>
      </c>
      <c r="AG108" s="160">
        <f t="shared" si="55"/>
        <v>0</v>
      </c>
      <c r="AH108" s="160">
        <f t="shared" si="55"/>
        <v>0</v>
      </c>
      <c r="AI108" s="160">
        <f t="shared" si="55"/>
        <v>0</v>
      </c>
      <c r="AJ108" s="160">
        <f t="shared" si="55"/>
        <v>0</v>
      </c>
      <c r="AK108" s="160">
        <f t="shared" si="55"/>
        <v>0</v>
      </c>
      <c r="AL108" s="160">
        <f t="shared" si="55"/>
        <v>0</v>
      </c>
      <c r="AM108" s="160">
        <f t="shared" si="55"/>
        <v>0</v>
      </c>
      <c r="AN108" s="160">
        <f t="shared" si="55"/>
        <v>0</v>
      </c>
      <c r="AO108" s="160">
        <f t="shared" si="55"/>
        <v>0</v>
      </c>
      <c r="AP108" s="160">
        <f t="shared" si="55"/>
        <v>0</v>
      </c>
      <c r="AQ108" s="160">
        <f t="shared" si="55"/>
        <v>0</v>
      </c>
      <c r="AR108" s="160">
        <f t="shared" si="55"/>
        <v>0</v>
      </c>
      <c r="AS108" s="160">
        <f t="shared" si="55"/>
        <v>0</v>
      </c>
      <c r="AT108" s="160">
        <f t="shared" si="55"/>
        <v>0</v>
      </c>
      <c r="AU108" s="160">
        <f t="shared" si="55"/>
        <v>0</v>
      </c>
      <c r="AV108" s="160">
        <f t="shared" si="55"/>
        <v>0</v>
      </c>
    </row>
    <row r="109" spans="2:48" x14ac:dyDescent="0.2">
      <c r="B109" s="228" t="s">
        <v>184</v>
      </c>
      <c r="C109" s="259"/>
      <c r="D109" s="262">
        <f t="shared" si="46"/>
        <v>3.8518864034508219E-3</v>
      </c>
      <c r="E109" s="160">
        <f t="shared" si="47"/>
        <v>481.90788863112675</v>
      </c>
      <c r="F109" s="2"/>
      <c r="G109" s="160">
        <f t="shared" ref="G109:AV109" si="56">+G89*G$5</f>
        <v>0</v>
      </c>
      <c r="H109" s="160">
        <f t="shared" si="56"/>
        <v>135.72316212924628</v>
      </c>
      <c r="I109" s="160">
        <f t="shared" si="56"/>
        <v>275.78946544662853</v>
      </c>
      <c r="J109" s="160">
        <f t="shared" si="56"/>
        <v>70.395261055251908</v>
      </c>
      <c r="K109" s="160">
        <f t="shared" si="56"/>
        <v>0</v>
      </c>
      <c r="L109" s="160">
        <f t="shared" si="56"/>
        <v>0</v>
      </c>
      <c r="M109" s="160">
        <f t="shared" si="56"/>
        <v>0</v>
      </c>
      <c r="N109" s="160">
        <f t="shared" si="56"/>
        <v>0</v>
      </c>
      <c r="O109" s="160">
        <f t="shared" si="56"/>
        <v>0</v>
      </c>
      <c r="P109" s="160">
        <f t="shared" si="56"/>
        <v>0</v>
      </c>
      <c r="Q109" s="160">
        <f t="shared" si="56"/>
        <v>0</v>
      </c>
      <c r="R109" s="160">
        <f t="shared" si="56"/>
        <v>0</v>
      </c>
      <c r="S109" s="160">
        <f t="shared" si="56"/>
        <v>0</v>
      </c>
      <c r="T109" s="160">
        <f t="shared" si="56"/>
        <v>0</v>
      </c>
      <c r="U109" s="160">
        <f t="shared" si="56"/>
        <v>0</v>
      </c>
      <c r="V109" s="160">
        <f t="shared" si="56"/>
        <v>0</v>
      </c>
      <c r="W109" s="160">
        <f t="shared" si="56"/>
        <v>0</v>
      </c>
      <c r="X109" s="160">
        <f t="shared" si="56"/>
        <v>0</v>
      </c>
      <c r="Y109" s="160">
        <f t="shared" si="56"/>
        <v>0</v>
      </c>
      <c r="Z109" s="160">
        <f t="shared" si="56"/>
        <v>0</v>
      </c>
      <c r="AA109" s="160">
        <f t="shared" si="56"/>
        <v>0</v>
      </c>
      <c r="AB109" s="160">
        <f t="shared" si="56"/>
        <v>0</v>
      </c>
      <c r="AC109" s="160">
        <f t="shared" si="56"/>
        <v>0</v>
      </c>
      <c r="AD109" s="160">
        <f t="shared" si="56"/>
        <v>0</v>
      </c>
      <c r="AE109" s="160">
        <f t="shared" si="56"/>
        <v>0</v>
      </c>
      <c r="AF109" s="160">
        <f t="shared" si="56"/>
        <v>0</v>
      </c>
      <c r="AG109" s="160">
        <f t="shared" si="56"/>
        <v>0</v>
      </c>
      <c r="AH109" s="160">
        <f t="shared" si="56"/>
        <v>0</v>
      </c>
      <c r="AI109" s="160">
        <f t="shared" si="56"/>
        <v>0</v>
      </c>
      <c r="AJ109" s="160">
        <f t="shared" si="56"/>
        <v>0</v>
      </c>
      <c r="AK109" s="160">
        <f t="shared" si="56"/>
        <v>0</v>
      </c>
      <c r="AL109" s="160">
        <f t="shared" si="56"/>
        <v>0</v>
      </c>
      <c r="AM109" s="160">
        <f t="shared" si="56"/>
        <v>0</v>
      </c>
      <c r="AN109" s="160">
        <f t="shared" si="56"/>
        <v>0</v>
      </c>
      <c r="AO109" s="160">
        <f t="shared" si="56"/>
        <v>0</v>
      </c>
      <c r="AP109" s="160">
        <f t="shared" si="56"/>
        <v>0</v>
      </c>
      <c r="AQ109" s="160">
        <f t="shared" si="56"/>
        <v>0</v>
      </c>
      <c r="AR109" s="160">
        <f t="shared" si="56"/>
        <v>0</v>
      </c>
      <c r="AS109" s="160">
        <f t="shared" si="56"/>
        <v>0</v>
      </c>
      <c r="AT109" s="160">
        <f t="shared" si="56"/>
        <v>0</v>
      </c>
      <c r="AU109" s="160">
        <f t="shared" si="56"/>
        <v>0</v>
      </c>
      <c r="AV109" s="160">
        <f t="shared" si="56"/>
        <v>0</v>
      </c>
    </row>
    <row r="110" spans="2:48" x14ac:dyDescent="0.2">
      <c r="B110" s="2" t="s">
        <v>189</v>
      </c>
      <c r="C110" s="259"/>
      <c r="D110" s="262">
        <f t="shared" si="46"/>
        <v>8.6392216519014953E-3</v>
      </c>
      <c r="E110" s="160">
        <f t="shared" si="47"/>
        <v>1080.8493890043969</v>
      </c>
      <c r="F110" s="2"/>
      <c r="G110" s="160">
        <f t="shared" ref="G110:AV110" si="57">+G90*G$5</f>
        <v>0</v>
      </c>
      <c r="H110" s="160">
        <f t="shared" si="57"/>
        <v>304.40733659255017</v>
      </c>
      <c r="I110" s="160">
        <f t="shared" si="57"/>
        <v>618.55570795606195</v>
      </c>
      <c r="J110" s="160">
        <f t="shared" si="57"/>
        <v>157.88634445578481</v>
      </c>
      <c r="K110" s="160">
        <f t="shared" si="57"/>
        <v>0</v>
      </c>
      <c r="L110" s="160">
        <f t="shared" si="57"/>
        <v>0</v>
      </c>
      <c r="M110" s="160">
        <f t="shared" si="57"/>
        <v>0</v>
      </c>
      <c r="N110" s="160">
        <f t="shared" si="57"/>
        <v>0</v>
      </c>
      <c r="O110" s="160">
        <f t="shared" si="57"/>
        <v>0</v>
      </c>
      <c r="P110" s="160">
        <f t="shared" si="57"/>
        <v>0</v>
      </c>
      <c r="Q110" s="160">
        <f t="shared" si="57"/>
        <v>0</v>
      </c>
      <c r="R110" s="160">
        <f t="shared" si="57"/>
        <v>0</v>
      </c>
      <c r="S110" s="160">
        <f t="shared" si="57"/>
        <v>0</v>
      </c>
      <c r="T110" s="160">
        <f t="shared" si="57"/>
        <v>0</v>
      </c>
      <c r="U110" s="160">
        <f t="shared" si="57"/>
        <v>0</v>
      </c>
      <c r="V110" s="160">
        <f t="shared" si="57"/>
        <v>0</v>
      </c>
      <c r="W110" s="160">
        <f t="shared" si="57"/>
        <v>0</v>
      </c>
      <c r="X110" s="160">
        <f t="shared" si="57"/>
        <v>0</v>
      </c>
      <c r="Y110" s="160">
        <f t="shared" si="57"/>
        <v>0</v>
      </c>
      <c r="Z110" s="160">
        <f t="shared" si="57"/>
        <v>0</v>
      </c>
      <c r="AA110" s="160">
        <f t="shared" si="57"/>
        <v>0</v>
      </c>
      <c r="AB110" s="160">
        <f t="shared" si="57"/>
        <v>0</v>
      </c>
      <c r="AC110" s="160">
        <f t="shared" si="57"/>
        <v>0</v>
      </c>
      <c r="AD110" s="160">
        <f t="shared" si="57"/>
        <v>0</v>
      </c>
      <c r="AE110" s="160">
        <f t="shared" si="57"/>
        <v>0</v>
      </c>
      <c r="AF110" s="160">
        <f t="shared" si="57"/>
        <v>0</v>
      </c>
      <c r="AG110" s="160">
        <f t="shared" si="57"/>
        <v>0</v>
      </c>
      <c r="AH110" s="160">
        <f t="shared" si="57"/>
        <v>0</v>
      </c>
      <c r="AI110" s="160">
        <f t="shared" si="57"/>
        <v>0</v>
      </c>
      <c r="AJ110" s="160">
        <f t="shared" si="57"/>
        <v>0</v>
      </c>
      <c r="AK110" s="160">
        <f t="shared" si="57"/>
        <v>0</v>
      </c>
      <c r="AL110" s="160">
        <f t="shared" si="57"/>
        <v>0</v>
      </c>
      <c r="AM110" s="160">
        <f t="shared" si="57"/>
        <v>0</v>
      </c>
      <c r="AN110" s="160">
        <f t="shared" si="57"/>
        <v>0</v>
      </c>
      <c r="AO110" s="160">
        <f t="shared" si="57"/>
        <v>0</v>
      </c>
      <c r="AP110" s="160">
        <f t="shared" si="57"/>
        <v>0</v>
      </c>
      <c r="AQ110" s="160">
        <f t="shared" si="57"/>
        <v>0</v>
      </c>
      <c r="AR110" s="160">
        <f t="shared" si="57"/>
        <v>0</v>
      </c>
      <c r="AS110" s="160">
        <f t="shared" si="57"/>
        <v>0</v>
      </c>
      <c r="AT110" s="160">
        <f t="shared" si="57"/>
        <v>0</v>
      </c>
      <c r="AU110" s="160">
        <f t="shared" si="57"/>
        <v>0</v>
      </c>
      <c r="AV110" s="160">
        <f t="shared" si="57"/>
        <v>0</v>
      </c>
    </row>
    <row r="111" spans="2:48" x14ac:dyDescent="0.2">
      <c r="B111" s="22" t="s">
        <v>185</v>
      </c>
      <c r="C111" s="259"/>
      <c r="D111" s="262">
        <f t="shared" si="46"/>
        <v>4.3196108259507482E-2</v>
      </c>
      <c r="E111" s="160">
        <f t="shared" si="47"/>
        <v>5404.2469450219851</v>
      </c>
      <c r="F111" s="2"/>
      <c r="G111" s="160">
        <f t="shared" ref="G111:AV111" si="58">+G91*G$5</f>
        <v>0</v>
      </c>
      <c r="H111" s="160">
        <f t="shared" si="58"/>
        <v>1522.036682962751</v>
      </c>
      <c r="I111" s="160">
        <f t="shared" si="58"/>
        <v>3092.77853978031</v>
      </c>
      <c r="J111" s="160">
        <f t="shared" si="58"/>
        <v>789.4317222789241</v>
      </c>
      <c r="K111" s="160">
        <f t="shared" si="58"/>
        <v>0</v>
      </c>
      <c r="L111" s="160">
        <f t="shared" si="58"/>
        <v>0</v>
      </c>
      <c r="M111" s="160">
        <f t="shared" si="58"/>
        <v>0</v>
      </c>
      <c r="N111" s="160">
        <f t="shared" si="58"/>
        <v>0</v>
      </c>
      <c r="O111" s="160">
        <f t="shared" si="58"/>
        <v>0</v>
      </c>
      <c r="P111" s="160">
        <f t="shared" si="58"/>
        <v>0</v>
      </c>
      <c r="Q111" s="160">
        <f t="shared" si="58"/>
        <v>0</v>
      </c>
      <c r="R111" s="160">
        <f t="shared" si="58"/>
        <v>0</v>
      </c>
      <c r="S111" s="160">
        <f t="shared" si="58"/>
        <v>0</v>
      </c>
      <c r="T111" s="160">
        <f t="shared" si="58"/>
        <v>0</v>
      </c>
      <c r="U111" s="160">
        <f t="shared" si="58"/>
        <v>0</v>
      </c>
      <c r="V111" s="160">
        <f t="shared" si="58"/>
        <v>0</v>
      </c>
      <c r="W111" s="160">
        <f t="shared" si="58"/>
        <v>0</v>
      </c>
      <c r="X111" s="160">
        <f t="shared" si="58"/>
        <v>0</v>
      </c>
      <c r="Y111" s="160">
        <f t="shared" si="58"/>
        <v>0</v>
      </c>
      <c r="Z111" s="160">
        <f t="shared" si="58"/>
        <v>0</v>
      </c>
      <c r="AA111" s="160">
        <f t="shared" si="58"/>
        <v>0</v>
      </c>
      <c r="AB111" s="160">
        <f t="shared" si="58"/>
        <v>0</v>
      </c>
      <c r="AC111" s="160">
        <f t="shared" si="58"/>
        <v>0</v>
      </c>
      <c r="AD111" s="160">
        <f t="shared" si="58"/>
        <v>0</v>
      </c>
      <c r="AE111" s="160">
        <f t="shared" si="58"/>
        <v>0</v>
      </c>
      <c r="AF111" s="160">
        <f t="shared" si="58"/>
        <v>0</v>
      </c>
      <c r="AG111" s="160">
        <f t="shared" si="58"/>
        <v>0</v>
      </c>
      <c r="AH111" s="160">
        <f t="shared" si="58"/>
        <v>0</v>
      </c>
      <c r="AI111" s="160">
        <f t="shared" si="58"/>
        <v>0</v>
      </c>
      <c r="AJ111" s="160">
        <f t="shared" si="58"/>
        <v>0</v>
      </c>
      <c r="AK111" s="160">
        <f t="shared" si="58"/>
        <v>0</v>
      </c>
      <c r="AL111" s="160">
        <f t="shared" si="58"/>
        <v>0</v>
      </c>
      <c r="AM111" s="160">
        <f t="shared" si="58"/>
        <v>0</v>
      </c>
      <c r="AN111" s="160">
        <f t="shared" si="58"/>
        <v>0</v>
      </c>
      <c r="AO111" s="160">
        <f t="shared" si="58"/>
        <v>0</v>
      </c>
      <c r="AP111" s="160">
        <f t="shared" si="58"/>
        <v>0</v>
      </c>
      <c r="AQ111" s="160">
        <f t="shared" si="58"/>
        <v>0</v>
      </c>
      <c r="AR111" s="160">
        <f t="shared" si="58"/>
        <v>0</v>
      </c>
      <c r="AS111" s="160">
        <f t="shared" si="58"/>
        <v>0</v>
      </c>
      <c r="AT111" s="160">
        <f t="shared" si="58"/>
        <v>0</v>
      </c>
      <c r="AU111" s="160">
        <f t="shared" si="58"/>
        <v>0</v>
      </c>
      <c r="AV111" s="160">
        <f t="shared" si="58"/>
        <v>0</v>
      </c>
    </row>
    <row r="112" spans="2:48" x14ac:dyDescent="0.2">
      <c r="B112" s="22" t="s">
        <v>186</v>
      </c>
      <c r="C112" s="259"/>
      <c r="D112" s="262">
        <f t="shared" si="46"/>
        <v>2.5917664955704488E-2</v>
      </c>
      <c r="E112" s="160">
        <f t="shared" si="47"/>
        <v>3242.5481670131908</v>
      </c>
      <c r="F112" s="2"/>
      <c r="G112" s="160">
        <f t="shared" ref="G112:AV112" si="59">+G92*G$5</f>
        <v>0</v>
      </c>
      <c r="H112" s="160">
        <f t="shared" si="59"/>
        <v>913.22200977765056</v>
      </c>
      <c r="I112" s="160">
        <f t="shared" si="59"/>
        <v>1855.6671238681859</v>
      </c>
      <c r="J112" s="160">
        <f t="shared" si="59"/>
        <v>473.65903336735437</v>
      </c>
      <c r="K112" s="160">
        <f t="shared" si="59"/>
        <v>0</v>
      </c>
      <c r="L112" s="160">
        <f t="shared" si="59"/>
        <v>0</v>
      </c>
      <c r="M112" s="160">
        <f t="shared" si="59"/>
        <v>0</v>
      </c>
      <c r="N112" s="160">
        <f t="shared" si="59"/>
        <v>0</v>
      </c>
      <c r="O112" s="160">
        <f t="shared" si="59"/>
        <v>0</v>
      </c>
      <c r="P112" s="160">
        <f t="shared" si="59"/>
        <v>0</v>
      </c>
      <c r="Q112" s="160">
        <f t="shared" si="59"/>
        <v>0</v>
      </c>
      <c r="R112" s="160">
        <f t="shared" si="59"/>
        <v>0</v>
      </c>
      <c r="S112" s="160">
        <f t="shared" si="59"/>
        <v>0</v>
      </c>
      <c r="T112" s="160">
        <f t="shared" si="59"/>
        <v>0</v>
      </c>
      <c r="U112" s="160">
        <f t="shared" si="59"/>
        <v>0</v>
      </c>
      <c r="V112" s="160">
        <f t="shared" si="59"/>
        <v>0</v>
      </c>
      <c r="W112" s="160">
        <f t="shared" si="59"/>
        <v>0</v>
      </c>
      <c r="X112" s="160">
        <f t="shared" si="59"/>
        <v>0</v>
      </c>
      <c r="Y112" s="160">
        <f t="shared" si="59"/>
        <v>0</v>
      </c>
      <c r="Z112" s="160">
        <f t="shared" si="59"/>
        <v>0</v>
      </c>
      <c r="AA112" s="160">
        <f t="shared" si="59"/>
        <v>0</v>
      </c>
      <c r="AB112" s="160">
        <f t="shared" si="59"/>
        <v>0</v>
      </c>
      <c r="AC112" s="160">
        <f t="shared" si="59"/>
        <v>0</v>
      </c>
      <c r="AD112" s="160">
        <f t="shared" si="59"/>
        <v>0</v>
      </c>
      <c r="AE112" s="160">
        <f t="shared" si="59"/>
        <v>0</v>
      </c>
      <c r="AF112" s="160">
        <f t="shared" si="59"/>
        <v>0</v>
      </c>
      <c r="AG112" s="160">
        <f t="shared" si="59"/>
        <v>0</v>
      </c>
      <c r="AH112" s="160">
        <f t="shared" si="59"/>
        <v>0</v>
      </c>
      <c r="AI112" s="160">
        <f t="shared" si="59"/>
        <v>0</v>
      </c>
      <c r="AJ112" s="160">
        <f t="shared" si="59"/>
        <v>0</v>
      </c>
      <c r="AK112" s="160">
        <f t="shared" si="59"/>
        <v>0</v>
      </c>
      <c r="AL112" s="160">
        <f t="shared" si="59"/>
        <v>0</v>
      </c>
      <c r="AM112" s="160">
        <f t="shared" si="59"/>
        <v>0</v>
      </c>
      <c r="AN112" s="160">
        <f t="shared" si="59"/>
        <v>0</v>
      </c>
      <c r="AO112" s="160">
        <f t="shared" si="59"/>
        <v>0</v>
      </c>
      <c r="AP112" s="160">
        <f t="shared" si="59"/>
        <v>0</v>
      </c>
      <c r="AQ112" s="160">
        <f t="shared" si="59"/>
        <v>0</v>
      </c>
      <c r="AR112" s="160">
        <f t="shared" si="59"/>
        <v>0</v>
      </c>
      <c r="AS112" s="160">
        <f t="shared" si="59"/>
        <v>0</v>
      </c>
      <c r="AT112" s="160">
        <f t="shared" si="59"/>
        <v>0</v>
      </c>
      <c r="AU112" s="160">
        <f t="shared" si="59"/>
        <v>0</v>
      </c>
      <c r="AV112" s="160">
        <f t="shared" si="59"/>
        <v>0</v>
      </c>
    </row>
    <row r="113" spans="2:48" x14ac:dyDescent="0.2">
      <c r="B113" s="22" t="s">
        <v>187</v>
      </c>
      <c r="C113" s="259"/>
      <c r="D113" s="262">
        <f t="shared" si="46"/>
        <v>4.3196108259507482E-2</v>
      </c>
      <c r="E113" s="160">
        <f t="shared" si="47"/>
        <v>5404.2469450219851</v>
      </c>
      <c r="F113" s="2"/>
      <c r="G113" s="160">
        <f t="shared" ref="G113:AV113" si="60">+G93*G$5</f>
        <v>0</v>
      </c>
      <c r="H113" s="160">
        <f t="shared" si="60"/>
        <v>1522.036682962751</v>
      </c>
      <c r="I113" s="160">
        <f t="shared" si="60"/>
        <v>3092.77853978031</v>
      </c>
      <c r="J113" s="160">
        <f t="shared" si="60"/>
        <v>789.4317222789241</v>
      </c>
      <c r="K113" s="160">
        <f t="shared" si="60"/>
        <v>0</v>
      </c>
      <c r="L113" s="160">
        <f t="shared" si="60"/>
        <v>0</v>
      </c>
      <c r="M113" s="160">
        <f t="shared" si="60"/>
        <v>0</v>
      </c>
      <c r="N113" s="160">
        <f t="shared" si="60"/>
        <v>0</v>
      </c>
      <c r="O113" s="160">
        <f t="shared" si="60"/>
        <v>0</v>
      </c>
      <c r="P113" s="160">
        <f t="shared" si="60"/>
        <v>0</v>
      </c>
      <c r="Q113" s="160">
        <f t="shared" si="60"/>
        <v>0</v>
      </c>
      <c r="R113" s="160">
        <f t="shared" si="60"/>
        <v>0</v>
      </c>
      <c r="S113" s="160">
        <f t="shared" si="60"/>
        <v>0</v>
      </c>
      <c r="T113" s="160">
        <f t="shared" si="60"/>
        <v>0</v>
      </c>
      <c r="U113" s="160">
        <f t="shared" si="60"/>
        <v>0</v>
      </c>
      <c r="V113" s="160">
        <f t="shared" si="60"/>
        <v>0</v>
      </c>
      <c r="W113" s="160">
        <f t="shared" si="60"/>
        <v>0</v>
      </c>
      <c r="X113" s="160">
        <f t="shared" si="60"/>
        <v>0</v>
      </c>
      <c r="Y113" s="160">
        <f t="shared" si="60"/>
        <v>0</v>
      </c>
      <c r="Z113" s="160">
        <f t="shared" si="60"/>
        <v>0</v>
      </c>
      <c r="AA113" s="160">
        <f t="shared" si="60"/>
        <v>0</v>
      </c>
      <c r="AB113" s="160">
        <f t="shared" si="60"/>
        <v>0</v>
      </c>
      <c r="AC113" s="160">
        <f t="shared" si="60"/>
        <v>0</v>
      </c>
      <c r="AD113" s="160">
        <f t="shared" si="60"/>
        <v>0</v>
      </c>
      <c r="AE113" s="160">
        <f t="shared" si="60"/>
        <v>0</v>
      </c>
      <c r="AF113" s="160">
        <f t="shared" si="60"/>
        <v>0</v>
      </c>
      <c r="AG113" s="160">
        <f t="shared" si="60"/>
        <v>0</v>
      </c>
      <c r="AH113" s="160">
        <f t="shared" si="60"/>
        <v>0</v>
      </c>
      <c r="AI113" s="160">
        <f t="shared" si="60"/>
        <v>0</v>
      </c>
      <c r="AJ113" s="160">
        <f t="shared" si="60"/>
        <v>0</v>
      </c>
      <c r="AK113" s="160">
        <f t="shared" si="60"/>
        <v>0</v>
      </c>
      <c r="AL113" s="160">
        <f t="shared" si="60"/>
        <v>0</v>
      </c>
      <c r="AM113" s="160">
        <f t="shared" si="60"/>
        <v>0</v>
      </c>
      <c r="AN113" s="160">
        <f t="shared" si="60"/>
        <v>0</v>
      </c>
      <c r="AO113" s="160">
        <f t="shared" si="60"/>
        <v>0</v>
      </c>
      <c r="AP113" s="160">
        <f t="shared" si="60"/>
        <v>0</v>
      </c>
      <c r="AQ113" s="160">
        <f t="shared" si="60"/>
        <v>0</v>
      </c>
      <c r="AR113" s="160">
        <f t="shared" si="60"/>
        <v>0</v>
      </c>
      <c r="AS113" s="160">
        <f t="shared" si="60"/>
        <v>0</v>
      </c>
      <c r="AT113" s="160">
        <f t="shared" si="60"/>
        <v>0</v>
      </c>
      <c r="AU113" s="160">
        <f t="shared" si="60"/>
        <v>0</v>
      </c>
      <c r="AV113" s="160">
        <f t="shared" si="60"/>
        <v>0</v>
      </c>
    </row>
    <row r="114" spans="2:48" x14ac:dyDescent="0.2">
      <c r="B114" s="22" t="s">
        <v>252</v>
      </c>
      <c r="C114" s="259"/>
      <c r="D114" s="262">
        <f t="shared" si="46"/>
        <v>1.703188007532962E-2</v>
      </c>
      <c r="E114" s="160">
        <f t="shared" si="47"/>
        <v>2130.8513561478512</v>
      </c>
      <c r="F114" s="2"/>
      <c r="G114" s="160">
        <f t="shared" ref="G114:AV114" si="61">+G94*G$5</f>
        <v>0</v>
      </c>
      <c r="H114" s="160">
        <f t="shared" si="61"/>
        <v>2130.8513561478512</v>
      </c>
      <c r="I114" s="160">
        <f t="shared" si="61"/>
        <v>0</v>
      </c>
      <c r="J114" s="160">
        <f t="shared" si="61"/>
        <v>0</v>
      </c>
      <c r="K114" s="160">
        <f t="shared" si="61"/>
        <v>0</v>
      </c>
      <c r="L114" s="160">
        <f t="shared" si="61"/>
        <v>0</v>
      </c>
      <c r="M114" s="160">
        <f t="shared" si="61"/>
        <v>0</v>
      </c>
      <c r="N114" s="160">
        <f t="shared" si="61"/>
        <v>0</v>
      </c>
      <c r="O114" s="160">
        <f t="shared" si="61"/>
        <v>0</v>
      </c>
      <c r="P114" s="160">
        <f t="shared" si="61"/>
        <v>0</v>
      </c>
      <c r="Q114" s="160">
        <f t="shared" si="61"/>
        <v>0</v>
      </c>
      <c r="R114" s="160">
        <f t="shared" si="61"/>
        <v>0</v>
      </c>
      <c r="S114" s="160">
        <f t="shared" si="61"/>
        <v>0</v>
      </c>
      <c r="T114" s="160">
        <f t="shared" si="61"/>
        <v>0</v>
      </c>
      <c r="U114" s="160">
        <f t="shared" si="61"/>
        <v>0</v>
      </c>
      <c r="V114" s="160">
        <f t="shared" si="61"/>
        <v>0</v>
      </c>
      <c r="W114" s="160">
        <f t="shared" si="61"/>
        <v>0</v>
      </c>
      <c r="X114" s="160">
        <f t="shared" si="61"/>
        <v>0</v>
      </c>
      <c r="Y114" s="160">
        <f t="shared" si="61"/>
        <v>0</v>
      </c>
      <c r="Z114" s="160">
        <f t="shared" si="61"/>
        <v>0</v>
      </c>
      <c r="AA114" s="160">
        <f t="shared" si="61"/>
        <v>0</v>
      </c>
      <c r="AB114" s="160">
        <f t="shared" si="61"/>
        <v>0</v>
      </c>
      <c r="AC114" s="160">
        <f t="shared" si="61"/>
        <v>0</v>
      </c>
      <c r="AD114" s="160">
        <f t="shared" si="61"/>
        <v>0</v>
      </c>
      <c r="AE114" s="160">
        <f t="shared" si="61"/>
        <v>0</v>
      </c>
      <c r="AF114" s="160">
        <f t="shared" si="61"/>
        <v>0</v>
      </c>
      <c r="AG114" s="160">
        <f t="shared" si="61"/>
        <v>0</v>
      </c>
      <c r="AH114" s="160">
        <f t="shared" si="61"/>
        <v>0</v>
      </c>
      <c r="AI114" s="160">
        <f t="shared" si="61"/>
        <v>0</v>
      </c>
      <c r="AJ114" s="160">
        <f t="shared" si="61"/>
        <v>0</v>
      </c>
      <c r="AK114" s="160">
        <f t="shared" si="61"/>
        <v>0</v>
      </c>
      <c r="AL114" s="160">
        <f t="shared" si="61"/>
        <v>0</v>
      </c>
      <c r="AM114" s="160">
        <f t="shared" si="61"/>
        <v>0</v>
      </c>
      <c r="AN114" s="160">
        <f t="shared" si="61"/>
        <v>0</v>
      </c>
      <c r="AO114" s="160">
        <f t="shared" si="61"/>
        <v>0</v>
      </c>
      <c r="AP114" s="160">
        <f t="shared" si="61"/>
        <v>0</v>
      </c>
      <c r="AQ114" s="160">
        <f t="shared" si="61"/>
        <v>0</v>
      </c>
      <c r="AR114" s="160">
        <f t="shared" si="61"/>
        <v>0</v>
      </c>
      <c r="AS114" s="160">
        <f t="shared" si="61"/>
        <v>0</v>
      </c>
      <c r="AT114" s="160">
        <f t="shared" si="61"/>
        <v>0</v>
      </c>
      <c r="AU114" s="160">
        <f t="shared" si="61"/>
        <v>0</v>
      </c>
      <c r="AV114" s="160">
        <f t="shared" si="61"/>
        <v>0</v>
      </c>
    </row>
    <row r="115" spans="2:48" x14ac:dyDescent="0.2">
      <c r="B115" s="22" t="s">
        <v>188</v>
      </c>
      <c r="C115" s="259"/>
      <c r="D115" s="262">
        <f t="shared" si="46"/>
        <v>0</v>
      </c>
      <c r="E115" s="160">
        <f t="shared" si="47"/>
        <v>0</v>
      </c>
      <c r="F115" s="2"/>
      <c r="G115" s="160">
        <f t="shared" ref="G115:AV115" si="62">+G95*G$5</f>
        <v>0</v>
      </c>
      <c r="H115" s="160">
        <f t="shared" si="62"/>
        <v>0</v>
      </c>
      <c r="I115" s="160">
        <f t="shared" si="62"/>
        <v>0</v>
      </c>
      <c r="J115" s="160">
        <f t="shared" si="62"/>
        <v>0</v>
      </c>
      <c r="K115" s="160">
        <f t="shared" si="62"/>
        <v>0</v>
      </c>
      <c r="L115" s="160">
        <f t="shared" si="62"/>
        <v>0</v>
      </c>
      <c r="M115" s="160">
        <f t="shared" si="62"/>
        <v>0</v>
      </c>
      <c r="N115" s="160">
        <f t="shared" si="62"/>
        <v>0</v>
      </c>
      <c r="O115" s="160">
        <f t="shared" si="62"/>
        <v>0</v>
      </c>
      <c r="P115" s="160">
        <f t="shared" si="62"/>
        <v>0</v>
      </c>
      <c r="Q115" s="160">
        <f t="shared" si="62"/>
        <v>0</v>
      </c>
      <c r="R115" s="160">
        <f t="shared" si="62"/>
        <v>0</v>
      </c>
      <c r="S115" s="160">
        <f t="shared" si="62"/>
        <v>0</v>
      </c>
      <c r="T115" s="160">
        <f t="shared" si="62"/>
        <v>0</v>
      </c>
      <c r="U115" s="160">
        <f t="shared" si="62"/>
        <v>0</v>
      </c>
      <c r="V115" s="160">
        <f t="shared" si="62"/>
        <v>0</v>
      </c>
      <c r="W115" s="160">
        <f t="shared" si="62"/>
        <v>0</v>
      </c>
      <c r="X115" s="160">
        <f t="shared" si="62"/>
        <v>0</v>
      </c>
      <c r="Y115" s="160">
        <f t="shared" si="62"/>
        <v>0</v>
      </c>
      <c r="Z115" s="160">
        <f t="shared" si="62"/>
        <v>0</v>
      </c>
      <c r="AA115" s="160">
        <f t="shared" si="62"/>
        <v>0</v>
      </c>
      <c r="AB115" s="160">
        <f t="shared" si="62"/>
        <v>0</v>
      </c>
      <c r="AC115" s="160">
        <f t="shared" si="62"/>
        <v>0</v>
      </c>
      <c r="AD115" s="160">
        <f t="shared" si="62"/>
        <v>0</v>
      </c>
      <c r="AE115" s="160">
        <f t="shared" si="62"/>
        <v>0</v>
      </c>
      <c r="AF115" s="160">
        <f t="shared" si="62"/>
        <v>0</v>
      </c>
      <c r="AG115" s="160">
        <f t="shared" si="62"/>
        <v>0</v>
      </c>
      <c r="AH115" s="160">
        <f t="shared" si="62"/>
        <v>0</v>
      </c>
      <c r="AI115" s="160">
        <f t="shared" si="62"/>
        <v>0</v>
      </c>
      <c r="AJ115" s="160">
        <f t="shared" si="62"/>
        <v>0</v>
      </c>
      <c r="AK115" s="160">
        <f t="shared" si="62"/>
        <v>0</v>
      </c>
      <c r="AL115" s="160">
        <f t="shared" si="62"/>
        <v>0</v>
      </c>
      <c r="AM115" s="160">
        <f t="shared" si="62"/>
        <v>0</v>
      </c>
      <c r="AN115" s="160">
        <f t="shared" si="62"/>
        <v>0</v>
      </c>
      <c r="AO115" s="160">
        <f t="shared" si="62"/>
        <v>0</v>
      </c>
      <c r="AP115" s="160">
        <f t="shared" si="62"/>
        <v>0</v>
      </c>
      <c r="AQ115" s="160">
        <f t="shared" si="62"/>
        <v>0</v>
      </c>
      <c r="AR115" s="160">
        <f t="shared" si="62"/>
        <v>0</v>
      </c>
      <c r="AS115" s="160">
        <f t="shared" si="62"/>
        <v>0</v>
      </c>
      <c r="AT115" s="160">
        <f t="shared" si="62"/>
        <v>0</v>
      </c>
      <c r="AU115" s="160">
        <f t="shared" si="62"/>
        <v>0</v>
      </c>
      <c r="AV115" s="160">
        <f t="shared" si="62"/>
        <v>0</v>
      </c>
    </row>
    <row r="116" spans="2:48" x14ac:dyDescent="0.2">
      <c r="C116" s="259"/>
      <c r="D116" s="267"/>
      <c r="E116" s="160"/>
      <c r="F116" s="2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</row>
    <row r="117" spans="2:48" ht="13.5" thickBot="1" x14ac:dyDescent="0.25">
      <c r="B117" s="260" t="s">
        <v>240</v>
      </c>
      <c r="C117" s="266" t="s">
        <v>254</v>
      </c>
      <c r="D117" s="263">
        <f>+SUM(D100:D115)</f>
        <v>0.99999999999999989</v>
      </c>
      <c r="E117" s="261">
        <f>+SUM(G117:AV117)</f>
        <v>125109.57960738298</v>
      </c>
      <c r="F117" s="260"/>
      <c r="G117" s="261">
        <f>+SUM(G100:G115)</f>
        <v>0</v>
      </c>
      <c r="H117" s="261">
        <f t="shared" ref="H117:AV117" si="63">+SUM(H100:H115)</f>
        <v>36406.361414585437</v>
      </c>
      <c r="I117" s="261">
        <f t="shared" si="63"/>
        <v>82612.580044729315</v>
      </c>
      <c r="J117" s="261">
        <f t="shared" si="63"/>
        <v>6090.6381480682257</v>
      </c>
      <c r="K117" s="261">
        <f t="shared" si="63"/>
        <v>0</v>
      </c>
      <c r="L117" s="261">
        <f t="shared" si="63"/>
        <v>0</v>
      </c>
      <c r="M117" s="261">
        <f t="shared" si="63"/>
        <v>0</v>
      </c>
      <c r="N117" s="261">
        <f t="shared" si="63"/>
        <v>0</v>
      </c>
      <c r="O117" s="261">
        <f t="shared" si="63"/>
        <v>0</v>
      </c>
      <c r="P117" s="261">
        <f t="shared" si="63"/>
        <v>0</v>
      </c>
      <c r="Q117" s="261">
        <f t="shared" si="63"/>
        <v>0</v>
      </c>
      <c r="R117" s="261">
        <f t="shared" si="63"/>
        <v>0</v>
      </c>
      <c r="S117" s="261">
        <f t="shared" si="63"/>
        <v>0</v>
      </c>
      <c r="T117" s="261">
        <f t="shared" si="63"/>
        <v>0</v>
      </c>
      <c r="U117" s="261">
        <f t="shared" si="63"/>
        <v>0</v>
      </c>
      <c r="V117" s="261">
        <f t="shared" si="63"/>
        <v>0</v>
      </c>
      <c r="W117" s="261">
        <f t="shared" si="63"/>
        <v>0</v>
      </c>
      <c r="X117" s="261">
        <f t="shared" si="63"/>
        <v>0</v>
      </c>
      <c r="Y117" s="261">
        <f t="shared" si="63"/>
        <v>0</v>
      </c>
      <c r="Z117" s="261">
        <f t="shared" si="63"/>
        <v>0</v>
      </c>
      <c r="AA117" s="261">
        <f t="shared" si="63"/>
        <v>0</v>
      </c>
      <c r="AB117" s="261">
        <f t="shared" si="63"/>
        <v>0</v>
      </c>
      <c r="AC117" s="261">
        <f t="shared" si="63"/>
        <v>0</v>
      </c>
      <c r="AD117" s="261">
        <f t="shared" si="63"/>
        <v>0</v>
      </c>
      <c r="AE117" s="261">
        <f t="shared" si="63"/>
        <v>0</v>
      </c>
      <c r="AF117" s="261">
        <f t="shared" si="63"/>
        <v>0</v>
      </c>
      <c r="AG117" s="261">
        <f t="shared" si="63"/>
        <v>0</v>
      </c>
      <c r="AH117" s="261">
        <f t="shared" si="63"/>
        <v>0</v>
      </c>
      <c r="AI117" s="261">
        <f t="shared" si="63"/>
        <v>0</v>
      </c>
      <c r="AJ117" s="261">
        <f t="shared" si="63"/>
        <v>0</v>
      </c>
      <c r="AK117" s="261">
        <f t="shared" si="63"/>
        <v>0</v>
      </c>
      <c r="AL117" s="261">
        <f t="shared" si="63"/>
        <v>0</v>
      </c>
      <c r="AM117" s="261">
        <f t="shared" si="63"/>
        <v>0</v>
      </c>
      <c r="AN117" s="261">
        <f t="shared" si="63"/>
        <v>0</v>
      </c>
      <c r="AO117" s="261">
        <f t="shared" si="63"/>
        <v>0</v>
      </c>
      <c r="AP117" s="261">
        <f t="shared" si="63"/>
        <v>0</v>
      </c>
      <c r="AQ117" s="261">
        <f t="shared" si="63"/>
        <v>0</v>
      </c>
      <c r="AR117" s="261">
        <f t="shared" si="63"/>
        <v>0</v>
      </c>
      <c r="AS117" s="261">
        <f t="shared" si="63"/>
        <v>0</v>
      </c>
      <c r="AT117" s="261">
        <f t="shared" si="63"/>
        <v>0</v>
      </c>
      <c r="AU117" s="261">
        <f t="shared" si="63"/>
        <v>0</v>
      </c>
      <c r="AV117" s="261">
        <f t="shared" si="63"/>
        <v>0</v>
      </c>
    </row>
    <row r="118" spans="2:48" ht="13.5" thickTop="1" x14ac:dyDescent="0.2">
      <c r="B118" s="2"/>
      <c r="C118" s="160"/>
      <c r="D118" s="2"/>
      <c r="E118" s="160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</row>
    <row r="119" spans="2:48" x14ac:dyDescent="0.2">
      <c r="B119" s="235" t="str">
        <f>+TS!B72</f>
        <v>Tramo 2b: Itá - Paraguarí</v>
      </c>
      <c r="C119" s="23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</row>
    <row r="120" spans="2:48" x14ac:dyDescent="0.2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</row>
    <row r="121" spans="2:48" x14ac:dyDescent="0.2">
      <c r="B121" s="178" t="s">
        <v>175</v>
      </c>
      <c r="C121" s="181" t="str">
        <f>+$C$37</f>
        <v>Miles USD 2021</v>
      </c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</row>
    <row r="122" spans="2:48" x14ac:dyDescent="0.2">
      <c r="B122" s="228" t="s">
        <v>176</v>
      </c>
      <c r="C122" s="259">
        <f>+TS!D78</f>
        <v>5548.8605138917401</v>
      </c>
      <c r="D122" s="262">
        <f t="shared" ref="D122:D136" si="64">+E122/$E$139</f>
        <v>5.5454285051364918E-2</v>
      </c>
      <c r="E122" s="160">
        <f t="shared" ref="E122:E137" si="65">+SUM(G122:AV122)</f>
        <v>5548.8605138917401</v>
      </c>
      <c r="F122" s="2"/>
      <c r="G122" s="160">
        <f>+$C122*TS!G78*(1+$C$33)</f>
        <v>0</v>
      </c>
      <c r="H122" s="160">
        <f>+$C122*TS!H78*(1+$C$33)</f>
        <v>1441.8042601493598</v>
      </c>
      <c r="I122" s="160">
        <f>+$C122*TS!I78*(1+$C$33)</f>
        <v>3853.721992160532</v>
      </c>
      <c r="J122" s="160">
        <f>+$C122*TS!J78*(1+$C$33)</f>
        <v>253.33426158184869</v>
      </c>
      <c r="K122" s="160">
        <f>+$C122*TS!K78*(1+$C$33)</f>
        <v>0</v>
      </c>
      <c r="L122" s="160">
        <f>+$C122*TS!L78*(1+$C$33)</f>
        <v>0</v>
      </c>
      <c r="M122" s="160">
        <f>+$C122*TS!M78*(1+$C$33)</f>
        <v>0</v>
      </c>
      <c r="N122" s="160">
        <f>+$C122*TS!N78*(1+$C$33)</f>
        <v>0</v>
      </c>
      <c r="O122" s="160">
        <f>+$C122*TS!O78*(1+$C$33)</f>
        <v>0</v>
      </c>
      <c r="P122" s="160">
        <f>+$C122*TS!P78*(1+$C$33)</f>
        <v>0</v>
      </c>
      <c r="Q122" s="160">
        <f>+$C122*TS!Q78*(1+$C$33)</f>
        <v>0</v>
      </c>
      <c r="R122" s="160">
        <f>+$C122*TS!R78*(1+$C$33)</f>
        <v>0</v>
      </c>
      <c r="S122" s="160">
        <f>+$C122*TS!S78*(1+$C$33)</f>
        <v>0</v>
      </c>
      <c r="T122" s="160">
        <f>+$C122*TS!T78*(1+$C$33)</f>
        <v>0</v>
      </c>
      <c r="U122" s="160">
        <f>+$C122*TS!U78*(1+$C$33)</f>
        <v>0</v>
      </c>
      <c r="V122" s="160">
        <f>+$C122*TS!V78*(1+$C$33)</f>
        <v>0</v>
      </c>
      <c r="W122" s="160">
        <f>+$C122*TS!W78*(1+$C$33)</f>
        <v>0</v>
      </c>
      <c r="X122" s="160">
        <f>+$C122*TS!X78*(1+$C$33)</f>
        <v>0</v>
      </c>
      <c r="Y122" s="160">
        <f>+$C122*TS!Y78*(1+$C$33)</f>
        <v>0</v>
      </c>
      <c r="Z122" s="160">
        <f>+$C122*TS!Z78*(1+$C$33)</f>
        <v>0</v>
      </c>
      <c r="AA122" s="160">
        <f>+$C122*TS!AA78*(1+$C$33)</f>
        <v>0</v>
      </c>
      <c r="AB122" s="160">
        <f>+$C122*TS!AB78*(1+$C$33)</f>
        <v>0</v>
      </c>
      <c r="AC122" s="160">
        <f>+$C122*TS!AC78*(1+$C$33)</f>
        <v>0</v>
      </c>
      <c r="AD122" s="160">
        <f>+$C122*TS!AD78*(1+$C$33)</f>
        <v>0</v>
      </c>
      <c r="AE122" s="160">
        <f>+$C122*TS!AE78*(1+$C$33)</f>
        <v>0</v>
      </c>
      <c r="AF122" s="160">
        <f>+$C122*TS!AF78*(1+$C$33)</f>
        <v>0</v>
      </c>
      <c r="AG122" s="160">
        <f>+$C122*TS!AG78*(1+$C$33)</f>
        <v>0</v>
      </c>
      <c r="AH122" s="160">
        <f>+$C122*TS!AH78*(1+$C$33)</f>
        <v>0</v>
      </c>
      <c r="AI122" s="160">
        <f>+$C122*TS!AI78*(1+$C$33)</f>
        <v>0</v>
      </c>
      <c r="AJ122" s="160">
        <f>+$C122*TS!AJ78*(1+$C$33)</f>
        <v>0</v>
      </c>
      <c r="AK122" s="160">
        <f>+$C122*TS!AK78*(1+$C$33)</f>
        <v>0</v>
      </c>
      <c r="AL122" s="160">
        <f>+$C122*TS!AL78*(1+$C$33)</f>
        <v>0</v>
      </c>
      <c r="AM122" s="160">
        <f>+$C122*TS!AM78*(1+$C$33)</f>
        <v>0</v>
      </c>
      <c r="AN122" s="160">
        <f>+$C122*TS!AN78*(1+$C$33)</f>
        <v>0</v>
      </c>
      <c r="AO122" s="160">
        <f>+$C122*TS!AO78*(1+$C$33)</f>
        <v>0</v>
      </c>
      <c r="AP122" s="160">
        <f>+$C122*TS!AP78*(1+$C$33)</f>
        <v>0</v>
      </c>
      <c r="AQ122" s="160">
        <f>+$C122*TS!AQ78*(1+$C$33)</f>
        <v>0</v>
      </c>
      <c r="AR122" s="160">
        <f>+$C122*TS!AR78*(1+$C$33)</f>
        <v>0</v>
      </c>
      <c r="AS122" s="160">
        <f>+$C122*TS!AS78*(1+$C$33)</f>
        <v>0</v>
      </c>
      <c r="AT122" s="160">
        <f>+$C122*TS!AT78*(1+$C$33)</f>
        <v>0</v>
      </c>
      <c r="AU122" s="160">
        <f>+$C122*TS!AU78*(1+$C$33)</f>
        <v>0</v>
      </c>
      <c r="AV122" s="160">
        <f>+$C122*TS!AV78*(1+$C$33)</f>
        <v>0</v>
      </c>
    </row>
    <row r="123" spans="2:48" x14ac:dyDescent="0.2">
      <c r="B123" s="228" t="s">
        <v>177</v>
      </c>
      <c r="C123" s="259">
        <f>+TS!D79</f>
        <v>12492.754602375584</v>
      </c>
      <c r="D123" s="262">
        <f t="shared" si="64"/>
        <v>0.12485027746913067</v>
      </c>
      <c r="E123" s="160">
        <f t="shared" si="65"/>
        <v>12492.754602375586</v>
      </c>
      <c r="F123" s="2"/>
      <c r="G123" s="160">
        <f>+$C123*TS!G79*(1+$C$33)</f>
        <v>0</v>
      </c>
      <c r="H123" s="160">
        <f>+$C123*TS!H79*(1+$C$33)</f>
        <v>1403.5613175014607</v>
      </c>
      <c r="I123" s="160">
        <f>+$C123*TS!I79*(1+$C$33)</f>
        <v>11089.193284874125</v>
      </c>
      <c r="J123" s="160">
        <f>+$C123*TS!J79*(1+$C$33)</f>
        <v>0</v>
      </c>
      <c r="K123" s="160">
        <f>+$C123*TS!K79*(1+$C$33)</f>
        <v>0</v>
      </c>
      <c r="L123" s="160">
        <f>+$C123*TS!L79*(1+$C$33)</f>
        <v>0</v>
      </c>
      <c r="M123" s="160">
        <f>+$C123*TS!M79*(1+$C$33)</f>
        <v>0</v>
      </c>
      <c r="N123" s="160">
        <f>+$C123*TS!N79*(1+$C$33)</f>
        <v>0</v>
      </c>
      <c r="O123" s="160">
        <f>+$C123*TS!O79*(1+$C$33)</f>
        <v>0</v>
      </c>
      <c r="P123" s="160">
        <f>+$C123*TS!P79*(1+$C$33)</f>
        <v>0</v>
      </c>
      <c r="Q123" s="160">
        <f>+$C123*TS!Q79*(1+$C$33)</f>
        <v>0</v>
      </c>
      <c r="R123" s="160">
        <f>+$C123*TS!R79*(1+$C$33)</f>
        <v>0</v>
      </c>
      <c r="S123" s="160">
        <f>+$C123*TS!S79*(1+$C$33)</f>
        <v>0</v>
      </c>
      <c r="T123" s="160">
        <f>+$C123*TS!T79*(1+$C$33)</f>
        <v>0</v>
      </c>
      <c r="U123" s="160">
        <f>+$C123*TS!U79*(1+$C$33)</f>
        <v>0</v>
      </c>
      <c r="V123" s="160">
        <f>+$C123*TS!V79*(1+$C$33)</f>
        <v>0</v>
      </c>
      <c r="W123" s="160">
        <f>+$C123*TS!W79*(1+$C$33)</f>
        <v>0</v>
      </c>
      <c r="X123" s="160">
        <f>+$C123*TS!X79*(1+$C$33)</f>
        <v>0</v>
      </c>
      <c r="Y123" s="160">
        <f>+$C123*TS!Y79*(1+$C$33)</f>
        <v>0</v>
      </c>
      <c r="Z123" s="160">
        <f>+$C123*TS!Z79*(1+$C$33)</f>
        <v>0</v>
      </c>
      <c r="AA123" s="160">
        <f>+$C123*TS!AA79*(1+$C$33)</f>
        <v>0</v>
      </c>
      <c r="AB123" s="160">
        <f>+$C123*TS!AB79*(1+$C$33)</f>
        <v>0</v>
      </c>
      <c r="AC123" s="160">
        <f>+$C123*TS!AC79*(1+$C$33)</f>
        <v>0</v>
      </c>
      <c r="AD123" s="160">
        <f>+$C123*TS!AD79*(1+$C$33)</f>
        <v>0</v>
      </c>
      <c r="AE123" s="160">
        <f>+$C123*TS!AE79*(1+$C$33)</f>
        <v>0</v>
      </c>
      <c r="AF123" s="160">
        <f>+$C123*TS!AF79*(1+$C$33)</f>
        <v>0</v>
      </c>
      <c r="AG123" s="160">
        <f>+$C123*TS!AG79*(1+$C$33)</f>
        <v>0</v>
      </c>
      <c r="AH123" s="160">
        <f>+$C123*TS!AH79*(1+$C$33)</f>
        <v>0</v>
      </c>
      <c r="AI123" s="160">
        <f>+$C123*TS!AI79*(1+$C$33)</f>
        <v>0</v>
      </c>
      <c r="AJ123" s="160">
        <f>+$C123*TS!AJ79*(1+$C$33)</f>
        <v>0</v>
      </c>
      <c r="AK123" s="160">
        <f>+$C123*TS!AK79*(1+$C$33)</f>
        <v>0</v>
      </c>
      <c r="AL123" s="160">
        <f>+$C123*TS!AL79*(1+$C$33)</f>
        <v>0</v>
      </c>
      <c r="AM123" s="160">
        <f>+$C123*TS!AM79*(1+$C$33)</f>
        <v>0</v>
      </c>
      <c r="AN123" s="160">
        <f>+$C123*TS!AN79*(1+$C$33)</f>
        <v>0</v>
      </c>
      <c r="AO123" s="160">
        <f>+$C123*TS!AO79*(1+$C$33)</f>
        <v>0</v>
      </c>
      <c r="AP123" s="160">
        <f>+$C123*TS!AP79*(1+$C$33)</f>
        <v>0</v>
      </c>
      <c r="AQ123" s="160">
        <f>+$C123*TS!AQ79*(1+$C$33)</f>
        <v>0</v>
      </c>
      <c r="AR123" s="160">
        <f>+$C123*TS!AR79*(1+$C$33)</f>
        <v>0</v>
      </c>
      <c r="AS123" s="160">
        <f>+$C123*TS!AS79*(1+$C$33)</f>
        <v>0</v>
      </c>
      <c r="AT123" s="160">
        <f>+$C123*TS!AT79*(1+$C$33)</f>
        <v>0</v>
      </c>
      <c r="AU123" s="160">
        <f>+$C123*TS!AU79*(1+$C$33)</f>
        <v>0</v>
      </c>
      <c r="AV123" s="160">
        <f>+$C123*TS!AV79*(1+$C$33)</f>
        <v>0</v>
      </c>
    </row>
    <row r="124" spans="2:48" x14ac:dyDescent="0.2">
      <c r="B124" s="228" t="s">
        <v>178</v>
      </c>
      <c r="C124" s="259">
        <f>+TS!D80</f>
        <v>47723.629779656701</v>
      </c>
      <c r="D124" s="262">
        <f t="shared" si="64"/>
        <v>0.47694112383278481</v>
      </c>
      <c r="E124" s="160">
        <f t="shared" si="65"/>
        <v>47723.629779656701</v>
      </c>
      <c r="F124" s="2"/>
      <c r="G124" s="160">
        <f>+$C124*TS!G80*(1+$C$33)</f>
        <v>0</v>
      </c>
      <c r="H124" s="160">
        <f>+$C124*TS!H80*(1+$C$33)</f>
        <v>0</v>
      </c>
      <c r="I124" s="160">
        <f>+$C124*TS!I80*(1+$C$33)</f>
        <v>47723.629779656701</v>
      </c>
      <c r="J124" s="160">
        <f>+$C124*TS!J80*(1+$C$33)</f>
        <v>0</v>
      </c>
      <c r="K124" s="160">
        <f>+$C124*TS!K80*(1+$C$33)</f>
        <v>0</v>
      </c>
      <c r="L124" s="160">
        <f>+$C124*TS!L80*(1+$C$33)</f>
        <v>0</v>
      </c>
      <c r="M124" s="160">
        <f>+$C124*TS!M80*(1+$C$33)</f>
        <v>0</v>
      </c>
      <c r="N124" s="160">
        <f>+$C124*TS!N80*(1+$C$33)</f>
        <v>0</v>
      </c>
      <c r="O124" s="160">
        <f>+$C124*TS!O80*(1+$C$33)</f>
        <v>0</v>
      </c>
      <c r="P124" s="160">
        <f>+$C124*TS!P80*(1+$C$33)</f>
        <v>0</v>
      </c>
      <c r="Q124" s="160">
        <f>+$C124*TS!Q80*(1+$C$33)</f>
        <v>0</v>
      </c>
      <c r="R124" s="160">
        <f>+$C124*TS!R80*(1+$C$33)</f>
        <v>0</v>
      </c>
      <c r="S124" s="160">
        <f>+$C124*TS!S80*(1+$C$33)</f>
        <v>0</v>
      </c>
      <c r="T124" s="160">
        <f>+$C124*TS!T80*(1+$C$33)</f>
        <v>0</v>
      </c>
      <c r="U124" s="160">
        <f>+$C124*TS!U80*(1+$C$33)</f>
        <v>0</v>
      </c>
      <c r="V124" s="160">
        <f>+$C124*TS!V80*(1+$C$33)</f>
        <v>0</v>
      </c>
      <c r="W124" s="160">
        <f>+$C124*TS!W80*(1+$C$33)</f>
        <v>0</v>
      </c>
      <c r="X124" s="160">
        <f>+$C124*TS!X80*(1+$C$33)</f>
        <v>0</v>
      </c>
      <c r="Y124" s="160">
        <f>+$C124*TS!Y80*(1+$C$33)</f>
        <v>0</v>
      </c>
      <c r="Z124" s="160">
        <f>+$C124*TS!Z80*(1+$C$33)</f>
        <v>0</v>
      </c>
      <c r="AA124" s="160">
        <f>+$C124*TS!AA80*(1+$C$33)</f>
        <v>0</v>
      </c>
      <c r="AB124" s="160">
        <f>+$C124*TS!AB80*(1+$C$33)</f>
        <v>0</v>
      </c>
      <c r="AC124" s="160">
        <f>+$C124*TS!AC80*(1+$C$33)</f>
        <v>0</v>
      </c>
      <c r="AD124" s="160">
        <f>+$C124*TS!AD80*(1+$C$33)</f>
        <v>0</v>
      </c>
      <c r="AE124" s="160">
        <f>+$C124*TS!AE80*(1+$C$33)</f>
        <v>0</v>
      </c>
      <c r="AF124" s="160">
        <f>+$C124*TS!AF80*(1+$C$33)</f>
        <v>0</v>
      </c>
      <c r="AG124" s="160">
        <f>+$C124*TS!AG80*(1+$C$33)</f>
        <v>0</v>
      </c>
      <c r="AH124" s="160">
        <f>+$C124*TS!AH80*(1+$C$33)</f>
        <v>0</v>
      </c>
      <c r="AI124" s="160">
        <f>+$C124*TS!AI80*(1+$C$33)</f>
        <v>0</v>
      </c>
      <c r="AJ124" s="160">
        <f>+$C124*TS!AJ80*(1+$C$33)</f>
        <v>0</v>
      </c>
      <c r="AK124" s="160">
        <f>+$C124*TS!AK80*(1+$C$33)</f>
        <v>0</v>
      </c>
      <c r="AL124" s="160">
        <f>+$C124*TS!AL80*(1+$C$33)</f>
        <v>0</v>
      </c>
      <c r="AM124" s="160">
        <f>+$C124*TS!AM80*(1+$C$33)</f>
        <v>0</v>
      </c>
      <c r="AN124" s="160">
        <f>+$C124*TS!AN80*(1+$C$33)</f>
        <v>0</v>
      </c>
      <c r="AO124" s="160">
        <f>+$C124*TS!AO80*(1+$C$33)</f>
        <v>0</v>
      </c>
      <c r="AP124" s="160">
        <f>+$C124*TS!AP80*(1+$C$33)</f>
        <v>0</v>
      </c>
      <c r="AQ124" s="160">
        <f>+$C124*TS!AQ80*(1+$C$33)</f>
        <v>0</v>
      </c>
      <c r="AR124" s="160">
        <f>+$C124*TS!AR80*(1+$C$33)</f>
        <v>0</v>
      </c>
      <c r="AS124" s="160">
        <f>+$C124*TS!AS80*(1+$C$33)</f>
        <v>0</v>
      </c>
      <c r="AT124" s="160">
        <f>+$C124*TS!AT80*(1+$C$33)</f>
        <v>0</v>
      </c>
      <c r="AU124" s="160">
        <f>+$C124*TS!AU80*(1+$C$33)</f>
        <v>0</v>
      </c>
      <c r="AV124" s="160">
        <f>+$C124*TS!AV80*(1+$C$33)</f>
        <v>0</v>
      </c>
    </row>
    <row r="125" spans="2:48" x14ac:dyDescent="0.2">
      <c r="B125" s="228" t="s">
        <v>179</v>
      </c>
      <c r="C125" s="259">
        <f>+TS!D81</f>
        <v>7853.1928868019859</v>
      </c>
      <c r="D125" s="262">
        <f t="shared" si="64"/>
        <v>7.8483356324744249E-2</v>
      </c>
      <c r="E125" s="160">
        <f t="shared" si="65"/>
        <v>7853.1928868019895</v>
      </c>
      <c r="F125" s="2"/>
      <c r="G125" s="160">
        <f>+$C125*TS!G81*(1+$C$33)</f>
        <v>0</v>
      </c>
      <c r="H125" s="160">
        <f>+$C125*TS!H81*(1+$C$33)</f>
        <v>536.84098960630854</v>
      </c>
      <c r="I125" s="160">
        <f>+$C125*TS!I81*(1+$C$33)</f>
        <v>7316.351897195681</v>
      </c>
      <c r="J125" s="160">
        <f>+$C125*TS!J81*(1+$C$33)</f>
        <v>0</v>
      </c>
      <c r="K125" s="160">
        <f>+$C125*TS!K81*(1+$C$33)</f>
        <v>0</v>
      </c>
      <c r="L125" s="160">
        <f>+$C125*TS!L81*(1+$C$33)</f>
        <v>0</v>
      </c>
      <c r="M125" s="160">
        <f>+$C125*TS!M81*(1+$C$33)</f>
        <v>0</v>
      </c>
      <c r="N125" s="160">
        <f>+$C125*TS!N81*(1+$C$33)</f>
        <v>0</v>
      </c>
      <c r="O125" s="160">
        <f>+$C125*TS!O81*(1+$C$33)</f>
        <v>0</v>
      </c>
      <c r="P125" s="160">
        <f>+$C125*TS!P81*(1+$C$33)</f>
        <v>0</v>
      </c>
      <c r="Q125" s="160">
        <f>+$C125*TS!Q81*(1+$C$33)</f>
        <v>0</v>
      </c>
      <c r="R125" s="160">
        <f>+$C125*TS!R81*(1+$C$33)</f>
        <v>0</v>
      </c>
      <c r="S125" s="160">
        <f>+$C125*TS!S81*(1+$C$33)</f>
        <v>0</v>
      </c>
      <c r="T125" s="160">
        <f>+$C125*TS!T81*(1+$C$33)</f>
        <v>0</v>
      </c>
      <c r="U125" s="160">
        <f>+$C125*TS!U81*(1+$C$33)</f>
        <v>0</v>
      </c>
      <c r="V125" s="160">
        <f>+$C125*TS!V81*(1+$C$33)</f>
        <v>0</v>
      </c>
      <c r="W125" s="160">
        <f>+$C125*TS!W81*(1+$C$33)</f>
        <v>0</v>
      </c>
      <c r="X125" s="160">
        <f>+$C125*TS!X81*(1+$C$33)</f>
        <v>0</v>
      </c>
      <c r="Y125" s="160">
        <f>+$C125*TS!Y81*(1+$C$33)</f>
        <v>0</v>
      </c>
      <c r="Z125" s="160">
        <f>+$C125*TS!Z81*(1+$C$33)</f>
        <v>0</v>
      </c>
      <c r="AA125" s="160">
        <f>+$C125*TS!AA81*(1+$C$33)</f>
        <v>0</v>
      </c>
      <c r="AB125" s="160">
        <f>+$C125*TS!AB81*(1+$C$33)</f>
        <v>0</v>
      </c>
      <c r="AC125" s="160">
        <f>+$C125*TS!AC81*(1+$C$33)</f>
        <v>0</v>
      </c>
      <c r="AD125" s="160">
        <f>+$C125*TS!AD81*(1+$C$33)</f>
        <v>0</v>
      </c>
      <c r="AE125" s="160">
        <f>+$C125*TS!AE81*(1+$C$33)</f>
        <v>0</v>
      </c>
      <c r="AF125" s="160">
        <f>+$C125*TS!AF81*(1+$C$33)</f>
        <v>0</v>
      </c>
      <c r="AG125" s="160">
        <f>+$C125*TS!AG81*(1+$C$33)</f>
        <v>0</v>
      </c>
      <c r="AH125" s="160">
        <f>+$C125*TS!AH81*(1+$C$33)</f>
        <v>0</v>
      </c>
      <c r="AI125" s="160">
        <f>+$C125*TS!AI81*(1+$C$33)</f>
        <v>0</v>
      </c>
      <c r="AJ125" s="160">
        <f>+$C125*TS!AJ81*(1+$C$33)</f>
        <v>0</v>
      </c>
      <c r="AK125" s="160">
        <f>+$C125*TS!AK81*(1+$C$33)</f>
        <v>0</v>
      </c>
      <c r="AL125" s="160">
        <f>+$C125*TS!AL81*(1+$C$33)</f>
        <v>0</v>
      </c>
      <c r="AM125" s="160">
        <f>+$C125*TS!AM81*(1+$C$33)</f>
        <v>0</v>
      </c>
      <c r="AN125" s="160">
        <f>+$C125*TS!AN81*(1+$C$33)</f>
        <v>0</v>
      </c>
      <c r="AO125" s="160">
        <f>+$C125*TS!AO81*(1+$C$33)</f>
        <v>0</v>
      </c>
      <c r="AP125" s="160">
        <f>+$C125*TS!AP81*(1+$C$33)</f>
        <v>0</v>
      </c>
      <c r="AQ125" s="160">
        <f>+$C125*TS!AQ81*(1+$C$33)</f>
        <v>0</v>
      </c>
      <c r="AR125" s="160">
        <f>+$C125*TS!AR81*(1+$C$33)</f>
        <v>0</v>
      </c>
      <c r="AS125" s="160">
        <f>+$C125*TS!AS81*(1+$C$33)</f>
        <v>0</v>
      </c>
      <c r="AT125" s="160">
        <f>+$C125*TS!AT81*(1+$C$33)</f>
        <v>0</v>
      </c>
      <c r="AU125" s="160">
        <f>+$C125*TS!AU81*(1+$C$33)</f>
        <v>0</v>
      </c>
      <c r="AV125" s="160">
        <f>+$C125*TS!AV81*(1+$C$33)</f>
        <v>0</v>
      </c>
    </row>
    <row r="126" spans="2:48" x14ac:dyDescent="0.2">
      <c r="B126" s="228" t="s">
        <v>170</v>
      </c>
      <c r="C126" s="259">
        <f>+TS!D82</f>
        <v>9038.0797587587604</v>
      </c>
      <c r="D126" s="262">
        <f t="shared" si="64"/>
        <v>9.0324896436738661E-2</v>
      </c>
      <c r="E126" s="160">
        <f t="shared" si="65"/>
        <v>9038.0797587587622</v>
      </c>
      <c r="F126" s="2"/>
      <c r="G126" s="160">
        <f>+$C126*TS!G82*(1+$C$33)</f>
        <v>0</v>
      </c>
      <c r="H126" s="160">
        <f>+$C126*TS!H82*(1+$C$33)</f>
        <v>693.00125102219624</v>
      </c>
      <c r="I126" s="160">
        <f>+$C126*TS!I82*(1+$C$33)</f>
        <v>4554.1085364778037</v>
      </c>
      <c r="J126" s="160">
        <f>+$C126*TS!J82*(1+$C$33)</f>
        <v>3790.9699712587617</v>
      </c>
      <c r="K126" s="160">
        <f>+$C126*TS!K82*(1+$C$33)</f>
        <v>0</v>
      </c>
      <c r="L126" s="160">
        <f>+$C126*TS!L82*(1+$C$33)</f>
        <v>0</v>
      </c>
      <c r="M126" s="160">
        <f>+$C126*TS!M82*(1+$C$33)</f>
        <v>0</v>
      </c>
      <c r="N126" s="160">
        <f>+$C126*TS!N82*(1+$C$33)</f>
        <v>0</v>
      </c>
      <c r="O126" s="160">
        <f>+$C126*TS!O82*(1+$C$33)</f>
        <v>0</v>
      </c>
      <c r="P126" s="160">
        <f>+$C126*TS!P82*(1+$C$33)</f>
        <v>0</v>
      </c>
      <c r="Q126" s="160">
        <f>+$C126*TS!Q82*(1+$C$33)</f>
        <v>0</v>
      </c>
      <c r="R126" s="160">
        <f>+$C126*TS!R82*(1+$C$33)</f>
        <v>0</v>
      </c>
      <c r="S126" s="160">
        <f>+$C126*TS!S82*(1+$C$33)</f>
        <v>0</v>
      </c>
      <c r="T126" s="160">
        <f>+$C126*TS!T82*(1+$C$33)</f>
        <v>0</v>
      </c>
      <c r="U126" s="160">
        <f>+$C126*TS!U82*(1+$C$33)</f>
        <v>0</v>
      </c>
      <c r="V126" s="160">
        <f>+$C126*TS!V82*(1+$C$33)</f>
        <v>0</v>
      </c>
      <c r="W126" s="160">
        <f>+$C126*TS!W82*(1+$C$33)</f>
        <v>0</v>
      </c>
      <c r="X126" s="160">
        <f>+$C126*TS!X82*(1+$C$33)</f>
        <v>0</v>
      </c>
      <c r="Y126" s="160">
        <f>+$C126*TS!Y82*(1+$C$33)</f>
        <v>0</v>
      </c>
      <c r="Z126" s="160">
        <f>+$C126*TS!Z82*(1+$C$33)</f>
        <v>0</v>
      </c>
      <c r="AA126" s="160">
        <f>+$C126*TS!AA82*(1+$C$33)</f>
        <v>0</v>
      </c>
      <c r="AB126" s="160">
        <f>+$C126*TS!AB82*(1+$C$33)</f>
        <v>0</v>
      </c>
      <c r="AC126" s="160">
        <f>+$C126*TS!AC82*(1+$C$33)</f>
        <v>0</v>
      </c>
      <c r="AD126" s="160">
        <f>+$C126*TS!AD82*(1+$C$33)</f>
        <v>0</v>
      </c>
      <c r="AE126" s="160">
        <f>+$C126*TS!AE82*(1+$C$33)</f>
        <v>0</v>
      </c>
      <c r="AF126" s="160">
        <f>+$C126*TS!AF82*(1+$C$33)</f>
        <v>0</v>
      </c>
      <c r="AG126" s="160">
        <f>+$C126*TS!AG82*(1+$C$33)</f>
        <v>0</v>
      </c>
      <c r="AH126" s="160">
        <f>+$C126*TS!AH82*(1+$C$33)</f>
        <v>0</v>
      </c>
      <c r="AI126" s="160">
        <f>+$C126*TS!AI82*(1+$C$33)</f>
        <v>0</v>
      </c>
      <c r="AJ126" s="160">
        <f>+$C126*TS!AJ82*(1+$C$33)</f>
        <v>0</v>
      </c>
      <c r="AK126" s="160">
        <f>+$C126*TS!AK82*(1+$C$33)</f>
        <v>0</v>
      </c>
      <c r="AL126" s="160">
        <f>+$C126*TS!AL82*(1+$C$33)</f>
        <v>0</v>
      </c>
      <c r="AM126" s="160">
        <f>+$C126*TS!AM82*(1+$C$33)</f>
        <v>0</v>
      </c>
      <c r="AN126" s="160">
        <f>+$C126*TS!AN82*(1+$C$33)</f>
        <v>0</v>
      </c>
      <c r="AO126" s="160">
        <f>+$C126*TS!AO82*(1+$C$33)</f>
        <v>0</v>
      </c>
      <c r="AP126" s="160">
        <f>+$C126*TS!AP82*(1+$C$33)</f>
        <v>0</v>
      </c>
      <c r="AQ126" s="160">
        <f>+$C126*TS!AQ82*(1+$C$33)</f>
        <v>0</v>
      </c>
      <c r="AR126" s="160">
        <f>+$C126*TS!AR82*(1+$C$33)</f>
        <v>0</v>
      </c>
      <c r="AS126" s="160">
        <f>+$C126*TS!AS82*(1+$C$33)</f>
        <v>0</v>
      </c>
      <c r="AT126" s="160">
        <f>+$C126*TS!AT82*(1+$C$33)</f>
        <v>0</v>
      </c>
      <c r="AU126" s="160">
        <f>+$C126*TS!AU82*(1+$C$33)</f>
        <v>0</v>
      </c>
      <c r="AV126" s="160">
        <f>+$C126*TS!AV82*(1+$C$33)</f>
        <v>0</v>
      </c>
    </row>
    <row r="127" spans="2:48" x14ac:dyDescent="0.2">
      <c r="B127" s="228" t="s">
        <v>180</v>
      </c>
      <c r="C127" s="259">
        <f>+TS!D83</f>
        <v>58.871699766355142</v>
      </c>
      <c r="D127" s="262">
        <f t="shared" si="64"/>
        <v>5.8835287211285773E-4</v>
      </c>
      <c r="E127" s="160">
        <f t="shared" si="65"/>
        <v>58.871699766355164</v>
      </c>
      <c r="F127" s="2"/>
      <c r="G127" s="160">
        <f>+$C127*TS!G83*(1+$C$33)</f>
        <v>0</v>
      </c>
      <c r="H127" s="160">
        <f>+$C127*TS!H83*(1+$C$33)</f>
        <v>3.6794812353971964</v>
      </c>
      <c r="I127" s="160">
        <f>+$C127*TS!I83*(1+$C$33)</f>
        <v>44.153774824766373</v>
      </c>
      <c r="J127" s="160">
        <f>+$C127*TS!J83*(1+$C$33)</f>
        <v>11.03844370619159</v>
      </c>
      <c r="K127" s="160">
        <f>+$C127*TS!K83*(1+$C$33)</f>
        <v>0</v>
      </c>
      <c r="L127" s="160">
        <f>+$C127*TS!L83*(1+$C$33)</f>
        <v>0</v>
      </c>
      <c r="M127" s="160">
        <f>+$C127*TS!M83*(1+$C$33)</f>
        <v>0</v>
      </c>
      <c r="N127" s="160">
        <f>+$C127*TS!N83*(1+$C$33)</f>
        <v>0</v>
      </c>
      <c r="O127" s="160">
        <f>+$C127*TS!O83*(1+$C$33)</f>
        <v>0</v>
      </c>
      <c r="P127" s="160">
        <f>+$C127*TS!P83*(1+$C$33)</f>
        <v>0</v>
      </c>
      <c r="Q127" s="160">
        <f>+$C127*TS!Q83*(1+$C$33)</f>
        <v>0</v>
      </c>
      <c r="R127" s="160">
        <f>+$C127*TS!R83*(1+$C$33)</f>
        <v>0</v>
      </c>
      <c r="S127" s="160">
        <f>+$C127*TS!S83*(1+$C$33)</f>
        <v>0</v>
      </c>
      <c r="T127" s="160">
        <f>+$C127*TS!T83*(1+$C$33)</f>
        <v>0</v>
      </c>
      <c r="U127" s="160">
        <f>+$C127*TS!U83*(1+$C$33)</f>
        <v>0</v>
      </c>
      <c r="V127" s="160">
        <f>+$C127*TS!V83*(1+$C$33)</f>
        <v>0</v>
      </c>
      <c r="W127" s="160">
        <f>+$C127*TS!W83*(1+$C$33)</f>
        <v>0</v>
      </c>
      <c r="X127" s="160">
        <f>+$C127*TS!X83*(1+$C$33)</f>
        <v>0</v>
      </c>
      <c r="Y127" s="160">
        <f>+$C127*TS!Y83*(1+$C$33)</f>
        <v>0</v>
      </c>
      <c r="Z127" s="160">
        <f>+$C127*TS!Z83*(1+$C$33)</f>
        <v>0</v>
      </c>
      <c r="AA127" s="160">
        <f>+$C127*TS!AA83*(1+$C$33)</f>
        <v>0</v>
      </c>
      <c r="AB127" s="160">
        <f>+$C127*TS!AB83*(1+$C$33)</f>
        <v>0</v>
      </c>
      <c r="AC127" s="160">
        <f>+$C127*TS!AC83*(1+$C$33)</f>
        <v>0</v>
      </c>
      <c r="AD127" s="160">
        <f>+$C127*TS!AD83*(1+$C$33)</f>
        <v>0</v>
      </c>
      <c r="AE127" s="160">
        <f>+$C127*TS!AE83*(1+$C$33)</f>
        <v>0</v>
      </c>
      <c r="AF127" s="160">
        <f>+$C127*TS!AF83*(1+$C$33)</f>
        <v>0</v>
      </c>
      <c r="AG127" s="160">
        <f>+$C127*TS!AG83*(1+$C$33)</f>
        <v>0</v>
      </c>
      <c r="AH127" s="160">
        <f>+$C127*TS!AH83*(1+$C$33)</f>
        <v>0</v>
      </c>
      <c r="AI127" s="160">
        <f>+$C127*TS!AI83*(1+$C$33)</f>
        <v>0</v>
      </c>
      <c r="AJ127" s="160">
        <f>+$C127*TS!AJ83*(1+$C$33)</f>
        <v>0</v>
      </c>
      <c r="AK127" s="160">
        <f>+$C127*TS!AK83*(1+$C$33)</f>
        <v>0</v>
      </c>
      <c r="AL127" s="160">
        <f>+$C127*TS!AL83*(1+$C$33)</f>
        <v>0</v>
      </c>
      <c r="AM127" s="160">
        <f>+$C127*TS!AM83*(1+$C$33)</f>
        <v>0</v>
      </c>
      <c r="AN127" s="160">
        <f>+$C127*TS!AN83*(1+$C$33)</f>
        <v>0</v>
      </c>
      <c r="AO127" s="160">
        <f>+$C127*TS!AO83*(1+$C$33)</f>
        <v>0</v>
      </c>
      <c r="AP127" s="160">
        <f>+$C127*TS!AP83*(1+$C$33)</f>
        <v>0</v>
      </c>
      <c r="AQ127" s="160">
        <f>+$C127*TS!AQ83*(1+$C$33)</f>
        <v>0</v>
      </c>
      <c r="AR127" s="160">
        <f>+$C127*TS!AR83*(1+$C$33)</f>
        <v>0</v>
      </c>
      <c r="AS127" s="160">
        <f>+$C127*TS!AS83*(1+$C$33)</f>
        <v>0</v>
      </c>
      <c r="AT127" s="160">
        <f>+$C127*TS!AT83*(1+$C$33)</f>
        <v>0</v>
      </c>
      <c r="AU127" s="160">
        <f>+$C127*TS!AU83*(1+$C$33)</f>
        <v>0</v>
      </c>
      <c r="AV127" s="160">
        <f>+$C127*TS!AV83*(1+$C$33)</f>
        <v>0</v>
      </c>
    </row>
    <row r="128" spans="2:48" x14ac:dyDescent="0.2">
      <c r="B128" s="228" t="s">
        <v>181</v>
      </c>
      <c r="C128" s="259">
        <f>+TS!D84</f>
        <v>67.172897196261687</v>
      </c>
      <c r="D128" s="262">
        <f t="shared" si="64"/>
        <v>6.713135029294419E-4</v>
      </c>
      <c r="E128" s="160">
        <f t="shared" si="65"/>
        <v>67.172897196261687</v>
      </c>
      <c r="F128" s="2"/>
      <c r="G128" s="160">
        <f>+$C128*TS!G84*(1+$C$33)</f>
        <v>0</v>
      </c>
      <c r="H128" s="160">
        <f>+$C128*TS!H84*(1+$C$33)</f>
        <v>4.1983060747663554</v>
      </c>
      <c r="I128" s="160">
        <f>+$C128*TS!I84*(1+$C$33)</f>
        <v>50.379672897196265</v>
      </c>
      <c r="J128" s="160">
        <f>+$C128*TS!J84*(1+$C$33)</f>
        <v>12.594918224299066</v>
      </c>
      <c r="K128" s="160">
        <f>+$C128*TS!K84*(1+$C$33)</f>
        <v>0</v>
      </c>
      <c r="L128" s="160">
        <f>+$C128*TS!L84*(1+$C$33)</f>
        <v>0</v>
      </c>
      <c r="M128" s="160">
        <f>+$C128*TS!M84*(1+$C$33)</f>
        <v>0</v>
      </c>
      <c r="N128" s="160">
        <f>+$C128*TS!N84*(1+$C$33)</f>
        <v>0</v>
      </c>
      <c r="O128" s="160">
        <f>+$C128*TS!O84*(1+$C$33)</f>
        <v>0</v>
      </c>
      <c r="P128" s="160">
        <f>+$C128*TS!P84*(1+$C$33)</f>
        <v>0</v>
      </c>
      <c r="Q128" s="160">
        <f>+$C128*TS!Q84*(1+$C$33)</f>
        <v>0</v>
      </c>
      <c r="R128" s="160">
        <f>+$C128*TS!R84*(1+$C$33)</f>
        <v>0</v>
      </c>
      <c r="S128" s="160">
        <f>+$C128*TS!S84*(1+$C$33)</f>
        <v>0</v>
      </c>
      <c r="T128" s="160">
        <f>+$C128*TS!T84*(1+$C$33)</f>
        <v>0</v>
      </c>
      <c r="U128" s="160">
        <f>+$C128*TS!U84*(1+$C$33)</f>
        <v>0</v>
      </c>
      <c r="V128" s="160">
        <f>+$C128*TS!V84*(1+$C$33)</f>
        <v>0</v>
      </c>
      <c r="W128" s="160">
        <f>+$C128*TS!W84*(1+$C$33)</f>
        <v>0</v>
      </c>
      <c r="X128" s="160">
        <f>+$C128*TS!X84*(1+$C$33)</f>
        <v>0</v>
      </c>
      <c r="Y128" s="160">
        <f>+$C128*TS!Y84*(1+$C$33)</f>
        <v>0</v>
      </c>
      <c r="Z128" s="160">
        <f>+$C128*TS!Z84*(1+$C$33)</f>
        <v>0</v>
      </c>
      <c r="AA128" s="160">
        <f>+$C128*TS!AA84*(1+$C$33)</f>
        <v>0</v>
      </c>
      <c r="AB128" s="160">
        <f>+$C128*TS!AB84*(1+$C$33)</f>
        <v>0</v>
      </c>
      <c r="AC128" s="160">
        <f>+$C128*TS!AC84*(1+$C$33)</f>
        <v>0</v>
      </c>
      <c r="AD128" s="160">
        <f>+$C128*TS!AD84*(1+$C$33)</f>
        <v>0</v>
      </c>
      <c r="AE128" s="160">
        <f>+$C128*TS!AE84*(1+$C$33)</f>
        <v>0</v>
      </c>
      <c r="AF128" s="160">
        <f>+$C128*TS!AF84*(1+$C$33)</f>
        <v>0</v>
      </c>
      <c r="AG128" s="160">
        <f>+$C128*TS!AG84*(1+$C$33)</f>
        <v>0</v>
      </c>
      <c r="AH128" s="160">
        <f>+$C128*TS!AH84*(1+$C$33)</f>
        <v>0</v>
      </c>
      <c r="AI128" s="160">
        <f>+$C128*TS!AI84*(1+$C$33)</f>
        <v>0</v>
      </c>
      <c r="AJ128" s="160">
        <f>+$C128*TS!AJ84*(1+$C$33)</f>
        <v>0</v>
      </c>
      <c r="AK128" s="160">
        <f>+$C128*TS!AK84*(1+$C$33)</f>
        <v>0</v>
      </c>
      <c r="AL128" s="160">
        <f>+$C128*TS!AL84*(1+$C$33)</f>
        <v>0</v>
      </c>
      <c r="AM128" s="160">
        <f>+$C128*TS!AM84*(1+$C$33)</f>
        <v>0</v>
      </c>
      <c r="AN128" s="160">
        <f>+$C128*TS!AN84*(1+$C$33)</f>
        <v>0</v>
      </c>
      <c r="AO128" s="160">
        <f>+$C128*TS!AO84*(1+$C$33)</f>
        <v>0</v>
      </c>
      <c r="AP128" s="160">
        <f>+$C128*TS!AP84*(1+$C$33)</f>
        <v>0</v>
      </c>
      <c r="AQ128" s="160">
        <f>+$C128*TS!AQ84*(1+$C$33)</f>
        <v>0</v>
      </c>
      <c r="AR128" s="160">
        <f>+$C128*TS!AR84*(1+$C$33)</f>
        <v>0</v>
      </c>
      <c r="AS128" s="160">
        <f>+$C128*TS!AS84*(1+$C$33)</f>
        <v>0</v>
      </c>
      <c r="AT128" s="160">
        <f>+$C128*TS!AT84*(1+$C$33)</f>
        <v>0</v>
      </c>
      <c r="AU128" s="160">
        <f>+$C128*TS!AU84*(1+$C$33)</f>
        <v>0</v>
      </c>
      <c r="AV128" s="160">
        <f>+$C128*TS!AV84*(1+$C$33)</f>
        <v>0</v>
      </c>
    </row>
    <row r="129" spans="2:48" x14ac:dyDescent="0.2">
      <c r="B129" s="228" t="s">
        <v>182</v>
      </c>
      <c r="C129" s="259">
        <f>+TS!D85</f>
        <v>895.29789719626172</v>
      </c>
      <c r="D129" s="262">
        <f t="shared" si="64"/>
        <v>8.9474414923052369E-3</v>
      </c>
      <c r="E129" s="160">
        <f t="shared" si="65"/>
        <v>895.29789719626183</v>
      </c>
      <c r="F129" s="2"/>
      <c r="G129" s="160">
        <f>+$C129*TS!G85*(1+$C$33)</f>
        <v>0</v>
      </c>
      <c r="H129" s="160">
        <f>+$C129*TS!H85*(1+$C$33)</f>
        <v>55.956118574766357</v>
      </c>
      <c r="I129" s="160">
        <f>+$C129*TS!I85*(1+$C$33)</f>
        <v>671.47342289719631</v>
      </c>
      <c r="J129" s="160">
        <f>+$C129*TS!J85*(1+$C$33)</f>
        <v>167.86835572429908</v>
      </c>
      <c r="K129" s="160">
        <f>+$C129*TS!K85*(1+$C$33)</f>
        <v>0</v>
      </c>
      <c r="L129" s="160">
        <f>+$C129*TS!L85*(1+$C$33)</f>
        <v>0</v>
      </c>
      <c r="M129" s="160">
        <f>+$C129*TS!M85*(1+$C$33)</f>
        <v>0</v>
      </c>
      <c r="N129" s="160">
        <f>+$C129*TS!N85*(1+$C$33)</f>
        <v>0</v>
      </c>
      <c r="O129" s="160">
        <f>+$C129*TS!O85*(1+$C$33)</f>
        <v>0</v>
      </c>
      <c r="P129" s="160">
        <f>+$C129*TS!P85*(1+$C$33)</f>
        <v>0</v>
      </c>
      <c r="Q129" s="160">
        <f>+$C129*TS!Q85*(1+$C$33)</f>
        <v>0</v>
      </c>
      <c r="R129" s="160">
        <f>+$C129*TS!R85*(1+$C$33)</f>
        <v>0</v>
      </c>
      <c r="S129" s="160">
        <f>+$C129*TS!S85*(1+$C$33)</f>
        <v>0</v>
      </c>
      <c r="T129" s="160">
        <f>+$C129*TS!T85*(1+$C$33)</f>
        <v>0</v>
      </c>
      <c r="U129" s="160">
        <f>+$C129*TS!U85*(1+$C$33)</f>
        <v>0</v>
      </c>
      <c r="V129" s="160">
        <f>+$C129*TS!V85*(1+$C$33)</f>
        <v>0</v>
      </c>
      <c r="W129" s="160">
        <f>+$C129*TS!W85*(1+$C$33)</f>
        <v>0</v>
      </c>
      <c r="X129" s="160">
        <f>+$C129*TS!X85*(1+$C$33)</f>
        <v>0</v>
      </c>
      <c r="Y129" s="160">
        <f>+$C129*TS!Y85*(1+$C$33)</f>
        <v>0</v>
      </c>
      <c r="Z129" s="160">
        <f>+$C129*TS!Z85*(1+$C$33)</f>
        <v>0</v>
      </c>
      <c r="AA129" s="160">
        <f>+$C129*TS!AA85*(1+$C$33)</f>
        <v>0</v>
      </c>
      <c r="AB129" s="160">
        <f>+$C129*TS!AB85*(1+$C$33)</f>
        <v>0</v>
      </c>
      <c r="AC129" s="160">
        <f>+$C129*TS!AC85*(1+$C$33)</f>
        <v>0</v>
      </c>
      <c r="AD129" s="160">
        <f>+$C129*TS!AD85*(1+$C$33)</f>
        <v>0</v>
      </c>
      <c r="AE129" s="160">
        <f>+$C129*TS!AE85*(1+$C$33)</f>
        <v>0</v>
      </c>
      <c r="AF129" s="160">
        <f>+$C129*TS!AF85*(1+$C$33)</f>
        <v>0</v>
      </c>
      <c r="AG129" s="160">
        <f>+$C129*TS!AG85*(1+$C$33)</f>
        <v>0</v>
      </c>
      <c r="AH129" s="160">
        <f>+$C129*TS!AH85*(1+$C$33)</f>
        <v>0</v>
      </c>
      <c r="AI129" s="160">
        <f>+$C129*TS!AI85*(1+$C$33)</f>
        <v>0</v>
      </c>
      <c r="AJ129" s="160">
        <f>+$C129*TS!AJ85*(1+$C$33)</f>
        <v>0</v>
      </c>
      <c r="AK129" s="160">
        <f>+$C129*TS!AK85*(1+$C$33)</f>
        <v>0</v>
      </c>
      <c r="AL129" s="160">
        <f>+$C129*TS!AL85*(1+$C$33)</f>
        <v>0</v>
      </c>
      <c r="AM129" s="160">
        <f>+$C129*TS!AM85*(1+$C$33)</f>
        <v>0</v>
      </c>
      <c r="AN129" s="160">
        <f>+$C129*TS!AN85*(1+$C$33)</f>
        <v>0</v>
      </c>
      <c r="AO129" s="160">
        <f>+$C129*TS!AO85*(1+$C$33)</f>
        <v>0</v>
      </c>
      <c r="AP129" s="160">
        <f>+$C129*TS!AP85*(1+$C$33)</f>
        <v>0</v>
      </c>
      <c r="AQ129" s="160">
        <f>+$C129*TS!AQ85*(1+$C$33)</f>
        <v>0</v>
      </c>
      <c r="AR129" s="160">
        <f>+$C129*TS!AR85*(1+$C$33)</f>
        <v>0</v>
      </c>
      <c r="AS129" s="160">
        <f>+$C129*TS!AS85*(1+$C$33)</f>
        <v>0</v>
      </c>
      <c r="AT129" s="160">
        <f>+$C129*TS!AT85*(1+$C$33)</f>
        <v>0</v>
      </c>
      <c r="AU129" s="160">
        <f>+$C129*TS!AU85*(1+$C$33)</f>
        <v>0</v>
      </c>
      <c r="AV129" s="160">
        <f>+$C129*TS!AV85*(1+$C$33)</f>
        <v>0</v>
      </c>
    </row>
    <row r="130" spans="2:48" x14ac:dyDescent="0.2">
      <c r="B130" s="228" t="s">
        <v>183</v>
      </c>
      <c r="C130" s="259">
        <f>+TS!D86</f>
        <v>2201.5266856892522</v>
      </c>
      <c r="D130" s="262">
        <f t="shared" si="64"/>
        <v>2.200165026148292E-2</v>
      </c>
      <c r="E130" s="160">
        <f t="shared" si="65"/>
        <v>2201.5266856892522</v>
      </c>
      <c r="F130" s="2"/>
      <c r="G130" s="160">
        <f>+$C130*TS!G86*(1+$C$33)</f>
        <v>0</v>
      </c>
      <c r="H130" s="160">
        <f>+$C130*TS!H86*(1+$C$33)</f>
        <v>0</v>
      </c>
      <c r="I130" s="160">
        <f>+$C130*TS!I86*(1+$C$33)</f>
        <v>2201.5266856892522</v>
      </c>
      <c r="J130" s="160">
        <f>+$C130*TS!J86*(1+$C$33)</f>
        <v>0</v>
      </c>
      <c r="K130" s="160">
        <f>+$C130*TS!K86*(1+$C$33)</f>
        <v>0</v>
      </c>
      <c r="L130" s="160">
        <f>+$C130*TS!L86*(1+$C$33)</f>
        <v>0</v>
      </c>
      <c r="M130" s="160">
        <f>+$C130*TS!M86*(1+$C$33)</f>
        <v>0</v>
      </c>
      <c r="N130" s="160">
        <f>+$C130*TS!N86*(1+$C$33)</f>
        <v>0</v>
      </c>
      <c r="O130" s="160">
        <f>+$C130*TS!O86*(1+$C$33)</f>
        <v>0</v>
      </c>
      <c r="P130" s="160">
        <f>+$C130*TS!P86*(1+$C$33)</f>
        <v>0</v>
      </c>
      <c r="Q130" s="160">
        <f>+$C130*TS!Q86*(1+$C$33)</f>
        <v>0</v>
      </c>
      <c r="R130" s="160">
        <f>+$C130*TS!R86*(1+$C$33)</f>
        <v>0</v>
      </c>
      <c r="S130" s="160">
        <f>+$C130*TS!S86*(1+$C$33)</f>
        <v>0</v>
      </c>
      <c r="T130" s="160">
        <f>+$C130*TS!T86*(1+$C$33)</f>
        <v>0</v>
      </c>
      <c r="U130" s="160">
        <f>+$C130*TS!U86*(1+$C$33)</f>
        <v>0</v>
      </c>
      <c r="V130" s="160">
        <f>+$C130*TS!V86*(1+$C$33)</f>
        <v>0</v>
      </c>
      <c r="W130" s="160">
        <f>+$C130*TS!W86*(1+$C$33)</f>
        <v>0</v>
      </c>
      <c r="X130" s="160">
        <f>+$C130*TS!X86*(1+$C$33)</f>
        <v>0</v>
      </c>
      <c r="Y130" s="160">
        <f>+$C130*TS!Y86*(1+$C$33)</f>
        <v>0</v>
      </c>
      <c r="Z130" s="160">
        <f>+$C130*TS!Z86*(1+$C$33)</f>
        <v>0</v>
      </c>
      <c r="AA130" s="160">
        <f>+$C130*TS!AA86*(1+$C$33)</f>
        <v>0</v>
      </c>
      <c r="AB130" s="160">
        <f>+$C130*TS!AB86*(1+$C$33)</f>
        <v>0</v>
      </c>
      <c r="AC130" s="160">
        <f>+$C130*TS!AC86*(1+$C$33)</f>
        <v>0</v>
      </c>
      <c r="AD130" s="160">
        <f>+$C130*TS!AD86*(1+$C$33)</f>
        <v>0</v>
      </c>
      <c r="AE130" s="160">
        <f>+$C130*TS!AE86*(1+$C$33)</f>
        <v>0</v>
      </c>
      <c r="AF130" s="160">
        <f>+$C130*TS!AF86*(1+$C$33)</f>
        <v>0</v>
      </c>
      <c r="AG130" s="160">
        <f>+$C130*TS!AG86*(1+$C$33)</f>
        <v>0</v>
      </c>
      <c r="AH130" s="160">
        <f>+$C130*TS!AH86*(1+$C$33)</f>
        <v>0</v>
      </c>
      <c r="AI130" s="160">
        <f>+$C130*TS!AI86*(1+$C$33)</f>
        <v>0</v>
      </c>
      <c r="AJ130" s="160">
        <f>+$C130*TS!AJ86*(1+$C$33)</f>
        <v>0</v>
      </c>
      <c r="AK130" s="160">
        <f>+$C130*TS!AK86*(1+$C$33)</f>
        <v>0</v>
      </c>
      <c r="AL130" s="160">
        <f>+$C130*TS!AL86*(1+$C$33)</f>
        <v>0</v>
      </c>
      <c r="AM130" s="160">
        <f>+$C130*TS!AM86*(1+$C$33)</f>
        <v>0</v>
      </c>
      <c r="AN130" s="160">
        <f>+$C130*TS!AN86*(1+$C$33)</f>
        <v>0</v>
      </c>
      <c r="AO130" s="160">
        <f>+$C130*TS!AO86*(1+$C$33)</f>
        <v>0</v>
      </c>
      <c r="AP130" s="160">
        <f>+$C130*TS!AP86*(1+$C$33)</f>
        <v>0</v>
      </c>
      <c r="AQ130" s="160">
        <f>+$C130*TS!AQ86*(1+$C$33)</f>
        <v>0</v>
      </c>
      <c r="AR130" s="160">
        <f>+$C130*TS!AR86*(1+$C$33)</f>
        <v>0</v>
      </c>
      <c r="AS130" s="160">
        <f>+$C130*TS!AS86*(1+$C$33)</f>
        <v>0</v>
      </c>
      <c r="AT130" s="160">
        <f>+$C130*TS!AT86*(1+$C$33)</f>
        <v>0</v>
      </c>
      <c r="AU130" s="160">
        <f>+$C130*TS!AU86*(1+$C$33)</f>
        <v>0</v>
      </c>
      <c r="AV130" s="160">
        <f>+$C130*TS!AV86*(1+$C$33)</f>
        <v>0</v>
      </c>
    </row>
    <row r="131" spans="2:48" x14ac:dyDescent="0.2">
      <c r="B131" s="228" t="s">
        <v>184</v>
      </c>
      <c r="C131" s="259">
        <f>+TS!D87</f>
        <v>380.86239339953272</v>
      </c>
      <c r="D131" s="262">
        <f t="shared" si="64"/>
        <v>3.8062682736477297E-3</v>
      </c>
      <c r="E131" s="160">
        <f t="shared" si="65"/>
        <v>380.86239339953261</v>
      </c>
      <c r="F131" s="2"/>
      <c r="G131" s="160">
        <f>+$C131*TS!G87*(1+$C$33)</f>
        <v>0</v>
      </c>
      <c r="H131" s="160">
        <f>+$C131*TS!H87*(1+$C$33)</f>
        <v>23.803899587470795</v>
      </c>
      <c r="I131" s="160">
        <f>+$C131*TS!I87*(1+$C$33)</f>
        <v>285.64679504964948</v>
      </c>
      <c r="J131" s="160">
        <f>+$C131*TS!J87*(1+$C$33)</f>
        <v>71.411698762412385</v>
      </c>
      <c r="K131" s="160">
        <f>+$C131*TS!K87*(1+$C$33)</f>
        <v>0</v>
      </c>
      <c r="L131" s="160">
        <f>+$C131*TS!L87*(1+$C$33)</f>
        <v>0</v>
      </c>
      <c r="M131" s="160">
        <f>+$C131*TS!M87*(1+$C$33)</f>
        <v>0</v>
      </c>
      <c r="N131" s="160">
        <f>+$C131*TS!N87*(1+$C$33)</f>
        <v>0</v>
      </c>
      <c r="O131" s="160">
        <f>+$C131*TS!O87*(1+$C$33)</f>
        <v>0</v>
      </c>
      <c r="P131" s="160">
        <f>+$C131*TS!P87*(1+$C$33)</f>
        <v>0</v>
      </c>
      <c r="Q131" s="160">
        <f>+$C131*TS!Q87*(1+$C$33)</f>
        <v>0</v>
      </c>
      <c r="R131" s="160">
        <f>+$C131*TS!R87*(1+$C$33)</f>
        <v>0</v>
      </c>
      <c r="S131" s="160">
        <f>+$C131*TS!S87*(1+$C$33)</f>
        <v>0</v>
      </c>
      <c r="T131" s="160">
        <f>+$C131*TS!T87*(1+$C$33)</f>
        <v>0</v>
      </c>
      <c r="U131" s="160">
        <f>+$C131*TS!U87*(1+$C$33)</f>
        <v>0</v>
      </c>
      <c r="V131" s="160">
        <f>+$C131*TS!V87*(1+$C$33)</f>
        <v>0</v>
      </c>
      <c r="W131" s="160">
        <f>+$C131*TS!W87*(1+$C$33)</f>
        <v>0</v>
      </c>
      <c r="X131" s="160">
        <f>+$C131*TS!X87*(1+$C$33)</f>
        <v>0</v>
      </c>
      <c r="Y131" s="160">
        <f>+$C131*TS!Y87*(1+$C$33)</f>
        <v>0</v>
      </c>
      <c r="Z131" s="160">
        <f>+$C131*TS!Z87*(1+$C$33)</f>
        <v>0</v>
      </c>
      <c r="AA131" s="160">
        <f>+$C131*TS!AA87*(1+$C$33)</f>
        <v>0</v>
      </c>
      <c r="AB131" s="160">
        <f>+$C131*TS!AB87*(1+$C$33)</f>
        <v>0</v>
      </c>
      <c r="AC131" s="160">
        <f>+$C131*TS!AC87*(1+$C$33)</f>
        <v>0</v>
      </c>
      <c r="AD131" s="160">
        <f>+$C131*TS!AD87*(1+$C$33)</f>
        <v>0</v>
      </c>
      <c r="AE131" s="160">
        <f>+$C131*TS!AE87*(1+$C$33)</f>
        <v>0</v>
      </c>
      <c r="AF131" s="160">
        <f>+$C131*TS!AF87*(1+$C$33)</f>
        <v>0</v>
      </c>
      <c r="AG131" s="160">
        <f>+$C131*TS!AG87*(1+$C$33)</f>
        <v>0</v>
      </c>
      <c r="AH131" s="160">
        <f>+$C131*TS!AH87*(1+$C$33)</f>
        <v>0</v>
      </c>
      <c r="AI131" s="160">
        <f>+$C131*TS!AI87*(1+$C$33)</f>
        <v>0</v>
      </c>
      <c r="AJ131" s="160">
        <f>+$C131*TS!AJ87*(1+$C$33)</f>
        <v>0</v>
      </c>
      <c r="AK131" s="160">
        <f>+$C131*TS!AK87*(1+$C$33)</f>
        <v>0</v>
      </c>
      <c r="AL131" s="160">
        <f>+$C131*TS!AL87*(1+$C$33)</f>
        <v>0</v>
      </c>
      <c r="AM131" s="160">
        <f>+$C131*TS!AM87*(1+$C$33)</f>
        <v>0</v>
      </c>
      <c r="AN131" s="160">
        <f>+$C131*TS!AN87*(1+$C$33)</f>
        <v>0</v>
      </c>
      <c r="AO131" s="160">
        <f>+$C131*TS!AO87*(1+$C$33)</f>
        <v>0</v>
      </c>
      <c r="AP131" s="160">
        <f>+$C131*TS!AP87*(1+$C$33)</f>
        <v>0</v>
      </c>
      <c r="AQ131" s="160">
        <f>+$C131*TS!AQ87*(1+$C$33)</f>
        <v>0</v>
      </c>
      <c r="AR131" s="160">
        <f>+$C131*TS!AR87*(1+$C$33)</f>
        <v>0</v>
      </c>
      <c r="AS131" s="160">
        <f>+$C131*TS!AS87*(1+$C$33)</f>
        <v>0</v>
      </c>
      <c r="AT131" s="160">
        <f>+$C131*TS!AT87*(1+$C$33)</f>
        <v>0</v>
      </c>
      <c r="AU131" s="160">
        <f>+$C131*TS!AU87*(1+$C$33)</f>
        <v>0</v>
      </c>
      <c r="AV131" s="160">
        <f>+$C131*TS!AV87*(1+$C$33)</f>
        <v>0</v>
      </c>
    </row>
    <row r="132" spans="2:48" x14ac:dyDescent="0.2">
      <c r="B132" s="2" t="s">
        <v>189</v>
      </c>
      <c r="C132" s="259">
        <f>+TS!D90</f>
        <v>862.60249114732437</v>
      </c>
      <c r="D132" s="262">
        <f t="shared" si="64"/>
        <v>8.6206896551724137E-3</v>
      </c>
      <c r="E132" s="160">
        <f t="shared" si="65"/>
        <v>862.60249114732426</v>
      </c>
      <c r="F132" s="2"/>
      <c r="G132" s="160">
        <f>+$C132*TS!G89*(1+$C$33)</f>
        <v>0</v>
      </c>
      <c r="H132" s="160">
        <f>+$C132*TS!H89*(1+$C$33)</f>
        <v>53.912655696707773</v>
      </c>
      <c r="I132" s="160">
        <f>+$C132*TS!I89*(1+$C$33)</f>
        <v>646.95186836049311</v>
      </c>
      <c r="J132" s="160">
        <f>+$C132*TS!J89*(1+$C$33)</f>
        <v>161.73796709012333</v>
      </c>
      <c r="K132" s="160">
        <f>+$C132*TS!K89*(1+$C$33)</f>
        <v>0</v>
      </c>
      <c r="L132" s="160">
        <f>+$C132*TS!L89*(1+$C$33)</f>
        <v>0</v>
      </c>
      <c r="M132" s="160">
        <f>+$C132*TS!M89*(1+$C$33)</f>
        <v>0</v>
      </c>
      <c r="N132" s="160">
        <f>+$C132*TS!N89*(1+$C$33)</f>
        <v>0</v>
      </c>
      <c r="O132" s="160">
        <f>+$C132*TS!O89*(1+$C$33)</f>
        <v>0</v>
      </c>
      <c r="P132" s="160">
        <f>+$C132*TS!P89*(1+$C$33)</f>
        <v>0</v>
      </c>
      <c r="Q132" s="160">
        <f>+$C132*TS!Q89*(1+$C$33)</f>
        <v>0</v>
      </c>
      <c r="R132" s="160">
        <f>+$C132*TS!R89*(1+$C$33)</f>
        <v>0</v>
      </c>
      <c r="S132" s="160">
        <f>+$C132*TS!S89*(1+$C$33)</f>
        <v>0</v>
      </c>
      <c r="T132" s="160">
        <f>+$C132*TS!T89*(1+$C$33)</f>
        <v>0</v>
      </c>
      <c r="U132" s="160">
        <f>+$C132*TS!U89*(1+$C$33)</f>
        <v>0</v>
      </c>
      <c r="V132" s="160">
        <f>+$C132*TS!V89*(1+$C$33)</f>
        <v>0</v>
      </c>
      <c r="W132" s="160">
        <f>+$C132*TS!W89*(1+$C$33)</f>
        <v>0</v>
      </c>
      <c r="X132" s="160">
        <f>+$C132*TS!X89*(1+$C$33)</f>
        <v>0</v>
      </c>
      <c r="Y132" s="160">
        <f>+$C132*TS!Y89*(1+$C$33)</f>
        <v>0</v>
      </c>
      <c r="Z132" s="160">
        <f>+$C132*TS!Z89*(1+$C$33)</f>
        <v>0</v>
      </c>
      <c r="AA132" s="160">
        <f>+$C132*TS!AA89*(1+$C$33)</f>
        <v>0</v>
      </c>
      <c r="AB132" s="160">
        <f>+$C132*TS!AB89*(1+$C$33)</f>
        <v>0</v>
      </c>
      <c r="AC132" s="160">
        <f>+$C132*TS!AC89*(1+$C$33)</f>
        <v>0</v>
      </c>
      <c r="AD132" s="160">
        <f>+$C132*TS!AD89*(1+$C$33)</f>
        <v>0</v>
      </c>
      <c r="AE132" s="160">
        <f>+$C132*TS!AE89*(1+$C$33)</f>
        <v>0</v>
      </c>
      <c r="AF132" s="160">
        <f>+$C132*TS!AF89*(1+$C$33)</f>
        <v>0</v>
      </c>
      <c r="AG132" s="160">
        <f>+$C132*TS!AG89*(1+$C$33)</f>
        <v>0</v>
      </c>
      <c r="AH132" s="160">
        <f>+$C132*TS!AH89*(1+$C$33)</f>
        <v>0</v>
      </c>
      <c r="AI132" s="160">
        <f>+$C132*TS!AI89*(1+$C$33)</f>
        <v>0</v>
      </c>
      <c r="AJ132" s="160">
        <f>+$C132*TS!AJ89*(1+$C$33)</f>
        <v>0</v>
      </c>
      <c r="AK132" s="160">
        <f>+$C132*TS!AK89*(1+$C$33)</f>
        <v>0</v>
      </c>
      <c r="AL132" s="160">
        <f>+$C132*TS!AL89*(1+$C$33)</f>
        <v>0</v>
      </c>
      <c r="AM132" s="160">
        <f>+$C132*TS!AM89*(1+$C$33)</f>
        <v>0</v>
      </c>
      <c r="AN132" s="160">
        <f>+$C132*TS!AN89*(1+$C$33)</f>
        <v>0</v>
      </c>
      <c r="AO132" s="160">
        <f>+$C132*TS!AO89*(1+$C$33)</f>
        <v>0</v>
      </c>
      <c r="AP132" s="160">
        <f>+$C132*TS!AP89*(1+$C$33)</f>
        <v>0</v>
      </c>
      <c r="AQ132" s="160">
        <f>+$C132*TS!AQ89*(1+$C$33)</f>
        <v>0</v>
      </c>
      <c r="AR132" s="160">
        <f>+$C132*TS!AR89*(1+$C$33)</f>
        <v>0</v>
      </c>
      <c r="AS132" s="160">
        <f>+$C132*TS!AS89*(1+$C$33)</f>
        <v>0</v>
      </c>
      <c r="AT132" s="160">
        <f>+$C132*TS!AT89*(1+$C$33)</f>
        <v>0</v>
      </c>
      <c r="AU132" s="160">
        <f>+$C132*TS!AU89*(1+$C$33)</f>
        <v>0</v>
      </c>
      <c r="AV132" s="160">
        <f>+$C132*TS!AV89*(1+$C$33)</f>
        <v>0</v>
      </c>
    </row>
    <row r="133" spans="2:48" x14ac:dyDescent="0.2">
      <c r="B133" s="22" t="s">
        <v>185</v>
      </c>
      <c r="C133" s="259">
        <f>+TS!D92</f>
        <v>4313.0124557366216</v>
      </c>
      <c r="D133" s="262">
        <f t="shared" si="64"/>
        <v>4.3103448275862058E-2</v>
      </c>
      <c r="E133" s="160">
        <f t="shared" si="65"/>
        <v>4313.0124557366207</v>
      </c>
      <c r="F133" s="2"/>
      <c r="G133" s="160">
        <f>+$C133*TS!G91*(1+$C$33)</f>
        <v>0</v>
      </c>
      <c r="H133" s="160">
        <f>+$C133*TS!H91*(1+$C$33)</f>
        <v>269.56327848353885</v>
      </c>
      <c r="I133" s="160">
        <f>+$C133*TS!I91*(1+$C$33)</f>
        <v>3234.7593418024653</v>
      </c>
      <c r="J133" s="160">
        <f>+$C133*TS!J91*(1+$C$33)</f>
        <v>808.68983545061656</v>
      </c>
      <c r="K133" s="160">
        <f>+$C133*TS!K91*(1+$C$33)</f>
        <v>0</v>
      </c>
      <c r="L133" s="160">
        <f>+$C133*TS!L91*(1+$C$33)</f>
        <v>0</v>
      </c>
      <c r="M133" s="160">
        <f>+$C133*TS!M91*(1+$C$33)</f>
        <v>0</v>
      </c>
      <c r="N133" s="160">
        <f>+$C133*TS!N91*(1+$C$33)</f>
        <v>0</v>
      </c>
      <c r="O133" s="160">
        <f>+$C133*TS!O91*(1+$C$33)</f>
        <v>0</v>
      </c>
      <c r="P133" s="160">
        <f>+$C133*TS!P91*(1+$C$33)</f>
        <v>0</v>
      </c>
      <c r="Q133" s="160">
        <f>+$C133*TS!Q91*(1+$C$33)</f>
        <v>0</v>
      </c>
      <c r="R133" s="160">
        <f>+$C133*TS!R91*(1+$C$33)</f>
        <v>0</v>
      </c>
      <c r="S133" s="160">
        <f>+$C133*TS!S91*(1+$C$33)</f>
        <v>0</v>
      </c>
      <c r="T133" s="160">
        <f>+$C133*TS!T91*(1+$C$33)</f>
        <v>0</v>
      </c>
      <c r="U133" s="160">
        <f>+$C133*TS!U91*(1+$C$33)</f>
        <v>0</v>
      </c>
      <c r="V133" s="160">
        <f>+$C133*TS!V91*(1+$C$33)</f>
        <v>0</v>
      </c>
      <c r="W133" s="160">
        <f>+$C133*TS!W91*(1+$C$33)</f>
        <v>0</v>
      </c>
      <c r="X133" s="160">
        <f>+$C133*TS!X91*(1+$C$33)</f>
        <v>0</v>
      </c>
      <c r="Y133" s="160">
        <f>+$C133*TS!Y91*(1+$C$33)</f>
        <v>0</v>
      </c>
      <c r="Z133" s="160">
        <f>+$C133*TS!Z91*(1+$C$33)</f>
        <v>0</v>
      </c>
      <c r="AA133" s="160">
        <f>+$C133*TS!AA91*(1+$C$33)</f>
        <v>0</v>
      </c>
      <c r="AB133" s="160">
        <f>+$C133*TS!AB91*(1+$C$33)</f>
        <v>0</v>
      </c>
      <c r="AC133" s="160">
        <f>+$C133*TS!AC91*(1+$C$33)</f>
        <v>0</v>
      </c>
      <c r="AD133" s="160">
        <f>+$C133*TS!AD91*(1+$C$33)</f>
        <v>0</v>
      </c>
      <c r="AE133" s="160">
        <f>+$C133*TS!AE91*(1+$C$33)</f>
        <v>0</v>
      </c>
      <c r="AF133" s="160">
        <f>+$C133*TS!AF91*(1+$C$33)</f>
        <v>0</v>
      </c>
      <c r="AG133" s="160">
        <f>+$C133*TS!AG91*(1+$C$33)</f>
        <v>0</v>
      </c>
      <c r="AH133" s="160">
        <f>+$C133*TS!AH91*(1+$C$33)</f>
        <v>0</v>
      </c>
      <c r="AI133" s="160">
        <f>+$C133*TS!AI91*(1+$C$33)</f>
        <v>0</v>
      </c>
      <c r="AJ133" s="160">
        <f>+$C133*TS!AJ91*(1+$C$33)</f>
        <v>0</v>
      </c>
      <c r="AK133" s="160">
        <f>+$C133*TS!AK91*(1+$C$33)</f>
        <v>0</v>
      </c>
      <c r="AL133" s="160">
        <f>+$C133*TS!AL91*(1+$C$33)</f>
        <v>0</v>
      </c>
      <c r="AM133" s="160">
        <f>+$C133*TS!AM91*(1+$C$33)</f>
        <v>0</v>
      </c>
      <c r="AN133" s="160">
        <f>+$C133*TS!AN91*(1+$C$33)</f>
        <v>0</v>
      </c>
      <c r="AO133" s="160">
        <f>+$C133*TS!AO91*(1+$C$33)</f>
        <v>0</v>
      </c>
      <c r="AP133" s="160">
        <f>+$C133*TS!AP91*(1+$C$33)</f>
        <v>0</v>
      </c>
      <c r="AQ133" s="160">
        <f>+$C133*TS!AQ91*(1+$C$33)</f>
        <v>0</v>
      </c>
      <c r="AR133" s="160">
        <f>+$C133*TS!AR91*(1+$C$33)</f>
        <v>0</v>
      </c>
      <c r="AS133" s="160">
        <f>+$C133*TS!AS91*(1+$C$33)</f>
        <v>0</v>
      </c>
      <c r="AT133" s="160">
        <f>+$C133*TS!AT91*(1+$C$33)</f>
        <v>0</v>
      </c>
      <c r="AU133" s="160">
        <f>+$C133*TS!AU91*(1+$C$33)</f>
        <v>0</v>
      </c>
      <c r="AV133" s="160">
        <f>+$C133*TS!AV91*(1+$C$33)</f>
        <v>0</v>
      </c>
    </row>
    <row r="134" spans="2:48" x14ac:dyDescent="0.2">
      <c r="B134" s="22" t="s">
        <v>186</v>
      </c>
      <c r="C134" s="259">
        <f>+TS!D94</f>
        <v>2587.8074734419729</v>
      </c>
      <c r="D134" s="262">
        <f t="shared" si="64"/>
        <v>2.5862068965517238E-2</v>
      </c>
      <c r="E134" s="160">
        <f t="shared" si="65"/>
        <v>2587.8074734419724</v>
      </c>
      <c r="F134" s="2"/>
      <c r="G134" s="160">
        <f>+$C134*TS!G93*(1+$C$33)</f>
        <v>0</v>
      </c>
      <c r="H134" s="160">
        <f>+$C134*TS!H93*(1+$C$33)</f>
        <v>161.73796709012331</v>
      </c>
      <c r="I134" s="160">
        <f>+$C134*TS!I93*(1+$C$33)</f>
        <v>1940.8556050814791</v>
      </c>
      <c r="J134" s="160">
        <f>+$C134*TS!J93*(1+$C$33)</f>
        <v>485.21390127036989</v>
      </c>
      <c r="K134" s="160">
        <f>+$C134*TS!K93*(1+$C$33)</f>
        <v>0</v>
      </c>
      <c r="L134" s="160">
        <f>+$C134*TS!L93*(1+$C$33)</f>
        <v>0</v>
      </c>
      <c r="M134" s="160">
        <f>+$C134*TS!M93*(1+$C$33)</f>
        <v>0</v>
      </c>
      <c r="N134" s="160">
        <f>+$C134*TS!N93*(1+$C$33)</f>
        <v>0</v>
      </c>
      <c r="O134" s="160">
        <f>+$C134*TS!O93*(1+$C$33)</f>
        <v>0</v>
      </c>
      <c r="P134" s="160">
        <f>+$C134*TS!P93*(1+$C$33)</f>
        <v>0</v>
      </c>
      <c r="Q134" s="160">
        <f>+$C134*TS!Q93*(1+$C$33)</f>
        <v>0</v>
      </c>
      <c r="R134" s="160">
        <f>+$C134*TS!R93*(1+$C$33)</f>
        <v>0</v>
      </c>
      <c r="S134" s="160">
        <f>+$C134*TS!S93*(1+$C$33)</f>
        <v>0</v>
      </c>
      <c r="T134" s="160">
        <f>+$C134*TS!T93*(1+$C$33)</f>
        <v>0</v>
      </c>
      <c r="U134" s="160">
        <f>+$C134*TS!U93*(1+$C$33)</f>
        <v>0</v>
      </c>
      <c r="V134" s="160">
        <f>+$C134*TS!V93*(1+$C$33)</f>
        <v>0</v>
      </c>
      <c r="W134" s="160">
        <f>+$C134*TS!W93*(1+$C$33)</f>
        <v>0</v>
      </c>
      <c r="X134" s="160">
        <f>+$C134*TS!X93*(1+$C$33)</f>
        <v>0</v>
      </c>
      <c r="Y134" s="160">
        <f>+$C134*TS!Y93*(1+$C$33)</f>
        <v>0</v>
      </c>
      <c r="Z134" s="160">
        <f>+$C134*TS!Z93*(1+$C$33)</f>
        <v>0</v>
      </c>
      <c r="AA134" s="160">
        <f>+$C134*TS!AA93*(1+$C$33)</f>
        <v>0</v>
      </c>
      <c r="AB134" s="160">
        <f>+$C134*TS!AB93*(1+$C$33)</f>
        <v>0</v>
      </c>
      <c r="AC134" s="160">
        <f>+$C134*TS!AC93*(1+$C$33)</f>
        <v>0</v>
      </c>
      <c r="AD134" s="160">
        <f>+$C134*TS!AD93*(1+$C$33)</f>
        <v>0</v>
      </c>
      <c r="AE134" s="160">
        <f>+$C134*TS!AE93*(1+$C$33)</f>
        <v>0</v>
      </c>
      <c r="AF134" s="160">
        <f>+$C134*TS!AF93*(1+$C$33)</f>
        <v>0</v>
      </c>
      <c r="AG134" s="160">
        <f>+$C134*TS!AG93*(1+$C$33)</f>
        <v>0</v>
      </c>
      <c r="AH134" s="160">
        <f>+$C134*TS!AH93*(1+$C$33)</f>
        <v>0</v>
      </c>
      <c r="AI134" s="160">
        <f>+$C134*TS!AI93*(1+$C$33)</f>
        <v>0</v>
      </c>
      <c r="AJ134" s="160">
        <f>+$C134*TS!AJ93*(1+$C$33)</f>
        <v>0</v>
      </c>
      <c r="AK134" s="160">
        <f>+$C134*TS!AK93*(1+$C$33)</f>
        <v>0</v>
      </c>
      <c r="AL134" s="160">
        <f>+$C134*TS!AL93*(1+$C$33)</f>
        <v>0</v>
      </c>
      <c r="AM134" s="160">
        <f>+$C134*TS!AM93*(1+$C$33)</f>
        <v>0</v>
      </c>
      <c r="AN134" s="160">
        <f>+$C134*TS!AN93*(1+$C$33)</f>
        <v>0</v>
      </c>
      <c r="AO134" s="160">
        <f>+$C134*TS!AO93*(1+$C$33)</f>
        <v>0</v>
      </c>
      <c r="AP134" s="160">
        <f>+$C134*TS!AP93*(1+$C$33)</f>
        <v>0</v>
      </c>
      <c r="AQ134" s="160">
        <f>+$C134*TS!AQ93*(1+$C$33)</f>
        <v>0</v>
      </c>
      <c r="AR134" s="160">
        <f>+$C134*TS!AR93*(1+$C$33)</f>
        <v>0</v>
      </c>
      <c r="AS134" s="160">
        <f>+$C134*TS!AS93*(1+$C$33)</f>
        <v>0</v>
      </c>
      <c r="AT134" s="160">
        <f>+$C134*TS!AT93*(1+$C$33)</f>
        <v>0</v>
      </c>
      <c r="AU134" s="160">
        <f>+$C134*TS!AU93*(1+$C$33)</f>
        <v>0</v>
      </c>
      <c r="AV134" s="160">
        <f>+$C134*TS!AV93*(1+$C$33)</f>
        <v>0</v>
      </c>
    </row>
    <row r="135" spans="2:48" x14ac:dyDescent="0.2">
      <c r="B135" s="22" t="s">
        <v>187</v>
      </c>
      <c r="C135" s="259">
        <f>+TS!D96</f>
        <v>4313.0124557366216</v>
      </c>
      <c r="D135" s="262">
        <f t="shared" si="64"/>
        <v>4.3103448275862058E-2</v>
      </c>
      <c r="E135" s="160">
        <f t="shared" si="65"/>
        <v>4313.0124557366207</v>
      </c>
      <c r="F135" s="2"/>
      <c r="G135" s="160">
        <f>+$C135*TS!G95*(1+$C$33)</f>
        <v>0</v>
      </c>
      <c r="H135" s="160">
        <f>+$C135*TS!H95*(1+$C$33)</f>
        <v>269.56327848353885</v>
      </c>
      <c r="I135" s="160">
        <f>+$C135*TS!I95*(1+$C$33)</f>
        <v>3234.7593418024653</v>
      </c>
      <c r="J135" s="160">
        <f>+$C135*TS!J95*(1+$C$33)</f>
        <v>808.68983545061656</v>
      </c>
      <c r="K135" s="160">
        <f>+$C135*TS!K95*(1+$C$33)</f>
        <v>0</v>
      </c>
      <c r="L135" s="160">
        <f>+$C135*TS!L95*(1+$C$33)</f>
        <v>0</v>
      </c>
      <c r="M135" s="160">
        <f>+$C135*TS!M95*(1+$C$33)</f>
        <v>0</v>
      </c>
      <c r="N135" s="160">
        <f>+$C135*TS!N95*(1+$C$33)</f>
        <v>0</v>
      </c>
      <c r="O135" s="160">
        <f>+$C135*TS!O95*(1+$C$33)</f>
        <v>0</v>
      </c>
      <c r="P135" s="160">
        <f>+$C135*TS!P95*(1+$C$33)</f>
        <v>0</v>
      </c>
      <c r="Q135" s="160">
        <f>+$C135*TS!Q95*(1+$C$33)</f>
        <v>0</v>
      </c>
      <c r="R135" s="160">
        <f>+$C135*TS!R95*(1+$C$33)</f>
        <v>0</v>
      </c>
      <c r="S135" s="160">
        <f>+$C135*TS!S95*(1+$C$33)</f>
        <v>0</v>
      </c>
      <c r="T135" s="160">
        <f>+$C135*TS!T95*(1+$C$33)</f>
        <v>0</v>
      </c>
      <c r="U135" s="160">
        <f>+$C135*TS!U95*(1+$C$33)</f>
        <v>0</v>
      </c>
      <c r="V135" s="160">
        <f>+$C135*TS!V95*(1+$C$33)</f>
        <v>0</v>
      </c>
      <c r="W135" s="160">
        <f>+$C135*TS!W95*(1+$C$33)</f>
        <v>0</v>
      </c>
      <c r="X135" s="160">
        <f>+$C135*TS!X95*(1+$C$33)</f>
        <v>0</v>
      </c>
      <c r="Y135" s="160">
        <f>+$C135*TS!Y95*(1+$C$33)</f>
        <v>0</v>
      </c>
      <c r="Z135" s="160">
        <f>+$C135*TS!Z95*(1+$C$33)</f>
        <v>0</v>
      </c>
      <c r="AA135" s="160">
        <f>+$C135*TS!AA95*(1+$C$33)</f>
        <v>0</v>
      </c>
      <c r="AB135" s="160">
        <f>+$C135*TS!AB95*(1+$C$33)</f>
        <v>0</v>
      </c>
      <c r="AC135" s="160">
        <f>+$C135*TS!AC95*(1+$C$33)</f>
        <v>0</v>
      </c>
      <c r="AD135" s="160">
        <f>+$C135*TS!AD95*(1+$C$33)</f>
        <v>0</v>
      </c>
      <c r="AE135" s="160">
        <f>+$C135*TS!AE95*(1+$C$33)</f>
        <v>0</v>
      </c>
      <c r="AF135" s="160">
        <f>+$C135*TS!AF95*(1+$C$33)</f>
        <v>0</v>
      </c>
      <c r="AG135" s="160">
        <f>+$C135*TS!AG95*(1+$C$33)</f>
        <v>0</v>
      </c>
      <c r="AH135" s="160">
        <f>+$C135*TS!AH95*(1+$C$33)</f>
        <v>0</v>
      </c>
      <c r="AI135" s="160">
        <f>+$C135*TS!AI95*(1+$C$33)</f>
        <v>0</v>
      </c>
      <c r="AJ135" s="160">
        <f>+$C135*TS!AJ95*(1+$C$33)</f>
        <v>0</v>
      </c>
      <c r="AK135" s="160">
        <f>+$C135*TS!AK95*(1+$C$33)</f>
        <v>0</v>
      </c>
      <c r="AL135" s="160">
        <f>+$C135*TS!AL95*(1+$C$33)</f>
        <v>0</v>
      </c>
      <c r="AM135" s="160">
        <f>+$C135*TS!AM95*(1+$C$33)</f>
        <v>0</v>
      </c>
      <c r="AN135" s="160">
        <f>+$C135*TS!AN95*(1+$C$33)</f>
        <v>0</v>
      </c>
      <c r="AO135" s="160">
        <f>+$C135*TS!AO95*(1+$C$33)</f>
        <v>0</v>
      </c>
      <c r="AP135" s="160">
        <f>+$C135*TS!AP95*(1+$C$33)</f>
        <v>0</v>
      </c>
      <c r="AQ135" s="160">
        <f>+$C135*TS!AQ95*(1+$C$33)</f>
        <v>0</v>
      </c>
      <c r="AR135" s="160">
        <f>+$C135*TS!AR95*(1+$C$33)</f>
        <v>0</v>
      </c>
      <c r="AS135" s="160">
        <f>+$C135*TS!AS95*(1+$C$33)</f>
        <v>0</v>
      </c>
      <c r="AT135" s="160">
        <f>+$C135*TS!AT95*(1+$C$33)</f>
        <v>0</v>
      </c>
      <c r="AU135" s="160">
        <f>+$C135*TS!AU95*(1+$C$33)</f>
        <v>0</v>
      </c>
      <c r="AV135" s="160">
        <f>+$C135*TS!AV95*(1+$C$33)</f>
        <v>0</v>
      </c>
    </row>
    <row r="136" spans="2:48" x14ac:dyDescent="0.2">
      <c r="B136" s="22" t="s">
        <v>252</v>
      </c>
      <c r="C136" s="259">
        <f>+TS!D98</f>
        <v>1725.2049822946487</v>
      </c>
      <c r="D136" s="262">
        <f t="shared" si="64"/>
        <v>1.7241379310344827E-2</v>
      </c>
      <c r="E136" s="160">
        <f t="shared" si="65"/>
        <v>1725.2049822946487</v>
      </c>
      <c r="F136" s="2"/>
      <c r="G136" s="160">
        <f>+$C136*TS!G97*(1+$C$33)</f>
        <v>0</v>
      </c>
      <c r="H136" s="160">
        <f>+$C136*TS!H97*(1+$C$33)</f>
        <v>1725.2049822946487</v>
      </c>
      <c r="I136" s="160">
        <f>+$C136*TS!I97*(1+$C$33)</f>
        <v>0</v>
      </c>
      <c r="J136" s="160">
        <f>+$C136*TS!J97*(1+$C$33)</f>
        <v>0</v>
      </c>
      <c r="K136" s="160">
        <f>+$C136*TS!K97*(1+$C$33)</f>
        <v>0</v>
      </c>
      <c r="L136" s="160">
        <f>+$C136*TS!L97*(1+$C$33)</f>
        <v>0</v>
      </c>
      <c r="M136" s="160">
        <f>+$C136*TS!M97*(1+$C$33)</f>
        <v>0</v>
      </c>
      <c r="N136" s="160">
        <f>+$C136*TS!N97*(1+$C$33)</f>
        <v>0</v>
      </c>
      <c r="O136" s="160">
        <f>+$C136*TS!O97*(1+$C$33)</f>
        <v>0</v>
      </c>
      <c r="P136" s="160">
        <f>+$C136*TS!P97*(1+$C$33)</f>
        <v>0</v>
      </c>
      <c r="Q136" s="160">
        <f>+$C136*TS!Q97*(1+$C$33)</f>
        <v>0</v>
      </c>
      <c r="R136" s="160">
        <f>+$C136*TS!R97*(1+$C$33)</f>
        <v>0</v>
      </c>
      <c r="S136" s="160">
        <f>+$C136*TS!S97*(1+$C$33)</f>
        <v>0</v>
      </c>
      <c r="T136" s="160">
        <f>+$C136*TS!T97*(1+$C$33)</f>
        <v>0</v>
      </c>
      <c r="U136" s="160">
        <f>+$C136*TS!U97*(1+$C$33)</f>
        <v>0</v>
      </c>
      <c r="V136" s="160">
        <f>+$C136*TS!V97*(1+$C$33)</f>
        <v>0</v>
      </c>
      <c r="W136" s="160">
        <f>+$C136*TS!W97*(1+$C$33)</f>
        <v>0</v>
      </c>
      <c r="X136" s="160">
        <f>+$C136*TS!X97*(1+$C$33)</f>
        <v>0</v>
      </c>
      <c r="Y136" s="160">
        <f>+$C136*TS!Y97*(1+$C$33)</f>
        <v>0</v>
      </c>
      <c r="Z136" s="160">
        <f>+$C136*TS!Z97*(1+$C$33)</f>
        <v>0</v>
      </c>
      <c r="AA136" s="160">
        <f>+$C136*TS!AA97*(1+$C$33)</f>
        <v>0</v>
      </c>
      <c r="AB136" s="160">
        <f>+$C136*TS!AB97*(1+$C$33)</f>
        <v>0</v>
      </c>
      <c r="AC136" s="160">
        <f>+$C136*TS!AC97*(1+$C$33)</f>
        <v>0</v>
      </c>
      <c r="AD136" s="160">
        <f>+$C136*TS!AD97*(1+$C$33)</f>
        <v>0</v>
      </c>
      <c r="AE136" s="160">
        <f>+$C136*TS!AE97*(1+$C$33)</f>
        <v>0</v>
      </c>
      <c r="AF136" s="160">
        <f>+$C136*TS!AF97*(1+$C$33)</f>
        <v>0</v>
      </c>
      <c r="AG136" s="160">
        <f>+$C136*TS!AG97*(1+$C$33)</f>
        <v>0</v>
      </c>
      <c r="AH136" s="160">
        <f>+$C136*TS!AH97*(1+$C$33)</f>
        <v>0</v>
      </c>
      <c r="AI136" s="160">
        <f>+$C136*TS!AI97*(1+$C$33)</f>
        <v>0</v>
      </c>
      <c r="AJ136" s="160">
        <f>+$C136*TS!AJ97*(1+$C$33)</f>
        <v>0</v>
      </c>
      <c r="AK136" s="160">
        <f>+$C136*TS!AK97*(1+$C$33)</f>
        <v>0</v>
      </c>
      <c r="AL136" s="160">
        <f>+$C136*TS!AL97*(1+$C$33)</f>
        <v>0</v>
      </c>
      <c r="AM136" s="160">
        <f>+$C136*TS!AM97*(1+$C$33)</f>
        <v>0</v>
      </c>
      <c r="AN136" s="160">
        <f>+$C136*TS!AN97*(1+$C$33)</f>
        <v>0</v>
      </c>
      <c r="AO136" s="160">
        <f>+$C136*TS!AO97*(1+$C$33)</f>
        <v>0</v>
      </c>
      <c r="AP136" s="160">
        <f>+$C136*TS!AP97*(1+$C$33)</f>
        <v>0</v>
      </c>
      <c r="AQ136" s="160">
        <f>+$C136*TS!AQ97*(1+$C$33)</f>
        <v>0</v>
      </c>
      <c r="AR136" s="160">
        <f>+$C136*TS!AR97*(1+$C$33)</f>
        <v>0</v>
      </c>
      <c r="AS136" s="160">
        <f>+$C136*TS!AS97*(1+$C$33)</f>
        <v>0</v>
      </c>
      <c r="AT136" s="160">
        <f>+$C136*TS!AT97*(1+$C$33)</f>
        <v>0</v>
      </c>
      <c r="AU136" s="160">
        <f>+$C136*TS!AU97*(1+$C$33)</f>
        <v>0</v>
      </c>
      <c r="AV136" s="160">
        <f>+$C136*TS!AV97*(1+$C$33)</f>
        <v>0</v>
      </c>
    </row>
    <row r="137" spans="2:48" x14ac:dyDescent="0.2">
      <c r="B137" s="22" t="s">
        <v>188</v>
      </c>
      <c r="C137" s="259">
        <f>+TS!D99</f>
        <v>0</v>
      </c>
      <c r="D137" s="262">
        <f>+E137/$E$139</f>
        <v>0</v>
      </c>
      <c r="E137" s="160">
        <f t="shared" si="65"/>
        <v>0</v>
      </c>
      <c r="F137" s="2"/>
      <c r="G137" s="160">
        <f>+$C137*TS!G99*(1+$C$33)</f>
        <v>0</v>
      </c>
      <c r="H137" s="160">
        <f>+$C137*TS!H99*(1+$C$33)</f>
        <v>0</v>
      </c>
      <c r="I137" s="160">
        <f>+$C137*TS!I99*(1+$C$33)</f>
        <v>0</v>
      </c>
      <c r="J137" s="160">
        <f>+$C137*TS!J99*(1+$C$33)</f>
        <v>0</v>
      </c>
      <c r="K137" s="160">
        <f>+$C137*TS!K99*(1+$C$33)</f>
        <v>0</v>
      </c>
      <c r="L137" s="160">
        <f>+$C137*TS!L99*(1+$C$33)</f>
        <v>0</v>
      </c>
      <c r="M137" s="160">
        <f>+$C137*TS!M99*(1+$C$33)</f>
        <v>0</v>
      </c>
      <c r="N137" s="160">
        <f>+$C137*TS!N99*(1+$C$33)</f>
        <v>0</v>
      </c>
      <c r="O137" s="160">
        <f>+$C137*TS!O99*(1+$C$33)</f>
        <v>0</v>
      </c>
      <c r="P137" s="160">
        <f>+$C137*TS!P99*(1+$C$33)</f>
        <v>0</v>
      </c>
      <c r="Q137" s="160">
        <f>+$C137*TS!Q99*(1+$C$33)</f>
        <v>0</v>
      </c>
      <c r="R137" s="160">
        <f>+$C137*TS!R99*(1+$C$33)</f>
        <v>0</v>
      </c>
      <c r="S137" s="160">
        <f>+$C137*TS!S99*(1+$C$33)</f>
        <v>0</v>
      </c>
      <c r="T137" s="160">
        <f>+$C137*TS!T99*(1+$C$33)</f>
        <v>0</v>
      </c>
      <c r="U137" s="160">
        <f>+$C137*TS!U99*(1+$C$33)</f>
        <v>0</v>
      </c>
      <c r="V137" s="160">
        <f>+$C137*TS!V99*(1+$C$33)</f>
        <v>0</v>
      </c>
      <c r="W137" s="160">
        <f>+$C137*TS!W99*(1+$C$33)</f>
        <v>0</v>
      </c>
      <c r="X137" s="160">
        <f>+$C137*TS!X99*(1+$C$33)</f>
        <v>0</v>
      </c>
      <c r="Y137" s="160">
        <f>+$C137*TS!Y99*(1+$C$33)</f>
        <v>0</v>
      </c>
      <c r="Z137" s="160">
        <f>+$C137*TS!Z99*(1+$C$33)</f>
        <v>0</v>
      </c>
      <c r="AA137" s="160">
        <f>+$C137*TS!AA99*(1+$C$33)</f>
        <v>0</v>
      </c>
      <c r="AB137" s="160">
        <f>+$C137*TS!AB99*(1+$C$33)</f>
        <v>0</v>
      </c>
      <c r="AC137" s="160">
        <f>+$C137*TS!AC99*(1+$C$33)</f>
        <v>0</v>
      </c>
      <c r="AD137" s="160">
        <f>+$C137*TS!AD99*(1+$C$33)</f>
        <v>0</v>
      </c>
      <c r="AE137" s="160">
        <f>+$C137*TS!AE99*(1+$C$33)</f>
        <v>0</v>
      </c>
      <c r="AF137" s="160">
        <f>+$C137*TS!AF99*(1+$C$33)</f>
        <v>0</v>
      </c>
      <c r="AG137" s="160">
        <f>+$C137*TS!AG99*(1+$C$33)</f>
        <v>0</v>
      </c>
      <c r="AH137" s="160">
        <f>+$C137*TS!AH99*(1+$C$33)</f>
        <v>0</v>
      </c>
      <c r="AI137" s="160">
        <f>+$C137*TS!AI99*(1+$C$33)</f>
        <v>0</v>
      </c>
      <c r="AJ137" s="160">
        <f>+$C137*TS!AJ99*(1+$C$33)</f>
        <v>0</v>
      </c>
      <c r="AK137" s="160">
        <f>+$C137*TS!AK99*(1+$C$33)</f>
        <v>0</v>
      </c>
      <c r="AL137" s="160">
        <f>+$C137*TS!AL99*(1+$C$33)</f>
        <v>0</v>
      </c>
      <c r="AM137" s="160">
        <f>+$C137*TS!AM99*(1+$C$33)</f>
        <v>0</v>
      </c>
      <c r="AN137" s="160">
        <f>+$C137*TS!AN99*(1+$C$33)</f>
        <v>0</v>
      </c>
      <c r="AO137" s="160">
        <f>+$C137*TS!AO99*(1+$C$33)</f>
        <v>0</v>
      </c>
      <c r="AP137" s="160">
        <f>+$C137*TS!AP99*(1+$C$33)</f>
        <v>0</v>
      </c>
      <c r="AQ137" s="160">
        <f>+$C137*TS!AQ99*(1+$C$33)</f>
        <v>0</v>
      </c>
      <c r="AR137" s="160">
        <f>+$C137*TS!AR99*(1+$C$33)</f>
        <v>0</v>
      </c>
      <c r="AS137" s="160">
        <f>+$C137*TS!AS99*(1+$C$33)</f>
        <v>0</v>
      </c>
      <c r="AT137" s="160">
        <f>+$C137*TS!AT99*(1+$C$33)</f>
        <v>0</v>
      </c>
      <c r="AU137" s="160">
        <f>+$C137*TS!AU99*(1+$C$33)</f>
        <v>0</v>
      </c>
      <c r="AV137" s="160">
        <f>+$C137*TS!AV99*(1+$C$33)</f>
        <v>0</v>
      </c>
    </row>
    <row r="138" spans="2:48" x14ac:dyDescent="0.2">
      <c r="C138" s="259"/>
      <c r="D138" s="262"/>
      <c r="E138" s="160"/>
      <c r="F138" s="2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</row>
    <row r="139" spans="2:48" ht="13.5" thickBot="1" x14ac:dyDescent="0.25">
      <c r="B139" s="260" t="s">
        <v>241</v>
      </c>
      <c r="C139" s="266" t="s">
        <v>253</v>
      </c>
      <c r="D139" s="263">
        <f>+SUM(D122:D137)</f>
        <v>1.0000000000000002</v>
      </c>
      <c r="E139" s="261">
        <f>+SUM(G139:AV139)</f>
        <v>100061.88897308962</v>
      </c>
      <c r="F139" s="260"/>
      <c r="G139" s="261">
        <f>+SUM(G122:G137)</f>
        <v>0</v>
      </c>
      <c r="H139" s="261">
        <f t="shared" ref="H139:AO139" si="66">+SUM(H122:H137)</f>
        <v>6642.8277858002839</v>
      </c>
      <c r="I139" s="261">
        <f t="shared" si="66"/>
        <v>86847.511998769798</v>
      </c>
      <c r="J139" s="261">
        <f t="shared" si="66"/>
        <v>6571.5491885195388</v>
      </c>
      <c r="K139" s="261">
        <f t="shared" si="66"/>
        <v>0</v>
      </c>
      <c r="L139" s="261">
        <f t="shared" si="66"/>
        <v>0</v>
      </c>
      <c r="M139" s="261">
        <f t="shared" si="66"/>
        <v>0</v>
      </c>
      <c r="N139" s="261">
        <f t="shared" si="66"/>
        <v>0</v>
      </c>
      <c r="O139" s="261">
        <f t="shared" si="66"/>
        <v>0</v>
      </c>
      <c r="P139" s="261">
        <f t="shared" si="66"/>
        <v>0</v>
      </c>
      <c r="Q139" s="261">
        <f t="shared" si="66"/>
        <v>0</v>
      </c>
      <c r="R139" s="261">
        <f t="shared" si="66"/>
        <v>0</v>
      </c>
      <c r="S139" s="261">
        <f t="shared" si="66"/>
        <v>0</v>
      </c>
      <c r="T139" s="261">
        <f t="shared" si="66"/>
        <v>0</v>
      </c>
      <c r="U139" s="261">
        <f t="shared" si="66"/>
        <v>0</v>
      </c>
      <c r="V139" s="261">
        <f t="shared" si="66"/>
        <v>0</v>
      </c>
      <c r="W139" s="261">
        <f t="shared" si="66"/>
        <v>0</v>
      </c>
      <c r="X139" s="261">
        <f t="shared" si="66"/>
        <v>0</v>
      </c>
      <c r="Y139" s="261">
        <f t="shared" si="66"/>
        <v>0</v>
      </c>
      <c r="Z139" s="261">
        <f t="shared" si="66"/>
        <v>0</v>
      </c>
      <c r="AA139" s="261">
        <f t="shared" si="66"/>
        <v>0</v>
      </c>
      <c r="AB139" s="261">
        <f t="shared" si="66"/>
        <v>0</v>
      </c>
      <c r="AC139" s="261">
        <f t="shared" si="66"/>
        <v>0</v>
      </c>
      <c r="AD139" s="261">
        <f t="shared" si="66"/>
        <v>0</v>
      </c>
      <c r="AE139" s="261">
        <f t="shared" si="66"/>
        <v>0</v>
      </c>
      <c r="AF139" s="261">
        <f t="shared" si="66"/>
        <v>0</v>
      </c>
      <c r="AG139" s="261">
        <f t="shared" si="66"/>
        <v>0</v>
      </c>
      <c r="AH139" s="261">
        <f t="shared" si="66"/>
        <v>0</v>
      </c>
      <c r="AI139" s="261">
        <f t="shared" si="66"/>
        <v>0</v>
      </c>
      <c r="AJ139" s="261">
        <f t="shared" si="66"/>
        <v>0</v>
      </c>
      <c r="AK139" s="261">
        <f t="shared" si="66"/>
        <v>0</v>
      </c>
      <c r="AL139" s="261">
        <f t="shared" si="66"/>
        <v>0</v>
      </c>
      <c r="AM139" s="261">
        <f t="shared" si="66"/>
        <v>0</v>
      </c>
      <c r="AN139" s="261">
        <f t="shared" si="66"/>
        <v>0</v>
      </c>
      <c r="AO139" s="261">
        <f t="shared" si="66"/>
        <v>0</v>
      </c>
      <c r="AP139" s="261">
        <f t="shared" ref="AP139:AV139" si="67">+SUM(AP122:AP137)</f>
        <v>0</v>
      </c>
      <c r="AQ139" s="261">
        <f t="shared" si="67"/>
        <v>0</v>
      </c>
      <c r="AR139" s="261">
        <f t="shared" si="67"/>
        <v>0</v>
      </c>
      <c r="AS139" s="261">
        <f t="shared" si="67"/>
        <v>0</v>
      </c>
      <c r="AT139" s="261">
        <f t="shared" si="67"/>
        <v>0</v>
      </c>
      <c r="AU139" s="261">
        <f t="shared" si="67"/>
        <v>0</v>
      </c>
      <c r="AV139" s="261">
        <f t="shared" si="67"/>
        <v>0</v>
      </c>
    </row>
    <row r="140" spans="2:48" ht="13.5" thickTop="1" x14ac:dyDescent="0.2">
      <c r="C140" s="259"/>
      <c r="D140" s="267" t="s">
        <v>77</v>
      </c>
      <c r="E140" s="160">
        <f>+E139-TS!D101*(1+C33)</f>
        <v>0</v>
      </c>
      <c r="F140" s="2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</row>
    <row r="141" spans="2:48" x14ac:dyDescent="0.2">
      <c r="B141" s="178" t="s">
        <v>175</v>
      </c>
      <c r="C141" s="18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</row>
    <row r="142" spans="2:48" x14ac:dyDescent="0.2">
      <c r="B142" s="228" t="s">
        <v>176</v>
      </c>
      <c r="C142" s="259"/>
      <c r="D142" s="262">
        <f>+E142/$E$159</f>
        <v>5.5262095795188308E-2</v>
      </c>
      <c r="E142" s="160">
        <f>+SUM(G142:AV142)</f>
        <v>6571.4295480711507</v>
      </c>
      <c r="F142" s="2"/>
      <c r="G142" s="160">
        <f>+G122*G$5</f>
        <v>0</v>
      </c>
      <c r="H142" s="160">
        <f t="shared" ref="H142:AV142" si="68">+H122*H$5</f>
        <v>1685.898803180824</v>
      </c>
      <c r="I142" s="160">
        <f t="shared" si="68"/>
        <v>4578.2477147079981</v>
      </c>
      <c r="J142" s="160">
        <f t="shared" si="68"/>
        <v>307.2830301823285</v>
      </c>
      <c r="K142" s="160">
        <f t="shared" si="68"/>
        <v>0</v>
      </c>
      <c r="L142" s="160">
        <f t="shared" si="68"/>
        <v>0</v>
      </c>
      <c r="M142" s="160">
        <f t="shared" si="68"/>
        <v>0</v>
      </c>
      <c r="N142" s="160">
        <f t="shared" si="68"/>
        <v>0</v>
      </c>
      <c r="O142" s="160">
        <f t="shared" si="68"/>
        <v>0</v>
      </c>
      <c r="P142" s="160">
        <f t="shared" si="68"/>
        <v>0</v>
      </c>
      <c r="Q142" s="160">
        <f t="shared" si="68"/>
        <v>0</v>
      </c>
      <c r="R142" s="160">
        <f t="shared" si="68"/>
        <v>0</v>
      </c>
      <c r="S142" s="160">
        <f t="shared" si="68"/>
        <v>0</v>
      </c>
      <c r="T142" s="160">
        <f t="shared" si="68"/>
        <v>0</v>
      </c>
      <c r="U142" s="160">
        <f t="shared" si="68"/>
        <v>0</v>
      </c>
      <c r="V142" s="160">
        <f t="shared" si="68"/>
        <v>0</v>
      </c>
      <c r="W142" s="160">
        <f t="shared" si="68"/>
        <v>0</v>
      </c>
      <c r="X142" s="160">
        <f t="shared" si="68"/>
        <v>0</v>
      </c>
      <c r="Y142" s="160">
        <f t="shared" si="68"/>
        <v>0</v>
      </c>
      <c r="Z142" s="160">
        <f t="shared" si="68"/>
        <v>0</v>
      </c>
      <c r="AA142" s="160">
        <f t="shared" si="68"/>
        <v>0</v>
      </c>
      <c r="AB142" s="160">
        <f t="shared" si="68"/>
        <v>0</v>
      </c>
      <c r="AC142" s="160">
        <f t="shared" si="68"/>
        <v>0</v>
      </c>
      <c r="AD142" s="160">
        <f t="shared" si="68"/>
        <v>0</v>
      </c>
      <c r="AE142" s="160">
        <f t="shared" si="68"/>
        <v>0</v>
      </c>
      <c r="AF142" s="160">
        <f t="shared" si="68"/>
        <v>0</v>
      </c>
      <c r="AG142" s="160">
        <f t="shared" si="68"/>
        <v>0</v>
      </c>
      <c r="AH142" s="160">
        <f t="shared" si="68"/>
        <v>0</v>
      </c>
      <c r="AI142" s="160">
        <f t="shared" si="68"/>
        <v>0</v>
      </c>
      <c r="AJ142" s="160">
        <f t="shared" si="68"/>
        <v>0</v>
      </c>
      <c r="AK142" s="160">
        <f t="shared" si="68"/>
        <v>0</v>
      </c>
      <c r="AL142" s="160">
        <f t="shared" si="68"/>
        <v>0</v>
      </c>
      <c r="AM142" s="160">
        <f t="shared" si="68"/>
        <v>0</v>
      </c>
      <c r="AN142" s="160">
        <f t="shared" si="68"/>
        <v>0</v>
      </c>
      <c r="AO142" s="160">
        <f t="shared" si="68"/>
        <v>0</v>
      </c>
      <c r="AP142" s="160">
        <f t="shared" si="68"/>
        <v>0</v>
      </c>
      <c r="AQ142" s="160">
        <f t="shared" si="68"/>
        <v>0</v>
      </c>
      <c r="AR142" s="160">
        <f t="shared" si="68"/>
        <v>0</v>
      </c>
      <c r="AS142" s="160">
        <f t="shared" si="68"/>
        <v>0</v>
      </c>
      <c r="AT142" s="160">
        <f t="shared" si="68"/>
        <v>0</v>
      </c>
      <c r="AU142" s="160">
        <f t="shared" si="68"/>
        <v>0</v>
      </c>
      <c r="AV142" s="160">
        <f t="shared" si="68"/>
        <v>0</v>
      </c>
    </row>
    <row r="143" spans="2:48" x14ac:dyDescent="0.2">
      <c r="B143" s="228" t="s">
        <v>177</v>
      </c>
      <c r="C143" s="259"/>
      <c r="D143" s="262">
        <f t="shared" ref="D143:D157" si="69">+E143/$E$159</f>
        <v>0.12458780542851321</v>
      </c>
      <c r="E143" s="160">
        <f t="shared" ref="E143:E157" si="70">+SUM(G143:AV143)</f>
        <v>14815.217811438075</v>
      </c>
      <c r="F143" s="2"/>
      <c r="G143" s="160">
        <f t="shared" ref="G143:AV143" si="71">+G123*G$5</f>
        <v>0</v>
      </c>
      <c r="H143" s="160">
        <f t="shared" si="71"/>
        <v>1641.1814077463514</v>
      </c>
      <c r="I143" s="160">
        <f t="shared" si="71"/>
        <v>13174.036403691724</v>
      </c>
      <c r="J143" s="160">
        <f t="shared" si="71"/>
        <v>0</v>
      </c>
      <c r="K143" s="160">
        <f t="shared" si="71"/>
        <v>0</v>
      </c>
      <c r="L143" s="160">
        <f t="shared" si="71"/>
        <v>0</v>
      </c>
      <c r="M143" s="160">
        <f t="shared" si="71"/>
        <v>0</v>
      </c>
      <c r="N143" s="160">
        <f t="shared" si="71"/>
        <v>0</v>
      </c>
      <c r="O143" s="160">
        <f t="shared" si="71"/>
        <v>0</v>
      </c>
      <c r="P143" s="160">
        <f t="shared" si="71"/>
        <v>0</v>
      </c>
      <c r="Q143" s="160">
        <f t="shared" si="71"/>
        <v>0</v>
      </c>
      <c r="R143" s="160">
        <f t="shared" si="71"/>
        <v>0</v>
      </c>
      <c r="S143" s="160">
        <f t="shared" si="71"/>
        <v>0</v>
      </c>
      <c r="T143" s="160">
        <f t="shared" si="71"/>
        <v>0</v>
      </c>
      <c r="U143" s="160">
        <f t="shared" si="71"/>
        <v>0</v>
      </c>
      <c r="V143" s="160">
        <f t="shared" si="71"/>
        <v>0</v>
      </c>
      <c r="W143" s="160">
        <f t="shared" si="71"/>
        <v>0</v>
      </c>
      <c r="X143" s="160">
        <f t="shared" si="71"/>
        <v>0</v>
      </c>
      <c r="Y143" s="160">
        <f t="shared" si="71"/>
        <v>0</v>
      </c>
      <c r="Z143" s="160">
        <f t="shared" si="71"/>
        <v>0</v>
      </c>
      <c r="AA143" s="160">
        <f t="shared" si="71"/>
        <v>0</v>
      </c>
      <c r="AB143" s="160">
        <f t="shared" si="71"/>
        <v>0</v>
      </c>
      <c r="AC143" s="160">
        <f t="shared" si="71"/>
        <v>0</v>
      </c>
      <c r="AD143" s="160">
        <f t="shared" si="71"/>
        <v>0</v>
      </c>
      <c r="AE143" s="160">
        <f t="shared" si="71"/>
        <v>0</v>
      </c>
      <c r="AF143" s="160">
        <f t="shared" si="71"/>
        <v>0</v>
      </c>
      <c r="AG143" s="160">
        <f t="shared" si="71"/>
        <v>0</v>
      </c>
      <c r="AH143" s="160">
        <f t="shared" si="71"/>
        <v>0</v>
      </c>
      <c r="AI143" s="160">
        <f t="shared" si="71"/>
        <v>0</v>
      </c>
      <c r="AJ143" s="160">
        <f t="shared" si="71"/>
        <v>0</v>
      </c>
      <c r="AK143" s="160">
        <f t="shared" si="71"/>
        <v>0</v>
      </c>
      <c r="AL143" s="160">
        <f t="shared" si="71"/>
        <v>0</v>
      </c>
      <c r="AM143" s="160">
        <f t="shared" si="71"/>
        <v>0</v>
      </c>
      <c r="AN143" s="160">
        <f t="shared" si="71"/>
        <v>0</v>
      </c>
      <c r="AO143" s="160">
        <f t="shared" si="71"/>
        <v>0</v>
      </c>
      <c r="AP143" s="160">
        <f t="shared" si="71"/>
        <v>0</v>
      </c>
      <c r="AQ143" s="160">
        <f t="shared" si="71"/>
        <v>0</v>
      </c>
      <c r="AR143" s="160">
        <f t="shared" si="71"/>
        <v>0</v>
      </c>
      <c r="AS143" s="160">
        <f t="shared" si="71"/>
        <v>0</v>
      </c>
      <c r="AT143" s="160">
        <f t="shared" si="71"/>
        <v>0</v>
      </c>
      <c r="AU143" s="160">
        <f t="shared" si="71"/>
        <v>0</v>
      </c>
      <c r="AV143" s="160">
        <f t="shared" si="71"/>
        <v>0</v>
      </c>
    </row>
    <row r="144" spans="2:48" x14ac:dyDescent="0.2">
      <c r="B144" s="228" t="s">
        <v>178</v>
      </c>
      <c r="C144" s="259"/>
      <c r="D144" s="262">
        <f t="shared" si="69"/>
        <v>0.4767820196743614</v>
      </c>
      <c r="E144" s="160">
        <f t="shared" si="70"/>
        <v>56695.994008065521</v>
      </c>
      <c r="F144" s="2"/>
      <c r="G144" s="160">
        <f t="shared" ref="G144:AV144" si="72">+G124*G$5</f>
        <v>0</v>
      </c>
      <c r="H144" s="160">
        <f t="shared" si="72"/>
        <v>0</v>
      </c>
      <c r="I144" s="160">
        <f t="shared" si="72"/>
        <v>56695.994008065521</v>
      </c>
      <c r="J144" s="160">
        <f t="shared" si="72"/>
        <v>0</v>
      </c>
      <c r="K144" s="160">
        <f t="shared" si="72"/>
        <v>0</v>
      </c>
      <c r="L144" s="160">
        <f t="shared" si="72"/>
        <v>0</v>
      </c>
      <c r="M144" s="160">
        <f t="shared" si="72"/>
        <v>0</v>
      </c>
      <c r="N144" s="160">
        <f t="shared" si="72"/>
        <v>0</v>
      </c>
      <c r="O144" s="160">
        <f t="shared" si="72"/>
        <v>0</v>
      </c>
      <c r="P144" s="160">
        <f t="shared" si="72"/>
        <v>0</v>
      </c>
      <c r="Q144" s="160">
        <f t="shared" si="72"/>
        <v>0</v>
      </c>
      <c r="R144" s="160">
        <f t="shared" si="72"/>
        <v>0</v>
      </c>
      <c r="S144" s="160">
        <f t="shared" si="72"/>
        <v>0</v>
      </c>
      <c r="T144" s="160">
        <f t="shared" si="72"/>
        <v>0</v>
      </c>
      <c r="U144" s="160">
        <f t="shared" si="72"/>
        <v>0</v>
      </c>
      <c r="V144" s="160">
        <f t="shared" si="72"/>
        <v>0</v>
      </c>
      <c r="W144" s="160">
        <f t="shared" si="72"/>
        <v>0</v>
      </c>
      <c r="X144" s="160">
        <f t="shared" si="72"/>
        <v>0</v>
      </c>
      <c r="Y144" s="160">
        <f t="shared" si="72"/>
        <v>0</v>
      </c>
      <c r="Z144" s="160">
        <f t="shared" si="72"/>
        <v>0</v>
      </c>
      <c r="AA144" s="160">
        <f t="shared" si="72"/>
        <v>0</v>
      </c>
      <c r="AB144" s="160">
        <f t="shared" si="72"/>
        <v>0</v>
      </c>
      <c r="AC144" s="160">
        <f t="shared" si="72"/>
        <v>0</v>
      </c>
      <c r="AD144" s="160">
        <f t="shared" si="72"/>
        <v>0</v>
      </c>
      <c r="AE144" s="160">
        <f t="shared" si="72"/>
        <v>0</v>
      </c>
      <c r="AF144" s="160">
        <f t="shared" si="72"/>
        <v>0</v>
      </c>
      <c r="AG144" s="160">
        <f t="shared" si="72"/>
        <v>0</v>
      </c>
      <c r="AH144" s="160">
        <f t="shared" si="72"/>
        <v>0</v>
      </c>
      <c r="AI144" s="160">
        <f t="shared" si="72"/>
        <v>0</v>
      </c>
      <c r="AJ144" s="160">
        <f t="shared" si="72"/>
        <v>0</v>
      </c>
      <c r="AK144" s="160">
        <f t="shared" si="72"/>
        <v>0</v>
      </c>
      <c r="AL144" s="160">
        <f t="shared" si="72"/>
        <v>0</v>
      </c>
      <c r="AM144" s="160">
        <f t="shared" si="72"/>
        <v>0</v>
      </c>
      <c r="AN144" s="160">
        <f t="shared" si="72"/>
        <v>0</v>
      </c>
      <c r="AO144" s="160">
        <f t="shared" si="72"/>
        <v>0</v>
      </c>
      <c r="AP144" s="160">
        <f t="shared" si="72"/>
        <v>0</v>
      </c>
      <c r="AQ144" s="160">
        <f t="shared" si="72"/>
        <v>0</v>
      </c>
      <c r="AR144" s="160">
        <f t="shared" si="72"/>
        <v>0</v>
      </c>
      <c r="AS144" s="160">
        <f t="shared" si="72"/>
        <v>0</v>
      </c>
      <c r="AT144" s="160">
        <f t="shared" si="72"/>
        <v>0</v>
      </c>
      <c r="AU144" s="160">
        <f t="shared" si="72"/>
        <v>0</v>
      </c>
      <c r="AV144" s="160">
        <f t="shared" si="72"/>
        <v>0</v>
      </c>
    </row>
    <row r="145" spans="2:48" x14ac:dyDescent="0.2">
      <c r="B145" s="228" t="s">
        <v>179</v>
      </c>
      <c r="C145" s="259"/>
      <c r="D145" s="262">
        <f t="shared" si="69"/>
        <v>7.8372713423389154E-2</v>
      </c>
      <c r="E145" s="160">
        <f t="shared" si="70"/>
        <v>9319.6024751166788</v>
      </c>
      <c r="F145" s="2"/>
      <c r="G145" s="160">
        <f t="shared" ref="G145:AV145" si="73">+G125*G$5</f>
        <v>0</v>
      </c>
      <c r="H145" s="160">
        <f t="shared" si="73"/>
        <v>627.72708258049363</v>
      </c>
      <c r="I145" s="160">
        <f t="shared" si="73"/>
        <v>8691.8753925361852</v>
      </c>
      <c r="J145" s="160">
        <f t="shared" si="73"/>
        <v>0</v>
      </c>
      <c r="K145" s="160">
        <f t="shared" si="73"/>
        <v>0</v>
      </c>
      <c r="L145" s="160">
        <f t="shared" si="73"/>
        <v>0</v>
      </c>
      <c r="M145" s="160">
        <f t="shared" si="73"/>
        <v>0</v>
      </c>
      <c r="N145" s="160">
        <f t="shared" si="73"/>
        <v>0</v>
      </c>
      <c r="O145" s="160">
        <f t="shared" si="73"/>
        <v>0</v>
      </c>
      <c r="P145" s="160">
        <f t="shared" si="73"/>
        <v>0</v>
      </c>
      <c r="Q145" s="160">
        <f t="shared" si="73"/>
        <v>0</v>
      </c>
      <c r="R145" s="160">
        <f t="shared" si="73"/>
        <v>0</v>
      </c>
      <c r="S145" s="160">
        <f t="shared" si="73"/>
        <v>0</v>
      </c>
      <c r="T145" s="160">
        <f t="shared" si="73"/>
        <v>0</v>
      </c>
      <c r="U145" s="160">
        <f t="shared" si="73"/>
        <v>0</v>
      </c>
      <c r="V145" s="160">
        <f t="shared" si="73"/>
        <v>0</v>
      </c>
      <c r="W145" s="160">
        <f t="shared" si="73"/>
        <v>0</v>
      </c>
      <c r="X145" s="160">
        <f t="shared" si="73"/>
        <v>0</v>
      </c>
      <c r="Y145" s="160">
        <f t="shared" si="73"/>
        <v>0</v>
      </c>
      <c r="Z145" s="160">
        <f t="shared" si="73"/>
        <v>0</v>
      </c>
      <c r="AA145" s="160">
        <f t="shared" si="73"/>
        <v>0</v>
      </c>
      <c r="AB145" s="160">
        <f t="shared" si="73"/>
        <v>0</v>
      </c>
      <c r="AC145" s="160">
        <f t="shared" si="73"/>
        <v>0</v>
      </c>
      <c r="AD145" s="160">
        <f t="shared" si="73"/>
        <v>0</v>
      </c>
      <c r="AE145" s="160">
        <f t="shared" si="73"/>
        <v>0</v>
      </c>
      <c r="AF145" s="160">
        <f t="shared" si="73"/>
        <v>0</v>
      </c>
      <c r="AG145" s="160">
        <f t="shared" si="73"/>
        <v>0</v>
      </c>
      <c r="AH145" s="160">
        <f t="shared" si="73"/>
        <v>0</v>
      </c>
      <c r="AI145" s="160">
        <f t="shared" si="73"/>
        <v>0</v>
      </c>
      <c r="AJ145" s="160">
        <f t="shared" si="73"/>
        <v>0</v>
      </c>
      <c r="AK145" s="160">
        <f t="shared" si="73"/>
        <v>0</v>
      </c>
      <c r="AL145" s="160">
        <f t="shared" si="73"/>
        <v>0</v>
      </c>
      <c r="AM145" s="160">
        <f t="shared" si="73"/>
        <v>0</v>
      </c>
      <c r="AN145" s="160">
        <f t="shared" si="73"/>
        <v>0</v>
      </c>
      <c r="AO145" s="160">
        <f t="shared" si="73"/>
        <v>0</v>
      </c>
      <c r="AP145" s="160">
        <f t="shared" si="73"/>
        <v>0</v>
      </c>
      <c r="AQ145" s="160">
        <f t="shared" si="73"/>
        <v>0</v>
      </c>
      <c r="AR145" s="160">
        <f t="shared" si="73"/>
        <v>0</v>
      </c>
      <c r="AS145" s="160">
        <f t="shared" si="73"/>
        <v>0</v>
      </c>
      <c r="AT145" s="160">
        <f t="shared" si="73"/>
        <v>0</v>
      </c>
      <c r="AU145" s="160">
        <f t="shared" si="73"/>
        <v>0</v>
      </c>
      <c r="AV145" s="160">
        <f t="shared" si="73"/>
        <v>0</v>
      </c>
    </row>
    <row r="146" spans="2:48" x14ac:dyDescent="0.2">
      <c r="B146" s="228" t="s">
        <v>170</v>
      </c>
      <c r="C146" s="259"/>
      <c r="D146" s="262">
        <f t="shared" si="69"/>
        <v>9.0981080412046833E-2</v>
      </c>
      <c r="E146" s="160">
        <f t="shared" si="70"/>
        <v>10818.912159086431</v>
      </c>
      <c r="F146" s="2"/>
      <c r="G146" s="160">
        <f t="shared" ref="G146:AV146" si="74">+G126*G$5</f>
        <v>0</v>
      </c>
      <c r="H146" s="160">
        <f t="shared" si="74"/>
        <v>810.32496018572192</v>
      </c>
      <c r="I146" s="160">
        <f t="shared" si="74"/>
        <v>5410.3116524948227</v>
      </c>
      <c r="J146" s="160">
        <f t="shared" si="74"/>
        <v>4598.2755464058864</v>
      </c>
      <c r="K146" s="160">
        <f t="shared" si="74"/>
        <v>0</v>
      </c>
      <c r="L146" s="160">
        <f t="shared" si="74"/>
        <v>0</v>
      </c>
      <c r="M146" s="160">
        <f t="shared" si="74"/>
        <v>0</v>
      </c>
      <c r="N146" s="160">
        <f t="shared" si="74"/>
        <v>0</v>
      </c>
      <c r="O146" s="160">
        <f t="shared" si="74"/>
        <v>0</v>
      </c>
      <c r="P146" s="160">
        <f t="shared" si="74"/>
        <v>0</v>
      </c>
      <c r="Q146" s="160">
        <f t="shared" si="74"/>
        <v>0</v>
      </c>
      <c r="R146" s="160">
        <f t="shared" si="74"/>
        <v>0</v>
      </c>
      <c r="S146" s="160">
        <f t="shared" si="74"/>
        <v>0</v>
      </c>
      <c r="T146" s="160">
        <f t="shared" si="74"/>
        <v>0</v>
      </c>
      <c r="U146" s="160">
        <f t="shared" si="74"/>
        <v>0</v>
      </c>
      <c r="V146" s="160">
        <f t="shared" si="74"/>
        <v>0</v>
      </c>
      <c r="W146" s="160">
        <f t="shared" si="74"/>
        <v>0</v>
      </c>
      <c r="X146" s="160">
        <f t="shared" si="74"/>
        <v>0</v>
      </c>
      <c r="Y146" s="160">
        <f t="shared" si="74"/>
        <v>0</v>
      </c>
      <c r="Z146" s="160">
        <f t="shared" si="74"/>
        <v>0</v>
      </c>
      <c r="AA146" s="160">
        <f t="shared" si="74"/>
        <v>0</v>
      </c>
      <c r="AB146" s="160">
        <f t="shared" si="74"/>
        <v>0</v>
      </c>
      <c r="AC146" s="160">
        <f t="shared" si="74"/>
        <v>0</v>
      </c>
      <c r="AD146" s="160">
        <f t="shared" si="74"/>
        <v>0</v>
      </c>
      <c r="AE146" s="160">
        <f t="shared" si="74"/>
        <v>0</v>
      </c>
      <c r="AF146" s="160">
        <f t="shared" si="74"/>
        <v>0</v>
      </c>
      <c r="AG146" s="160">
        <f t="shared" si="74"/>
        <v>0</v>
      </c>
      <c r="AH146" s="160">
        <f t="shared" si="74"/>
        <v>0</v>
      </c>
      <c r="AI146" s="160">
        <f t="shared" si="74"/>
        <v>0</v>
      </c>
      <c r="AJ146" s="160">
        <f t="shared" si="74"/>
        <v>0</v>
      </c>
      <c r="AK146" s="160">
        <f t="shared" si="74"/>
        <v>0</v>
      </c>
      <c r="AL146" s="160">
        <f t="shared" si="74"/>
        <v>0</v>
      </c>
      <c r="AM146" s="160">
        <f t="shared" si="74"/>
        <v>0</v>
      </c>
      <c r="AN146" s="160">
        <f t="shared" si="74"/>
        <v>0</v>
      </c>
      <c r="AO146" s="160">
        <f t="shared" si="74"/>
        <v>0</v>
      </c>
      <c r="AP146" s="160">
        <f t="shared" si="74"/>
        <v>0</v>
      </c>
      <c r="AQ146" s="160">
        <f t="shared" si="74"/>
        <v>0</v>
      </c>
      <c r="AR146" s="160">
        <f t="shared" si="74"/>
        <v>0</v>
      </c>
      <c r="AS146" s="160">
        <f t="shared" si="74"/>
        <v>0</v>
      </c>
      <c r="AT146" s="160">
        <f t="shared" si="74"/>
        <v>0</v>
      </c>
      <c r="AU146" s="160">
        <f t="shared" si="74"/>
        <v>0</v>
      </c>
      <c r="AV146" s="160">
        <f t="shared" si="74"/>
        <v>0</v>
      </c>
    </row>
    <row r="147" spans="2:48" x14ac:dyDescent="0.2">
      <c r="B147" s="228" t="s">
        <v>180</v>
      </c>
      <c r="C147" s="259"/>
      <c r="D147" s="262">
        <f t="shared" si="69"/>
        <v>5.8989357411599603E-4</v>
      </c>
      <c r="E147" s="160">
        <f t="shared" si="70"/>
        <v>70.146526427987538</v>
      </c>
      <c r="F147" s="2"/>
      <c r="G147" s="160">
        <f t="shared" ref="G147:AV147" si="75">+G127*G$5</f>
        <v>0</v>
      </c>
      <c r="H147" s="160">
        <f t="shared" si="75"/>
        <v>4.3024099612799214</v>
      </c>
      <c r="I147" s="160">
        <f t="shared" si="75"/>
        <v>52.454982247924818</v>
      </c>
      <c r="J147" s="160">
        <f t="shared" si="75"/>
        <v>13.389134218782804</v>
      </c>
      <c r="K147" s="160">
        <f t="shared" si="75"/>
        <v>0</v>
      </c>
      <c r="L147" s="160">
        <f t="shared" si="75"/>
        <v>0</v>
      </c>
      <c r="M147" s="160">
        <f t="shared" si="75"/>
        <v>0</v>
      </c>
      <c r="N147" s="160">
        <f t="shared" si="75"/>
        <v>0</v>
      </c>
      <c r="O147" s="160">
        <f t="shared" si="75"/>
        <v>0</v>
      </c>
      <c r="P147" s="160">
        <f t="shared" si="75"/>
        <v>0</v>
      </c>
      <c r="Q147" s="160">
        <f t="shared" si="75"/>
        <v>0</v>
      </c>
      <c r="R147" s="160">
        <f t="shared" si="75"/>
        <v>0</v>
      </c>
      <c r="S147" s="160">
        <f t="shared" si="75"/>
        <v>0</v>
      </c>
      <c r="T147" s="160">
        <f t="shared" si="75"/>
        <v>0</v>
      </c>
      <c r="U147" s="160">
        <f t="shared" si="75"/>
        <v>0</v>
      </c>
      <c r="V147" s="160">
        <f t="shared" si="75"/>
        <v>0</v>
      </c>
      <c r="W147" s="160">
        <f t="shared" si="75"/>
        <v>0</v>
      </c>
      <c r="X147" s="160">
        <f t="shared" si="75"/>
        <v>0</v>
      </c>
      <c r="Y147" s="160">
        <f t="shared" si="75"/>
        <v>0</v>
      </c>
      <c r="Z147" s="160">
        <f t="shared" si="75"/>
        <v>0</v>
      </c>
      <c r="AA147" s="160">
        <f t="shared" si="75"/>
        <v>0</v>
      </c>
      <c r="AB147" s="160">
        <f t="shared" si="75"/>
        <v>0</v>
      </c>
      <c r="AC147" s="160">
        <f t="shared" si="75"/>
        <v>0</v>
      </c>
      <c r="AD147" s="160">
        <f t="shared" si="75"/>
        <v>0</v>
      </c>
      <c r="AE147" s="160">
        <f t="shared" si="75"/>
        <v>0</v>
      </c>
      <c r="AF147" s="160">
        <f t="shared" si="75"/>
        <v>0</v>
      </c>
      <c r="AG147" s="160">
        <f t="shared" si="75"/>
        <v>0</v>
      </c>
      <c r="AH147" s="160">
        <f t="shared" si="75"/>
        <v>0</v>
      </c>
      <c r="AI147" s="160">
        <f t="shared" si="75"/>
        <v>0</v>
      </c>
      <c r="AJ147" s="160">
        <f t="shared" si="75"/>
        <v>0</v>
      </c>
      <c r="AK147" s="160">
        <f t="shared" si="75"/>
        <v>0</v>
      </c>
      <c r="AL147" s="160">
        <f t="shared" si="75"/>
        <v>0</v>
      </c>
      <c r="AM147" s="160">
        <f t="shared" si="75"/>
        <v>0</v>
      </c>
      <c r="AN147" s="160">
        <f t="shared" si="75"/>
        <v>0</v>
      </c>
      <c r="AO147" s="160">
        <f t="shared" si="75"/>
        <v>0</v>
      </c>
      <c r="AP147" s="160">
        <f t="shared" si="75"/>
        <v>0</v>
      </c>
      <c r="AQ147" s="160">
        <f t="shared" si="75"/>
        <v>0</v>
      </c>
      <c r="AR147" s="160">
        <f t="shared" si="75"/>
        <v>0</v>
      </c>
      <c r="AS147" s="160">
        <f t="shared" si="75"/>
        <v>0</v>
      </c>
      <c r="AT147" s="160">
        <f t="shared" si="75"/>
        <v>0</v>
      </c>
      <c r="AU147" s="160">
        <f t="shared" si="75"/>
        <v>0</v>
      </c>
      <c r="AV147" s="160">
        <f t="shared" si="75"/>
        <v>0</v>
      </c>
    </row>
    <row r="148" spans="2:48" x14ac:dyDescent="0.2">
      <c r="B148" s="228" t="s">
        <v>181</v>
      </c>
      <c r="C148" s="259"/>
      <c r="D148" s="262">
        <f t="shared" si="69"/>
        <v>6.7307145144592146E-4</v>
      </c>
      <c r="E148" s="160">
        <f t="shared" si="70"/>
        <v>80.037529528150486</v>
      </c>
      <c r="F148" s="2"/>
      <c r="G148" s="160">
        <f t="shared" ref="G148:AV148" si="76">+G128*G$5</f>
        <v>0</v>
      </c>
      <c r="H148" s="160">
        <f t="shared" si="76"/>
        <v>4.9090707958528039</v>
      </c>
      <c r="I148" s="160">
        <f t="shared" si="76"/>
        <v>59.851391143037389</v>
      </c>
      <c r="J148" s="160">
        <f t="shared" si="76"/>
        <v>15.277067589260291</v>
      </c>
      <c r="K148" s="160">
        <f t="shared" si="76"/>
        <v>0</v>
      </c>
      <c r="L148" s="160">
        <f t="shared" si="76"/>
        <v>0</v>
      </c>
      <c r="M148" s="160">
        <f t="shared" si="76"/>
        <v>0</v>
      </c>
      <c r="N148" s="160">
        <f t="shared" si="76"/>
        <v>0</v>
      </c>
      <c r="O148" s="160">
        <f t="shared" si="76"/>
        <v>0</v>
      </c>
      <c r="P148" s="160">
        <f t="shared" si="76"/>
        <v>0</v>
      </c>
      <c r="Q148" s="160">
        <f t="shared" si="76"/>
        <v>0</v>
      </c>
      <c r="R148" s="160">
        <f t="shared" si="76"/>
        <v>0</v>
      </c>
      <c r="S148" s="160">
        <f t="shared" si="76"/>
        <v>0</v>
      </c>
      <c r="T148" s="160">
        <f t="shared" si="76"/>
        <v>0</v>
      </c>
      <c r="U148" s="160">
        <f t="shared" si="76"/>
        <v>0</v>
      </c>
      <c r="V148" s="160">
        <f t="shared" si="76"/>
        <v>0</v>
      </c>
      <c r="W148" s="160">
        <f t="shared" si="76"/>
        <v>0</v>
      </c>
      <c r="X148" s="160">
        <f t="shared" si="76"/>
        <v>0</v>
      </c>
      <c r="Y148" s="160">
        <f t="shared" si="76"/>
        <v>0</v>
      </c>
      <c r="Z148" s="160">
        <f t="shared" si="76"/>
        <v>0</v>
      </c>
      <c r="AA148" s="160">
        <f t="shared" si="76"/>
        <v>0</v>
      </c>
      <c r="AB148" s="160">
        <f t="shared" si="76"/>
        <v>0</v>
      </c>
      <c r="AC148" s="160">
        <f t="shared" si="76"/>
        <v>0</v>
      </c>
      <c r="AD148" s="160">
        <f t="shared" si="76"/>
        <v>0</v>
      </c>
      <c r="AE148" s="160">
        <f t="shared" si="76"/>
        <v>0</v>
      </c>
      <c r="AF148" s="160">
        <f t="shared" si="76"/>
        <v>0</v>
      </c>
      <c r="AG148" s="160">
        <f t="shared" si="76"/>
        <v>0</v>
      </c>
      <c r="AH148" s="160">
        <f t="shared" si="76"/>
        <v>0</v>
      </c>
      <c r="AI148" s="160">
        <f t="shared" si="76"/>
        <v>0</v>
      </c>
      <c r="AJ148" s="160">
        <f t="shared" si="76"/>
        <v>0</v>
      </c>
      <c r="AK148" s="160">
        <f t="shared" si="76"/>
        <v>0</v>
      </c>
      <c r="AL148" s="160">
        <f t="shared" si="76"/>
        <v>0</v>
      </c>
      <c r="AM148" s="160">
        <f t="shared" si="76"/>
        <v>0</v>
      </c>
      <c r="AN148" s="160">
        <f t="shared" si="76"/>
        <v>0</v>
      </c>
      <c r="AO148" s="160">
        <f t="shared" si="76"/>
        <v>0</v>
      </c>
      <c r="AP148" s="160">
        <f t="shared" si="76"/>
        <v>0</v>
      </c>
      <c r="AQ148" s="160">
        <f t="shared" si="76"/>
        <v>0</v>
      </c>
      <c r="AR148" s="160">
        <f t="shared" si="76"/>
        <v>0</v>
      </c>
      <c r="AS148" s="160">
        <f t="shared" si="76"/>
        <v>0</v>
      </c>
      <c r="AT148" s="160">
        <f t="shared" si="76"/>
        <v>0</v>
      </c>
      <c r="AU148" s="160">
        <f t="shared" si="76"/>
        <v>0</v>
      </c>
      <c r="AV148" s="160">
        <f t="shared" si="76"/>
        <v>0</v>
      </c>
    </row>
    <row r="149" spans="2:48" x14ac:dyDescent="0.2">
      <c r="B149" s="228" t="s">
        <v>182</v>
      </c>
      <c r="C149" s="259"/>
      <c r="D149" s="262">
        <f t="shared" si="69"/>
        <v>8.9708718887281397E-3</v>
      </c>
      <c r="E149" s="160">
        <f t="shared" si="70"/>
        <v>1066.7610729067187</v>
      </c>
      <c r="F149" s="2"/>
      <c r="G149" s="160">
        <f t="shared" ref="G149:AV149" si="77">+G129*G$5</f>
        <v>0</v>
      </c>
      <c r="H149" s="160">
        <f t="shared" si="77"/>
        <v>65.429376194290299</v>
      </c>
      <c r="I149" s="160">
        <f t="shared" si="77"/>
        <v>797.71495456078742</v>
      </c>
      <c r="J149" s="160">
        <f t="shared" si="77"/>
        <v>203.61674215164098</v>
      </c>
      <c r="K149" s="160">
        <f t="shared" si="77"/>
        <v>0</v>
      </c>
      <c r="L149" s="160">
        <f t="shared" si="77"/>
        <v>0</v>
      </c>
      <c r="M149" s="160">
        <f t="shared" si="77"/>
        <v>0</v>
      </c>
      <c r="N149" s="160">
        <f t="shared" si="77"/>
        <v>0</v>
      </c>
      <c r="O149" s="160">
        <f t="shared" si="77"/>
        <v>0</v>
      </c>
      <c r="P149" s="160">
        <f t="shared" si="77"/>
        <v>0</v>
      </c>
      <c r="Q149" s="160">
        <f t="shared" si="77"/>
        <v>0</v>
      </c>
      <c r="R149" s="160">
        <f t="shared" si="77"/>
        <v>0</v>
      </c>
      <c r="S149" s="160">
        <f t="shared" si="77"/>
        <v>0</v>
      </c>
      <c r="T149" s="160">
        <f t="shared" si="77"/>
        <v>0</v>
      </c>
      <c r="U149" s="160">
        <f t="shared" si="77"/>
        <v>0</v>
      </c>
      <c r="V149" s="160">
        <f t="shared" si="77"/>
        <v>0</v>
      </c>
      <c r="W149" s="160">
        <f t="shared" si="77"/>
        <v>0</v>
      </c>
      <c r="X149" s="160">
        <f t="shared" si="77"/>
        <v>0</v>
      </c>
      <c r="Y149" s="160">
        <f t="shared" si="77"/>
        <v>0</v>
      </c>
      <c r="Z149" s="160">
        <f t="shared" si="77"/>
        <v>0</v>
      </c>
      <c r="AA149" s="160">
        <f t="shared" si="77"/>
        <v>0</v>
      </c>
      <c r="AB149" s="160">
        <f t="shared" si="77"/>
        <v>0</v>
      </c>
      <c r="AC149" s="160">
        <f t="shared" si="77"/>
        <v>0</v>
      </c>
      <c r="AD149" s="160">
        <f t="shared" si="77"/>
        <v>0</v>
      </c>
      <c r="AE149" s="160">
        <f t="shared" si="77"/>
        <v>0</v>
      </c>
      <c r="AF149" s="160">
        <f t="shared" si="77"/>
        <v>0</v>
      </c>
      <c r="AG149" s="160">
        <f t="shared" si="77"/>
        <v>0</v>
      </c>
      <c r="AH149" s="160">
        <f t="shared" si="77"/>
        <v>0</v>
      </c>
      <c r="AI149" s="160">
        <f t="shared" si="77"/>
        <v>0</v>
      </c>
      <c r="AJ149" s="160">
        <f t="shared" si="77"/>
        <v>0</v>
      </c>
      <c r="AK149" s="160">
        <f t="shared" si="77"/>
        <v>0</v>
      </c>
      <c r="AL149" s="160">
        <f t="shared" si="77"/>
        <v>0</v>
      </c>
      <c r="AM149" s="160">
        <f t="shared" si="77"/>
        <v>0</v>
      </c>
      <c r="AN149" s="160">
        <f t="shared" si="77"/>
        <v>0</v>
      </c>
      <c r="AO149" s="160">
        <f t="shared" si="77"/>
        <v>0</v>
      </c>
      <c r="AP149" s="160">
        <f t="shared" si="77"/>
        <v>0</v>
      </c>
      <c r="AQ149" s="160">
        <f t="shared" si="77"/>
        <v>0</v>
      </c>
      <c r="AR149" s="160">
        <f t="shared" si="77"/>
        <v>0</v>
      </c>
      <c r="AS149" s="160">
        <f t="shared" si="77"/>
        <v>0</v>
      </c>
      <c r="AT149" s="160">
        <f t="shared" si="77"/>
        <v>0</v>
      </c>
      <c r="AU149" s="160">
        <f t="shared" si="77"/>
        <v>0</v>
      </c>
      <c r="AV149" s="160">
        <f t="shared" si="77"/>
        <v>0</v>
      </c>
    </row>
    <row r="150" spans="2:48" x14ac:dyDescent="0.2">
      <c r="B150" s="228" t="s">
        <v>183</v>
      </c>
      <c r="C150" s="259"/>
      <c r="D150" s="262">
        <f t="shared" si="69"/>
        <v>2.1994310667822706E-2</v>
      </c>
      <c r="E150" s="160">
        <f t="shared" si="70"/>
        <v>2615.4285488494138</v>
      </c>
      <c r="F150" s="2"/>
      <c r="G150" s="160">
        <f t="shared" ref="G150:AV150" si="78">+G130*G$5</f>
        <v>0</v>
      </c>
      <c r="H150" s="160">
        <f t="shared" si="78"/>
        <v>0</v>
      </c>
      <c r="I150" s="160">
        <f t="shared" si="78"/>
        <v>2615.4285488494138</v>
      </c>
      <c r="J150" s="160">
        <f t="shared" si="78"/>
        <v>0</v>
      </c>
      <c r="K150" s="160">
        <f t="shared" si="78"/>
        <v>0</v>
      </c>
      <c r="L150" s="160">
        <f t="shared" si="78"/>
        <v>0</v>
      </c>
      <c r="M150" s="160">
        <f t="shared" si="78"/>
        <v>0</v>
      </c>
      <c r="N150" s="160">
        <f t="shared" si="78"/>
        <v>0</v>
      </c>
      <c r="O150" s="160">
        <f t="shared" si="78"/>
        <v>0</v>
      </c>
      <c r="P150" s="160">
        <f t="shared" si="78"/>
        <v>0</v>
      </c>
      <c r="Q150" s="160">
        <f t="shared" si="78"/>
        <v>0</v>
      </c>
      <c r="R150" s="160">
        <f t="shared" si="78"/>
        <v>0</v>
      </c>
      <c r="S150" s="160">
        <f t="shared" si="78"/>
        <v>0</v>
      </c>
      <c r="T150" s="160">
        <f t="shared" si="78"/>
        <v>0</v>
      </c>
      <c r="U150" s="160">
        <f t="shared" si="78"/>
        <v>0</v>
      </c>
      <c r="V150" s="160">
        <f t="shared" si="78"/>
        <v>0</v>
      </c>
      <c r="W150" s="160">
        <f t="shared" si="78"/>
        <v>0</v>
      </c>
      <c r="X150" s="160">
        <f t="shared" si="78"/>
        <v>0</v>
      </c>
      <c r="Y150" s="160">
        <f t="shared" si="78"/>
        <v>0</v>
      </c>
      <c r="Z150" s="160">
        <f t="shared" si="78"/>
        <v>0</v>
      </c>
      <c r="AA150" s="160">
        <f t="shared" si="78"/>
        <v>0</v>
      </c>
      <c r="AB150" s="160">
        <f t="shared" si="78"/>
        <v>0</v>
      </c>
      <c r="AC150" s="160">
        <f t="shared" si="78"/>
        <v>0</v>
      </c>
      <c r="AD150" s="160">
        <f t="shared" si="78"/>
        <v>0</v>
      </c>
      <c r="AE150" s="160">
        <f t="shared" si="78"/>
        <v>0</v>
      </c>
      <c r="AF150" s="160">
        <f t="shared" si="78"/>
        <v>0</v>
      </c>
      <c r="AG150" s="160">
        <f t="shared" si="78"/>
        <v>0</v>
      </c>
      <c r="AH150" s="160">
        <f t="shared" si="78"/>
        <v>0</v>
      </c>
      <c r="AI150" s="160">
        <f t="shared" si="78"/>
        <v>0</v>
      </c>
      <c r="AJ150" s="160">
        <f t="shared" si="78"/>
        <v>0</v>
      </c>
      <c r="AK150" s="160">
        <f t="shared" si="78"/>
        <v>0</v>
      </c>
      <c r="AL150" s="160">
        <f t="shared" si="78"/>
        <v>0</v>
      </c>
      <c r="AM150" s="160">
        <f t="shared" si="78"/>
        <v>0</v>
      </c>
      <c r="AN150" s="160">
        <f t="shared" si="78"/>
        <v>0</v>
      </c>
      <c r="AO150" s="160">
        <f t="shared" si="78"/>
        <v>0</v>
      </c>
      <c r="AP150" s="160">
        <f t="shared" si="78"/>
        <v>0</v>
      </c>
      <c r="AQ150" s="160">
        <f t="shared" si="78"/>
        <v>0</v>
      </c>
      <c r="AR150" s="160">
        <f t="shared" si="78"/>
        <v>0</v>
      </c>
      <c r="AS150" s="160">
        <f t="shared" si="78"/>
        <v>0</v>
      </c>
      <c r="AT150" s="160">
        <f t="shared" si="78"/>
        <v>0</v>
      </c>
      <c r="AU150" s="160">
        <f t="shared" si="78"/>
        <v>0</v>
      </c>
      <c r="AV150" s="160">
        <f t="shared" si="78"/>
        <v>0</v>
      </c>
    </row>
    <row r="151" spans="2:48" x14ac:dyDescent="0.2">
      <c r="B151" s="228" t="s">
        <v>184</v>
      </c>
      <c r="C151" s="259"/>
      <c r="D151" s="262">
        <f t="shared" si="69"/>
        <v>3.8162356341071638E-3</v>
      </c>
      <c r="E151" s="160">
        <f t="shared" si="70"/>
        <v>453.80333929639744</v>
      </c>
      <c r="F151" s="2"/>
      <c r="G151" s="160">
        <f t="shared" ref="G151:AV151" si="79">+G131*G$5</f>
        <v>0</v>
      </c>
      <c r="H151" s="160">
        <f t="shared" si="79"/>
        <v>27.833851608536836</v>
      </c>
      <c r="I151" s="160">
        <f t="shared" si="79"/>
        <v>339.35031881128106</v>
      </c>
      <c r="J151" s="160">
        <f t="shared" si="79"/>
        <v>86.619168876579494</v>
      </c>
      <c r="K151" s="160">
        <f t="shared" si="79"/>
        <v>0</v>
      </c>
      <c r="L151" s="160">
        <f t="shared" si="79"/>
        <v>0</v>
      </c>
      <c r="M151" s="160">
        <f t="shared" si="79"/>
        <v>0</v>
      </c>
      <c r="N151" s="160">
        <f t="shared" si="79"/>
        <v>0</v>
      </c>
      <c r="O151" s="160">
        <f t="shared" si="79"/>
        <v>0</v>
      </c>
      <c r="P151" s="160">
        <f t="shared" si="79"/>
        <v>0</v>
      </c>
      <c r="Q151" s="160">
        <f t="shared" si="79"/>
        <v>0</v>
      </c>
      <c r="R151" s="160">
        <f t="shared" si="79"/>
        <v>0</v>
      </c>
      <c r="S151" s="160">
        <f t="shared" si="79"/>
        <v>0</v>
      </c>
      <c r="T151" s="160">
        <f t="shared" si="79"/>
        <v>0</v>
      </c>
      <c r="U151" s="160">
        <f t="shared" si="79"/>
        <v>0</v>
      </c>
      <c r="V151" s="160">
        <f t="shared" si="79"/>
        <v>0</v>
      </c>
      <c r="W151" s="160">
        <f t="shared" si="79"/>
        <v>0</v>
      </c>
      <c r="X151" s="160">
        <f t="shared" si="79"/>
        <v>0</v>
      </c>
      <c r="Y151" s="160">
        <f t="shared" si="79"/>
        <v>0</v>
      </c>
      <c r="Z151" s="160">
        <f t="shared" si="79"/>
        <v>0</v>
      </c>
      <c r="AA151" s="160">
        <f t="shared" si="79"/>
        <v>0</v>
      </c>
      <c r="AB151" s="160">
        <f t="shared" si="79"/>
        <v>0</v>
      </c>
      <c r="AC151" s="160">
        <f t="shared" si="79"/>
        <v>0</v>
      </c>
      <c r="AD151" s="160">
        <f t="shared" si="79"/>
        <v>0</v>
      </c>
      <c r="AE151" s="160">
        <f t="shared" si="79"/>
        <v>0</v>
      </c>
      <c r="AF151" s="160">
        <f t="shared" si="79"/>
        <v>0</v>
      </c>
      <c r="AG151" s="160">
        <f t="shared" si="79"/>
        <v>0</v>
      </c>
      <c r="AH151" s="160">
        <f t="shared" si="79"/>
        <v>0</v>
      </c>
      <c r="AI151" s="160">
        <f t="shared" si="79"/>
        <v>0</v>
      </c>
      <c r="AJ151" s="160">
        <f t="shared" si="79"/>
        <v>0</v>
      </c>
      <c r="AK151" s="160">
        <f t="shared" si="79"/>
        <v>0</v>
      </c>
      <c r="AL151" s="160">
        <f t="shared" si="79"/>
        <v>0</v>
      </c>
      <c r="AM151" s="160">
        <f t="shared" si="79"/>
        <v>0</v>
      </c>
      <c r="AN151" s="160">
        <f t="shared" si="79"/>
        <v>0</v>
      </c>
      <c r="AO151" s="160">
        <f t="shared" si="79"/>
        <v>0</v>
      </c>
      <c r="AP151" s="160">
        <f t="shared" si="79"/>
        <v>0</v>
      </c>
      <c r="AQ151" s="160">
        <f t="shared" si="79"/>
        <v>0</v>
      </c>
      <c r="AR151" s="160">
        <f t="shared" si="79"/>
        <v>0</v>
      </c>
      <c r="AS151" s="160">
        <f t="shared" si="79"/>
        <v>0</v>
      </c>
      <c r="AT151" s="160">
        <f t="shared" si="79"/>
        <v>0</v>
      </c>
      <c r="AU151" s="160">
        <f t="shared" si="79"/>
        <v>0</v>
      </c>
      <c r="AV151" s="160">
        <f t="shared" si="79"/>
        <v>0</v>
      </c>
    </row>
    <row r="152" spans="2:48" x14ac:dyDescent="0.2">
      <c r="B152" s="2" t="s">
        <v>189</v>
      </c>
      <c r="C152" s="259"/>
      <c r="D152" s="262">
        <f t="shared" si="69"/>
        <v>8.6432643963689024E-3</v>
      </c>
      <c r="E152" s="160">
        <f t="shared" si="70"/>
        <v>1027.803998903629</v>
      </c>
      <c r="F152" s="2"/>
      <c r="G152" s="160">
        <f t="shared" ref="G152:AV152" si="80">+G132*G$5</f>
        <v>0</v>
      </c>
      <c r="H152" s="160">
        <f t="shared" si="80"/>
        <v>63.039959186945268</v>
      </c>
      <c r="I152" s="160">
        <f t="shared" si="80"/>
        <v>768.58318240723656</v>
      </c>
      <c r="J152" s="160">
        <f t="shared" si="80"/>
        <v>196.18085730944716</v>
      </c>
      <c r="K152" s="160">
        <f t="shared" si="80"/>
        <v>0</v>
      </c>
      <c r="L152" s="160">
        <f t="shared" si="80"/>
        <v>0</v>
      </c>
      <c r="M152" s="160">
        <f t="shared" si="80"/>
        <v>0</v>
      </c>
      <c r="N152" s="160">
        <f t="shared" si="80"/>
        <v>0</v>
      </c>
      <c r="O152" s="160">
        <f t="shared" si="80"/>
        <v>0</v>
      </c>
      <c r="P152" s="160">
        <f t="shared" si="80"/>
        <v>0</v>
      </c>
      <c r="Q152" s="160">
        <f t="shared" si="80"/>
        <v>0</v>
      </c>
      <c r="R152" s="160">
        <f t="shared" si="80"/>
        <v>0</v>
      </c>
      <c r="S152" s="160">
        <f t="shared" si="80"/>
        <v>0</v>
      </c>
      <c r="T152" s="160">
        <f t="shared" si="80"/>
        <v>0</v>
      </c>
      <c r="U152" s="160">
        <f t="shared" si="80"/>
        <v>0</v>
      </c>
      <c r="V152" s="160">
        <f t="shared" si="80"/>
        <v>0</v>
      </c>
      <c r="W152" s="160">
        <f t="shared" si="80"/>
        <v>0</v>
      </c>
      <c r="X152" s="160">
        <f t="shared" si="80"/>
        <v>0</v>
      </c>
      <c r="Y152" s="160">
        <f t="shared" si="80"/>
        <v>0</v>
      </c>
      <c r="Z152" s="160">
        <f t="shared" si="80"/>
        <v>0</v>
      </c>
      <c r="AA152" s="160">
        <f t="shared" si="80"/>
        <v>0</v>
      </c>
      <c r="AB152" s="160">
        <f t="shared" si="80"/>
        <v>0</v>
      </c>
      <c r="AC152" s="160">
        <f t="shared" si="80"/>
        <v>0</v>
      </c>
      <c r="AD152" s="160">
        <f t="shared" si="80"/>
        <v>0</v>
      </c>
      <c r="AE152" s="160">
        <f t="shared" si="80"/>
        <v>0</v>
      </c>
      <c r="AF152" s="160">
        <f t="shared" si="80"/>
        <v>0</v>
      </c>
      <c r="AG152" s="160">
        <f t="shared" si="80"/>
        <v>0</v>
      </c>
      <c r="AH152" s="160">
        <f t="shared" si="80"/>
        <v>0</v>
      </c>
      <c r="AI152" s="160">
        <f t="shared" si="80"/>
        <v>0</v>
      </c>
      <c r="AJ152" s="160">
        <f t="shared" si="80"/>
        <v>0</v>
      </c>
      <c r="AK152" s="160">
        <f t="shared" si="80"/>
        <v>0</v>
      </c>
      <c r="AL152" s="160">
        <f t="shared" si="80"/>
        <v>0</v>
      </c>
      <c r="AM152" s="160">
        <f t="shared" si="80"/>
        <v>0</v>
      </c>
      <c r="AN152" s="160">
        <f t="shared" si="80"/>
        <v>0</v>
      </c>
      <c r="AO152" s="160">
        <f t="shared" si="80"/>
        <v>0</v>
      </c>
      <c r="AP152" s="160">
        <f t="shared" si="80"/>
        <v>0</v>
      </c>
      <c r="AQ152" s="160">
        <f t="shared" si="80"/>
        <v>0</v>
      </c>
      <c r="AR152" s="160">
        <f t="shared" si="80"/>
        <v>0</v>
      </c>
      <c r="AS152" s="160">
        <f t="shared" si="80"/>
        <v>0</v>
      </c>
      <c r="AT152" s="160">
        <f t="shared" si="80"/>
        <v>0</v>
      </c>
      <c r="AU152" s="160">
        <f t="shared" si="80"/>
        <v>0</v>
      </c>
      <c r="AV152" s="160">
        <f t="shared" si="80"/>
        <v>0</v>
      </c>
    </row>
    <row r="153" spans="2:48" x14ac:dyDescent="0.2">
      <c r="B153" s="22" t="s">
        <v>185</v>
      </c>
      <c r="C153" s="259"/>
      <c r="D153" s="262">
        <f t="shared" si="69"/>
        <v>4.3216321981844504E-2</v>
      </c>
      <c r="E153" s="160">
        <f t="shared" si="70"/>
        <v>5139.0199945181439</v>
      </c>
      <c r="F153" s="2"/>
      <c r="G153" s="160">
        <f t="shared" ref="G153:AV153" si="81">+G133*G$5</f>
        <v>0</v>
      </c>
      <c r="H153" s="160">
        <f t="shared" si="81"/>
        <v>315.1997959347263</v>
      </c>
      <c r="I153" s="160">
        <f t="shared" si="81"/>
        <v>3842.9159120361824</v>
      </c>
      <c r="J153" s="160">
        <f t="shared" si="81"/>
        <v>980.90428654723564</v>
      </c>
      <c r="K153" s="160">
        <f t="shared" si="81"/>
        <v>0</v>
      </c>
      <c r="L153" s="160">
        <f t="shared" si="81"/>
        <v>0</v>
      </c>
      <c r="M153" s="160">
        <f t="shared" si="81"/>
        <v>0</v>
      </c>
      <c r="N153" s="160">
        <f t="shared" si="81"/>
        <v>0</v>
      </c>
      <c r="O153" s="160">
        <f t="shared" si="81"/>
        <v>0</v>
      </c>
      <c r="P153" s="160">
        <f t="shared" si="81"/>
        <v>0</v>
      </c>
      <c r="Q153" s="160">
        <f t="shared" si="81"/>
        <v>0</v>
      </c>
      <c r="R153" s="160">
        <f t="shared" si="81"/>
        <v>0</v>
      </c>
      <c r="S153" s="160">
        <f t="shared" si="81"/>
        <v>0</v>
      </c>
      <c r="T153" s="160">
        <f t="shared" si="81"/>
        <v>0</v>
      </c>
      <c r="U153" s="160">
        <f t="shared" si="81"/>
        <v>0</v>
      </c>
      <c r="V153" s="160">
        <f t="shared" si="81"/>
        <v>0</v>
      </c>
      <c r="W153" s="160">
        <f t="shared" si="81"/>
        <v>0</v>
      </c>
      <c r="X153" s="160">
        <f t="shared" si="81"/>
        <v>0</v>
      </c>
      <c r="Y153" s="160">
        <f t="shared" si="81"/>
        <v>0</v>
      </c>
      <c r="Z153" s="160">
        <f t="shared" si="81"/>
        <v>0</v>
      </c>
      <c r="AA153" s="160">
        <f t="shared" si="81"/>
        <v>0</v>
      </c>
      <c r="AB153" s="160">
        <f t="shared" si="81"/>
        <v>0</v>
      </c>
      <c r="AC153" s="160">
        <f t="shared" si="81"/>
        <v>0</v>
      </c>
      <c r="AD153" s="160">
        <f t="shared" si="81"/>
        <v>0</v>
      </c>
      <c r="AE153" s="160">
        <f t="shared" si="81"/>
        <v>0</v>
      </c>
      <c r="AF153" s="160">
        <f t="shared" si="81"/>
        <v>0</v>
      </c>
      <c r="AG153" s="160">
        <f t="shared" si="81"/>
        <v>0</v>
      </c>
      <c r="AH153" s="160">
        <f t="shared" si="81"/>
        <v>0</v>
      </c>
      <c r="AI153" s="160">
        <f t="shared" si="81"/>
        <v>0</v>
      </c>
      <c r="AJ153" s="160">
        <f t="shared" si="81"/>
        <v>0</v>
      </c>
      <c r="AK153" s="160">
        <f t="shared" si="81"/>
        <v>0</v>
      </c>
      <c r="AL153" s="160">
        <f t="shared" si="81"/>
        <v>0</v>
      </c>
      <c r="AM153" s="160">
        <f t="shared" si="81"/>
        <v>0</v>
      </c>
      <c r="AN153" s="160">
        <f t="shared" si="81"/>
        <v>0</v>
      </c>
      <c r="AO153" s="160">
        <f t="shared" si="81"/>
        <v>0</v>
      </c>
      <c r="AP153" s="160">
        <f t="shared" si="81"/>
        <v>0</v>
      </c>
      <c r="AQ153" s="160">
        <f t="shared" si="81"/>
        <v>0</v>
      </c>
      <c r="AR153" s="160">
        <f t="shared" si="81"/>
        <v>0</v>
      </c>
      <c r="AS153" s="160">
        <f t="shared" si="81"/>
        <v>0</v>
      </c>
      <c r="AT153" s="160">
        <f t="shared" si="81"/>
        <v>0</v>
      </c>
      <c r="AU153" s="160">
        <f t="shared" si="81"/>
        <v>0</v>
      </c>
      <c r="AV153" s="160">
        <f t="shared" si="81"/>
        <v>0</v>
      </c>
    </row>
    <row r="154" spans="2:48" x14ac:dyDescent="0.2">
      <c r="B154" s="22" t="s">
        <v>186</v>
      </c>
      <c r="C154" s="259"/>
      <c r="D154" s="262">
        <f t="shared" si="69"/>
        <v>2.5929793189106702E-2</v>
      </c>
      <c r="E154" s="160">
        <f t="shared" si="70"/>
        <v>3083.4119967108863</v>
      </c>
      <c r="F154" s="2"/>
      <c r="G154" s="160">
        <f t="shared" ref="G154:AV154" si="82">+G134*G$5</f>
        <v>0</v>
      </c>
      <c r="H154" s="160">
        <f t="shared" si="82"/>
        <v>189.11987756083579</v>
      </c>
      <c r="I154" s="160">
        <f t="shared" si="82"/>
        <v>2305.7495472217092</v>
      </c>
      <c r="J154" s="160">
        <f t="shared" si="82"/>
        <v>588.54257192834132</v>
      </c>
      <c r="K154" s="160">
        <f t="shared" si="82"/>
        <v>0</v>
      </c>
      <c r="L154" s="160">
        <f t="shared" si="82"/>
        <v>0</v>
      </c>
      <c r="M154" s="160">
        <f t="shared" si="82"/>
        <v>0</v>
      </c>
      <c r="N154" s="160">
        <f t="shared" si="82"/>
        <v>0</v>
      </c>
      <c r="O154" s="160">
        <f t="shared" si="82"/>
        <v>0</v>
      </c>
      <c r="P154" s="160">
        <f t="shared" si="82"/>
        <v>0</v>
      </c>
      <c r="Q154" s="160">
        <f t="shared" si="82"/>
        <v>0</v>
      </c>
      <c r="R154" s="160">
        <f t="shared" si="82"/>
        <v>0</v>
      </c>
      <c r="S154" s="160">
        <f t="shared" si="82"/>
        <v>0</v>
      </c>
      <c r="T154" s="160">
        <f t="shared" si="82"/>
        <v>0</v>
      </c>
      <c r="U154" s="160">
        <f t="shared" si="82"/>
        <v>0</v>
      </c>
      <c r="V154" s="160">
        <f t="shared" si="82"/>
        <v>0</v>
      </c>
      <c r="W154" s="160">
        <f t="shared" si="82"/>
        <v>0</v>
      </c>
      <c r="X154" s="160">
        <f t="shared" si="82"/>
        <v>0</v>
      </c>
      <c r="Y154" s="160">
        <f t="shared" si="82"/>
        <v>0</v>
      </c>
      <c r="Z154" s="160">
        <f t="shared" si="82"/>
        <v>0</v>
      </c>
      <c r="AA154" s="160">
        <f t="shared" si="82"/>
        <v>0</v>
      </c>
      <c r="AB154" s="160">
        <f t="shared" si="82"/>
        <v>0</v>
      </c>
      <c r="AC154" s="160">
        <f t="shared" si="82"/>
        <v>0</v>
      </c>
      <c r="AD154" s="160">
        <f t="shared" si="82"/>
        <v>0</v>
      </c>
      <c r="AE154" s="160">
        <f t="shared" si="82"/>
        <v>0</v>
      </c>
      <c r="AF154" s="160">
        <f t="shared" si="82"/>
        <v>0</v>
      </c>
      <c r="AG154" s="160">
        <f t="shared" si="82"/>
        <v>0</v>
      </c>
      <c r="AH154" s="160">
        <f t="shared" si="82"/>
        <v>0</v>
      </c>
      <c r="AI154" s="160">
        <f t="shared" si="82"/>
        <v>0</v>
      </c>
      <c r="AJ154" s="160">
        <f t="shared" si="82"/>
        <v>0</v>
      </c>
      <c r="AK154" s="160">
        <f t="shared" si="82"/>
        <v>0</v>
      </c>
      <c r="AL154" s="160">
        <f t="shared" si="82"/>
        <v>0</v>
      </c>
      <c r="AM154" s="160">
        <f t="shared" si="82"/>
        <v>0</v>
      </c>
      <c r="AN154" s="160">
        <f t="shared" si="82"/>
        <v>0</v>
      </c>
      <c r="AO154" s="160">
        <f t="shared" si="82"/>
        <v>0</v>
      </c>
      <c r="AP154" s="160">
        <f t="shared" si="82"/>
        <v>0</v>
      </c>
      <c r="AQ154" s="160">
        <f t="shared" si="82"/>
        <v>0</v>
      </c>
      <c r="AR154" s="160">
        <f t="shared" si="82"/>
        <v>0</v>
      </c>
      <c r="AS154" s="160">
        <f t="shared" si="82"/>
        <v>0</v>
      </c>
      <c r="AT154" s="160">
        <f t="shared" si="82"/>
        <v>0</v>
      </c>
      <c r="AU154" s="160">
        <f t="shared" si="82"/>
        <v>0</v>
      </c>
      <c r="AV154" s="160">
        <f t="shared" si="82"/>
        <v>0</v>
      </c>
    </row>
    <row r="155" spans="2:48" x14ac:dyDescent="0.2">
      <c r="B155" s="22" t="s">
        <v>187</v>
      </c>
      <c r="C155" s="259"/>
      <c r="D155" s="262">
        <f t="shared" si="69"/>
        <v>4.3216321981844504E-2</v>
      </c>
      <c r="E155" s="160">
        <f t="shared" si="70"/>
        <v>5139.0199945181439</v>
      </c>
      <c r="F155" s="2"/>
      <c r="G155" s="160">
        <f t="shared" ref="G155:AV155" si="83">+G135*G$5</f>
        <v>0</v>
      </c>
      <c r="H155" s="160">
        <f t="shared" si="83"/>
        <v>315.1997959347263</v>
      </c>
      <c r="I155" s="160">
        <f t="shared" si="83"/>
        <v>3842.9159120361824</v>
      </c>
      <c r="J155" s="160">
        <f t="shared" si="83"/>
        <v>980.90428654723564</v>
      </c>
      <c r="K155" s="160">
        <f t="shared" si="83"/>
        <v>0</v>
      </c>
      <c r="L155" s="160">
        <f t="shared" si="83"/>
        <v>0</v>
      </c>
      <c r="M155" s="160">
        <f t="shared" si="83"/>
        <v>0</v>
      </c>
      <c r="N155" s="160">
        <f t="shared" si="83"/>
        <v>0</v>
      </c>
      <c r="O155" s="160">
        <f t="shared" si="83"/>
        <v>0</v>
      </c>
      <c r="P155" s="160">
        <f t="shared" si="83"/>
        <v>0</v>
      </c>
      <c r="Q155" s="160">
        <f t="shared" si="83"/>
        <v>0</v>
      </c>
      <c r="R155" s="160">
        <f t="shared" si="83"/>
        <v>0</v>
      </c>
      <c r="S155" s="160">
        <f t="shared" si="83"/>
        <v>0</v>
      </c>
      <c r="T155" s="160">
        <f t="shared" si="83"/>
        <v>0</v>
      </c>
      <c r="U155" s="160">
        <f t="shared" si="83"/>
        <v>0</v>
      </c>
      <c r="V155" s="160">
        <f t="shared" si="83"/>
        <v>0</v>
      </c>
      <c r="W155" s="160">
        <f t="shared" si="83"/>
        <v>0</v>
      </c>
      <c r="X155" s="160">
        <f t="shared" si="83"/>
        <v>0</v>
      </c>
      <c r="Y155" s="160">
        <f t="shared" si="83"/>
        <v>0</v>
      </c>
      <c r="Z155" s="160">
        <f t="shared" si="83"/>
        <v>0</v>
      </c>
      <c r="AA155" s="160">
        <f t="shared" si="83"/>
        <v>0</v>
      </c>
      <c r="AB155" s="160">
        <f t="shared" si="83"/>
        <v>0</v>
      </c>
      <c r="AC155" s="160">
        <f t="shared" si="83"/>
        <v>0</v>
      </c>
      <c r="AD155" s="160">
        <f t="shared" si="83"/>
        <v>0</v>
      </c>
      <c r="AE155" s="160">
        <f t="shared" si="83"/>
        <v>0</v>
      </c>
      <c r="AF155" s="160">
        <f t="shared" si="83"/>
        <v>0</v>
      </c>
      <c r="AG155" s="160">
        <f t="shared" si="83"/>
        <v>0</v>
      </c>
      <c r="AH155" s="160">
        <f t="shared" si="83"/>
        <v>0</v>
      </c>
      <c r="AI155" s="160">
        <f t="shared" si="83"/>
        <v>0</v>
      </c>
      <c r="AJ155" s="160">
        <f t="shared" si="83"/>
        <v>0</v>
      </c>
      <c r="AK155" s="160">
        <f t="shared" si="83"/>
        <v>0</v>
      </c>
      <c r="AL155" s="160">
        <f t="shared" si="83"/>
        <v>0</v>
      </c>
      <c r="AM155" s="160">
        <f t="shared" si="83"/>
        <v>0</v>
      </c>
      <c r="AN155" s="160">
        <f t="shared" si="83"/>
        <v>0</v>
      </c>
      <c r="AO155" s="160">
        <f t="shared" si="83"/>
        <v>0</v>
      </c>
      <c r="AP155" s="160">
        <f t="shared" si="83"/>
        <v>0</v>
      </c>
      <c r="AQ155" s="160">
        <f t="shared" si="83"/>
        <v>0</v>
      </c>
      <c r="AR155" s="160">
        <f t="shared" si="83"/>
        <v>0</v>
      </c>
      <c r="AS155" s="160">
        <f t="shared" si="83"/>
        <v>0</v>
      </c>
      <c r="AT155" s="160">
        <f t="shared" si="83"/>
        <v>0</v>
      </c>
      <c r="AU155" s="160">
        <f t="shared" si="83"/>
        <v>0</v>
      </c>
      <c r="AV155" s="160">
        <f t="shared" si="83"/>
        <v>0</v>
      </c>
    </row>
    <row r="156" spans="2:48" x14ac:dyDescent="0.2">
      <c r="B156" s="22" t="s">
        <v>252</v>
      </c>
      <c r="C156" s="259"/>
      <c r="D156" s="262">
        <f t="shared" si="69"/>
        <v>1.6964200501116349E-2</v>
      </c>
      <c r="E156" s="160">
        <f t="shared" si="70"/>
        <v>2017.2786939822486</v>
      </c>
      <c r="F156" s="2"/>
      <c r="G156" s="160">
        <f t="shared" ref="G156:AV156" si="84">+G136*G$5</f>
        <v>0</v>
      </c>
      <c r="H156" s="160">
        <f t="shared" si="84"/>
        <v>2017.2786939822486</v>
      </c>
      <c r="I156" s="160">
        <f t="shared" si="84"/>
        <v>0</v>
      </c>
      <c r="J156" s="160">
        <f t="shared" si="84"/>
        <v>0</v>
      </c>
      <c r="K156" s="160">
        <f t="shared" si="84"/>
        <v>0</v>
      </c>
      <c r="L156" s="160">
        <f t="shared" si="84"/>
        <v>0</v>
      </c>
      <c r="M156" s="160">
        <f t="shared" si="84"/>
        <v>0</v>
      </c>
      <c r="N156" s="160">
        <f t="shared" si="84"/>
        <v>0</v>
      </c>
      <c r="O156" s="160">
        <f t="shared" si="84"/>
        <v>0</v>
      </c>
      <c r="P156" s="160">
        <f t="shared" si="84"/>
        <v>0</v>
      </c>
      <c r="Q156" s="160">
        <f t="shared" si="84"/>
        <v>0</v>
      </c>
      <c r="R156" s="160">
        <f t="shared" si="84"/>
        <v>0</v>
      </c>
      <c r="S156" s="160">
        <f t="shared" si="84"/>
        <v>0</v>
      </c>
      <c r="T156" s="160">
        <f t="shared" si="84"/>
        <v>0</v>
      </c>
      <c r="U156" s="160">
        <f t="shared" si="84"/>
        <v>0</v>
      </c>
      <c r="V156" s="160">
        <f t="shared" si="84"/>
        <v>0</v>
      </c>
      <c r="W156" s="160">
        <f t="shared" si="84"/>
        <v>0</v>
      </c>
      <c r="X156" s="160">
        <f t="shared" si="84"/>
        <v>0</v>
      </c>
      <c r="Y156" s="160">
        <f t="shared" si="84"/>
        <v>0</v>
      </c>
      <c r="Z156" s="160">
        <f t="shared" si="84"/>
        <v>0</v>
      </c>
      <c r="AA156" s="160">
        <f t="shared" si="84"/>
        <v>0</v>
      </c>
      <c r="AB156" s="160">
        <f t="shared" si="84"/>
        <v>0</v>
      </c>
      <c r="AC156" s="160">
        <f t="shared" si="84"/>
        <v>0</v>
      </c>
      <c r="AD156" s="160">
        <f t="shared" si="84"/>
        <v>0</v>
      </c>
      <c r="AE156" s="160">
        <f t="shared" si="84"/>
        <v>0</v>
      </c>
      <c r="AF156" s="160">
        <f t="shared" si="84"/>
        <v>0</v>
      </c>
      <c r="AG156" s="160">
        <f t="shared" si="84"/>
        <v>0</v>
      </c>
      <c r="AH156" s="160">
        <f t="shared" si="84"/>
        <v>0</v>
      </c>
      <c r="AI156" s="160">
        <f t="shared" si="84"/>
        <v>0</v>
      </c>
      <c r="AJ156" s="160">
        <f t="shared" si="84"/>
        <v>0</v>
      </c>
      <c r="AK156" s="160">
        <f t="shared" si="84"/>
        <v>0</v>
      </c>
      <c r="AL156" s="160">
        <f t="shared" si="84"/>
        <v>0</v>
      </c>
      <c r="AM156" s="160">
        <f t="shared" si="84"/>
        <v>0</v>
      </c>
      <c r="AN156" s="160">
        <f t="shared" si="84"/>
        <v>0</v>
      </c>
      <c r="AO156" s="160">
        <f t="shared" si="84"/>
        <v>0</v>
      </c>
      <c r="AP156" s="160">
        <f t="shared" si="84"/>
        <v>0</v>
      </c>
      <c r="AQ156" s="160">
        <f t="shared" si="84"/>
        <v>0</v>
      </c>
      <c r="AR156" s="160">
        <f t="shared" si="84"/>
        <v>0</v>
      </c>
      <c r="AS156" s="160">
        <f t="shared" si="84"/>
        <v>0</v>
      </c>
      <c r="AT156" s="160">
        <f t="shared" si="84"/>
        <v>0</v>
      </c>
      <c r="AU156" s="160">
        <f t="shared" si="84"/>
        <v>0</v>
      </c>
      <c r="AV156" s="160">
        <f t="shared" si="84"/>
        <v>0</v>
      </c>
    </row>
    <row r="157" spans="2:48" x14ac:dyDescent="0.2">
      <c r="B157" s="22" t="s">
        <v>188</v>
      </c>
      <c r="C157" s="259"/>
      <c r="D157" s="262">
        <f t="shared" si="69"/>
        <v>0</v>
      </c>
      <c r="E157" s="160">
        <f t="shared" si="70"/>
        <v>0</v>
      </c>
      <c r="F157" s="2"/>
      <c r="G157" s="160">
        <f t="shared" ref="G157:AV157" si="85">+G137*G$5</f>
        <v>0</v>
      </c>
      <c r="H157" s="160">
        <f t="shared" si="85"/>
        <v>0</v>
      </c>
      <c r="I157" s="160">
        <f t="shared" si="85"/>
        <v>0</v>
      </c>
      <c r="J157" s="160">
        <f t="shared" si="85"/>
        <v>0</v>
      </c>
      <c r="K157" s="160">
        <f t="shared" si="85"/>
        <v>0</v>
      </c>
      <c r="L157" s="160">
        <f t="shared" si="85"/>
        <v>0</v>
      </c>
      <c r="M157" s="160">
        <f t="shared" si="85"/>
        <v>0</v>
      </c>
      <c r="N157" s="160">
        <f t="shared" si="85"/>
        <v>0</v>
      </c>
      <c r="O157" s="160">
        <f t="shared" si="85"/>
        <v>0</v>
      </c>
      <c r="P157" s="160">
        <f t="shared" si="85"/>
        <v>0</v>
      </c>
      <c r="Q157" s="160">
        <f t="shared" si="85"/>
        <v>0</v>
      </c>
      <c r="R157" s="160">
        <f t="shared" si="85"/>
        <v>0</v>
      </c>
      <c r="S157" s="160">
        <f t="shared" si="85"/>
        <v>0</v>
      </c>
      <c r="T157" s="160">
        <f t="shared" si="85"/>
        <v>0</v>
      </c>
      <c r="U157" s="160">
        <f t="shared" si="85"/>
        <v>0</v>
      </c>
      <c r="V157" s="160">
        <f t="shared" si="85"/>
        <v>0</v>
      </c>
      <c r="W157" s="160">
        <f t="shared" si="85"/>
        <v>0</v>
      </c>
      <c r="X157" s="160">
        <f t="shared" si="85"/>
        <v>0</v>
      </c>
      <c r="Y157" s="160">
        <f t="shared" si="85"/>
        <v>0</v>
      </c>
      <c r="Z157" s="160">
        <f t="shared" si="85"/>
        <v>0</v>
      </c>
      <c r="AA157" s="160">
        <f t="shared" si="85"/>
        <v>0</v>
      </c>
      <c r="AB157" s="160">
        <f t="shared" si="85"/>
        <v>0</v>
      </c>
      <c r="AC157" s="160">
        <f t="shared" si="85"/>
        <v>0</v>
      </c>
      <c r="AD157" s="160">
        <f t="shared" si="85"/>
        <v>0</v>
      </c>
      <c r="AE157" s="160">
        <f t="shared" si="85"/>
        <v>0</v>
      </c>
      <c r="AF157" s="160">
        <f t="shared" si="85"/>
        <v>0</v>
      </c>
      <c r="AG157" s="160">
        <f t="shared" si="85"/>
        <v>0</v>
      </c>
      <c r="AH157" s="160">
        <f t="shared" si="85"/>
        <v>0</v>
      </c>
      <c r="AI157" s="160">
        <f t="shared" si="85"/>
        <v>0</v>
      </c>
      <c r="AJ157" s="160">
        <f t="shared" si="85"/>
        <v>0</v>
      </c>
      <c r="AK157" s="160">
        <f t="shared" si="85"/>
        <v>0</v>
      </c>
      <c r="AL157" s="160">
        <f t="shared" si="85"/>
        <v>0</v>
      </c>
      <c r="AM157" s="160">
        <f t="shared" si="85"/>
        <v>0</v>
      </c>
      <c r="AN157" s="160">
        <f t="shared" si="85"/>
        <v>0</v>
      </c>
      <c r="AO157" s="160">
        <f t="shared" si="85"/>
        <v>0</v>
      </c>
      <c r="AP157" s="160">
        <f t="shared" si="85"/>
        <v>0</v>
      </c>
      <c r="AQ157" s="160">
        <f t="shared" si="85"/>
        <v>0</v>
      </c>
      <c r="AR157" s="160">
        <f t="shared" si="85"/>
        <v>0</v>
      </c>
      <c r="AS157" s="160">
        <f t="shared" si="85"/>
        <v>0</v>
      </c>
      <c r="AT157" s="160">
        <f t="shared" si="85"/>
        <v>0</v>
      </c>
      <c r="AU157" s="160">
        <f t="shared" si="85"/>
        <v>0</v>
      </c>
      <c r="AV157" s="160">
        <f t="shared" si="85"/>
        <v>0</v>
      </c>
    </row>
    <row r="158" spans="2:48" x14ac:dyDescent="0.2">
      <c r="C158" s="259"/>
      <c r="D158" s="267"/>
      <c r="E158" s="160"/>
      <c r="F158" s="2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</row>
    <row r="159" spans="2:48" ht="13.5" thickBot="1" x14ac:dyDescent="0.25">
      <c r="B159" s="260" t="s">
        <v>241</v>
      </c>
      <c r="C159" s="266" t="s">
        <v>254</v>
      </c>
      <c r="D159" s="263"/>
      <c r="E159" s="261">
        <f>+SUM(G159:AV159)</f>
        <v>118913.8676974196</v>
      </c>
      <c r="F159" s="260"/>
      <c r="G159" s="261">
        <f>+SUM(G142:G157)</f>
        <v>0</v>
      </c>
      <c r="H159" s="261">
        <f t="shared" ref="H159:AV159" si="86">+SUM(H142:H157)</f>
        <v>7767.445084852834</v>
      </c>
      <c r="I159" s="261">
        <f t="shared" si="86"/>
        <v>103175.42992081003</v>
      </c>
      <c r="J159" s="261">
        <f t="shared" si="86"/>
        <v>7970.9926917567382</v>
      </c>
      <c r="K159" s="261">
        <f t="shared" si="86"/>
        <v>0</v>
      </c>
      <c r="L159" s="261">
        <f t="shared" si="86"/>
        <v>0</v>
      </c>
      <c r="M159" s="261">
        <f t="shared" si="86"/>
        <v>0</v>
      </c>
      <c r="N159" s="261">
        <f t="shared" si="86"/>
        <v>0</v>
      </c>
      <c r="O159" s="261">
        <f t="shared" si="86"/>
        <v>0</v>
      </c>
      <c r="P159" s="261">
        <f t="shared" si="86"/>
        <v>0</v>
      </c>
      <c r="Q159" s="261">
        <f t="shared" si="86"/>
        <v>0</v>
      </c>
      <c r="R159" s="261">
        <f t="shared" si="86"/>
        <v>0</v>
      </c>
      <c r="S159" s="261">
        <f t="shared" si="86"/>
        <v>0</v>
      </c>
      <c r="T159" s="261">
        <f t="shared" si="86"/>
        <v>0</v>
      </c>
      <c r="U159" s="261">
        <f t="shared" si="86"/>
        <v>0</v>
      </c>
      <c r="V159" s="261">
        <f t="shared" si="86"/>
        <v>0</v>
      </c>
      <c r="W159" s="261">
        <f t="shared" si="86"/>
        <v>0</v>
      </c>
      <c r="X159" s="261">
        <f t="shared" si="86"/>
        <v>0</v>
      </c>
      <c r="Y159" s="261">
        <f t="shared" si="86"/>
        <v>0</v>
      </c>
      <c r="Z159" s="261">
        <f t="shared" si="86"/>
        <v>0</v>
      </c>
      <c r="AA159" s="261">
        <f t="shared" si="86"/>
        <v>0</v>
      </c>
      <c r="AB159" s="261">
        <f t="shared" si="86"/>
        <v>0</v>
      </c>
      <c r="AC159" s="261">
        <f t="shared" si="86"/>
        <v>0</v>
      </c>
      <c r="AD159" s="261">
        <f t="shared" si="86"/>
        <v>0</v>
      </c>
      <c r="AE159" s="261">
        <f t="shared" si="86"/>
        <v>0</v>
      </c>
      <c r="AF159" s="261">
        <f t="shared" si="86"/>
        <v>0</v>
      </c>
      <c r="AG159" s="261">
        <f t="shared" si="86"/>
        <v>0</v>
      </c>
      <c r="AH159" s="261">
        <f t="shared" si="86"/>
        <v>0</v>
      </c>
      <c r="AI159" s="261">
        <f t="shared" si="86"/>
        <v>0</v>
      </c>
      <c r="AJ159" s="261">
        <f t="shared" si="86"/>
        <v>0</v>
      </c>
      <c r="AK159" s="261">
        <f t="shared" si="86"/>
        <v>0</v>
      </c>
      <c r="AL159" s="261">
        <f t="shared" si="86"/>
        <v>0</v>
      </c>
      <c r="AM159" s="261">
        <f t="shared" si="86"/>
        <v>0</v>
      </c>
      <c r="AN159" s="261">
        <f t="shared" si="86"/>
        <v>0</v>
      </c>
      <c r="AO159" s="261">
        <f t="shared" si="86"/>
        <v>0</v>
      </c>
      <c r="AP159" s="261">
        <f t="shared" si="86"/>
        <v>0</v>
      </c>
      <c r="AQ159" s="261">
        <f t="shared" si="86"/>
        <v>0</v>
      </c>
      <c r="AR159" s="261">
        <f t="shared" si="86"/>
        <v>0</v>
      </c>
      <c r="AS159" s="261">
        <f t="shared" si="86"/>
        <v>0</v>
      </c>
      <c r="AT159" s="261">
        <f t="shared" si="86"/>
        <v>0</v>
      </c>
      <c r="AU159" s="261">
        <f t="shared" si="86"/>
        <v>0</v>
      </c>
      <c r="AV159" s="261">
        <f t="shared" si="86"/>
        <v>0</v>
      </c>
    </row>
    <row r="160" spans="2:48" ht="13.5" thickTop="1" x14ac:dyDescent="0.2">
      <c r="B160" s="2"/>
      <c r="C160" s="2"/>
      <c r="D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</row>
    <row r="161" spans="2:48" x14ac:dyDescent="0.2">
      <c r="B161" s="235" t="str">
        <f>+TS!B103</f>
        <v>Tramo 2c: Paraguarí - Carapeguá</v>
      </c>
      <c r="C161" s="234"/>
      <c r="D161" s="234"/>
      <c r="E161" s="234"/>
      <c r="F161" s="234"/>
      <c r="G161" s="234"/>
      <c r="H161" s="234"/>
      <c r="I161" s="234"/>
      <c r="J161" s="234"/>
      <c r="K161" s="234"/>
      <c r="L161" s="234"/>
      <c r="M161" s="234"/>
      <c r="N161" s="234"/>
      <c r="O161" s="234"/>
      <c r="P161" s="234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234"/>
      <c r="AN161" s="234"/>
      <c r="AO161" s="234"/>
      <c r="AP161" s="234"/>
      <c r="AQ161" s="234"/>
      <c r="AR161" s="234"/>
      <c r="AS161" s="234"/>
      <c r="AT161" s="234"/>
      <c r="AU161" s="234"/>
      <c r="AV161" s="234"/>
    </row>
    <row r="162" spans="2:48" x14ac:dyDescent="0.2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</row>
    <row r="163" spans="2:48" x14ac:dyDescent="0.2">
      <c r="B163" s="178" t="s">
        <v>175</v>
      </c>
      <c r="C163" s="181" t="str">
        <f>+$C$37</f>
        <v>Miles USD 2021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</row>
    <row r="164" spans="2:48" x14ac:dyDescent="0.2">
      <c r="B164" s="228" t="s">
        <v>176</v>
      </c>
      <c r="C164" s="259">
        <f>+TS!D109</f>
        <v>3601.3970434296016</v>
      </c>
      <c r="D164" s="262">
        <f t="shared" ref="D164:D178" si="87">+E164/$E$181</f>
        <v>8.862152494348019E-2</v>
      </c>
      <c r="E164" s="160">
        <f t="shared" ref="E164:E179" si="88">+SUM(G164:AV164)</f>
        <v>3601.3970434296007</v>
      </c>
      <c r="F164" s="2"/>
      <c r="G164" s="160">
        <f>+$C164*TS!G109*(1+$C$33)</f>
        <v>0</v>
      </c>
      <c r="H164" s="160">
        <f>+$C164*TS!H109*(1+$C$33)</f>
        <v>0</v>
      </c>
      <c r="I164" s="160">
        <f>+$C164*TS!I109*(1+$C$33)</f>
        <v>0</v>
      </c>
      <c r="J164" s="160">
        <f>+$C164*TS!J109*(1+$C$33)</f>
        <v>2985.7878379890135</v>
      </c>
      <c r="K164" s="160">
        <f>+$C164*TS!K109*(1+$C$33)</f>
        <v>615.6092054405874</v>
      </c>
      <c r="L164" s="160">
        <f>+$C164*TS!L109*(1+$C$33)</f>
        <v>0</v>
      </c>
      <c r="M164" s="160">
        <f>+$C164*TS!M109*(1+$C$33)</f>
        <v>0</v>
      </c>
      <c r="N164" s="160">
        <f>+$C164*TS!N109*(1+$C$33)</f>
        <v>0</v>
      </c>
      <c r="O164" s="160">
        <f>+$C164*TS!O109*(1+$C$33)</f>
        <v>0</v>
      </c>
      <c r="P164" s="160">
        <f>+$C164*TS!P109*(1+$C$33)</f>
        <v>0</v>
      </c>
      <c r="Q164" s="160">
        <f>+$C164*TS!Q109*(1+$C$33)</f>
        <v>0</v>
      </c>
      <c r="R164" s="160">
        <f>+$C164*TS!R109*(1+$C$33)</f>
        <v>0</v>
      </c>
      <c r="S164" s="160">
        <f>+$C164*TS!S109*(1+$C$33)</f>
        <v>0</v>
      </c>
      <c r="T164" s="160">
        <f>+$C164*TS!T109*(1+$C$33)</f>
        <v>0</v>
      </c>
      <c r="U164" s="160">
        <f>+$C164*TS!U109*(1+$C$33)</f>
        <v>0</v>
      </c>
      <c r="V164" s="160">
        <f>+$C164*TS!V109*(1+$C$33)</f>
        <v>0</v>
      </c>
      <c r="W164" s="160">
        <f>+$C164*TS!W109*(1+$C$33)</f>
        <v>0</v>
      </c>
      <c r="X164" s="160">
        <f>+$C164*TS!X109*(1+$C$33)</f>
        <v>0</v>
      </c>
      <c r="Y164" s="160">
        <f>+$C164*TS!Y109*(1+$C$33)</f>
        <v>0</v>
      </c>
      <c r="Z164" s="160">
        <f>+$C164*TS!Z109*(1+$C$33)</f>
        <v>0</v>
      </c>
      <c r="AA164" s="160">
        <f>+$C164*TS!AA109*(1+$C$33)</f>
        <v>0</v>
      </c>
      <c r="AB164" s="160">
        <f>+$C164*TS!AB109*(1+$C$33)</f>
        <v>0</v>
      </c>
      <c r="AC164" s="160">
        <f>+$C164*TS!AC109*(1+$C$33)</f>
        <v>0</v>
      </c>
      <c r="AD164" s="160">
        <f>+$C164*TS!AD109*(1+$C$33)</f>
        <v>0</v>
      </c>
      <c r="AE164" s="160">
        <f>+$C164*TS!AE109*(1+$C$33)</f>
        <v>0</v>
      </c>
      <c r="AF164" s="160">
        <f>+$C164*TS!AF109*(1+$C$33)</f>
        <v>0</v>
      </c>
      <c r="AG164" s="160">
        <f>+$C164*TS!AG109*(1+$C$33)</f>
        <v>0</v>
      </c>
      <c r="AH164" s="160">
        <f>+$C164*TS!AH109*(1+$C$33)</f>
        <v>0</v>
      </c>
      <c r="AI164" s="160">
        <f>+$C164*TS!AI109*(1+$C$33)</f>
        <v>0</v>
      </c>
      <c r="AJ164" s="160">
        <f>+$C164*TS!AJ109*(1+$C$33)</f>
        <v>0</v>
      </c>
      <c r="AK164" s="160">
        <f>+$C164*TS!AK109*(1+$C$33)</f>
        <v>0</v>
      </c>
      <c r="AL164" s="160">
        <f>+$C164*TS!AL109*(1+$C$33)</f>
        <v>0</v>
      </c>
      <c r="AM164" s="160">
        <f>+$C164*TS!AM109*(1+$C$33)</f>
        <v>0</v>
      </c>
      <c r="AN164" s="160">
        <f>+$C164*TS!AN109*(1+$C$33)</f>
        <v>0</v>
      </c>
      <c r="AO164" s="160">
        <f>+$C164*TS!AO109*(1+$C$33)</f>
        <v>0</v>
      </c>
      <c r="AP164" s="160">
        <f>+$C164*TS!AP109*(1+$C$33)</f>
        <v>0</v>
      </c>
      <c r="AQ164" s="160">
        <f>+$C164*TS!AQ109*(1+$C$33)</f>
        <v>0</v>
      </c>
      <c r="AR164" s="160">
        <f>+$C164*TS!AR109*(1+$C$33)</f>
        <v>0</v>
      </c>
      <c r="AS164" s="160">
        <f>+$C164*TS!AS109*(1+$C$33)</f>
        <v>0</v>
      </c>
      <c r="AT164" s="160">
        <f>+$C164*TS!AT109*(1+$C$33)</f>
        <v>0</v>
      </c>
      <c r="AU164" s="160">
        <f>+$C164*TS!AU109*(1+$C$33)</f>
        <v>0</v>
      </c>
      <c r="AV164" s="160">
        <f>+$C164*TS!AV109*(1+$C$33)</f>
        <v>0</v>
      </c>
    </row>
    <row r="165" spans="2:48" x14ac:dyDescent="0.2">
      <c r="B165" s="228" t="s">
        <v>177</v>
      </c>
      <c r="C165" s="259">
        <f>+TS!D110</f>
        <v>4964.4570751783585</v>
      </c>
      <c r="D165" s="262">
        <f t="shared" si="87"/>
        <v>0.12216308038610069</v>
      </c>
      <c r="E165" s="160">
        <f t="shared" si="88"/>
        <v>4964.4570751783585</v>
      </c>
      <c r="F165" s="2"/>
      <c r="G165" s="160">
        <f>+$C165*TS!G110*(1+$C$33)</f>
        <v>0</v>
      </c>
      <c r="H165" s="160">
        <f>+$C165*TS!H110*(1+$C$33)</f>
        <v>0</v>
      </c>
      <c r="I165" s="160">
        <f>+$C165*TS!I110*(1+$C$33)</f>
        <v>0</v>
      </c>
      <c r="J165" s="160">
        <f>+$C165*TS!J110*(1+$C$33)</f>
        <v>4964.4570751783585</v>
      </c>
      <c r="K165" s="160">
        <f>+$C165*TS!K110*(1+$C$33)</f>
        <v>0</v>
      </c>
      <c r="L165" s="160">
        <f>+$C165*TS!L110*(1+$C$33)</f>
        <v>0</v>
      </c>
      <c r="M165" s="160">
        <f>+$C165*TS!M110*(1+$C$33)</f>
        <v>0</v>
      </c>
      <c r="N165" s="160">
        <f>+$C165*TS!N110*(1+$C$33)</f>
        <v>0</v>
      </c>
      <c r="O165" s="160">
        <f>+$C165*TS!O110*(1+$C$33)</f>
        <v>0</v>
      </c>
      <c r="P165" s="160">
        <f>+$C165*TS!P110*(1+$C$33)</f>
        <v>0</v>
      </c>
      <c r="Q165" s="160">
        <f>+$C165*TS!Q110*(1+$C$33)</f>
        <v>0</v>
      </c>
      <c r="R165" s="160">
        <f>+$C165*TS!R110*(1+$C$33)</f>
        <v>0</v>
      </c>
      <c r="S165" s="160">
        <f>+$C165*TS!S110*(1+$C$33)</f>
        <v>0</v>
      </c>
      <c r="T165" s="160">
        <f>+$C165*TS!T110*(1+$C$33)</f>
        <v>0</v>
      </c>
      <c r="U165" s="160">
        <f>+$C165*TS!U110*(1+$C$33)</f>
        <v>0</v>
      </c>
      <c r="V165" s="160">
        <f>+$C165*TS!V110*(1+$C$33)</f>
        <v>0</v>
      </c>
      <c r="W165" s="160">
        <f>+$C165*TS!W110*(1+$C$33)</f>
        <v>0</v>
      </c>
      <c r="X165" s="160">
        <f>+$C165*TS!X110*(1+$C$33)</f>
        <v>0</v>
      </c>
      <c r="Y165" s="160">
        <f>+$C165*TS!Y110*(1+$C$33)</f>
        <v>0</v>
      </c>
      <c r="Z165" s="160">
        <f>+$C165*TS!Z110*(1+$C$33)</f>
        <v>0</v>
      </c>
      <c r="AA165" s="160">
        <f>+$C165*TS!AA110*(1+$C$33)</f>
        <v>0</v>
      </c>
      <c r="AB165" s="160">
        <f>+$C165*TS!AB110*(1+$C$33)</f>
        <v>0</v>
      </c>
      <c r="AC165" s="160">
        <f>+$C165*TS!AC110*(1+$C$33)</f>
        <v>0</v>
      </c>
      <c r="AD165" s="160">
        <f>+$C165*TS!AD110*(1+$C$33)</f>
        <v>0</v>
      </c>
      <c r="AE165" s="160">
        <f>+$C165*TS!AE110*(1+$C$33)</f>
        <v>0</v>
      </c>
      <c r="AF165" s="160">
        <f>+$C165*TS!AF110*(1+$C$33)</f>
        <v>0</v>
      </c>
      <c r="AG165" s="160">
        <f>+$C165*TS!AG110*(1+$C$33)</f>
        <v>0</v>
      </c>
      <c r="AH165" s="160">
        <f>+$C165*TS!AH110*(1+$C$33)</f>
        <v>0</v>
      </c>
      <c r="AI165" s="160">
        <f>+$C165*TS!AI110*(1+$C$33)</f>
        <v>0</v>
      </c>
      <c r="AJ165" s="160">
        <f>+$C165*TS!AJ110*(1+$C$33)</f>
        <v>0</v>
      </c>
      <c r="AK165" s="160">
        <f>+$C165*TS!AK110*(1+$C$33)</f>
        <v>0</v>
      </c>
      <c r="AL165" s="160">
        <f>+$C165*TS!AL110*(1+$C$33)</f>
        <v>0</v>
      </c>
      <c r="AM165" s="160">
        <f>+$C165*TS!AM110*(1+$C$33)</f>
        <v>0</v>
      </c>
      <c r="AN165" s="160">
        <f>+$C165*TS!AN110*(1+$C$33)</f>
        <v>0</v>
      </c>
      <c r="AO165" s="160">
        <f>+$C165*TS!AO110*(1+$C$33)</f>
        <v>0</v>
      </c>
      <c r="AP165" s="160">
        <f>+$C165*TS!AP110*(1+$C$33)</f>
        <v>0</v>
      </c>
      <c r="AQ165" s="160">
        <f>+$C165*TS!AQ110*(1+$C$33)</f>
        <v>0</v>
      </c>
      <c r="AR165" s="160">
        <f>+$C165*TS!AR110*(1+$C$33)</f>
        <v>0</v>
      </c>
      <c r="AS165" s="160">
        <f>+$C165*TS!AS110*(1+$C$33)</f>
        <v>0</v>
      </c>
      <c r="AT165" s="160">
        <f>+$C165*TS!AT110*(1+$C$33)</f>
        <v>0</v>
      </c>
      <c r="AU165" s="160">
        <f>+$C165*TS!AU110*(1+$C$33)</f>
        <v>0</v>
      </c>
      <c r="AV165" s="160">
        <f>+$C165*TS!AV110*(1+$C$33)</f>
        <v>0</v>
      </c>
    </row>
    <row r="166" spans="2:48" x14ac:dyDescent="0.2">
      <c r="B166" s="228" t="s">
        <v>178</v>
      </c>
      <c r="C166" s="259">
        <f>+TS!D111</f>
        <v>14224.410194952763</v>
      </c>
      <c r="D166" s="262">
        <f t="shared" si="87"/>
        <v>0.35002775525628926</v>
      </c>
      <c r="E166" s="160">
        <f t="shared" si="88"/>
        <v>14224.410194952759</v>
      </c>
      <c r="F166" s="2"/>
      <c r="G166" s="160">
        <f>+$C166*TS!G111*(1+$C$33)</f>
        <v>0</v>
      </c>
      <c r="H166" s="160">
        <f>+$C166*TS!H111*(1+$C$33)</f>
        <v>0</v>
      </c>
      <c r="I166" s="160">
        <f>+$C166*TS!I111*(1+$C$33)</f>
        <v>0</v>
      </c>
      <c r="J166" s="160">
        <f>+$C166*TS!J111*(1+$C$33)</f>
        <v>10527.727002567155</v>
      </c>
      <c r="K166" s="160">
        <f>+$C166*TS!K111*(1+$C$33)</f>
        <v>3696.6831923856039</v>
      </c>
      <c r="L166" s="160">
        <f>+$C166*TS!L111*(1+$C$33)</f>
        <v>0</v>
      </c>
      <c r="M166" s="160">
        <f>+$C166*TS!M111*(1+$C$33)</f>
        <v>0</v>
      </c>
      <c r="N166" s="160">
        <f>+$C166*TS!N111*(1+$C$33)</f>
        <v>0</v>
      </c>
      <c r="O166" s="160">
        <f>+$C166*TS!O111*(1+$C$33)</f>
        <v>0</v>
      </c>
      <c r="P166" s="160">
        <f>+$C166*TS!P111*(1+$C$33)</f>
        <v>0</v>
      </c>
      <c r="Q166" s="160">
        <f>+$C166*TS!Q111*(1+$C$33)</f>
        <v>0</v>
      </c>
      <c r="R166" s="160">
        <f>+$C166*TS!R111*(1+$C$33)</f>
        <v>0</v>
      </c>
      <c r="S166" s="160">
        <f>+$C166*TS!S111*(1+$C$33)</f>
        <v>0</v>
      </c>
      <c r="T166" s="160">
        <f>+$C166*TS!T111*(1+$C$33)</f>
        <v>0</v>
      </c>
      <c r="U166" s="160">
        <f>+$C166*TS!U111*(1+$C$33)</f>
        <v>0</v>
      </c>
      <c r="V166" s="160">
        <f>+$C166*TS!V111*(1+$C$33)</f>
        <v>0</v>
      </c>
      <c r="W166" s="160">
        <f>+$C166*TS!W111*(1+$C$33)</f>
        <v>0</v>
      </c>
      <c r="X166" s="160">
        <f>+$C166*TS!X111*(1+$C$33)</f>
        <v>0</v>
      </c>
      <c r="Y166" s="160">
        <f>+$C166*TS!Y111*(1+$C$33)</f>
        <v>0</v>
      </c>
      <c r="Z166" s="160">
        <f>+$C166*TS!Z111*(1+$C$33)</f>
        <v>0</v>
      </c>
      <c r="AA166" s="160">
        <f>+$C166*TS!AA111*(1+$C$33)</f>
        <v>0</v>
      </c>
      <c r="AB166" s="160">
        <f>+$C166*TS!AB111*(1+$C$33)</f>
        <v>0</v>
      </c>
      <c r="AC166" s="160">
        <f>+$C166*TS!AC111*(1+$C$33)</f>
        <v>0</v>
      </c>
      <c r="AD166" s="160">
        <f>+$C166*TS!AD111*(1+$C$33)</f>
        <v>0</v>
      </c>
      <c r="AE166" s="160">
        <f>+$C166*TS!AE111*(1+$C$33)</f>
        <v>0</v>
      </c>
      <c r="AF166" s="160">
        <f>+$C166*TS!AF111*(1+$C$33)</f>
        <v>0</v>
      </c>
      <c r="AG166" s="160">
        <f>+$C166*TS!AG111*(1+$C$33)</f>
        <v>0</v>
      </c>
      <c r="AH166" s="160">
        <f>+$C166*TS!AH111*(1+$C$33)</f>
        <v>0</v>
      </c>
      <c r="AI166" s="160">
        <f>+$C166*TS!AI111*(1+$C$33)</f>
        <v>0</v>
      </c>
      <c r="AJ166" s="160">
        <f>+$C166*TS!AJ111*(1+$C$33)</f>
        <v>0</v>
      </c>
      <c r="AK166" s="160">
        <f>+$C166*TS!AK111*(1+$C$33)</f>
        <v>0</v>
      </c>
      <c r="AL166" s="160">
        <f>+$C166*TS!AL111*(1+$C$33)</f>
        <v>0</v>
      </c>
      <c r="AM166" s="160">
        <f>+$C166*TS!AM111*(1+$C$33)</f>
        <v>0</v>
      </c>
      <c r="AN166" s="160">
        <f>+$C166*TS!AN111*(1+$C$33)</f>
        <v>0</v>
      </c>
      <c r="AO166" s="160">
        <f>+$C166*TS!AO111*(1+$C$33)</f>
        <v>0</v>
      </c>
      <c r="AP166" s="160">
        <f>+$C166*TS!AP111*(1+$C$33)</f>
        <v>0</v>
      </c>
      <c r="AQ166" s="160">
        <f>+$C166*TS!AQ111*(1+$C$33)</f>
        <v>0</v>
      </c>
      <c r="AR166" s="160">
        <f>+$C166*TS!AR111*(1+$C$33)</f>
        <v>0</v>
      </c>
      <c r="AS166" s="160">
        <f>+$C166*TS!AS111*(1+$C$33)</f>
        <v>0</v>
      </c>
      <c r="AT166" s="160">
        <f>+$C166*TS!AT111*(1+$C$33)</f>
        <v>0</v>
      </c>
      <c r="AU166" s="160">
        <f>+$C166*TS!AU111*(1+$C$33)</f>
        <v>0</v>
      </c>
      <c r="AV166" s="160">
        <f>+$C166*TS!AV111*(1+$C$33)</f>
        <v>0</v>
      </c>
    </row>
    <row r="167" spans="2:48" x14ac:dyDescent="0.2">
      <c r="B167" s="228" t="s">
        <v>179</v>
      </c>
      <c r="C167" s="259">
        <f>+TS!D112</f>
        <v>514.87632353971969</v>
      </c>
      <c r="D167" s="262">
        <f t="shared" si="87"/>
        <v>1.2669840175669763E-2</v>
      </c>
      <c r="E167" s="160">
        <f t="shared" si="88"/>
        <v>514.87632353971981</v>
      </c>
      <c r="F167" s="2"/>
      <c r="G167" s="160">
        <f>+$C167*TS!G112*(1+$C$33)</f>
        <v>0</v>
      </c>
      <c r="H167" s="160">
        <f>+$C167*TS!H112*(1+$C$33)</f>
        <v>0</v>
      </c>
      <c r="I167" s="160">
        <f>+$C167*TS!I112*(1+$C$33)</f>
        <v>0</v>
      </c>
      <c r="J167" s="160">
        <f>+$C167*TS!J112*(1+$C$33)</f>
        <v>514.87632353971981</v>
      </c>
      <c r="K167" s="160">
        <f>+$C167*TS!K112*(1+$C$33)</f>
        <v>0</v>
      </c>
      <c r="L167" s="160">
        <f>+$C167*TS!L112*(1+$C$33)</f>
        <v>0</v>
      </c>
      <c r="M167" s="160">
        <f>+$C167*TS!M112*(1+$C$33)</f>
        <v>0</v>
      </c>
      <c r="N167" s="160">
        <f>+$C167*TS!N112*(1+$C$33)</f>
        <v>0</v>
      </c>
      <c r="O167" s="160">
        <f>+$C167*TS!O112*(1+$C$33)</f>
        <v>0</v>
      </c>
      <c r="P167" s="160">
        <f>+$C167*TS!P112*(1+$C$33)</f>
        <v>0</v>
      </c>
      <c r="Q167" s="160">
        <f>+$C167*TS!Q112*(1+$C$33)</f>
        <v>0</v>
      </c>
      <c r="R167" s="160">
        <f>+$C167*TS!R112*(1+$C$33)</f>
        <v>0</v>
      </c>
      <c r="S167" s="160">
        <f>+$C167*TS!S112*(1+$C$33)</f>
        <v>0</v>
      </c>
      <c r="T167" s="160">
        <f>+$C167*TS!T112*(1+$C$33)</f>
        <v>0</v>
      </c>
      <c r="U167" s="160">
        <f>+$C167*TS!U112*(1+$C$33)</f>
        <v>0</v>
      </c>
      <c r="V167" s="160">
        <f>+$C167*TS!V112*(1+$C$33)</f>
        <v>0</v>
      </c>
      <c r="W167" s="160">
        <f>+$C167*TS!W112*(1+$C$33)</f>
        <v>0</v>
      </c>
      <c r="X167" s="160">
        <f>+$C167*TS!X112*(1+$C$33)</f>
        <v>0</v>
      </c>
      <c r="Y167" s="160">
        <f>+$C167*TS!Y112*(1+$C$33)</f>
        <v>0</v>
      </c>
      <c r="Z167" s="160">
        <f>+$C167*TS!Z112*(1+$C$33)</f>
        <v>0</v>
      </c>
      <c r="AA167" s="160">
        <f>+$C167*TS!AA112*(1+$C$33)</f>
        <v>0</v>
      </c>
      <c r="AB167" s="160">
        <f>+$C167*TS!AB112*(1+$C$33)</f>
        <v>0</v>
      </c>
      <c r="AC167" s="160">
        <f>+$C167*TS!AC112*(1+$C$33)</f>
        <v>0</v>
      </c>
      <c r="AD167" s="160">
        <f>+$C167*TS!AD112*(1+$C$33)</f>
        <v>0</v>
      </c>
      <c r="AE167" s="160">
        <f>+$C167*TS!AE112*(1+$C$33)</f>
        <v>0</v>
      </c>
      <c r="AF167" s="160">
        <f>+$C167*TS!AF112*(1+$C$33)</f>
        <v>0</v>
      </c>
      <c r="AG167" s="160">
        <f>+$C167*TS!AG112*(1+$C$33)</f>
        <v>0</v>
      </c>
      <c r="AH167" s="160">
        <f>+$C167*TS!AH112*(1+$C$33)</f>
        <v>0</v>
      </c>
      <c r="AI167" s="160">
        <f>+$C167*TS!AI112*(1+$C$33)</f>
        <v>0</v>
      </c>
      <c r="AJ167" s="160">
        <f>+$C167*TS!AJ112*(1+$C$33)</f>
        <v>0</v>
      </c>
      <c r="AK167" s="160">
        <f>+$C167*TS!AK112*(1+$C$33)</f>
        <v>0</v>
      </c>
      <c r="AL167" s="160">
        <f>+$C167*TS!AL112*(1+$C$33)</f>
        <v>0</v>
      </c>
      <c r="AM167" s="160">
        <f>+$C167*TS!AM112*(1+$C$33)</f>
        <v>0</v>
      </c>
      <c r="AN167" s="160">
        <f>+$C167*TS!AN112*(1+$C$33)</f>
        <v>0</v>
      </c>
      <c r="AO167" s="160">
        <f>+$C167*TS!AO112*(1+$C$33)</f>
        <v>0</v>
      </c>
      <c r="AP167" s="160">
        <f>+$C167*TS!AP112*(1+$C$33)</f>
        <v>0</v>
      </c>
      <c r="AQ167" s="160">
        <f>+$C167*TS!AQ112*(1+$C$33)</f>
        <v>0</v>
      </c>
      <c r="AR167" s="160">
        <f>+$C167*TS!AR112*(1+$C$33)</f>
        <v>0</v>
      </c>
      <c r="AS167" s="160">
        <f>+$C167*TS!AS112*(1+$C$33)</f>
        <v>0</v>
      </c>
      <c r="AT167" s="160">
        <f>+$C167*TS!AT112*(1+$C$33)</f>
        <v>0</v>
      </c>
      <c r="AU167" s="160">
        <f>+$C167*TS!AU112*(1+$C$33)</f>
        <v>0</v>
      </c>
      <c r="AV167" s="160">
        <f>+$C167*TS!AV112*(1+$C$33)</f>
        <v>0</v>
      </c>
    </row>
    <row r="168" spans="2:48" x14ac:dyDescent="0.2">
      <c r="B168" s="228" t="s">
        <v>170</v>
      </c>
      <c r="C168" s="259">
        <f>+TS!D113</f>
        <v>1463.2451045560747</v>
      </c>
      <c r="D168" s="262">
        <f t="shared" si="87"/>
        <v>3.6006863716518268E-2</v>
      </c>
      <c r="E168" s="160">
        <f t="shared" si="88"/>
        <v>1463.2451045560747</v>
      </c>
      <c r="F168" s="2"/>
      <c r="G168" s="160">
        <f>+$C168*TS!G113*(1+$C$33)</f>
        <v>0</v>
      </c>
      <c r="H168" s="160">
        <f>+$C168*TS!H113*(1+$C$33)</f>
        <v>0</v>
      </c>
      <c r="I168" s="160">
        <f>+$C168*TS!I113*(1+$C$33)</f>
        <v>0</v>
      </c>
      <c r="J168" s="160">
        <f>+$C168*TS!J113*(1+$C$33)</f>
        <v>1024.2881608498831</v>
      </c>
      <c r="K168" s="160">
        <f>+$C168*TS!K113*(1+$C$33)</f>
        <v>438.95694370619157</v>
      </c>
      <c r="L168" s="160">
        <f>+$C168*TS!L113*(1+$C$33)</f>
        <v>0</v>
      </c>
      <c r="M168" s="160">
        <f>+$C168*TS!M113*(1+$C$33)</f>
        <v>0</v>
      </c>
      <c r="N168" s="160">
        <f>+$C168*TS!N113*(1+$C$33)</f>
        <v>0</v>
      </c>
      <c r="O168" s="160">
        <f>+$C168*TS!O113*(1+$C$33)</f>
        <v>0</v>
      </c>
      <c r="P168" s="160">
        <f>+$C168*TS!P113*(1+$C$33)</f>
        <v>0</v>
      </c>
      <c r="Q168" s="160">
        <f>+$C168*TS!Q113*(1+$C$33)</f>
        <v>0</v>
      </c>
      <c r="R168" s="160">
        <f>+$C168*TS!R113*(1+$C$33)</f>
        <v>0</v>
      </c>
      <c r="S168" s="160">
        <f>+$C168*TS!S113*(1+$C$33)</f>
        <v>0</v>
      </c>
      <c r="T168" s="160">
        <f>+$C168*TS!T113*(1+$C$33)</f>
        <v>0</v>
      </c>
      <c r="U168" s="160">
        <f>+$C168*TS!U113*(1+$C$33)</f>
        <v>0</v>
      </c>
      <c r="V168" s="160">
        <f>+$C168*TS!V113*(1+$C$33)</f>
        <v>0</v>
      </c>
      <c r="W168" s="160">
        <f>+$C168*TS!W113*(1+$C$33)</f>
        <v>0</v>
      </c>
      <c r="X168" s="160">
        <f>+$C168*TS!X113*(1+$C$33)</f>
        <v>0</v>
      </c>
      <c r="Y168" s="160">
        <f>+$C168*TS!Y113*(1+$C$33)</f>
        <v>0</v>
      </c>
      <c r="Z168" s="160">
        <f>+$C168*TS!Z113*(1+$C$33)</f>
        <v>0</v>
      </c>
      <c r="AA168" s="160">
        <f>+$C168*TS!AA113*(1+$C$33)</f>
        <v>0</v>
      </c>
      <c r="AB168" s="160">
        <f>+$C168*TS!AB113*(1+$C$33)</f>
        <v>0</v>
      </c>
      <c r="AC168" s="160">
        <f>+$C168*TS!AC113*(1+$C$33)</f>
        <v>0</v>
      </c>
      <c r="AD168" s="160">
        <f>+$C168*TS!AD113*(1+$C$33)</f>
        <v>0</v>
      </c>
      <c r="AE168" s="160">
        <f>+$C168*TS!AE113*(1+$C$33)</f>
        <v>0</v>
      </c>
      <c r="AF168" s="160">
        <f>+$C168*TS!AF113*(1+$C$33)</f>
        <v>0</v>
      </c>
      <c r="AG168" s="160">
        <f>+$C168*TS!AG113*(1+$C$33)</f>
        <v>0</v>
      </c>
      <c r="AH168" s="160">
        <f>+$C168*TS!AH113*(1+$C$33)</f>
        <v>0</v>
      </c>
      <c r="AI168" s="160">
        <f>+$C168*TS!AI113*(1+$C$33)</f>
        <v>0</v>
      </c>
      <c r="AJ168" s="160">
        <f>+$C168*TS!AJ113*(1+$C$33)</f>
        <v>0</v>
      </c>
      <c r="AK168" s="160">
        <f>+$C168*TS!AK113*(1+$C$33)</f>
        <v>0</v>
      </c>
      <c r="AL168" s="160">
        <f>+$C168*TS!AL113*(1+$C$33)</f>
        <v>0</v>
      </c>
      <c r="AM168" s="160">
        <f>+$C168*TS!AM113*(1+$C$33)</f>
        <v>0</v>
      </c>
      <c r="AN168" s="160">
        <f>+$C168*TS!AN113*(1+$C$33)</f>
        <v>0</v>
      </c>
      <c r="AO168" s="160">
        <f>+$C168*TS!AO113*(1+$C$33)</f>
        <v>0</v>
      </c>
      <c r="AP168" s="160">
        <f>+$C168*TS!AP113*(1+$C$33)</f>
        <v>0</v>
      </c>
      <c r="AQ168" s="160">
        <f>+$C168*TS!AQ113*(1+$C$33)</f>
        <v>0</v>
      </c>
      <c r="AR168" s="160">
        <f>+$C168*TS!AR113*(1+$C$33)</f>
        <v>0</v>
      </c>
      <c r="AS168" s="160">
        <f>+$C168*TS!AS113*(1+$C$33)</f>
        <v>0</v>
      </c>
      <c r="AT168" s="160">
        <f>+$C168*TS!AT113*(1+$C$33)</f>
        <v>0</v>
      </c>
      <c r="AU168" s="160">
        <f>+$C168*TS!AU113*(1+$C$33)</f>
        <v>0</v>
      </c>
      <c r="AV168" s="160">
        <f>+$C168*TS!AV113*(1+$C$33)</f>
        <v>0</v>
      </c>
    </row>
    <row r="169" spans="2:48" x14ac:dyDescent="0.2">
      <c r="B169" s="228" t="s">
        <v>180</v>
      </c>
      <c r="C169" s="259">
        <f>+TS!D114</f>
        <v>47.721524532710283</v>
      </c>
      <c r="D169" s="262">
        <f t="shared" si="87"/>
        <v>1.1743093654258889E-3</v>
      </c>
      <c r="E169" s="160">
        <f t="shared" si="88"/>
        <v>47.721524532710283</v>
      </c>
      <c r="F169" s="2"/>
      <c r="G169" s="160">
        <f>+$C169*TS!G114*(1+$C$33)</f>
        <v>0</v>
      </c>
      <c r="H169" s="160">
        <f>+$C169*TS!H114*(1+$C$33)</f>
        <v>0</v>
      </c>
      <c r="I169" s="160">
        <f>+$C169*TS!I114*(1+$C$33)</f>
        <v>0</v>
      </c>
      <c r="J169" s="160">
        <f>+$C169*TS!J114*(1+$C$33)</f>
        <v>34.086803237650201</v>
      </c>
      <c r="K169" s="160">
        <f>+$C169*TS!K114*(1+$C$33)</f>
        <v>13.63472129506008</v>
      </c>
      <c r="L169" s="160">
        <f>+$C169*TS!L114*(1+$C$33)</f>
        <v>0</v>
      </c>
      <c r="M169" s="160">
        <f>+$C169*TS!M114*(1+$C$33)</f>
        <v>0</v>
      </c>
      <c r="N169" s="160">
        <f>+$C169*TS!N114*(1+$C$33)</f>
        <v>0</v>
      </c>
      <c r="O169" s="160">
        <f>+$C169*TS!O114*(1+$C$33)</f>
        <v>0</v>
      </c>
      <c r="P169" s="160">
        <f>+$C169*TS!P114*(1+$C$33)</f>
        <v>0</v>
      </c>
      <c r="Q169" s="160">
        <f>+$C169*TS!Q114*(1+$C$33)</f>
        <v>0</v>
      </c>
      <c r="R169" s="160">
        <f>+$C169*TS!R114*(1+$C$33)</f>
        <v>0</v>
      </c>
      <c r="S169" s="160">
        <f>+$C169*TS!S114*(1+$C$33)</f>
        <v>0</v>
      </c>
      <c r="T169" s="160">
        <f>+$C169*TS!T114*(1+$C$33)</f>
        <v>0</v>
      </c>
      <c r="U169" s="160">
        <f>+$C169*TS!U114*(1+$C$33)</f>
        <v>0</v>
      </c>
      <c r="V169" s="160">
        <f>+$C169*TS!V114*(1+$C$33)</f>
        <v>0</v>
      </c>
      <c r="W169" s="160">
        <f>+$C169*TS!W114*(1+$C$33)</f>
        <v>0</v>
      </c>
      <c r="X169" s="160">
        <f>+$C169*TS!X114*(1+$C$33)</f>
        <v>0</v>
      </c>
      <c r="Y169" s="160">
        <f>+$C169*TS!Y114*(1+$C$33)</f>
        <v>0</v>
      </c>
      <c r="Z169" s="160">
        <f>+$C169*TS!Z114*(1+$C$33)</f>
        <v>0</v>
      </c>
      <c r="AA169" s="160">
        <f>+$C169*TS!AA114*(1+$C$33)</f>
        <v>0</v>
      </c>
      <c r="AB169" s="160">
        <f>+$C169*TS!AB114*(1+$C$33)</f>
        <v>0</v>
      </c>
      <c r="AC169" s="160">
        <f>+$C169*TS!AC114*(1+$C$33)</f>
        <v>0</v>
      </c>
      <c r="AD169" s="160">
        <f>+$C169*TS!AD114*(1+$C$33)</f>
        <v>0</v>
      </c>
      <c r="AE169" s="160">
        <f>+$C169*TS!AE114*(1+$C$33)</f>
        <v>0</v>
      </c>
      <c r="AF169" s="160">
        <f>+$C169*TS!AF114*(1+$C$33)</f>
        <v>0</v>
      </c>
      <c r="AG169" s="160">
        <f>+$C169*TS!AG114*(1+$C$33)</f>
        <v>0</v>
      </c>
      <c r="AH169" s="160">
        <f>+$C169*TS!AH114*(1+$C$33)</f>
        <v>0</v>
      </c>
      <c r="AI169" s="160">
        <f>+$C169*TS!AI114*(1+$C$33)</f>
        <v>0</v>
      </c>
      <c r="AJ169" s="160">
        <f>+$C169*TS!AJ114*(1+$C$33)</f>
        <v>0</v>
      </c>
      <c r="AK169" s="160">
        <f>+$C169*TS!AK114*(1+$C$33)</f>
        <v>0</v>
      </c>
      <c r="AL169" s="160">
        <f>+$C169*TS!AL114*(1+$C$33)</f>
        <v>0</v>
      </c>
      <c r="AM169" s="160">
        <f>+$C169*TS!AM114*(1+$C$33)</f>
        <v>0</v>
      </c>
      <c r="AN169" s="160">
        <f>+$C169*TS!AN114*(1+$C$33)</f>
        <v>0</v>
      </c>
      <c r="AO169" s="160">
        <f>+$C169*TS!AO114*(1+$C$33)</f>
        <v>0</v>
      </c>
      <c r="AP169" s="160">
        <f>+$C169*TS!AP114*(1+$C$33)</f>
        <v>0</v>
      </c>
      <c r="AQ169" s="160">
        <f>+$C169*TS!AQ114*(1+$C$33)</f>
        <v>0</v>
      </c>
      <c r="AR169" s="160">
        <f>+$C169*TS!AR114*(1+$C$33)</f>
        <v>0</v>
      </c>
      <c r="AS169" s="160">
        <f>+$C169*TS!AS114*(1+$C$33)</f>
        <v>0</v>
      </c>
      <c r="AT169" s="160">
        <f>+$C169*TS!AT114*(1+$C$33)</f>
        <v>0</v>
      </c>
      <c r="AU169" s="160">
        <f>+$C169*TS!AU114*(1+$C$33)</f>
        <v>0</v>
      </c>
      <c r="AV169" s="160">
        <f>+$C169*TS!AV114*(1+$C$33)</f>
        <v>0</v>
      </c>
    </row>
    <row r="170" spans="2:48" x14ac:dyDescent="0.2">
      <c r="B170" s="228" t="s">
        <v>181</v>
      </c>
      <c r="C170" s="259">
        <f>+TS!D115</f>
        <v>36.507009345794394</v>
      </c>
      <c r="D170" s="262">
        <f t="shared" si="87"/>
        <v>8.9834772460111996E-4</v>
      </c>
      <c r="E170" s="160">
        <f t="shared" si="88"/>
        <v>36.507009345794394</v>
      </c>
      <c r="F170" s="2"/>
      <c r="G170" s="160">
        <f>+$C170*TS!G115*(1+$C$33)</f>
        <v>0</v>
      </c>
      <c r="H170" s="160">
        <f>+$C170*TS!H115*(1+$C$33)</f>
        <v>0</v>
      </c>
      <c r="I170" s="160">
        <f>+$C170*TS!I115*(1+$C$33)</f>
        <v>0</v>
      </c>
      <c r="J170" s="160">
        <f>+$C170*TS!J115*(1+$C$33)</f>
        <v>26.076435246995995</v>
      </c>
      <c r="K170" s="160">
        <f>+$C170*TS!K115*(1+$C$33)</f>
        <v>10.430574098798397</v>
      </c>
      <c r="L170" s="160">
        <f>+$C170*TS!L115*(1+$C$33)</f>
        <v>0</v>
      </c>
      <c r="M170" s="160">
        <f>+$C170*TS!M115*(1+$C$33)</f>
        <v>0</v>
      </c>
      <c r="N170" s="160">
        <f>+$C170*TS!N115*(1+$C$33)</f>
        <v>0</v>
      </c>
      <c r="O170" s="160">
        <f>+$C170*TS!O115*(1+$C$33)</f>
        <v>0</v>
      </c>
      <c r="P170" s="160">
        <f>+$C170*TS!P115*(1+$C$33)</f>
        <v>0</v>
      </c>
      <c r="Q170" s="160">
        <f>+$C170*TS!Q115*(1+$C$33)</f>
        <v>0</v>
      </c>
      <c r="R170" s="160">
        <f>+$C170*TS!R115*(1+$C$33)</f>
        <v>0</v>
      </c>
      <c r="S170" s="160">
        <f>+$C170*TS!S115*(1+$C$33)</f>
        <v>0</v>
      </c>
      <c r="T170" s="160">
        <f>+$C170*TS!T115*(1+$C$33)</f>
        <v>0</v>
      </c>
      <c r="U170" s="160">
        <f>+$C170*TS!U115*(1+$C$33)</f>
        <v>0</v>
      </c>
      <c r="V170" s="160">
        <f>+$C170*TS!V115*(1+$C$33)</f>
        <v>0</v>
      </c>
      <c r="W170" s="160">
        <f>+$C170*TS!W115*(1+$C$33)</f>
        <v>0</v>
      </c>
      <c r="X170" s="160">
        <f>+$C170*TS!X115*(1+$C$33)</f>
        <v>0</v>
      </c>
      <c r="Y170" s="160">
        <f>+$C170*TS!Y115*(1+$C$33)</f>
        <v>0</v>
      </c>
      <c r="Z170" s="160">
        <f>+$C170*TS!Z115*(1+$C$33)</f>
        <v>0</v>
      </c>
      <c r="AA170" s="160">
        <f>+$C170*TS!AA115*(1+$C$33)</f>
        <v>0</v>
      </c>
      <c r="AB170" s="160">
        <f>+$C170*TS!AB115*(1+$C$33)</f>
        <v>0</v>
      </c>
      <c r="AC170" s="160">
        <f>+$C170*TS!AC115*(1+$C$33)</f>
        <v>0</v>
      </c>
      <c r="AD170" s="160">
        <f>+$C170*TS!AD115*(1+$C$33)</f>
        <v>0</v>
      </c>
      <c r="AE170" s="160">
        <f>+$C170*TS!AE115*(1+$C$33)</f>
        <v>0</v>
      </c>
      <c r="AF170" s="160">
        <f>+$C170*TS!AF115*(1+$C$33)</f>
        <v>0</v>
      </c>
      <c r="AG170" s="160">
        <f>+$C170*TS!AG115*(1+$C$33)</f>
        <v>0</v>
      </c>
      <c r="AH170" s="160">
        <f>+$C170*TS!AH115*(1+$C$33)</f>
        <v>0</v>
      </c>
      <c r="AI170" s="160">
        <f>+$C170*TS!AI115*(1+$C$33)</f>
        <v>0</v>
      </c>
      <c r="AJ170" s="160">
        <f>+$C170*TS!AJ115*(1+$C$33)</f>
        <v>0</v>
      </c>
      <c r="AK170" s="160">
        <f>+$C170*TS!AK115*(1+$C$33)</f>
        <v>0</v>
      </c>
      <c r="AL170" s="160">
        <f>+$C170*TS!AL115*(1+$C$33)</f>
        <v>0</v>
      </c>
      <c r="AM170" s="160">
        <f>+$C170*TS!AM115*(1+$C$33)</f>
        <v>0</v>
      </c>
      <c r="AN170" s="160">
        <f>+$C170*TS!AN115*(1+$C$33)</f>
        <v>0</v>
      </c>
      <c r="AO170" s="160">
        <f>+$C170*TS!AO115*(1+$C$33)</f>
        <v>0</v>
      </c>
      <c r="AP170" s="160">
        <f>+$C170*TS!AP115*(1+$C$33)</f>
        <v>0</v>
      </c>
      <c r="AQ170" s="160">
        <f>+$C170*TS!AQ115*(1+$C$33)</f>
        <v>0</v>
      </c>
      <c r="AR170" s="160">
        <f>+$C170*TS!AR115*(1+$C$33)</f>
        <v>0</v>
      </c>
      <c r="AS170" s="160">
        <f>+$C170*TS!AS115*(1+$C$33)</f>
        <v>0</v>
      </c>
      <c r="AT170" s="160">
        <f>+$C170*TS!AT115*(1+$C$33)</f>
        <v>0</v>
      </c>
      <c r="AU170" s="160">
        <f>+$C170*TS!AU115*(1+$C$33)</f>
        <v>0</v>
      </c>
      <c r="AV170" s="160">
        <f>+$C170*TS!AV115*(1+$C$33)</f>
        <v>0</v>
      </c>
    </row>
    <row r="171" spans="2:48" x14ac:dyDescent="0.2">
      <c r="B171" s="228" t="s">
        <v>182</v>
      </c>
      <c r="C171" s="259">
        <f>+TS!D116</f>
        <v>2344.7721962616824</v>
      </c>
      <c r="D171" s="262">
        <f t="shared" si="87"/>
        <v>5.7699077655680733E-2</v>
      </c>
      <c r="E171" s="160">
        <f t="shared" si="88"/>
        <v>2344.7721962616824</v>
      </c>
      <c r="F171" s="2"/>
      <c r="G171" s="160">
        <f>+$C171*TS!G116*(1+$C$33)</f>
        <v>0</v>
      </c>
      <c r="H171" s="160">
        <f>+$C171*TS!H116*(1+$C$33)</f>
        <v>0</v>
      </c>
      <c r="I171" s="160">
        <f>+$C171*TS!I116*(1+$C$33)</f>
        <v>0</v>
      </c>
      <c r="J171" s="160">
        <f>+$C171*TS!J116*(1+$C$33)</f>
        <v>1674.8372830440587</v>
      </c>
      <c r="K171" s="160">
        <f>+$C171*TS!K116*(1+$C$33)</f>
        <v>669.93491321762349</v>
      </c>
      <c r="L171" s="160">
        <f>+$C171*TS!L116*(1+$C$33)</f>
        <v>0</v>
      </c>
      <c r="M171" s="160">
        <f>+$C171*TS!M116*(1+$C$33)</f>
        <v>0</v>
      </c>
      <c r="N171" s="160">
        <f>+$C171*TS!N116*(1+$C$33)</f>
        <v>0</v>
      </c>
      <c r="O171" s="160">
        <f>+$C171*TS!O116*(1+$C$33)</f>
        <v>0</v>
      </c>
      <c r="P171" s="160">
        <f>+$C171*TS!P116*(1+$C$33)</f>
        <v>0</v>
      </c>
      <c r="Q171" s="160">
        <f>+$C171*TS!Q116*(1+$C$33)</f>
        <v>0</v>
      </c>
      <c r="R171" s="160">
        <f>+$C171*TS!R116*(1+$C$33)</f>
        <v>0</v>
      </c>
      <c r="S171" s="160">
        <f>+$C171*TS!S116*(1+$C$33)</f>
        <v>0</v>
      </c>
      <c r="T171" s="160">
        <f>+$C171*TS!T116*(1+$C$33)</f>
        <v>0</v>
      </c>
      <c r="U171" s="160">
        <f>+$C171*TS!U116*(1+$C$33)</f>
        <v>0</v>
      </c>
      <c r="V171" s="160">
        <f>+$C171*TS!V116*(1+$C$33)</f>
        <v>0</v>
      </c>
      <c r="W171" s="160">
        <f>+$C171*TS!W116*(1+$C$33)</f>
        <v>0</v>
      </c>
      <c r="X171" s="160">
        <f>+$C171*TS!X116*(1+$C$33)</f>
        <v>0</v>
      </c>
      <c r="Y171" s="160">
        <f>+$C171*TS!Y116*(1+$C$33)</f>
        <v>0</v>
      </c>
      <c r="Z171" s="160">
        <f>+$C171*TS!Z116*(1+$C$33)</f>
        <v>0</v>
      </c>
      <c r="AA171" s="160">
        <f>+$C171*TS!AA116*(1+$C$33)</f>
        <v>0</v>
      </c>
      <c r="AB171" s="160">
        <f>+$C171*TS!AB116*(1+$C$33)</f>
        <v>0</v>
      </c>
      <c r="AC171" s="160">
        <f>+$C171*TS!AC116*(1+$C$33)</f>
        <v>0</v>
      </c>
      <c r="AD171" s="160">
        <f>+$C171*TS!AD116*(1+$C$33)</f>
        <v>0</v>
      </c>
      <c r="AE171" s="160">
        <f>+$C171*TS!AE116*(1+$C$33)</f>
        <v>0</v>
      </c>
      <c r="AF171" s="160">
        <f>+$C171*TS!AF116*(1+$C$33)</f>
        <v>0</v>
      </c>
      <c r="AG171" s="160">
        <f>+$C171*TS!AG116*(1+$C$33)</f>
        <v>0</v>
      </c>
      <c r="AH171" s="160">
        <f>+$C171*TS!AH116*(1+$C$33)</f>
        <v>0</v>
      </c>
      <c r="AI171" s="160">
        <f>+$C171*TS!AI116*(1+$C$33)</f>
        <v>0</v>
      </c>
      <c r="AJ171" s="160">
        <f>+$C171*TS!AJ116*(1+$C$33)</f>
        <v>0</v>
      </c>
      <c r="AK171" s="160">
        <f>+$C171*TS!AK116*(1+$C$33)</f>
        <v>0</v>
      </c>
      <c r="AL171" s="160">
        <f>+$C171*TS!AL116*(1+$C$33)</f>
        <v>0</v>
      </c>
      <c r="AM171" s="160">
        <f>+$C171*TS!AM116*(1+$C$33)</f>
        <v>0</v>
      </c>
      <c r="AN171" s="160">
        <f>+$C171*TS!AN116*(1+$C$33)</f>
        <v>0</v>
      </c>
      <c r="AO171" s="160">
        <f>+$C171*TS!AO116*(1+$C$33)</f>
        <v>0</v>
      </c>
      <c r="AP171" s="160">
        <f>+$C171*TS!AP116*(1+$C$33)</f>
        <v>0</v>
      </c>
      <c r="AQ171" s="160">
        <f>+$C171*TS!AQ116*(1+$C$33)</f>
        <v>0</v>
      </c>
      <c r="AR171" s="160">
        <f>+$C171*TS!AR116*(1+$C$33)</f>
        <v>0</v>
      </c>
      <c r="AS171" s="160">
        <f>+$C171*TS!AS116*(1+$C$33)</f>
        <v>0</v>
      </c>
      <c r="AT171" s="160">
        <f>+$C171*TS!AT116*(1+$C$33)</f>
        <v>0</v>
      </c>
      <c r="AU171" s="160">
        <f>+$C171*TS!AU116*(1+$C$33)</f>
        <v>0</v>
      </c>
      <c r="AV171" s="160">
        <f>+$C171*TS!AV116*(1+$C$33)</f>
        <v>0</v>
      </c>
    </row>
    <row r="172" spans="2:48" x14ac:dyDescent="0.2">
      <c r="B172" s="228" t="s">
        <v>183</v>
      </c>
      <c r="C172" s="259">
        <f>+TS!D117</f>
        <v>7556.0294107768696</v>
      </c>
      <c r="D172" s="262">
        <f t="shared" si="87"/>
        <v>0.18593530255779531</v>
      </c>
      <c r="E172" s="160">
        <f t="shared" si="88"/>
        <v>7556.0294107768696</v>
      </c>
      <c r="F172" s="2"/>
      <c r="G172" s="160">
        <f>+$C172*TS!G117*(1+$C$33)</f>
        <v>0</v>
      </c>
      <c r="H172" s="160">
        <f>+$C172*TS!H117*(1+$C$33)</f>
        <v>0</v>
      </c>
      <c r="I172" s="160">
        <f>+$C172*TS!I117*(1+$C$33)</f>
        <v>0</v>
      </c>
      <c r="J172" s="160">
        <f>+$C172*TS!J117*(1+$C$33)</f>
        <v>7556.0294107768696</v>
      </c>
      <c r="K172" s="160">
        <f>+$C172*TS!K117*(1+$C$33)</f>
        <v>0</v>
      </c>
      <c r="L172" s="160">
        <f>+$C172*TS!L117*(1+$C$33)</f>
        <v>0</v>
      </c>
      <c r="M172" s="160">
        <f>+$C172*TS!M117*(1+$C$33)</f>
        <v>0</v>
      </c>
      <c r="N172" s="160">
        <f>+$C172*TS!N117*(1+$C$33)</f>
        <v>0</v>
      </c>
      <c r="O172" s="160">
        <f>+$C172*TS!O117*(1+$C$33)</f>
        <v>0</v>
      </c>
      <c r="P172" s="160">
        <f>+$C172*TS!P117*(1+$C$33)</f>
        <v>0</v>
      </c>
      <c r="Q172" s="160">
        <f>+$C172*TS!Q117*(1+$C$33)</f>
        <v>0</v>
      </c>
      <c r="R172" s="160">
        <f>+$C172*TS!R117*(1+$C$33)</f>
        <v>0</v>
      </c>
      <c r="S172" s="160">
        <f>+$C172*TS!S117*(1+$C$33)</f>
        <v>0</v>
      </c>
      <c r="T172" s="160">
        <f>+$C172*TS!T117*(1+$C$33)</f>
        <v>0</v>
      </c>
      <c r="U172" s="160">
        <f>+$C172*TS!U117*(1+$C$33)</f>
        <v>0</v>
      </c>
      <c r="V172" s="160">
        <f>+$C172*TS!V117*(1+$C$33)</f>
        <v>0</v>
      </c>
      <c r="W172" s="160">
        <f>+$C172*TS!W117*(1+$C$33)</f>
        <v>0</v>
      </c>
      <c r="X172" s="160">
        <f>+$C172*TS!X117*(1+$C$33)</f>
        <v>0</v>
      </c>
      <c r="Y172" s="160">
        <f>+$C172*TS!Y117*(1+$C$33)</f>
        <v>0</v>
      </c>
      <c r="Z172" s="160">
        <f>+$C172*TS!Z117*(1+$C$33)</f>
        <v>0</v>
      </c>
      <c r="AA172" s="160">
        <f>+$C172*TS!AA117*(1+$C$33)</f>
        <v>0</v>
      </c>
      <c r="AB172" s="160">
        <f>+$C172*TS!AB117*(1+$C$33)</f>
        <v>0</v>
      </c>
      <c r="AC172" s="160">
        <f>+$C172*TS!AC117*(1+$C$33)</f>
        <v>0</v>
      </c>
      <c r="AD172" s="160">
        <f>+$C172*TS!AD117*(1+$C$33)</f>
        <v>0</v>
      </c>
      <c r="AE172" s="160">
        <f>+$C172*TS!AE117*(1+$C$33)</f>
        <v>0</v>
      </c>
      <c r="AF172" s="160">
        <f>+$C172*TS!AF117*(1+$C$33)</f>
        <v>0</v>
      </c>
      <c r="AG172" s="160">
        <f>+$C172*TS!AG117*(1+$C$33)</f>
        <v>0</v>
      </c>
      <c r="AH172" s="160">
        <f>+$C172*TS!AH117*(1+$C$33)</f>
        <v>0</v>
      </c>
      <c r="AI172" s="160">
        <f>+$C172*TS!AI117*(1+$C$33)</f>
        <v>0</v>
      </c>
      <c r="AJ172" s="160">
        <f>+$C172*TS!AJ117*(1+$C$33)</f>
        <v>0</v>
      </c>
      <c r="AK172" s="160">
        <f>+$C172*TS!AK117*(1+$C$33)</f>
        <v>0</v>
      </c>
      <c r="AL172" s="160">
        <f>+$C172*TS!AL117*(1+$C$33)</f>
        <v>0</v>
      </c>
      <c r="AM172" s="160">
        <f>+$C172*TS!AM117*(1+$C$33)</f>
        <v>0</v>
      </c>
      <c r="AN172" s="160">
        <f>+$C172*TS!AN117*(1+$C$33)</f>
        <v>0</v>
      </c>
      <c r="AO172" s="160">
        <f>+$C172*TS!AO117*(1+$C$33)</f>
        <v>0</v>
      </c>
      <c r="AP172" s="160">
        <f>+$C172*TS!AP117*(1+$C$33)</f>
        <v>0</v>
      </c>
      <c r="AQ172" s="160">
        <f>+$C172*TS!AQ117*(1+$C$33)</f>
        <v>0</v>
      </c>
      <c r="AR172" s="160">
        <f>+$C172*TS!AR117*(1+$C$33)</f>
        <v>0</v>
      </c>
      <c r="AS172" s="160">
        <f>+$C172*TS!AS117*(1+$C$33)</f>
        <v>0</v>
      </c>
      <c r="AT172" s="160">
        <f>+$C172*TS!AT117*(1+$C$33)</f>
        <v>0</v>
      </c>
      <c r="AU172" s="160">
        <f>+$C172*TS!AU117*(1+$C$33)</f>
        <v>0</v>
      </c>
      <c r="AV172" s="160">
        <f>+$C172*TS!AV117*(1+$C$33)</f>
        <v>0</v>
      </c>
    </row>
    <row r="173" spans="2:48" x14ac:dyDescent="0.2">
      <c r="B173" s="228" t="s">
        <v>184</v>
      </c>
      <c r="C173" s="259">
        <f>+TS!D118</f>
        <v>279.29908849299068</v>
      </c>
      <c r="D173" s="262">
        <f t="shared" si="87"/>
        <v>6.8728637356801061E-3</v>
      </c>
      <c r="E173" s="160">
        <f t="shared" si="88"/>
        <v>279.29908849299068</v>
      </c>
      <c r="F173" s="2"/>
      <c r="G173" s="160">
        <f>+$C173*TS!G118*(1+$C$33)</f>
        <v>0</v>
      </c>
      <c r="H173" s="160">
        <f>+$C173*TS!H118*(1+$C$33)</f>
        <v>0</v>
      </c>
      <c r="I173" s="160">
        <f>+$C173*TS!I118*(1+$C$33)</f>
        <v>0</v>
      </c>
      <c r="J173" s="160">
        <f>+$C173*TS!J118*(1+$C$33)</f>
        <v>199.49934892356475</v>
      </c>
      <c r="K173" s="160">
        <f>+$C173*TS!K118*(1+$C$33)</f>
        <v>79.799739569425924</v>
      </c>
      <c r="L173" s="160">
        <f>+$C173*TS!L118*(1+$C$33)</f>
        <v>0</v>
      </c>
      <c r="M173" s="160">
        <f>+$C173*TS!M118*(1+$C$33)</f>
        <v>0</v>
      </c>
      <c r="N173" s="160">
        <f>+$C173*TS!N118*(1+$C$33)</f>
        <v>0</v>
      </c>
      <c r="O173" s="160">
        <f>+$C173*TS!O118*(1+$C$33)</f>
        <v>0</v>
      </c>
      <c r="P173" s="160">
        <f>+$C173*TS!P118*(1+$C$33)</f>
        <v>0</v>
      </c>
      <c r="Q173" s="160">
        <f>+$C173*TS!Q118*(1+$C$33)</f>
        <v>0</v>
      </c>
      <c r="R173" s="160">
        <f>+$C173*TS!R118*(1+$C$33)</f>
        <v>0</v>
      </c>
      <c r="S173" s="160">
        <f>+$C173*TS!S118*(1+$C$33)</f>
        <v>0</v>
      </c>
      <c r="T173" s="160">
        <f>+$C173*TS!T118*(1+$C$33)</f>
        <v>0</v>
      </c>
      <c r="U173" s="160">
        <f>+$C173*TS!U118*(1+$C$33)</f>
        <v>0</v>
      </c>
      <c r="V173" s="160">
        <f>+$C173*TS!V118*(1+$C$33)</f>
        <v>0</v>
      </c>
      <c r="W173" s="160">
        <f>+$C173*TS!W118*(1+$C$33)</f>
        <v>0</v>
      </c>
      <c r="X173" s="160">
        <f>+$C173*TS!X118*(1+$C$33)</f>
        <v>0</v>
      </c>
      <c r="Y173" s="160">
        <f>+$C173*TS!Y118*(1+$C$33)</f>
        <v>0</v>
      </c>
      <c r="Z173" s="160">
        <f>+$C173*TS!Z118*(1+$C$33)</f>
        <v>0</v>
      </c>
      <c r="AA173" s="160">
        <f>+$C173*TS!AA118*(1+$C$33)</f>
        <v>0</v>
      </c>
      <c r="AB173" s="160">
        <f>+$C173*TS!AB118*(1+$C$33)</f>
        <v>0</v>
      </c>
      <c r="AC173" s="160">
        <f>+$C173*TS!AC118*(1+$C$33)</f>
        <v>0</v>
      </c>
      <c r="AD173" s="160">
        <f>+$C173*TS!AD118*(1+$C$33)</f>
        <v>0</v>
      </c>
      <c r="AE173" s="160">
        <f>+$C173*TS!AE118*(1+$C$33)</f>
        <v>0</v>
      </c>
      <c r="AF173" s="160">
        <f>+$C173*TS!AF118*(1+$C$33)</f>
        <v>0</v>
      </c>
      <c r="AG173" s="160">
        <f>+$C173*TS!AG118*(1+$C$33)</f>
        <v>0</v>
      </c>
      <c r="AH173" s="160">
        <f>+$C173*TS!AH118*(1+$C$33)</f>
        <v>0</v>
      </c>
      <c r="AI173" s="160">
        <f>+$C173*TS!AI118*(1+$C$33)</f>
        <v>0</v>
      </c>
      <c r="AJ173" s="160">
        <f>+$C173*TS!AJ118*(1+$C$33)</f>
        <v>0</v>
      </c>
      <c r="AK173" s="160">
        <f>+$C173*TS!AK118*(1+$C$33)</f>
        <v>0</v>
      </c>
      <c r="AL173" s="160">
        <f>+$C173*TS!AL118*(1+$C$33)</f>
        <v>0</v>
      </c>
      <c r="AM173" s="160">
        <f>+$C173*TS!AM118*(1+$C$33)</f>
        <v>0</v>
      </c>
      <c r="AN173" s="160">
        <f>+$C173*TS!AN118*(1+$C$33)</f>
        <v>0</v>
      </c>
      <c r="AO173" s="160">
        <f>+$C173*TS!AO118*(1+$C$33)</f>
        <v>0</v>
      </c>
      <c r="AP173" s="160">
        <f>+$C173*TS!AP118*(1+$C$33)</f>
        <v>0</v>
      </c>
      <c r="AQ173" s="160">
        <f>+$C173*TS!AQ118*(1+$C$33)</f>
        <v>0</v>
      </c>
      <c r="AR173" s="160">
        <f>+$C173*TS!AR118*(1+$C$33)</f>
        <v>0</v>
      </c>
      <c r="AS173" s="160">
        <f>+$C173*TS!AS118*(1+$C$33)</f>
        <v>0</v>
      </c>
      <c r="AT173" s="160">
        <f>+$C173*TS!AT118*(1+$C$33)</f>
        <v>0</v>
      </c>
      <c r="AU173" s="160">
        <f>+$C173*TS!AU118*(1+$C$33)</f>
        <v>0</v>
      </c>
      <c r="AV173" s="160">
        <f>+$C173*TS!AV118*(1+$C$33)</f>
        <v>0</v>
      </c>
    </row>
    <row r="174" spans="2:48" x14ac:dyDescent="0.2">
      <c r="B174" s="2" t="s">
        <v>189</v>
      </c>
      <c r="C174" s="259">
        <f>+TS!D121</f>
        <v>350.32714971066565</v>
      </c>
      <c r="D174" s="262">
        <f t="shared" si="87"/>
        <v>8.6206896551724171E-3</v>
      </c>
      <c r="E174" s="160">
        <f t="shared" si="88"/>
        <v>350.32714971066576</v>
      </c>
      <c r="F174" s="2"/>
      <c r="G174" s="160">
        <f>+$C174*TS!G120*(1+$C$33)</f>
        <v>0</v>
      </c>
      <c r="H174" s="160">
        <f>+$C174*TS!H120*(1+$C$33)</f>
        <v>0</v>
      </c>
      <c r="I174" s="160">
        <f>+$C174*TS!I120*(1+$C$33)</f>
        <v>0</v>
      </c>
      <c r="J174" s="160">
        <f>+$C174*TS!J120*(1+$C$33)</f>
        <v>250.23367836476126</v>
      </c>
      <c r="K174" s="160">
        <f>+$C174*TS!K120*(1+$C$33)</f>
        <v>100.09347134590449</v>
      </c>
      <c r="L174" s="160">
        <f>+$C174*TS!L120*(1+$C$33)</f>
        <v>0</v>
      </c>
      <c r="M174" s="160">
        <f>+$C174*TS!M120*(1+$C$33)</f>
        <v>0</v>
      </c>
      <c r="N174" s="160">
        <f>+$C174*TS!N120*(1+$C$33)</f>
        <v>0</v>
      </c>
      <c r="O174" s="160">
        <f>+$C174*TS!O120*(1+$C$33)</f>
        <v>0</v>
      </c>
      <c r="P174" s="160">
        <f>+$C174*TS!P120*(1+$C$33)</f>
        <v>0</v>
      </c>
      <c r="Q174" s="160">
        <f>+$C174*TS!Q120*(1+$C$33)</f>
        <v>0</v>
      </c>
      <c r="R174" s="160">
        <f>+$C174*TS!R120*(1+$C$33)</f>
        <v>0</v>
      </c>
      <c r="S174" s="160">
        <f>+$C174*TS!S120*(1+$C$33)</f>
        <v>0</v>
      </c>
      <c r="T174" s="160">
        <f>+$C174*TS!T120*(1+$C$33)</f>
        <v>0</v>
      </c>
      <c r="U174" s="160">
        <f>+$C174*TS!U120*(1+$C$33)</f>
        <v>0</v>
      </c>
      <c r="V174" s="160">
        <f>+$C174*TS!V120*(1+$C$33)</f>
        <v>0</v>
      </c>
      <c r="W174" s="160">
        <f>+$C174*TS!W120*(1+$C$33)</f>
        <v>0</v>
      </c>
      <c r="X174" s="160">
        <f>+$C174*TS!X120*(1+$C$33)</f>
        <v>0</v>
      </c>
      <c r="Y174" s="160">
        <f>+$C174*TS!Y120*(1+$C$33)</f>
        <v>0</v>
      </c>
      <c r="Z174" s="160">
        <f>+$C174*TS!Z120*(1+$C$33)</f>
        <v>0</v>
      </c>
      <c r="AA174" s="160">
        <f>+$C174*TS!AA120*(1+$C$33)</f>
        <v>0</v>
      </c>
      <c r="AB174" s="160">
        <f>+$C174*TS!AB120*(1+$C$33)</f>
        <v>0</v>
      </c>
      <c r="AC174" s="160">
        <f>+$C174*TS!AC120*(1+$C$33)</f>
        <v>0</v>
      </c>
      <c r="AD174" s="160">
        <f>+$C174*TS!AD120*(1+$C$33)</f>
        <v>0</v>
      </c>
      <c r="AE174" s="160">
        <f>+$C174*TS!AE120*(1+$C$33)</f>
        <v>0</v>
      </c>
      <c r="AF174" s="160">
        <f>+$C174*TS!AF120*(1+$C$33)</f>
        <v>0</v>
      </c>
      <c r="AG174" s="160">
        <f>+$C174*TS!AG120*(1+$C$33)</f>
        <v>0</v>
      </c>
      <c r="AH174" s="160">
        <f>+$C174*TS!AH120*(1+$C$33)</f>
        <v>0</v>
      </c>
      <c r="AI174" s="160">
        <f>+$C174*TS!AI120*(1+$C$33)</f>
        <v>0</v>
      </c>
      <c r="AJ174" s="160">
        <f>+$C174*TS!AJ120*(1+$C$33)</f>
        <v>0</v>
      </c>
      <c r="AK174" s="160">
        <f>+$C174*TS!AK120*(1+$C$33)</f>
        <v>0</v>
      </c>
      <c r="AL174" s="160">
        <f>+$C174*TS!AL120*(1+$C$33)</f>
        <v>0</v>
      </c>
      <c r="AM174" s="160">
        <f>+$C174*TS!AM120*(1+$C$33)</f>
        <v>0</v>
      </c>
      <c r="AN174" s="160">
        <f>+$C174*TS!AN120*(1+$C$33)</f>
        <v>0</v>
      </c>
      <c r="AO174" s="160">
        <f>+$C174*TS!AO120*(1+$C$33)</f>
        <v>0</v>
      </c>
      <c r="AP174" s="160">
        <f>+$C174*TS!AP120*(1+$C$33)</f>
        <v>0</v>
      </c>
      <c r="AQ174" s="160">
        <f>+$C174*TS!AQ120*(1+$C$33)</f>
        <v>0</v>
      </c>
      <c r="AR174" s="160">
        <f>+$C174*TS!AR120*(1+$C$33)</f>
        <v>0</v>
      </c>
      <c r="AS174" s="160">
        <f>+$C174*TS!AS120*(1+$C$33)</f>
        <v>0</v>
      </c>
      <c r="AT174" s="160">
        <f>+$C174*TS!AT120*(1+$C$33)</f>
        <v>0</v>
      </c>
      <c r="AU174" s="160">
        <f>+$C174*TS!AU120*(1+$C$33)</f>
        <v>0</v>
      </c>
      <c r="AV174" s="160">
        <f>+$C174*TS!AV120*(1+$C$33)</f>
        <v>0</v>
      </c>
    </row>
    <row r="175" spans="2:48" x14ac:dyDescent="0.2">
      <c r="B175" s="22" t="s">
        <v>185</v>
      </c>
      <c r="C175" s="259">
        <f>+TS!D123</f>
        <v>1751.6357485533281</v>
      </c>
      <c r="D175" s="262">
        <f t="shared" si="87"/>
        <v>4.3103448275862079E-2</v>
      </c>
      <c r="E175" s="160">
        <f t="shared" si="88"/>
        <v>1751.6357485533285</v>
      </c>
      <c r="F175" s="2"/>
      <c r="G175" s="160">
        <f>+$C175*TS!G122*(1+$C$33)</f>
        <v>0</v>
      </c>
      <c r="H175" s="160">
        <f>+$C175*TS!H122*(1+$C$33)</f>
        <v>0</v>
      </c>
      <c r="I175" s="160">
        <f>+$C175*TS!I122*(1+$C$33)</f>
        <v>0</v>
      </c>
      <c r="J175" s="160">
        <f>+$C175*TS!J122*(1+$C$33)</f>
        <v>1251.1683918238061</v>
      </c>
      <c r="K175" s="160">
        <f>+$C175*TS!K122*(1+$C$33)</f>
        <v>500.46735672952241</v>
      </c>
      <c r="L175" s="160">
        <f>+$C175*TS!L122*(1+$C$33)</f>
        <v>0</v>
      </c>
      <c r="M175" s="160">
        <f>+$C175*TS!M122*(1+$C$33)</f>
        <v>0</v>
      </c>
      <c r="N175" s="160">
        <f>+$C175*TS!N122*(1+$C$33)</f>
        <v>0</v>
      </c>
      <c r="O175" s="160">
        <f>+$C175*TS!O122*(1+$C$33)</f>
        <v>0</v>
      </c>
      <c r="P175" s="160">
        <f>+$C175*TS!P122*(1+$C$33)</f>
        <v>0</v>
      </c>
      <c r="Q175" s="160">
        <f>+$C175*TS!Q122*(1+$C$33)</f>
        <v>0</v>
      </c>
      <c r="R175" s="160">
        <f>+$C175*TS!R122*(1+$C$33)</f>
        <v>0</v>
      </c>
      <c r="S175" s="160">
        <f>+$C175*TS!S122*(1+$C$33)</f>
        <v>0</v>
      </c>
      <c r="T175" s="160">
        <f>+$C175*TS!T122*(1+$C$33)</f>
        <v>0</v>
      </c>
      <c r="U175" s="160">
        <f>+$C175*TS!U122*(1+$C$33)</f>
        <v>0</v>
      </c>
      <c r="V175" s="160">
        <f>+$C175*TS!V122*(1+$C$33)</f>
        <v>0</v>
      </c>
      <c r="W175" s="160">
        <f>+$C175*TS!W122*(1+$C$33)</f>
        <v>0</v>
      </c>
      <c r="X175" s="160">
        <f>+$C175*TS!X122*(1+$C$33)</f>
        <v>0</v>
      </c>
      <c r="Y175" s="160">
        <f>+$C175*TS!Y122*(1+$C$33)</f>
        <v>0</v>
      </c>
      <c r="Z175" s="160">
        <f>+$C175*TS!Z122*(1+$C$33)</f>
        <v>0</v>
      </c>
      <c r="AA175" s="160">
        <f>+$C175*TS!AA122*(1+$C$33)</f>
        <v>0</v>
      </c>
      <c r="AB175" s="160">
        <f>+$C175*TS!AB122*(1+$C$33)</f>
        <v>0</v>
      </c>
      <c r="AC175" s="160">
        <f>+$C175*TS!AC122*(1+$C$33)</f>
        <v>0</v>
      </c>
      <c r="AD175" s="160">
        <f>+$C175*TS!AD122*(1+$C$33)</f>
        <v>0</v>
      </c>
      <c r="AE175" s="160">
        <f>+$C175*TS!AE122*(1+$C$33)</f>
        <v>0</v>
      </c>
      <c r="AF175" s="160">
        <f>+$C175*TS!AF122*(1+$C$33)</f>
        <v>0</v>
      </c>
      <c r="AG175" s="160">
        <f>+$C175*TS!AG122*(1+$C$33)</f>
        <v>0</v>
      </c>
      <c r="AH175" s="160">
        <f>+$C175*TS!AH122*(1+$C$33)</f>
        <v>0</v>
      </c>
      <c r="AI175" s="160">
        <f>+$C175*TS!AI122*(1+$C$33)</f>
        <v>0</v>
      </c>
      <c r="AJ175" s="160">
        <f>+$C175*TS!AJ122*(1+$C$33)</f>
        <v>0</v>
      </c>
      <c r="AK175" s="160">
        <f>+$C175*TS!AK122*(1+$C$33)</f>
        <v>0</v>
      </c>
      <c r="AL175" s="160">
        <f>+$C175*TS!AL122*(1+$C$33)</f>
        <v>0</v>
      </c>
      <c r="AM175" s="160">
        <f>+$C175*TS!AM122*(1+$C$33)</f>
        <v>0</v>
      </c>
      <c r="AN175" s="160">
        <f>+$C175*TS!AN122*(1+$C$33)</f>
        <v>0</v>
      </c>
      <c r="AO175" s="160">
        <f>+$C175*TS!AO122*(1+$C$33)</f>
        <v>0</v>
      </c>
      <c r="AP175" s="160">
        <f>+$C175*TS!AP122*(1+$C$33)</f>
        <v>0</v>
      </c>
      <c r="AQ175" s="160">
        <f>+$C175*TS!AQ122*(1+$C$33)</f>
        <v>0</v>
      </c>
      <c r="AR175" s="160">
        <f>+$C175*TS!AR122*(1+$C$33)</f>
        <v>0</v>
      </c>
      <c r="AS175" s="160">
        <f>+$C175*TS!AS122*(1+$C$33)</f>
        <v>0</v>
      </c>
      <c r="AT175" s="160">
        <f>+$C175*TS!AT122*(1+$C$33)</f>
        <v>0</v>
      </c>
      <c r="AU175" s="160">
        <f>+$C175*TS!AU122*(1+$C$33)</f>
        <v>0</v>
      </c>
      <c r="AV175" s="160">
        <f>+$C175*TS!AV122*(1+$C$33)</f>
        <v>0</v>
      </c>
    </row>
    <row r="176" spans="2:48" x14ac:dyDescent="0.2">
      <c r="B176" s="22" t="s">
        <v>186</v>
      </c>
      <c r="C176" s="259">
        <f>+TS!D125</f>
        <v>1050.9814491319969</v>
      </c>
      <c r="D176" s="262">
        <f t="shared" si="87"/>
        <v>2.5862068965517248E-2</v>
      </c>
      <c r="E176" s="160">
        <f t="shared" si="88"/>
        <v>1050.9814491319971</v>
      </c>
      <c r="F176" s="2"/>
      <c r="G176" s="160">
        <f>+$C176*TS!G124*(1+$C$33)</f>
        <v>0</v>
      </c>
      <c r="H176" s="160">
        <f>+$C176*TS!H124*(1+$C$33)</f>
        <v>0</v>
      </c>
      <c r="I176" s="160">
        <f>+$C176*TS!I124*(1+$C$33)</f>
        <v>0</v>
      </c>
      <c r="J176" s="160">
        <f>+$C176*TS!J124*(1+$C$33)</f>
        <v>750.70103509428372</v>
      </c>
      <c r="K176" s="160">
        <f>+$C176*TS!K124*(1+$C$33)</f>
        <v>300.28041403771346</v>
      </c>
      <c r="L176" s="160">
        <f>+$C176*TS!L124*(1+$C$33)</f>
        <v>0</v>
      </c>
      <c r="M176" s="160">
        <f>+$C176*TS!M124*(1+$C$33)</f>
        <v>0</v>
      </c>
      <c r="N176" s="160">
        <f>+$C176*TS!N124*(1+$C$33)</f>
        <v>0</v>
      </c>
      <c r="O176" s="160">
        <f>+$C176*TS!O124*(1+$C$33)</f>
        <v>0</v>
      </c>
      <c r="P176" s="160">
        <f>+$C176*TS!P124*(1+$C$33)</f>
        <v>0</v>
      </c>
      <c r="Q176" s="160">
        <f>+$C176*TS!Q124*(1+$C$33)</f>
        <v>0</v>
      </c>
      <c r="R176" s="160">
        <f>+$C176*TS!R124*(1+$C$33)</f>
        <v>0</v>
      </c>
      <c r="S176" s="160">
        <f>+$C176*TS!S124*(1+$C$33)</f>
        <v>0</v>
      </c>
      <c r="T176" s="160">
        <f>+$C176*TS!T124*(1+$C$33)</f>
        <v>0</v>
      </c>
      <c r="U176" s="160">
        <f>+$C176*TS!U124*(1+$C$33)</f>
        <v>0</v>
      </c>
      <c r="V176" s="160">
        <f>+$C176*TS!V124*(1+$C$33)</f>
        <v>0</v>
      </c>
      <c r="W176" s="160">
        <f>+$C176*TS!W124*(1+$C$33)</f>
        <v>0</v>
      </c>
      <c r="X176" s="160">
        <f>+$C176*TS!X124*(1+$C$33)</f>
        <v>0</v>
      </c>
      <c r="Y176" s="160">
        <f>+$C176*TS!Y124*(1+$C$33)</f>
        <v>0</v>
      </c>
      <c r="Z176" s="160">
        <f>+$C176*TS!Z124*(1+$C$33)</f>
        <v>0</v>
      </c>
      <c r="AA176" s="160">
        <f>+$C176*TS!AA124*(1+$C$33)</f>
        <v>0</v>
      </c>
      <c r="AB176" s="160">
        <f>+$C176*TS!AB124*(1+$C$33)</f>
        <v>0</v>
      </c>
      <c r="AC176" s="160">
        <f>+$C176*TS!AC124*(1+$C$33)</f>
        <v>0</v>
      </c>
      <c r="AD176" s="160">
        <f>+$C176*TS!AD124*(1+$C$33)</f>
        <v>0</v>
      </c>
      <c r="AE176" s="160">
        <f>+$C176*TS!AE124*(1+$C$33)</f>
        <v>0</v>
      </c>
      <c r="AF176" s="160">
        <f>+$C176*TS!AF124*(1+$C$33)</f>
        <v>0</v>
      </c>
      <c r="AG176" s="160">
        <f>+$C176*TS!AG124*(1+$C$33)</f>
        <v>0</v>
      </c>
      <c r="AH176" s="160">
        <f>+$C176*TS!AH124*(1+$C$33)</f>
        <v>0</v>
      </c>
      <c r="AI176" s="160">
        <f>+$C176*TS!AI124*(1+$C$33)</f>
        <v>0</v>
      </c>
      <c r="AJ176" s="160">
        <f>+$C176*TS!AJ124*(1+$C$33)</f>
        <v>0</v>
      </c>
      <c r="AK176" s="160">
        <f>+$C176*TS!AK124*(1+$C$33)</f>
        <v>0</v>
      </c>
      <c r="AL176" s="160">
        <f>+$C176*TS!AL124*(1+$C$33)</f>
        <v>0</v>
      </c>
      <c r="AM176" s="160">
        <f>+$C176*TS!AM124*(1+$C$33)</f>
        <v>0</v>
      </c>
      <c r="AN176" s="160">
        <f>+$C176*TS!AN124*(1+$C$33)</f>
        <v>0</v>
      </c>
      <c r="AO176" s="160">
        <f>+$C176*TS!AO124*(1+$C$33)</f>
        <v>0</v>
      </c>
      <c r="AP176" s="160">
        <f>+$C176*TS!AP124*(1+$C$33)</f>
        <v>0</v>
      </c>
      <c r="AQ176" s="160">
        <f>+$C176*TS!AQ124*(1+$C$33)</f>
        <v>0</v>
      </c>
      <c r="AR176" s="160">
        <f>+$C176*TS!AR124*(1+$C$33)</f>
        <v>0</v>
      </c>
      <c r="AS176" s="160">
        <f>+$C176*TS!AS124*(1+$C$33)</f>
        <v>0</v>
      </c>
      <c r="AT176" s="160">
        <f>+$C176*TS!AT124*(1+$C$33)</f>
        <v>0</v>
      </c>
      <c r="AU176" s="160">
        <f>+$C176*TS!AU124*(1+$C$33)</f>
        <v>0</v>
      </c>
      <c r="AV176" s="160">
        <f>+$C176*TS!AV124*(1+$C$33)</f>
        <v>0</v>
      </c>
    </row>
    <row r="177" spans="2:48" x14ac:dyDescent="0.2">
      <c r="B177" s="22" t="s">
        <v>187</v>
      </c>
      <c r="C177" s="259">
        <f>+TS!D127</f>
        <v>1751.6357485533281</v>
      </c>
      <c r="D177" s="262">
        <f t="shared" si="87"/>
        <v>4.3103448275862079E-2</v>
      </c>
      <c r="E177" s="160">
        <f t="shared" si="88"/>
        <v>1751.6357485533285</v>
      </c>
      <c r="F177" s="2"/>
      <c r="G177" s="160">
        <f>+$C177*TS!G126*(1+$C$33)</f>
        <v>0</v>
      </c>
      <c r="H177" s="160">
        <f>+$C177*TS!H126*(1+$C$33)</f>
        <v>0</v>
      </c>
      <c r="I177" s="160">
        <f>+$C177*TS!I126*(1+$C$33)</f>
        <v>0</v>
      </c>
      <c r="J177" s="160">
        <f>+$C177*TS!J126*(1+$C$33)</f>
        <v>1251.1683918238061</v>
      </c>
      <c r="K177" s="160">
        <f>+$C177*TS!K126*(1+$C$33)</f>
        <v>500.46735672952241</v>
      </c>
      <c r="L177" s="160">
        <f>+$C177*TS!L126*(1+$C$33)</f>
        <v>0</v>
      </c>
      <c r="M177" s="160">
        <f>+$C177*TS!M126*(1+$C$33)</f>
        <v>0</v>
      </c>
      <c r="N177" s="160">
        <f>+$C177*TS!N126*(1+$C$33)</f>
        <v>0</v>
      </c>
      <c r="O177" s="160">
        <f>+$C177*TS!O126*(1+$C$33)</f>
        <v>0</v>
      </c>
      <c r="P177" s="160">
        <f>+$C177*TS!P126*(1+$C$33)</f>
        <v>0</v>
      </c>
      <c r="Q177" s="160">
        <f>+$C177*TS!Q126*(1+$C$33)</f>
        <v>0</v>
      </c>
      <c r="R177" s="160">
        <f>+$C177*TS!R126*(1+$C$33)</f>
        <v>0</v>
      </c>
      <c r="S177" s="160">
        <f>+$C177*TS!S126*(1+$C$33)</f>
        <v>0</v>
      </c>
      <c r="T177" s="160">
        <f>+$C177*TS!T126*(1+$C$33)</f>
        <v>0</v>
      </c>
      <c r="U177" s="160">
        <f>+$C177*TS!U126*(1+$C$33)</f>
        <v>0</v>
      </c>
      <c r="V177" s="160">
        <f>+$C177*TS!V126*(1+$C$33)</f>
        <v>0</v>
      </c>
      <c r="W177" s="160">
        <f>+$C177*TS!W126*(1+$C$33)</f>
        <v>0</v>
      </c>
      <c r="X177" s="160">
        <f>+$C177*TS!X126*(1+$C$33)</f>
        <v>0</v>
      </c>
      <c r="Y177" s="160">
        <f>+$C177*TS!Y126*(1+$C$33)</f>
        <v>0</v>
      </c>
      <c r="Z177" s="160">
        <f>+$C177*TS!Z126*(1+$C$33)</f>
        <v>0</v>
      </c>
      <c r="AA177" s="160">
        <f>+$C177*TS!AA126*(1+$C$33)</f>
        <v>0</v>
      </c>
      <c r="AB177" s="160">
        <f>+$C177*TS!AB126*(1+$C$33)</f>
        <v>0</v>
      </c>
      <c r="AC177" s="160">
        <f>+$C177*TS!AC126*(1+$C$33)</f>
        <v>0</v>
      </c>
      <c r="AD177" s="160">
        <f>+$C177*TS!AD126*(1+$C$33)</f>
        <v>0</v>
      </c>
      <c r="AE177" s="160">
        <f>+$C177*TS!AE126*(1+$C$33)</f>
        <v>0</v>
      </c>
      <c r="AF177" s="160">
        <f>+$C177*TS!AF126*(1+$C$33)</f>
        <v>0</v>
      </c>
      <c r="AG177" s="160">
        <f>+$C177*TS!AG126*(1+$C$33)</f>
        <v>0</v>
      </c>
      <c r="AH177" s="160">
        <f>+$C177*TS!AH126*(1+$C$33)</f>
        <v>0</v>
      </c>
      <c r="AI177" s="160">
        <f>+$C177*TS!AI126*(1+$C$33)</f>
        <v>0</v>
      </c>
      <c r="AJ177" s="160">
        <f>+$C177*TS!AJ126*(1+$C$33)</f>
        <v>0</v>
      </c>
      <c r="AK177" s="160">
        <f>+$C177*TS!AK126*(1+$C$33)</f>
        <v>0</v>
      </c>
      <c r="AL177" s="160">
        <f>+$C177*TS!AL126*(1+$C$33)</f>
        <v>0</v>
      </c>
      <c r="AM177" s="160">
        <f>+$C177*TS!AM126*(1+$C$33)</f>
        <v>0</v>
      </c>
      <c r="AN177" s="160">
        <f>+$C177*TS!AN126*(1+$C$33)</f>
        <v>0</v>
      </c>
      <c r="AO177" s="160">
        <f>+$C177*TS!AO126*(1+$C$33)</f>
        <v>0</v>
      </c>
      <c r="AP177" s="160">
        <f>+$C177*TS!AP126*(1+$C$33)</f>
        <v>0</v>
      </c>
      <c r="AQ177" s="160">
        <f>+$C177*TS!AQ126*(1+$C$33)</f>
        <v>0</v>
      </c>
      <c r="AR177" s="160">
        <f>+$C177*TS!AR126*(1+$C$33)</f>
        <v>0</v>
      </c>
      <c r="AS177" s="160">
        <f>+$C177*TS!AS126*(1+$C$33)</f>
        <v>0</v>
      </c>
      <c r="AT177" s="160">
        <f>+$C177*TS!AT126*(1+$C$33)</f>
        <v>0</v>
      </c>
      <c r="AU177" s="160">
        <f>+$C177*TS!AU126*(1+$C$33)</f>
        <v>0</v>
      </c>
      <c r="AV177" s="160">
        <f>+$C177*TS!AV126*(1+$C$33)</f>
        <v>0</v>
      </c>
    </row>
    <row r="178" spans="2:48" x14ac:dyDescent="0.2">
      <c r="B178" s="22" t="s">
        <v>252</v>
      </c>
      <c r="C178" s="259">
        <f>+TS!D129</f>
        <v>700.6542994213313</v>
      </c>
      <c r="D178" s="262">
        <f t="shared" si="87"/>
        <v>1.7241379310344827E-2</v>
      </c>
      <c r="E178" s="160">
        <f t="shared" si="88"/>
        <v>700.6542994213313</v>
      </c>
      <c r="F178" s="2"/>
      <c r="G178" s="160">
        <f>+$C178*TS!G128*(1+$C$33)</f>
        <v>0</v>
      </c>
      <c r="H178" s="160">
        <f>+$C178*TS!H128*(1+$C$33)</f>
        <v>700.6542994213313</v>
      </c>
      <c r="I178" s="160">
        <f>+$C178*TS!I128*(1+$C$33)</f>
        <v>0</v>
      </c>
      <c r="J178" s="160">
        <f>+$C178*TS!J128*(1+$C$33)</f>
        <v>0</v>
      </c>
      <c r="K178" s="160">
        <f>+$C178*TS!K128*(1+$C$33)</f>
        <v>0</v>
      </c>
      <c r="L178" s="160">
        <f>+$C178*TS!L128*(1+$C$33)</f>
        <v>0</v>
      </c>
      <c r="M178" s="160">
        <f>+$C178*TS!M128*(1+$C$33)</f>
        <v>0</v>
      </c>
      <c r="N178" s="160">
        <f>+$C178*TS!N128*(1+$C$33)</f>
        <v>0</v>
      </c>
      <c r="O178" s="160">
        <f>+$C178*TS!O128*(1+$C$33)</f>
        <v>0</v>
      </c>
      <c r="P178" s="160">
        <f>+$C178*TS!P128*(1+$C$33)</f>
        <v>0</v>
      </c>
      <c r="Q178" s="160">
        <f>+$C178*TS!Q128*(1+$C$33)</f>
        <v>0</v>
      </c>
      <c r="R178" s="160">
        <f>+$C178*TS!R128*(1+$C$33)</f>
        <v>0</v>
      </c>
      <c r="S178" s="160">
        <f>+$C178*TS!S128*(1+$C$33)</f>
        <v>0</v>
      </c>
      <c r="T178" s="160">
        <f>+$C178*TS!T128*(1+$C$33)</f>
        <v>0</v>
      </c>
      <c r="U178" s="160">
        <f>+$C178*TS!U128*(1+$C$33)</f>
        <v>0</v>
      </c>
      <c r="V178" s="160">
        <f>+$C178*TS!V128*(1+$C$33)</f>
        <v>0</v>
      </c>
      <c r="W178" s="160">
        <f>+$C178*TS!W128*(1+$C$33)</f>
        <v>0</v>
      </c>
      <c r="X178" s="160">
        <f>+$C178*TS!X128*(1+$C$33)</f>
        <v>0</v>
      </c>
      <c r="Y178" s="160">
        <f>+$C178*TS!Y128*(1+$C$33)</f>
        <v>0</v>
      </c>
      <c r="Z178" s="160">
        <f>+$C178*TS!Z128*(1+$C$33)</f>
        <v>0</v>
      </c>
      <c r="AA178" s="160">
        <f>+$C178*TS!AA128*(1+$C$33)</f>
        <v>0</v>
      </c>
      <c r="AB178" s="160">
        <f>+$C178*TS!AB128*(1+$C$33)</f>
        <v>0</v>
      </c>
      <c r="AC178" s="160">
        <f>+$C178*TS!AC128*(1+$C$33)</f>
        <v>0</v>
      </c>
      <c r="AD178" s="160">
        <f>+$C178*TS!AD128*(1+$C$33)</f>
        <v>0</v>
      </c>
      <c r="AE178" s="160">
        <f>+$C178*TS!AE128*(1+$C$33)</f>
        <v>0</v>
      </c>
      <c r="AF178" s="160">
        <f>+$C178*TS!AF128*(1+$C$33)</f>
        <v>0</v>
      </c>
      <c r="AG178" s="160">
        <f>+$C178*TS!AG128*(1+$C$33)</f>
        <v>0</v>
      </c>
      <c r="AH178" s="160">
        <f>+$C178*TS!AH128*(1+$C$33)</f>
        <v>0</v>
      </c>
      <c r="AI178" s="160">
        <f>+$C178*TS!AI128*(1+$C$33)</f>
        <v>0</v>
      </c>
      <c r="AJ178" s="160">
        <f>+$C178*TS!AJ128*(1+$C$33)</f>
        <v>0</v>
      </c>
      <c r="AK178" s="160">
        <f>+$C178*TS!AK128*(1+$C$33)</f>
        <v>0</v>
      </c>
      <c r="AL178" s="160">
        <f>+$C178*TS!AL128*(1+$C$33)</f>
        <v>0</v>
      </c>
      <c r="AM178" s="160">
        <f>+$C178*TS!AM128*(1+$C$33)</f>
        <v>0</v>
      </c>
      <c r="AN178" s="160">
        <f>+$C178*TS!AN128*(1+$C$33)</f>
        <v>0</v>
      </c>
      <c r="AO178" s="160">
        <f>+$C178*TS!AO128*(1+$C$33)</f>
        <v>0</v>
      </c>
      <c r="AP178" s="160">
        <f>+$C178*TS!AP128*(1+$C$33)</f>
        <v>0</v>
      </c>
      <c r="AQ178" s="160">
        <f>+$C178*TS!AQ128*(1+$C$33)</f>
        <v>0</v>
      </c>
      <c r="AR178" s="160">
        <f>+$C178*TS!AR128*(1+$C$33)</f>
        <v>0</v>
      </c>
      <c r="AS178" s="160">
        <f>+$C178*TS!AS128*(1+$C$33)</f>
        <v>0</v>
      </c>
      <c r="AT178" s="160">
        <f>+$C178*TS!AT128*(1+$C$33)</f>
        <v>0</v>
      </c>
      <c r="AU178" s="160">
        <f>+$C178*TS!AU128*(1+$C$33)</f>
        <v>0</v>
      </c>
      <c r="AV178" s="160">
        <f>+$C178*TS!AV128*(1+$C$33)</f>
        <v>0</v>
      </c>
    </row>
    <row r="179" spans="2:48" x14ac:dyDescent="0.2">
      <c r="B179" s="22" t="s">
        <v>188</v>
      </c>
      <c r="C179" s="259">
        <f>+TS!D130</f>
        <v>0</v>
      </c>
      <c r="D179" s="262">
        <f>+E179/$E$181</f>
        <v>0</v>
      </c>
      <c r="E179" s="160">
        <f t="shared" si="88"/>
        <v>0</v>
      </c>
      <c r="F179" s="2"/>
      <c r="G179" s="160">
        <f>+$C179*TS!G130*(1+$C$33)</f>
        <v>0</v>
      </c>
      <c r="H179" s="160">
        <f>+$C179*TS!H130*(1+$C$33)</f>
        <v>0</v>
      </c>
      <c r="I179" s="160">
        <f>+$C179*TS!I130*(1+$C$33)</f>
        <v>0</v>
      </c>
      <c r="J179" s="160">
        <f>+$C179*TS!J130*(1+$C$33)</f>
        <v>0</v>
      </c>
      <c r="K179" s="160">
        <f>+$C179*TS!K130*(1+$C$33)</f>
        <v>0</v>
      </c>
      <c r="L179" s="160">
        <f>+$C179*TS!L130*(1+$C$33)</f>
        <v>0</v>
      </c>
      <c r="M179" s="160">
        <f>+$C179*TS!M130*(1+$C$33)</f>
        <v>0</v>
      </c>
      <c r="N179" s="160">
        <f>+$C179*TS!N130*(1+$C$33)</f>
        <v>0</v>
      </c>
      <c r="O179" s="160">
        <f>+$C179*TS!O130*(1+$C$33)</f>
        <v>0</v>
      </c>
      <c r="P179" s="160">
        <f>+$C179*TS!P130*(1+$C$33)</f>
        <v>0</v>
      </c>
      <c r="Q179" s="160">
        <f>+$C179*TS!Q130*(1+$C$33)</f>
        <v>0</v>
      </c>
      <c r="R179" s="160">
        <f>+$C179*TS!R130*(1+$C$33)</f>
        <v>0</v>
      </c>
      <c r="S179" s="160">
        <f>+$C179*TS!S130*(1+$C$33)</f>
        <v>0</v>
      </c>
      <c r="T179" s="160">
        <f>+$C179*TS!T130*(1+$C$33)</f>
        <v>0</v>
      </c>
      <c r="U179" s="160">
        <f>+$C179*TS!U130*(1+$C$33)</f>
        <v>0</v>
      </c>
      <c r="V179" s="160">
        <f>+$C179*TS!V130*(1+$C$33)</f>
        <v>0</v>
      </c>
      <c r="W179" s="160">
        <f>+$C179*TS!W130*(1+$C$33)</f>
        <v>0</v>
      </c>
      <c r="X179" s="160">
        <f>+$C179*TS!X130*(1+$C$33)</f>
        <v>0</v>
      </c>
      <c r="Y179" s="160">
        <f>+$C179*TS!Y130*(1+$C$33)</f>
        <v>0</v>
      </c>
      <c r="Z179" s="160">
        <f>+$C179*TS!Z130*(1+$C$33)</f>
        <v>0</v>
      </c>
      <c r="AA179" s="160">
        <f>+$C179*TS!AA130*(1+$C$33)</f>
        <v>0</v>
      </c>
      <c r="AB179" s="160">
        <f>+$C179*TS!AB130*(1+$C$33)</f>
        <v>0</v>
      </c>
      <c r="AC179" s="160">
        <f>+$C179*TS!AC130*(1+$C$33)</f>
        <v>0</v>
      </c>
      <c r="AD179" s="160">
        <f>+$C179*TS!AD130*(1+$C$33)</f>
        <v>0</v>
      </c>
      <c r="AE179" s="160">
        <f>+$C179*TS!AE130*(1+$C$33)</f>
        <v>0</v>
      </c>
      <c r="AF179" s="160">
        <f>+$C179*TS!AF130*(1+$C$33)</f>
        <v>0</v>
      </c>
      <c r="AG179" s="160">
        <f>+$C179*TS!AG130*(1+$C$33)</f>
        <v>0</v>
      </c>
      <c r="AH179" s="160">
        <f>+$C179*TS!AH130*(1+$C$33)</f>
        <v>0</v>
      </c>
      <c r="AI179" s="160">
        <f>+$C179*TS!AI130*(1+$C$33)</f>
        <v>0</v>
      </c>
      <c r="AJ179" s="160">
        <f>+$C179*TS!AJ130*(1+$C$33)</f>
        <v>0</v>
      </c>
      <c r="AK179" s="160">
        <f>+$C179*TS!AK130*(1+$C$33)</f>
        <v>0</v>
      </c>
      <c r="AL179" s="160">
        <f>+$C179*TS!AL130*(1+$C$33)</f>
        <v>0</v>
      </c>
      <c r="AM179" s="160">
        <f>+$C179*TS!AM130*(1+$C$33)</f>
        <v>0</v>
      </c>
      <c r="AN179" s="160">
        <f>+$C179*TS!AN130*(1+$C$33)</f>
        <v>0</v>
      </c>
      <c r="AO179" s="160">
        <f>+$C179*TS!AO130*(1+$C$33)</f>
        <v>0</v>
      </c>
      <c r="AP179" s="160">
        <f>+$C179*TS!AP130*(1+$C$33)</f>
        <v>0</v>
      </c>
      <c r="AQ179" s="160">
        <f>+$C179*TS!AQ130*(1+$C$33)</f>
        <v>0</v>
      </c>
      <c r="AR179" s="160">
        <f>+$C179*TS!AR130*(1+$C$33)</f>
        <v>0</v>
      </c>
      <c r="AS179" s="160">
        <f>+$C179*TS!AS130*(1+$C$33)</f>
        <v>0</v>
      </c>
      <c r="AT179" s="160">
        <f>+$C179*TS!AT130*(1+$C$33)</f>
        <v>0</v>
      </c>
      <c r="AU179" s="160">
        <f>+$C179*TS!AU130*(1+$C$33)</f>
        <v>0</v>
      </c>
      <c r="AV179" s="160">
        <f>+$C179*TS!AV130*(1+$C$33)</f>
        <v>0</v>
      </c>
    </row>
    <row r="180" spans="2:48" x14ac:dyDescent="0.2">
      <c r="C180" s="259"/>
      <c r="D180" s="262"/>
      <c r="E180" s="160"/>
      <c r="F180" s="2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  <c r="AU180" s="160"/>
      <c r="AV180" s="160"/>
    </row>
    <row r="181" spans="2:48" ht="13.5" thickBot="1" x14ac:dyDescent="0.25">
      <c r="B181" s="260" t="s">
        <v>242</v>
      </c>
      <c r="C181" s="266" t="s">
        <v>253</v>
      </c>
      <c r="D181" s="263">
        <f>+SUM(D164:D179)</f>
        <v>0.99999999999999989</v>
      </c>
      <c r="E181" s="261">
        <f>+SUM(G181:AV181)</f>
        <v>40637.949366437213</v>
      </c>
      <c r="F181" s="260"/>
      <c r="G181" s="261">
        <f>+SUM(G164:G179)</f>
        <v>0</v>
      </c>
      <c r="H181" s="261">
        <f t="shared" ref="H181:AO181" si="89">+SUM(H164:H179)</f>
        <v>700.6542994213313</v>
      </c>
      <c r="I181" s="261">
        <f t="shared" si="89"/>
        <v>0</v>
      </c>
      <c r="J181" s="261">
        <f t="shared" si="89"/>
        <v>33010.937178459928</v>
      </c>
      <c r="K181" s="261">
        <f t="shared" si="89"/>
        <v>6926.3578885559546</v>
      </c>
      <c r="L181" s="261">
        <f t="shared" si="89"/>
        <v>0</v>
      </c>
      <c r="M181" s="261">
        <f t="shared" si="89"/>
        <v>0</v>
      </c>
      <c r="N181" s="261">
        <f t="shared" si="89"/>
        <v>0</v>
      </c>
      <c r="O181" s="261">
        <f t="shared" si="89"/>
        <v>0</v>
      </c>
      <c r="P181" s="261">
        <f t="shared" si="89"/>
        <v>0</v>
      </c>
      <c r="Q181" s="261">
        <f t="shared" si="89"/>
        <v>0</v>
      </c>
      <c r="R181" s="261">
        <f t="shared" si="89"/>
        <v>0</v>
      </c>
      <c r="S181" s="261">
        <f t="shared" si="89"/>
        <v>0</v>
      </c>
      <c r="T181" s="261">
        <f t="shared" si="89"/>
        <v>0</v>
      </c>
      <c r="U181" s="261">
        <f t="shared" si="89"/>
        <v>0</v>
      </c>
      <c r="V181" s="261">
        <f t="shared" si="89"/>
        <v>0</v>
      </c>
      <c r="W181" s="261">
        <f t="shared" si="89"/>
        <v>0</v>
      </c>
      <c r="X181" s="261">
        <f t="shared" si="89"/>
        <v>0</v>
      </c>
      <c r="Y181" s="261">
        <f t="shared" si="89"/>
        <v>0</v>
      </c>
      <c r="Z181" s="261">
        <f t="shared" si="89"/>
        <v>0</v>
      </c>
      <c r="AA181" s="261">
        <f t="shared" si="89"/>
        <v>0</v>
      </c>
      <c r="AB181" s="261">
        <f t="shared" si="89"/>
        <v>0</v>
      </c>
      <c r="AC181" s="261">
        <f t="shared" si="89"/>
        <v>0</v>
      </c>
      <c r="AD181" s="261">
        <f t="shared" si="89"/>
        <v>0</v>
      </c>
      <c r="AE181" s="261">
        <f t="shared" si="89"/>
        <v>0</v>
      </c>
      <c r="AF181" s="261">
        <f t="shared" si="89"/>
        <v>0</v>
      </c>
      <c r="AG181" s="261">
        <f t="shared" si="89"/>
        <v>0</v>
      </c>
      <c r="AH181" s="261">
        <f t="shared" si="89"/>
        <v>0</v>
      </c>
      <c r="AI181" s="261">
        <f t="shared" si="89"/>
        <v>0</v>
      </c>
      <c r="AJ181" s="261">
        <f t="shared" si="89"/>
        <v>0</v>
      </c>
      <c r="AK181" s="261">
        <f t="shared" si="89"/>
        <v>0</v>
      </c>
      <c r="AL181" s="261">
        <f t="shared" si="89"/>
        <v>0</v>
      </c>
      <c r="AM181" s="261">
        <f t="shared" si="89"/>
        <v>0</v>
      </c>
      <c r="AN181" s="261">
        <f t="shared" si="89"/>
        <v>0</v>
      </c>
      <c r="AO181" s="261">
        <f t="shared" si="89"/>
        <v>0</v>
      </c>
      <c r="AP181" s="261">
        <f t="shared" ref="AP181:AV181" si="90">+SUM(AP164:AP179)</f>
        <v>0</v>
      </c>
      <c r="AQ181" s="261">
        <f t="shared" si="90"/>
        <v>0</v>
      </c>
      <c r="AR181" s="261">
        <f t="shared" si="90"/>
        <v>0</v>
      </c>
      <c r="AS181" s="261">
        <f t="shared" si="90"/>
        <v>0</v>
      </c>
      <c r="AT181" s="261">
        <f t="shared" si="90"/>
        <v>0</v>
      </c>
      <c r="AU181" s="261">
        <f t="shared" si="90"/>
        <v>0</v>
      </c>
      <c r="AV181" s="261">
        <f t="shared" si="90"/>
        <v>0</v>
      </c>
    </row>
    <row r="182" spans="2:48" ht="13.5" thickTop="1" x14ac:dyDescent="0.2">
      <c r="C182" s="259"/>
      <c r="D182" s="267" t="s">
        <v>77</v>
      </c>
      <c r="E182" s="160">
        <f>+E181-TS!D132*(1+C33)</f>
        <v>0</v>
      </c>
      <c r="F182" s="2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  <c r="AU182" s="160"/>
      <c r="AV182" s="160"/>
    </row>
    <row r="183" spans="2:48" x14ac:dyDescent="0.2">
      <c r="B183" s="178" t="s">
        <v>175</v>
      </c>
      <c r="C183" s="18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</row>
    <row r="184" spans="2:48" x14ac:dyDescent="0.2">
      <c r="B184" s="228" t="s">
        <v>176</v>
      </c>
      <c r="C184" s="259"/>
      <c r="D184" s="262">
        <f>+E184/$E$201</f>
        <v>8.8677276843046798E-2</v>
      </c>
      <c r="E184" s="160">
        <f>+SUM(G184:AV184)</f>
        <v>4384.0129675435755</v>
      </c>
      <c r="F184" s="2"/>
      <c r="G184" s="160">
        <f>+G164*G$5</f>
        <v>0</v>
      </c>
      <c r="H184" s="160">
        <f t="shared" ref="H184:AV184" si="91">+H164*H$5</f>
        <v>0</v>
      </c>
      <c r="I184" s="160">
        <f t="shared" si="91"/>
        <v>0</v>
      </c>
      <c r="J184" s="160">
        <f t="shared" si="91"/>
        <v>3621.6259443548738</v>
      </c>
      <c r="K184" s="160">
        <f t="shared" si="91"/>
        <v>762.38702318870196</v>
      </c>
      <c r="L184" s="160">
        <f t="shared" si="91"/>
        <v>0</v>
      </c>
      <c r="M184" s="160">
        <f t="shared" si="91"/>
        <v>0</v>
      </c>
      <c r="N184" s="160">
        <f t="shared" si="91"/>
        <v>0</v>
      </c>
      <c r="O184" s="160">
        <f t="shared" si="91"/>
        <v>0</v>
      </c>
      <c r="P184" s="160">
        <f t="shared" si="91"/>
        <v>0</v>
      </c>
      <c r="Q184" s="160">
        <f t="shared" si="91"/>
        <v>0</v>
      </c>
      <c r="R184" s="160">
        <f t="shared" si="91"/>
        <v>0</v>
      </c>
      <c r="S184" s="160">
        <f t="shared" si="91"/>
        <v>0</v>
      </c>
      <c r="T184" s="160">
        <f t="shared" si="91"/>
        <v>0</v>
      </c>
      <c r="U184" s="160">
        <f t="shared" si="91"/>
        <v>0</v>
      </c>
      <c r="V184" s="160">
        <f t="shared" si="91"/>
        <v>0</v>
      </c>
      <c r="W184" s="160">
        <f t="shared" si="91"/>
        <v>0</v>
      </c>
      <c r="X184" s="160">
        <f t="shared" si="91"/>
        <v>0</v>
      </c>
      <c r="Y184" s="160">
        <f t="shared" si="91"/>
        <v>0</v>
      </c>
      <c r="Z184" s="160">
        <f t="shared" si="91"/>
        <v>0</v>
      </c>
      <c r="AA184" s="160">
        <f t="shared" si="91"/>
        <v>0</v>
      </c>
      <c r="AB184" s="160">
        <f t="shared" si="91"/>
        <v>0</v>
      </c>
      <c r="AC184" s="160">
        <f t="shared" si="91"/>
        <v>0</v>
      </c>
      <c r="AD184" s="160">
        <f t="shared" si="91"/>
        <v>0</v>
      </c>
      <c r="AE184" s="160">
        <f t="shared" si="91"/>
        <v>0</v>
      </c>
      <c r="AF184" s="160">
        <f t="shared" si="91"/>
        <v>0</v>
      </c>
      <c r="AG184" s="160">
        <f t="shared" si="91"/>
        <v>0</v>
      </c>
      <c r="AH184" s="160">
        <f t="shared" si="91"/>
        <v>0</v>
      </c>
      <c r="AI184" s="160">
        <f t="shared" si="91"/>
        <v>0</v>
      </c>
      <c r="AJ184" s="160">
        <f t="shared" si="91"/>
        <v>0</v>
      </c>
      <c r="AK184" s="160">
        <f t="shared" si="91"/>
        <v>0</v>
      </c>
      <c r="AL184" s="160">
        <f t="shared" si="91"/>
        <v>0</v>
      </c>
      <c r="AM184" s="160">
        <f t="shared" si="91"/>
        <v>0</v>
      </c>
      <c r="AN184" s="160">
        <f t="shared" si="91"/>
        <v>0</v>
      </c>
      <c r="AO184" s="160">
        <f t="shared" si="91"/>
        <v>0</v>
      </c>
      <c r="AP184" s="160">
        <f t="shared" si="91"/>
        <v>0</v>
      </c>
      <c r="AQ184" s="160">
        <f t="shared" si="91"/>
        <v>0</v>
      </c>
      <c r="AR184" s="160">
        <f t="shared" si="91"/>
        <v>0</v>
      </c>
      <c r="AS184" s="160">
        <f t="shared" si="91"/>
        <v>0</v>
      </c>
      <c r="AT184" s="160">
        <f t="shared" si="91"/>
        <v>0</v>
      </c>
      <c r="AU184" s="160">
        <f t="shared" si="91"/>
        <v>0</v>
      </c>
      <c r="AV184" s="160">
        <f t="shared" si="91"/>
        <v>0</v>
      </c>
    </row>
    <row r="185" spans="2:48" x14ac:dyDescent="0.2">
      <c r="B185" s="228" t="s">
        <v>177</v>
      </c>
      <c r="C185" s="259"/>
      <c r="D185" s="262">
        <f t="shared" ref="D185:D199" si="92">+E185/$E$201</f>
        <v>0.12180270294344135</v>
      </c>
      <c r="E185" s="160">
        <f t="shared" ref="E185:E199" si="93">+SUM(G185:AV185)</f>
        <v>6021.662461861838</v>
      </c>
      <c r="F185" s="2"/>
      <c r="G185" s="160">
        <f t="shared" ref="G185:AV185" si="94">+G165*G$5</f>
        <v>0</v>
      </c>
      <c r="H185" s="160">
        <f t="shared" si="94"/>
        <v>0</v>
      </c>
      <c r="I185" s="160">
        <f t="shared" si="94"/>
        <v>0</v>
      </c>
      <c r="J185" s="160">
        <f t="shared" si="94"/>
        <v>6021.662461861838</v>
      </c>
      <c r="K185" s="160">
        <f t="shared" si="94"/>
        <v>0</v>
      </c>
      <c r="L185" s="160">
        <f t="shared" si="94"/>
        <v>0</v>
      </c>
      <c r="M185" s="160">
        <f t="shared" si="94"/>
        <v>0</v>
      </c>
      <c r="N185" s="160">
        <f t="shared" si="94"/>
        <v>0</v>
      </c>
      <c r="O185" s="160">
        <f t="shared" si="94"/>
        <v>0</v>
      </c>
      <c r="P185" s="160">
        <f t="shared" si="94"/>
        <v>0</v>
      </c>
      <c r="Q185" s="160">
        <f t="shared" si="94"/>
        <v>0</v>
      </c>
      <c r="R185" s="160">
        <f t="shared" si="94"/>
        <v>0</v>
      </c>
      <c r="S185" s="160">
        <f t="shared" si="94"/>
        <v>0</v>
      </c>
      <c r="T185" s="160">
        <f t="shared" si="94"/>
        <v>0</v>
      </c>
      <c r="U185" s="160">
        <f t="shared" si="94"/>
        <v>0</v>
      </c>
      <c r="V185" s="160">
        <f t="shared" si="94"/>
        <v>0</v>
      </c>
      <c r="W185" s="160">
        <f t="shared" si="94"/>
        <v>0</v>
      </c>
      <c r="X185" s="160">
        <f t="shared" si="94"/>
        <v>0</v>
      </c>
      <c r="Y185" s="160">
        <f t="shared" si="94"/>
        <v>0</v>
      </c>
      <c r="Z185" s="160">
        <f t="shared" si="94"/>
        <v>0</v>
      </c>
      <c r="AA185" s="160">
        <f t="shared" si="94"/>
        <v>0</v>
      </c>
      <c r="AB185" s="160">
        <f t="shared" si="94"/>
        <v>0</v>
      </c>
      <c r="AC185" s="160">
        <f t="shared" si="94"/>
        <v>0</v>
      </c>
      <c r="AD185" s="160">
        <f t="shared" si="94"/>
        <v>0</v>
      </c>
      <c r="AE185" s="160">
        <f t="shared" si="94"/>
        <v>0</v>
      </c>
      <c r="AF185" s="160">
        <f t="shared" si="94"/>
        <v>0</v>
      </c>
      <c r="AG185" s="160">
        <f t="shared" si="94"/>
        <v>0</v>
      </c>
      <c r="AH185" s="160">
        <f t="shared" si="94"/>
        <v>0</v>
      </c>
      <c r="AI185" s="160">
        <f t="shared" si="94"/>
        <v>0</v>
      </c>
      <c r="AJ185" s="160">
        <f t="shared" si="94"/>
        <v>0</v>
      </c>
      <c r="AK185" s="160">
        <f t="shared" si="94"/>
        <v>0</v>
      </c>
      <c r="AL185" s="160">
        <f t="shared" si="94"/>
        <v>0</v>
      </c>
      <c r="AM185" s="160">
        <f t="shared" si="94"/>
        <v>0</v>
      </c>
      <c r="AN185" s="160">
        <f t="shared" si="94"/>
        <v>0</v>
      </c>
      <c r="AO185" s="160">
        <f t="shared" si="94"/>
        <v>0</v>
      </c>
      <c r="AP185" s="160">
        <f t="shared" si="94"/>
        <v>0</v>
      </c>
      <c r="AQ185" s="160">
        <f t="shared" si="94"/>
        <v>0</v>
      </c>
      <c r="AR185" s="160">
        <f t="shared" si="94"/>
        <v>0</v>
      </c>
      <c r="AS185" s="160">
        <f t="shared" si="94"/>
        <v>0</v>
      </c>
      <c r="AT185" s="160">
        <f t="shared" si="94"/>
        <v>0</v>
      </c>
      <c r="AU185" s="160">
        <f t="shared" si="94"/>
        <v>0</v>
      </c>
      <c r="AV185" s="160">
        <f t="shared" si="94"/>
        <v>0</v>
      </c>
    </row>
    <row r="186" spans="2:48" x14ac:dyDescent="0.2">
      <c r="B186" s="228" t="s">
        <v>178</v>
      </c>
      <c r="C186" s="259"/>
      <c r="D186" s="262">
        <f t="shared" si="92"/>
        <v>0.35089984045411948</v>
      </c>
      <c r="E186" s="160">
        <f t="shared" si="93"/>
        <v>17347.729944195438</v>
      </c>
      <c r="F186" s="2"/>
      <c r="G186" s="160">
        <f t="shared" ref="G186:AV186" si="95">+G166*G$5</f>
        <v>0</v>
      </c>
      <c r="H186" s="160">
        <f t="shared" si="95"/>
        <v>0</v>
      </c>
      <c r="I186" s="160">
        <f t="shared" si="95"/>
        <v>0</v>
      </c>
      <c r="J186" s="160">
        <f t="shared" si="95"/>
        <v>12769.657898151996</v>
      </c>
      <c r="K186" s="160">
        <f t="shared" si="95"/>
        <v>4578.0720460434432</v>
      </c>
      <c r="L186" s="160">
        <f t="shared" si="95"/>
        <v>0</v>
      </c>
      <c r="M186" s="160">
        <f t="shared" si="95"/>
        <v>0</v>
      </c>
      <c r="N186" s="160">
        <f t="shared" si="95"/>
        <v>0</v>
      </c>
      <c r="O186" s="160">
        <f t="shared" si="95"/>
        <v>0</v>
      </c>
      <c r="P186" s="160">
        <f t="shared" si="95"/>
        <v>0</v>
      </c>
      <c r="Q186" s="160">
        <f t="shared" si="95"/>
        <v>0</v>
      </c>
      <c r="R186" s="160">
        <f t="shared" si="95"/>
        <v>0</v>
      </c>
      <c r="S186" s="160">
        <f t="shared" si="95"/>
        <v>0</v>
      </c>
      <c r="T186" s="160">
        <f t="shared" si="95"/>
        <v>0</v>
      </c>
      <c r="U186" s="160">
        <f t="shared" si="95"/>
        <v>0</v>
      </c>
      <c r="V186" s="160">
        <f t="shared" si="95"/>
        <v>0</v>
      </c>
      <c r="W186" s="160">
        <f t="shared" si="95"/>
        <v>0</v>
      </c>
      <c r="X186" s="160">
        <f t="shared" si="95"/>
        <v>0</v>
      </c>
      <c r="Y186" s="160">
        <f t="shared" si="95"/>
        <v>0</v>
      </c>
      <c r="Z186" s="160">
        <f t="shared" si="95"/>
        <v>0</v>
      </c>
      <c r="AA186" s="160">
        <f t="shared" si="95"/>
        <v>0</v>
      </c>
      <c r="AB186" s="160">
        <f t="shared" si="95"/>
        <v>0</v>
      </c>
      <c r="AC186" s="160">
        <f t="shared" si="95"/>
        <v>0</v>
      </c>
      <c r="AD186" s="160">
        <f t="shared" si="95"/>
        <v>0</v>
      </c>
      <c r="AE186" s="160">
        <f t="shared" si="95"/>
        <v>0</v>
      </c>
      <c r="AF186" s="160">
        <f t="shared" si="95"/>
        <v>0</v>
      </c>
      <c r="AG186" s="160">
        <f t="shared" si="95"/>
        <v>0</v>
      </c>
      <c r="AH186" s="160">
        <f t="shared" si="95"/>
        <v>0</v>
      </c>
      <c r="AI186" s="160">
        <f t="shared" si="95"/>
        <v>0</v>
      </c>
      <c r="AJ186" s="160">
        <f t="shared" si="95"/>
        <v>0</v>
      </c>
      <c r="AK186" s="160">
        <f t="shared" si="95"/>
        <v>0</v>
      </c>
      <c r="AL186" s="160">
        <f t="shared" si="95"/>
        <v>0</v>
      </c>
      <c r="AM186" s="160">
        <f t="shared" si="95"/>
        <v>0</v>
      </c>
      <c r="AN186" s="160">
        <f t="shared" si="95"/>
        <v>0</v>
      </c>
      <c r="AO186" s="160">
        <f t="shared" si="95"/>
        <v>0</v>
      </c>
      <c r="AP186" s="160">
        <f t="shared" si="95"/>
        <v>0</v>
      </c>
      <c r="AQ186" s="160">
        <f t="shared" si="95"/>
        <v>0</v>
      </c>
      <c r="AR186" s="160">
        <f t="shared" si="95"/>
        <v>0</v>
      </c>
      <c r="AS186" s="160">
        <f t="shared" si="95"/>
        <v>0</v>
      </c>
      <c r="AT186" s="160">
        <f t="shared" si="95"/>
        <v>0</v>
      </c>
      <c r="AU186" s="160">
        <f t="shared" si="95"/>
        <v>0</v>
      </c>
      <c r="AV186" s="160">
        <f t="shared" si="95"/>
        <v>0</v>
      </c>
    </row>
    <row r="187" spans="2:48" x14ac:dyDescent="0.2">
      <c r="B187" s="228" t="s">
        <v>179</v>
      </c>
      <c r="C187" s="259"/>
      <c r="D187" s="262">
        <f t="shared" si="92"/>
        <v>1.2632464525129684E-2</v>
      </c>
      <c r="E187" s="160">
        <f t="shared" si="93"/>
        <v>624.5217519277619</v>
      </c>
      <c r="F187" s="2"/>
      <c r="G187" s="160">
        <f t="shared" ref="G187:AV187" si="96">+G167*G$5</f>
        <v>0</v>
      </c>
      <c r="H187" s="160">
        <f t="shared" si="96"/>
        <v>0</v>
      </c>
      <c r="I187" s="160">
        <f t="shared" si="96"/>
        <v>0</v>
      </c>
      <c r="J187" s="160">
        <f t="shared" si="96"/>
        <v>624.5217519277619</v>
      </c>
      <c r="K187" s="160">
        <f t="shared" si="96"/>
        <v>0</v>
      </c>
      <c r="L187" s="160">
        <f t="shared" si="96"/>
        <v>0</v>
      </c>
      <c r="M187" s="160">
        <f t="shared" si="96"/>
        <v>0</v>
      </c>
      <c r="N187" s="160">
        <f t="shared" si="96"/>
        <v>0</v>
      </c>
      <c r="O187" s="160">
        <f t="shared" si="96"/>
        <v>0</v>
      </c>
      <c r="P187" s="160">
        <f t="shared" si="96"/>
        <v>0</v>
      </c>
      <c r="Q187" s="160">
        <f t="shared" si="96"/>
        <v>0</v>
      </c>
      <c r="R187" s="160">
        <f t="shared" si="96"/>
        <v>0</v>
      </c>
      <c r="S187" s="160">
        <f t="shared" si="96"/>
        <v>0</v>
      </c>
      <c r="T187" s="160">
        <f t="shared" si="96"/>
        <v>0</v>
      </c>
      <c r="U187" s="160">
        <f t="shared" si="96"/>
        <v>0</v>
      </c>
      <c r="V187" s="160">
        <f t="shared" si="96"/>
        <v>0</v>
      </c>
      <c r="W187" s="160">
        <f t="shared" si="96"/>
        <v>0</v>
      </c>
      <c r="X187" s="160">
        <f t="shared" si="96"/>
        <v>0</v>
      </c>
      <c r="Y187" s="160">
        <f t="shared" si="96"/>
        <v>0</v>
      </c>
      <c r="Z187" s="160">
        <f t="shared" si="96"/>
        <v>0</v>
      </c>
      <c r="AA187" s="160">
        <f t="shared" si="96"/>
        <v>0</v>
      </c>
      <c r="AB187" s="160">
        <f t="shared" si="96"/>
        <v>0</v>
      </c>
      <c r="AC187" s="160">
        <f t="shared" si="96"/>
        <v>0</v>
      </c>
      <c r="AD187" s="160">
        <f t="shared" si="96"/>
        <v>0</v>
      </c>
      <c r="AE187" s="160">
        <f t="shared" si="96"/>
        <v>0</v>
      </c>
      <c r="AF187" s="160">
        <f t="shared" si="96"/>
        <v>0</v>
      </c>
      <c r="AG187" s="160">
        <f t="shared" si="96"/>
        <v>0</v>
      </c>
      <c r="AH187" s="160">
        <f t="shared" si="96"/>
        <v>0</v>
      </c>
      <c r="AI187" s="160">
        <f t="shared" si="96"/>
        <v>0</v>
      </c>
      <c r="AJ187" s="160">
        <f t="shared" si="96"/>
        <v>0</v>
      </c>
      <c r="AK187" s="160">
        <f t="shared" si="96"/>
        <v>0</v>
      </c>
      <c r="AL187" s="160">
        <f t="shared" si="96"/>
        <v>0</v>
      </c>
      <c r="AM187" s="160">
        <f t="shared" si="96"/>
        <v>0</v>
      </c>
      <c r="AN187" s="160">
        <f t="shared" si="96"/>
        <v>0</v>
      </c>
      <c r="AO187" s="160">
        <f t="shared" si="96"/>
        <v>0</v>
      </c>
      <c r="AP187" s="160">
        <f t="shared" si="96"/>
        <v>0</v>
      </c>
      <c r="AQ187" s="160">
        <f t="shared" si="96"/>
        <v>0</v>
      </c>
      <c r="AR187" s="160">
        <f t="shared" si="96"/>
        <v>0</v>
      </c>
      <c r="AS187" s="160">
        <f t="shared" si="96"/>
        <v>0</v>
      </c>
      <c r="AT187" s="160">
        <f t="shared" si="96"/>
        <v>0</v>
      </c>
      <c r="AU187" s="160">
        <f t="shared" si="96"/>
        <v>0</v>
      </c>
      <c r="AV187" s="160">
        <f t="shared" si="96"/>
        <v>0</v>
      </c>
    </row>
    <row r="188" spans="2:48" x14ac:dyDescent="0.2">
      <c r="B188" s="228" t="s">
        <v>170</v>
      </c>
      <c r="C188" s="259"/>
      <c r="D188" s="262">
        <f t="shared" si="92"/>
        <v>3.6126810056837509E-2</v>
      </c>
      <c r="E188" s="160">
        <f t="shared" si="93"/>
        <v>1786.0314322177783</v>
      </c>
      <c r="F188" s="2"/>
      <c r="G188" s="160">
        <f t="shared" ref="G188:AV188" si="97">+G168*G$5</f>
        <v>0</v>
      </c>
      <c r="H188" s="160">
        <f t="shared" si="97"/>
        <v>0</v>
      </c>
      <c r="I188" s="160">
        <f t="shared" si="97"/>
        <v>0</v>
      </c>
      <c r="J188" s="160">
        <f t="shared" si="97"/>
        <v>1242.4153285881005</v>
      </c>
      <c r="K188" s="160">
        <f t="shared" si="97"/>
        <v>543.61610362967792</v>
      </c>
      <c r="L188" s="160">
        <f t="shared" si="97"/>
        <v>0</v>
      </c>
      <c r="M188" s="160">
        <f t="shared" si="97"/>
        <v>0</v>
      </c>
      <c r="N188" s="160">
        <f t="shared" si="97"/>
        <v>0</v>
      </c>
      <c r="O188" s="160">
        <f t="shared" si="97"/>
        <v>0</v>
      </c>
      <c r="P188" s="160">
        <f t="shared" si="97"/>
        <v>0</v>
      </c>
      <c r="Q188" s="160">
        <f t="shared" si="97"/>
        <v>0</v>
      </c>
      <c r="R188" s="160">
        <f t="shared" si="97"/>
        <v>0</v>
      </c>
      <c r="S188" s="160">
        <f t="shared" si="97"/>
        <v>0</v>
      </c>
      <c r="T188" s="160">
        <f t="shared" si="97"/>
        <v>0</v>
      </c>
      <c r="U188" s="160">
        <f t="shared" si="97"/>
        <v>0</v>
      </c>
      <c r="V188" s="160">
        <f t="shared" si="97"/>
        <v>0</v>
      </c>
      <c r="W188" s="160">
        <f t="shared" si="97"/>
        <v>0</v>
      </c>
      <c r="X188" s="160">
        <f t="shared" si="97"/>
        <v>0</v>
      </c>
      <c r="Y188" s="160">
        <f t="shared" si="97"/>
        <v>0</v>
      </c>
      <c r="Z188" s="160">
        <f t="shared" si="97"/>
        <v>0</v>
      </c>
      <c r="AA188" s="160">
        <f t="shared" si="97"/>
        <v>0</v>
      </c>
      <c r="AB188" s="160">
        <f t="shared" si="97"/>
        <v>0</v>
      </c>
      <c r="AC188" s="160">
        <f t="shared" si="97"/>
        <v>0</v>
      </c>
      <c r="AD188" s="160">
        <f t="shared" si="97"/>
        <v>0</v>
      </c>
      <c r="AE188" s="160">
        <f t="shared" si="97"/>
        <v>0</v>
      </c>
      <c r="AF188" s="160">
        <f t="shared" si="97"/>
        <v>0</v>
      </c>
      <c r="AG188" s="160">
        <f t="shared" si="97"/>
        <v>0</v>
      </c>
      <c r="AH188" s="160">
        <f t="shared" si="97"/>
        <v>0</v>
      </c>
      <c r="AI188" s="160">
        <f t="shared" si="97"/>
        <v>0</v>
      </c>
      <c r="AJ188" s="160">
        <f t="shared" si="97"/>
        <v>0</v>
      </c>
      <c r="AK188" s="160">
        <f t="shared" si="97"/>
        <v>0</v>
      </c>
      <c r="AL188" s="160">
        <f t="shared" si="97"/>
        <v>0</v>
      </c>
      <c r="AM188" s="160">
        <f t="shared" si="97"/>
        <v>0</v>
      </c>
      <c r="AN188" s="160">
        <f t="shared" si="97"/>
        <v>0</v>
      </c>
      <c r="AO188" s="160">
        <f t="shared" si="97"/>
        <v>0</v>
      </c>
      <c r="AP188" s="160">
        <f t="shared" si="97"/>
        <v>0</v>
      </c>
      <c r="AQ188" s="160">
        <f t="shared" si="97"/>
        <v>0</v>
      </c>
      <c r="AR188" s="160">
        <f t="shared" si="97"/>
        <v>0</v>
      </c>
      <c r="AS188" s="160">
        <f t="shared" si="97"/>
        <v>0</v>
      </c>
      <c r="AT188" s="160">
        <f t="shared" si="97"/>
        <v>0</v>
      </c>
      <c r="AU188" s="160">
        <f t="shared" si="97"/>
        <v>0</v>
      </c>
      <c r="AV188" s="160">
        <f t="shared" si="97"/>
        <v>0</v>
      </c>
    </row>
    <row r="189" spans="2:48" x14ac:dyDescent="0.2">
      <c r="B189" s="228" t="s">
        <v>180</v>
      </c>
      <c r="C189" s="259"/>
      <c r="D189" s="262">
        <f t="shared" si="92"/>
        <v>1.1778702589579286E-3</v>
      </c>
      <c r="E189" s="160">
        <f t="shared" si="93"/>
        <v>58.231360650542612</v>
      </c>
      <c r="F189" s="2"/>
      <c r="G189" s="160">
        <f t="shared" ref="G189:AV189" si="98">+G169*G$5</f>
        <v>0</v>
      </c>
      <c r="H189" s="160">
        <f t="shared" si="98"/>
        <v>0</v>
      </c>
      <c r="I189" s="160">
        <f t="shared" si="98"/>
        <v>0</v>
      </c>
      <c r="J189" s="160">
        <f t="shared" si="98"/>
        <v>41.34575450904758</v>
      </c>
      <c r="K189" s="160">
        <f t="shared" si="98"/>
        <v>16.885606141495032</v>
      </c>
      <c r="L189" s="160">
        <f t="shared" si="98"/>
        <v>0</v>
      </c>
      <c r="M189" s="160">
        <f t="shared" si="98"/>
        <v>0</v>
      </c>
      <c r="N189" s="160">
        <f t="shared" si="98"/>
        <v>0</v>
      </c>
      <c r="O189" s="160">
        <f t="shared" si="98"/>
        <v>0</v>
      </c>
      <c r="P189" s="160">
        <f t="shared" si="98"/>
        <v>0</v>
      </c>
      <c r="Q189" s="160">
        <f t="shared" si="98"/>
        <v>0</v>
      </c>
      <c r="R189" s="160">
        <f t="shared" si="98"/>
        <v>0</v>
      </c>
      <c r="S189" s="160">
        <f t="shared" si="98"/>
        <v>0</v>
      </c>
      <c r="T189" s="160">
        <f t="shared" si="98"/>
        <v>0</v>
      </c>
      <c r="U189" s="160">
        <f t="shared" si="98"/>
        <v>0</v>
      </c>
      <c r="V189" s="160">
        <f t="shared" si="98"/>
        <v>0</v>
      </c>
      <c r="W189" s="160">
        <f t="shared" si="98"/>
        <v>0</v>
      </c>
      <c r="X189" s="160">
        <f t="shared" si="98"/>
        <v>0</v>
      </c>
      <c r="Y189" s="160">
        <f t="shared" si="98"/>
        <v>0</v>
      </c>
      <c r="Z189" s="160">
        <f t="shared" si="98"/>
        <v>0</v>
      </c>
      <c r="AA189" s="160">
        <f t="shared" si="98"/>
        <v>0</v>
      </c>
      <c r="AB189" s="160">
        <f t="shared" si="98"/>
        <v>0</v>
      </c>
      <c r="AC189" s="160">
        <f t="shared" si="98"/>
        <v>0</v>
      </c>
      <c r="AD189" s="160">
        <f t="shared" si="98"/>
        <v>0</v>
      </c>
      <c r="AE189" s="160">
        <f t="shared" si="98"/>
        <v>0</v>
      </c>
      <c r="AF189" s="160">
        <f t="shared" si="98"/>
        <v>0</v>
      </c>
      <c r="AG189" s="160">
        <f t="shared" si="98"/>
        <v>0</v>
      </c>
      <c r="AH189" s="160">
        <f t="shared" si="98"/>
        <v>0</v>
      </c>
      <c r="AI189" s="160">
        <f t="shared" si="98"/>
        <v>0</v>
      </c>
      <c r="AJ189" s="160">
        <f t="shared" si="98"/>
        <v>0</v>
      </c>
      <c r="AK189" s="160">
        <f t="shared" si="98"/>
        <v>0</v>
      </c>
      <c r="AL189" s="160">
        <f t="shared" si="98"/>
        <v>0</v>
      </c>
      <c r="AM189" s="160">
        <f t="shared" si="98"/>
        <v>0</v>
      </c>
      <c r="AN189" s="160">
        <f t="shared" si="98"/>
        <v>0</v>
      </c>
      <c r="AO189" s="160">
        <f t="shared" si="98"/>
        <v>0</v>
      </c>
      <c r="AP189" s="160">
        <f t="shared" si="98"/>
        <v>0</v>
      </c>
      <c r="AQ189" s="160">
        <f t="shared" si="98"/>
        <v>0</v>
      </c>
      <c r="AR189" s="160">
        <f t="shared" si="98"/>
        <v>0</v>
      </c>
      <c r="AS189" s="160">
        <f t="shared" si="98"/>
        <v>0</v>
      </c>
      <c r="AT189" s="160">
        <f t="shared" si="98"/>
        <v>0</v>
      </c>
      <c r="AU189" s="160">
        <f t="shared" si="98"/>
        <v>0</v>
      </c>
      <c r="AV189" s="160">
        <f t="shared" si="98"/>
        <v>0</v>
      </c>
    </row>
    <row r="190" spans="2:48" x14ac:dyDescent="0.2">
      <c r="B190" s="228" t="s">
        <v>181</v>
      </c>
      <c r="C190" s="259"/>
      <c r="D190" s="262">
        <f t="shared" si="92"/>
        <v>9.0107181136755271E-4</v>
      </c>
      <c r="E190" s="160">
        <f t="shared" si="93"/>
        <v>44.547043463176379</v>
      </c>
      <c r="F190" s="2"/>
      <c r="G190" s="160">
        <f t="shared" ref="G190:AV190" si="99">+G170*G$5</f>
        <v>0</v>
      </c>
      <c r="H190" s="160">
        <f t="shared" si="99"/>
        <v>0</v>
      </c>
      <c r="I190" s="160">
        <f t="shared" si="99"/>
        <v>0</v>
      </c>
      <c r="J190" s="160">
        <f t="shared" si="99"/>
        <v>31.629539522278034</v>
      </c>
      <c r="K190" s="160">
        <f t="shared" si="99"/>
        <v>12.917503940898348</v>
      </c>
      <c r="L190" s="160">
        <f t="shared" si="99"/>
        <v>0</v>
      </c>
      <c r="M190" s="160">
        <f t="shared" si="99"/>
        <v>0</v>
      </c>
      <c r="N190" s="160">
        <f t="shared" si="99"/>
        <v>0</v>
      </c>
      <c r="O190" s="160">
        <f t="shared" si="99"/>
        <v>0</v>
      </c>
      <c r="P190" s="160">
        <f t="shared" si="99"/>
        <v>0</v>
      </c>
      <c r="Q190" s="160">
        <f t="shared" si="99"/>
        <v>0</v>
      </c>
      <c r="R190" s="160">
        <f t="shared" si="99"/>
        <v>0</v>
      </c>
      <c r="S190" s="160">
        <f t="shared" si="99"/>
        <v>0</v>
      </c>
      <c r="T190" s="160">
        <f t="shared" si="99"/>
        <v>0</v>
      </c>
      <c r="U190" s="160">
        <f t="shared" si="99"/>
        <v>0</v>
      </c>
      <c r="V190" s="160">
        <f t="shared" si="99"/>
        <v>0</v>
      </c>
      <c r="W190" s="160">
        <f t="shared" si="99"/>
        <v>0</v>
      </c>
      <c r="X190" s="160">
        <f t="shared" si="99"/>
        <v>0</v>
      </c>
      <c r="Y190" s="160">
        <f t="shared" si="99"/>
        <v>0</v>
      </c>
      <c r="Z190" s="160">
        <f t="shared" si="99"/>
        <v>0</v>
      </c>
      <c r="AA190" s="160">
        <f t="shared" si="99"/>
        <v>0</v>
      </c>
      <c r="AB190" s="160">
        <f t="shared" si="99"/>
        <v>0</v>
      </c>
      <c r="AC190" s="160">
        <f t="shared" si="99"/>
        <v>0</v>
      </c>
      <c r="AD190" s="160">
        <f t="shared" si="99"/>
        <v>0</v>
      </c>
      <c r="AE190" s="160">
        <f t="shared" si="99"/>
        <v>0</v>
      </c>
      <c r="AF190" s="160">
        <f t="shared" si="99"/>
        <v>0</v>
      </c>
      <c r="AG190" s="160">
        <f t="shared" si="99"/>
        <v>0</v>
      </c>
      <c r="AH190" s="160">
        <f t="shared" si="99"/>
        <v>0</v>
      </c>
      <c r="AI190" s="160">
        <f t="shared" si="99"/>
        <v>0</v>
      </c>
      <c r="AJ190" s="160">
        <f t="shared" si="99"/>
        <v>0</v>
      </c>
      <c r="AK190" s="160">
        <f t="shared" si="99"/>
        <v>0</v>
      </c>
      <c r="AL190" s="160">
        <f t="shared" si="99"/>
        <v>0</v>
      </c>
      <c r="AM190" s="160">
        <f t="shared" si="99"/>
        <v>0</v>
      </c>
      <c r="AN190" s="160">
        <f t="shared" si="99"/>
        <v>0</v>
      </c>
      <c r="AO190" s="160">
        <f t="shared" si="99"/>
        <v>0</v>
      </c>
      <c r="AP190" s="160">
        <f t="shared" si="99"/>
        <v>0</v>
      </c>
      <c r="AQ190" s="160">
        <f t="shared" si="99"/>
        <v>0</v>
      </c>
      <c r="AR190" s="160">
        <f t="shared" si="99"/>
        <v>0</v>
      </c>
      <c r="AS190" s="160">
        <f t="shared" si="99"/>
        <v>0</v>
      </c>
      <c r="AT190" s="160">
        <f t="shared" si="99"/>
        <v>0</v>
      </c>
      <c r="AU190" s="160">
        <f t="shared" si="99"/>
        <v>0</v>
      </c>
      <c r="AV190" s="160">
        <f t="shared" si="99"/>
        <v>0</v>
      </c>
    </row>
    <row r="191" spans="2:48" x14ac:dyDescent="0.2">
      <c r="B191" s="228" t="s">
        <v>182</v>
      </c>
      <c r="C191" s="259"/>
      <c r="D191" s="262">
        <f t="shared" si="92"/>
        <v>5.7874040300515184E-2</v>
      </c>
      <c r="E191" s="160">
        <f t="shared" si="93"/>
        <v>2861.1675075528929</v>
      </c>
      <c r="F191" s="2"/>
      <c r="G191" s="160">
        <f t="shared" ref="G191:AV191" si="100">+G171*G$5</f>
        <v>0</v>
      </c>
      <c r="H191" s="160">
        <f t="shared" si="100"/>
        <v>0</v>
      </c>
      <c r="I191" s="160">
        <f t="shared" si="100"/>
        <v>0</v>
      </c>
      <c r="J191" s="160">
        <f t="shared" si="100"/>
        <v>2031.5020644368735</v>
      </c>
      <c r="K191" s="160">
        <f t="shared" si="100"/>
        <v>829.66544311601911</v>
      </c>
      <c r="L191" s="160">
        <f t="shared" si="100"/>
        <v>0</v>
      </c>
      <c r="M191" s="160">
        <f t="shared" si="100"/>
        <v>0</v>
      </c>
      <c r="N191" s="160">
        <f t="shared" si="100"/>
        <v>0</v>
      </c>
      <c r="O191" s="160">
        <f t="shared" si="100"/>
        <v>0</v>
      </c>
      <c r="P191" s="160">
        <f t="shared" si="100"/>
        <v>0</v>
      </c>
      <c r="Q191" s="160">
        <f t="shared" si="100"/>
        <v>0</v>
      </c>
      <c r="R191" s="160">
        <f t="shared" si="100"/>
        <v>0</v>
      </c>
      <c r="S191" s="160">
        <f t="shared" si="100"/>
        <v>0</v>
      </c>
      <c r="T191" s="160">
        <f t="shared" si="100"/>
        <v>0</v>
      </c>
      <c r="U191" s="160">
        <f t="shared" si="100"/>
        <v>0</v>
      </c>
      <c r="V191" s="160">
        <f t="shared" si="100"/>
        <v>0</v>
      </c>
      <c r="W191" s="160">
        <f t="shared" si="100"/>
        <v>0</v>
      </c>
      <c r="X191" s="160">
        <f t="shared" si="100"/>
        <v>0</v>
      </c>
      <c r="Y191" s="160">
        <f t="shared" si="100"/>
        <v>0</v>
      </c>
      <c r="Z191" s="160">
        <f t="shared" si="100"/>
        <v>0</v>
      </c>
      <c r="AA191" s="160">
        <f t="shared" si="100"/>
        <v>0</v>
      </c>
      <c r="AB191" s="160">
        <f t="shared" si="100"/>
        <v>0</v>
      </c>
      <c r="AC191" s="160">
        <f t="shared" si="100"/>
        <v>0</v>
      </c>
      <c r="AD191" s="160">
        <f t="shared" si="100"/>
        <v>0</v>
      </c>
      <c r="AE191" s="160">
        <f t="shared" si="100"/>
        <v>0</v>
      </c>
      <c r="AF191" s="160">
        <f t="shared" si="100"/>
        <v>0</v>
      </c>
      <c r="AG191" s="160">
        <f t="shared" si="100"/>
        <v>0</v>
      </c>
      <c r="AH191" s="160">
        <f t="shared" si="100"/>
        <v>0</v>
      </c>
      <c r="AI191" s="160">
        <f t="shared" si="100"/>
        <v>0</v>
      </c>
      <c r="AJ191" s="160">
        <f t="shared" si="100"/>
        <v>0</v>
      </c>
      <c r="AK191" s="160">
        <f t="shared" si="100"/>
        <v>0</v>
      </c>
      <c r="AL191" s="160">
        <f t="shared" si="100"/>
        <v>0</v>
      </c>
      <c r="AM191" s="160">
        <f t="shared" si="100"/>
        <v>0</v>
      </c>
      <c r="AN191" s="160">
        <f t="shared" si="100"/>
        <v>0</v>
      </c>
      <c r="AO191" s="160">
        <f t="shared" si="100"/>
        <v>0</v>
      </c>
      <c r="AP191" s="160">
        <f t="shared" si="100"/>
        <v>0</v>
      </c>
      <c r="AQ191" s="160">
        <f t="shared" si="100"/>
        <v>0</v>
      </c>
      <c r="AR191" s="160">
        <f t="shared" si="100"/>
        <v>0</v>
      </c>
      <c r="AS191" s="160">
        <f t="shared" si="100"/>
        <v>0</v>
      </c>
      <c r="AT191" s="160">
        <f t="shared" si="100"/>
        <v>0</v>
      </c>
      <c r="AU191" s="160">
        <f t="shared" si="100"/>
        <v>0</v>
      </c>
      <c r="AV191" s="160">
        <f t="shared" si="100"/>
        <v>0</v>
      </c>
    </row>
    <row r="192" spans="2:48" x14ac:dyDescent="0.2">
      <c r="B192" s="228" t="s">
        <v>183</v>
      </c>
      <c r="C192" s="259"/>
      <c r="D192" s="262">
        <f t="shared" si="92"/>
        <v>0.18538679896224017</v>
      </c>
      <c r="E192" s="160">
        <f t="shared" si="93"/>
        <v>9165.1227867579892</v>
      </c>
      <c r="F192" s="2"/>
      <c r="G192" s="160">
        <f t="shared" ref="G192:AV192" si="101">+G172*G$5</f>
        <v>0</v>
      </c>
      <c r="H192" s="160">
        <f t="shared" si="101"/>
        <v>0</v>
      </c>
      <c r="I192" s="160">
        <f t="shared" si="101"/>
        <v>0</v>
      </c>
      <c r="J192" s="160">
        <f t="shared" si="101"/>
        <v>9165.1227867579892</v>
      </c>
      <c r="K192" s="160">
        <f t="shared" si="101"/>
        <v>0</v>
      </c>
      <c r="L192" s="160">
        <f t="shared" si="101"/>
        <v>0</v>
      </c>
      <c r="M192" s="160">
        <f t="shared" si="101"/>
        <v>0</v>
      </c>
      <c r="N192" s="160">
        <f t="shared" si="101"/>
        <v>0</v>
      </c>
      <c r="O192" s="160">
        <f t="shared" si="101"/>
        <v>0</v>
      </c>
      <c r="P192" s="160">
        <f t="shared" si="101"/>
        <v>0</v>
      </c>
      <c r="Q192" s="160">
        <f t="shared" si="101"/>
        <v>0</v>
      </c>
      <c r="R192" s="160">
        <f t="shared" si="101"/>
        <v>0</v>
      </c>
      <c r="S192" s="160">
        <f t="shared" si="101"/>
        <v>0</v>
      </c>
      <c r="T192" s="160">
        <f t="shared" si="101"/>
        <v>0</v>
      </c>
      <c r="U192" s="160">
        <f t="shared" si="101"/>
        <v>0</v>
      </c>
      <c r="V192" s="160">
        <f t="shared" si="101"/>
        <v>0</v>
      </c>
      <c r="W192" s="160">
        <f t="shared" si="101"/>
        <v>0</v>
      </c>
      <c r="X192" s="160">
        <f t="shared" si="101"/>
        <v>0</v>
      </c>
      <c r="Y192" s="160">
        <f t="shared" si="101"/>
        <v>0</v>
      </c>
      <c r="Z192" s="160">
        <f t="shared" si="101"/>
        <v>0</v>
      </c>
      <c r="AA192" s="160">
        <f t="shared" si="101"/>
        <v>0</v>
      </c>
      <c r="AB192" s="160">
        <f t="shared" si="101"/>
        <v>0</v>
      </c>
      <c r="AC192" s="160">
        <f t="shared" si="101"/>
        <v>0</v>
      </c>
      <c r="AD192" s="160">
        <f t="shared" si="101"/>
        <v>0</v>
      </c>
      <c r="AE192" s="160">
        <f t="shared" si="101"/>
        <v>0</v>
      </c>
      <c r="AF192" s="160">
        <f t="shared" si="101"/>
        <v>0</v>
      </c>
      <c r="AG192" s="160">
        <f t="shared" si="101"/>
        <v>0</v>
      </c>
      <c r="AH192" s="160">
        <f t="shared" si="101"/>
        <v>0</v>
      </c>
      <c r="AI192" s="160">
        <f t="shared" si="101"/>
        <v>0</v>
      </c>
      <c r="AJ192" s="160">
        <f t="shared" si="101"/>
        <v>0</v>
      </c>
      <c r="AK192" s="160">
        <f t="shared" si="101"/>
        <v>0</v>
      </c>
      <c r="AL192" s="160">
        <f t="shared" si="101"/>
        <v>0</v>
      </c>
      <c r="AM192" s="160">
        <f t="shared" si="101"/>
        <v>0</v>
      </c>
      <c r="AN192" s="160">
        <f t="shared" si="101"/>
        <v>0</v>
      </c>
      <c r="AO192" s="160">
        <f t="shared" si="101"/>
        <v>0</v>
      </c>
      <c r="AP192" s="160">
        <f t="shared" si="101"/>
        <v>0</v>
      </c>
      <c r="AQ192" s="160">
        <f t="shared" si="101"/>
        <v>0</v>
      </c>
      <c r="AR192" s="160">
        <f t="shared" si="101"/>
        <v>0</v>
      </c>
      <c r="AS192" s="160">
        <f t="shared" si="101"/>
        <v>0</v>
      </c>
      <c r="AT192" s="160">
        <f t="shared" si="101"/>
        <v>0</v>
      </c>
      <c r="AU192" s="160">
        <f t="shared" si="101"/>
        <v>0</v>
      </c>
      <c r="AV192" s="160">
        <f t="shared" si="101"/>
        <v>0</v>
      </c>
    </row>
    <row r="193" spans="2:48" x14ac:dyDescent="0.2">
      <c r="B193" s="228" t="s">
        <v>184</v>
      </c>
      <c r="C193" s="259"/>
      <c r="D193" s="262">
        <f t="shared" si="92"/>
        <v>6.8937045266535294E-3</v>
      </c>
      <c r="E193" s="160">
        <f t="shared" si="93"/>
        <v>340.80985699137017</v>
      </c>
      <c r="F193" s="2"/>
      <c r="G193" s="160">
        <f t="shared" ref="G193:AV193" si="102">+G173*G$5</f>
        <v>0</v>
      </c>
      <c r="H193" s="160">
        <f t="shared" si="102"/>
        <v>0</v>
      </c>
      <c r="I193" s="160">
        <f t="shared" si="102"/>
        <v>0</v>
      </c>
      <c r="J193" s="160">
        <f t="shared" si="102"/>
        <v>241.9837098774284</v>
      </c>
      <c r="K193" s="160">
        <f t="shared" si="102"/>
        <v>98.826147113941786</v>
      </c>
      <c r="L193" s="160">
        <f t="shared" si="102"/>
        <v>0</v>
      </c>
      <c r="M193" s="160">
        <f t="shared" si="102"/>
        <v>0</v>
      </c>
      <c r="N193" s="160">
        <f t="shared" si="102"/>
        <v>0</v>
      </c>
      <c r="O193" s="160">
        <f t="shared" si="102"/>
        <v>0</v>
      </c>
      <c r="P193" s="160">
        <f t="shared" si="102"/>
        <v>0</v>
      </c>
      <c r="Q193" s="160">
        <f t="shared" si="102"/>
        <v>0</v>
      </c>
      <c r="R193" s="160">
        <f t="shared" si="102"/>
        <v>0</v>
      </c>
      <c r="S193" s="160">
        <f t="shared" si="102"/>
        <v>0</v>
      </c>
      <c r="T193" s="160">
        <f t="shared" si="102"/>
        <v>0</v>
      </c>
      <c r="U193" s="160">
        <f t="shared" si="102"/>
        <v>0</v>
      </c>
      <c r="V193" s="160">
        <f t="shared" si="102"/>
        <v>0</v>
      </c>
      <c r="W193" s="160">
        <f t="shared" si="102"/>
        <v>0</v>
      </c>
      <c r="X193" s="160">
        <f t="shared" si="102"/>
        <v>0</v>
      </c>
      <c r="Y193" s="160">
        <f t="shared" si="102"/>
        <v>0</v>
      </c>
      <c r="Z193" s="160">
        <f t="shared" si="102"/>
        <v>0</v>
      </c>
      <c r="AA193" s="160">
        <f t="shared" si="102"/>
        <v>0</v>
      </c>
      <c r="AB193" s="160">
        <f t="shared" si="102"/>
        <v>0</v>
      </c>
      <c r="AC193" s="160">
        <f t="shared" si="102"/>
        <v>0</v>
      </c>
      <c r="AD193" s="160">
        <f t="shared" si="102"/>
        <v>0</v>
      </c>
      <c r="AE193" s="160">
        <f t="shared" si="102"/>
        <v>0</v>
      </c>
      <c r="AF193" s="160">
        <f t="shared" si="102"/>
        <v>0</v>
      </c>
      <c r="AG193" s="160">
        <f t="shared" si="102"/>
        <v>0</v>
      </c>
      <c r="AH193" s="160">
        <f t="shared" si="102"/>
        <v>0</v>
      </c>
      <c r="AI193" s="160">
        <f t="shared" si="102"/>
        <v>0</v>
      </c>
      <c r="AJ193" s="160">
        <f t="shared" si="102"/>
        <v>0</v>
      </c>
      <c r="AK193" s="160">
        <f t="shared" si="102"/>
        <v>0</v>
      </c>
      <c r="AL193" s="160">
        <f t="shared" si="102"/>
        <v>0</v>
      </c>
      <c r="AM193" s="160">
        <f t="shared" si="102"/>
        <v>0</v>
      </c>
      <c r="AN193" s="160">
        <f t="shared" si="102"/>
        <v>0</v>
      </c>
      <c r="AO193" s="160">
        <f t="shared" si="102"/>
        <v>0</v>
      </c>
      <c r="AP193" s="160">
        <f t="shared" si="102"/>
        <v>0</v>
      </c>
      <c r="AQ193" s="160">
        <f t="shared" si="102"/>
        <v>0</v>
      </c>
      <c r="AR193" s="160">
        <f t="shared" si="102"/>
        <v>0</v>
      </c>
      <c r="AS193" s="160">
        <f t="shared" si="102"/>
        <v>0</v>
      </c>
      <c r="AT193" s="160">
        <f t="shared" si="102"/>
        <v>0</v>
      </c>
      <c r="AU193" s="160">
        <f t="shared" si="102"/>
        <v>0</v>
      </c>
      <c r="AV193" s="160">
        <f t="shared" si="102"/>
        <v>0</v>
      </c>
    </row>
    <row r="194" spans="2:48" x14ac:dyDescent="0.2">
      <c r="B194" s="2" t="s">
        <v>189</v>
      </c>
      <c r="C194" s="259"/>
      <c r="D194" s="262">
        <f t="shared" si="92"/>
        <v>8.6468304311370977E-3</v>
      </c>
      <c r="E194" s="160">
        <f t="shared" si="93"/>
        <v>427.48061383695733</v>
      </c>
      <c r="F194" s="2"/>
      <c r="G194" s="160">
        <f t="shared" ref="G194:AV194" si="103">+G174*G$5</f>
        <v>0</v>
      </c>
      <c r="H194" s="160">
        <f t="shared" si="103"/>
        <v>0</v>
      </c>
      <c r="I194" s="160">
        <f t="shared" si="103"/>
        <v>0</v>
      </c>
      <c r="J194" s="160">
        <f t="shared" si="103"/>
        <v>303.52216262209413</v>
      </c>
      <c r="K194" s="160">
        <f t="shared" si="103"/>
        <v>123.95845121486323</v>
      </c>
      <c r="L194" s="160">
        <f t="shared" si="103"/>
        <v>0</v>
      </c>
      <c r="M194" s="160">
        <f t="shared" si="103"/>
        <v>0</v>
      </c>
      <c r="N194" s="160">
        <f t="shared" si="103"/>
        <v>0</v>
      </c>
      <c r="O194" s="160">
        <f t="shared" si="103"/>
        <v>0</v>
      </c>
      <c r="P194" s="160">
        <f t="shared" si="103"/>
        <v>0</v>
      </c>
      <c r="Q194" s="160">
        <f t="shared" si="103"/>
        <v>0</v>
      </c>
      <c r="R194" s="160">
        <f t="shared" si="103"/>
        <v>0</v>
      </c>
      <c r="S194" s="160">
        <f t="shared" si="103"/>
        <v>0</v>
      </c>
      <c r="T194" s="160">
        <f t="shared" si="103"/>
        <v>0</v>
      </c>
      <c r="U194" s="160">
        <f t="shared" si="103"/>
        <v>0</v>
      </c>
      <c r="V194" s="160">
        <f t="shared" si="103"/>
        <v>0</v>
      </c>
      <c r="W194" s="160">
        <f t="shared" si="103"/>
        <v>0</v>
      </c>
      <c r="X194" s="160">
        <f t="shared" si="103"/>
        <v>0</v>
      </c>
      <c r="Y194" s="160">
        <f t="shared" si="103"/>
        <v>0</v>
      </c>
      <c r="Z194" s="160">
        <f t="shared" si="103"/>
        <v>0</v>
      </c>
      <c r="AA194" s="160">
        <f t="shared" si="103"/>
        <v>0</v>
      </c>
      <c r="AB194" s="160">
        <f t="shared" si="103"/>
        <v>0</v>
      </c>
      <c r="AC194" s="160">
        <f t="shared" si="103"/>
        <v>0</v>
      </c>
      <c r="AD194" s="160">
        <f t="shared" si="103"/>
        <v>0</v>
      </c>
      <c r="AE194" s="160">
        <f t="shared" si="103"/>
        <v>0</v>
      </c>
      <c r="AF194" s="160">
        <f t="shared" si="103"/>
        <v>0</v>
      </c>
      <c r="AG194" s="160">
        <f t="shared" si="103"/>
        <v>0</v>
      </c>
      <c r="AH194" s="160">
        <f t="shared" si="103"/>
        <v>0</v>
      </c>
      <c r="AI194" s="160">
        <f t="shared" si="103"/>
        <v>0</v>
      </c>
      <c r="AJ194" s="160">
        <f t="shared" si="103"/>
        <v>0</v>
      </c>
      <c r="AK194" s="160">
        <f t="shared" si="103"/>
        <v>0</v>
      </c>
      <c r="AL194" s="160">
        <f t="shared" si="103"/>
        <v>0</v>
      </c>
      <c r="AM194" s="160">
        <f t="shared" si="103"/>
        <v>0</v>
      </c>
      <c r="AN194" s="160">
        <f t="shared" si="103"/>
        <v>0</v>
      </c>
      <c r="AO194" s="160">
        <f t="shared" si="103"/>
        <v>0</v>
      </c>
      <c r="AP194" s="160">
        <f t="shared" si="103"/>
        <v>0</v>
      </c>
      <c r="AQ194" s="160">
        <f t="shared" si="103"/>
        <v>0</v>
      </c>
      <c r="AR194" s="160">
        <f t="shared" si="103"/>
        <v>0</v>
      </c>
      <c r="AS194" s="160">
        <f t="shared" si="103"/>
        <v>0</v>
      </c>
      <c r="AT194" s="160">
        <f t="shared" si="103"/>
        <v>0</v>
      </c>
      <c r="AU194" s="160">
        <f t="shared" si="103"/>
        <v>0</v>
      </c>
      <c r="AV194" s="160">
        <f t="shared" si="103"/>
        <v>0</v>
      </c>
    </row>
    <row r="195" spans="2:48" x14ac:dyDescent="0.2">
      <c r="B195" s="22" t="s">
        <v>185</v>
      </c>
      <c r="C195" s="259"/>
      <c r="D195" s="262">
        <f t="shared" si="92"/>
        <v>4.323415215568549E-2</v>
      </c>
      <c r="E195" s="160">
        <f t="shared" si="93"/>
        <v>2137.4030691847865</v>
      </c>
      <c r="F195" s="2"/>
      <c r="G195" s="160">
        <f t="shared" ref="G195:AV195" si="104">+G175*G$5</f>
        <v>0</v>
      </c>
      <c r="H195" s="160">
        <f t="shared" si="104"/>
        <v>0</v>
      </c>
      <c r="I195" s="160">
        <f t="shared" si="104"/>
        <v>0</v>
      </c>
      <c r="J195" s="160">
        <f t="shared" si="104"/>
        <v>1517.6108131104704</v>
      </c>
      <c r="K195" s="160">
        <f t="shared" si="104"/>
        <v>619.79225607431613</v>
      </c>
      <c r="L195" s="160">
        <f t="shared" si="104"/>
        <v>0</v>
      </c>
      <c r="M195" s="160">
        <f t="shared" si="104"/>
        <v>0</v>
      </c>
      <c r="N195" s="160">
        <f t="shared" si="104"/>
        <v>0</v>
      </c>
      <c r="O195" s="160">
        <f t="shared" si="104"/>
        <v>0</v>
      </c>
      <c r="P195" s="160">
        <f t="shared" si="104"/>
        <v>0</v>
      </c>
      <c r="Q195" s="160">
        <f t="shared" si="104"/>
        <v>0</v>
      </c>
      <c r="R195" s="160">
        <f t="shared" si="104"/>
        <v>0</v>
      </c>
      <c r="S195" s="160">
        <f t="shared" si="104"/>
        <v>0</v>
      </c>
      <c r="T195" s="160">
        <f t="shared" si="104"/>
        <v>0</v>
      </c>
      <c r="U195" s="160">
        <f t="shared" si="104"/>
        <v>0</v>
      </c>
      <c r="V195" s="160">
        <f t="shared" si="104"/>
        <v>0</v>
      </c>
      <c r="W195" s="160">
        <f t="shared" si="104"/>
        <v>0</v>
      </c>
      <c r="X195" s="160">
        <f t="shared" si="104"/>
        <v>0</v>
      </c>
      <c r="Y195" s="160">
        <f t="shared" si="104"/>
        <v>0</v>
      </c>
      <c r="Z195" s="160">
        <f t="shared" si="104"/>
        <v>0</v>
      </c>
      <c r="AA195" s="160">
        <f t="shared" si="104"/>
        <v>0</v>
      </c>
      <c r="AB195" s="160">
        <f t="shared" si="104"/>
        <v>0</v>
      </c>
      <c r="AC195" s="160">
        <f t="shared" si="104"/>
        <v>0</v>
      </c>
      <c r="AD195" s="160">
        <f t="shared" si="104"/>
        <v>0</v>
      </c>
      <c r="AE195" s="160">
        <f t="shared" si="104"/>
        <v>0</v>
      </c>
      <c r="AF195" s="160">
        <f t="shared" si="104"/>
        <v>0</v>
      </c>
      <c r="AG195" s="160">
        <f t="shared" si="104"/>
        <v>0</v>
      </c>
      <c r="AH195" s="160">
        <f t="shared" si="104"/>
        <v>0</v>
      </c>
      <c r="AI195" s="160">
        <f t="shared" si="104"/>
        <v>0</v>
      </c>
      <c r="AJ195" s="160">
        <f t="shared" si="104"/>
        <v>0</v>
      </c>
      <c r="AK195" s="160">
        <f t="shared" si="104"/>
        <v>0</v>
      </c>
      <c r="AL195" s="160">
        <f t="shared" si="104"/>
        <v>0</v>
      </c>
      <c r="AM195" s="160">
        <f t="shared" si="104"/>
        <v>0</v>
      </c>
      <c r="AN195" s="160">
        <f t="shared" si="104"/>
        <v>0</v>
      </c>
      <c r="AO195" s="160">
        <f t="shared" si="104"/>
        <v>0</v>
      </c>
      <c r="AP195" s="160">
        <f t="shared" si="104"/>
        <v>0</v>
      </c>
      <c r="AQ195" s="160">
        <f t="shared" si="104"/>
        <v>0</v>
      </c>
      <c r="AR195" s="160">
        <f t="shared" si="104"/>
        <v>0</v>
      </c>
      <c r="AS195" s="160">
        <f t="shared" si="104"/>
        <v>0</v>
      </c>
      <c r="AT195" s="160">
        <f t="shared" si="104"/>
        <v>0</v>
      </c>
      <c r="AU195" s="160">
        <f t="shared" si="104"/>
        <v>0</v>
      </c>
      <c r="AV195" s="160">
        <f t="shared" si="104"/>
        <v>0</v>
      </c>
    </row>
    <row r="196" spans="2:48" x14ac:dyDescent="0.2">
      <c r="B196" s="22" t="s">
        <v>186</v>
      </c>
      <c r="C196" s="259"/>
      <c r="D196" s="262">
        <f t="shared" si="92"/>
        <v>2.5940491293411298E-2</v>
      </c>
      <c r="E196" s="160">
        <f t="shared" si="93"/>
        <v>1282.4418415108721</v>
      </c>
      <c r="F196" s="2"/>
      <c r="G196" s="160">
        <f t="shared" ref="G196:AV196" si="105">+G176*G$5</f>
        <v>0</v>
      </c>
      <c r="H196" s="160">
        <f t="shared" si="105"/>
        <v>0</v>
      </c>
      <c r="I196" s="160">
        <f t="shared" si="105"/>
        <v>0</v>
      </c>
      <c r="J196" s="160">
        <f t="shared" si="105"/>
        <v>910.56648786628239</v>
      </c>
      <c r="K196" s="160">
        <f t="shared" si="105"/>
        <v>371.87535364458967</v>
      </c>
      <c r="L196" s="160">
        <f t="shared" si="105"/>
        <v>0</v>
      </c>
      <c r="M196" s="160">
        <f t="shared" si="105"/>
        <v>0</v>
      </c>
      <c r="N196" s="160">
        <f t="shared" si="105"/>
        <v>0</v>
      </c>
      <c r="O196" s="160">
        <f t="shared" si="105"/>
        <v>0</v>
      </c>
      <c r="P196" s="160">
        <f t="shared" si="105"/>
        <v>0</v>
      </c>
      <c r="Q196" s="160">
        <f t="shared" si="105"/>
        <v>0</v>
      </c>
      <c r="R196" s="160">
        <f t="shared" si="105"/>
        <v>0</v>
      </c>
      <c r="S196" s="160">
        <f t="shared" si="105"/>
        <v>0</v>
      </c>
      <c r="T196" s="160">
        <f t="shared" si="105"/>
        <v>0</v>
      </c>
      <c r="U196" s="160">
        <f t="shared" si="105"/>
        <v>0</v>
      </c>
      <c r="V196" s="160">
        <f t="shared" si="105"/>
        <v>0</v>
      </c>
      <c r="W196" s="160">
        <f t="shared" si="105"/>
        <v>0</v>
      </c>
      <c r="X196" s="160">
        <f t="shared" si="105"/>
        <v>0</v>
      </c>
      <c r="Y196" s="160">
        <f t="shared" si="105"/>
        <v>0</v>
      </c>
      <c r="Z196" s="160">
        <f t="shared" si="105"/>
        <v>0</v>
      </c>
      <c r="AA196" s="160">
        <f t="shared" si="105"/>
        <v>0</v>
      </c>
      <c r="AB196" s="160">
        <f t="shared" si="105"/>
        <v>0</v>
      </c>
      <c r="AC196" s="160">
        <f t="shared" si="105"/>
        <v>0</v>
      </c>
      <c r="AD196" s="160">
        <f t="shared" si="105"/>
        <v>0</v>
      </c>
      <c r="AE196" s="160">
        <f t="shared" si="105"/>
        <v>0</v>
      </c>
      <c r="AF196" s="160">
        <f t="shared" si="105"/>
        <v>0</v>
      </c>
      <c r="AG196" s="160">
        <f t="shared" si="105"/>
        <v>0</v>
      </c>
      <c r="AH196" s="160">
        <f t="shared" si="105"/>
        <v>0</v>
      </c>
      <c r="AI196" s="160">
        <f t="shared" si="105"/>
        <v>0</v>
      </c>
      <c r="AJ196" s="160">
        <f t="shared" si="105"/>
        <v>0</v>
      </c>
      <c r="AK196" s="160">
        <f t="shared" si="105"/>
        <v>0</v>
      </c>
      <c r="AL196" s="160">
        <f t="shared" si="105"/>
        <v>0</v>
      </c>
      <c r="AM196" s="160">
        <f t="shared" si="105"/>
        <v>0</v>
      </c>
      <c r="AN196" s="160">
        <f t="shared" si="105"/>
        <v>0</v>
      </c>
      <c r="AO196" s="160">
        <f t="shared" si="105"/>
        <v>0</v>
      </c>
      <c r="AP196" s="160">
        <f t="shared" si="105"/>
        <v>0</v>
      </c>
      <c r="AQ196" s="160">
        <f t="shared" si="105"/>
        <v>0</v>
      </c>
      <c r="AR196" s="160">
        <f t="shared" si="105"/>
        <v>0</v>
      </c>
      <c r="AS196" s="160">
        <f t="shared" si="105"/>
        <v>0</v>
      </c>
      <c r="AT196" s="160">
        <f t="shared" si="105"/>
        <v>0</v>
      </c>
      <c r="AU196" s="160">
        <f t="shared" si="105"/>
        <v>0</v>
      </c>
      <c r="AV196" s="160">
        <f t="shared" si="105"/>
        <v>0</v>
      </c>
    </row>
    <row r="197" spans="2:48" x14ac:dyDescent="0.2">
      <c r="B197" s="22" t="s">
        <v>187</v>
      </c>
      <c r="C197" s="259"/>
      <c r="D197" s="262">
        <f t="shared" si="92"/>
        <v>4.323415215568549E-2</v>
      </c>
      <c r="E197" s="160">
        <f t="shared" si="93"/>
        <v>2137.4030691847865</v>
      </c>
      <c r="F197" s="2"/>
      <c r="G197" s="160">
        <f t="shared" ref="G197:AV197" si="106">+G177*G$5</f>
        <v>0</v>
      </c>
      <c r="H197" s="160">
        <f t="shared" si="106"/>
        <v>0</v>
      </c>
      <c r="I197" s="160">
        <f t="shared" si="106"/>
        <v>0</v>
      </c>
      <c r="J197" s="160">
        <f t="shared" si="106"/>
        <v>1517.6108131104704</v>
      </c>
      <c r="K197" s="160">
        <f t="shared" si="106"/>
        <v>619.79225607431613</v>
      </c>
      <c r="L197" s="160">
        <f t="shared" si="106"/>
        <v>0</v>
      </c>
      <c r="M197" s="160">
        <f t="shared" si="106"/>
        <v>0</v>
      </c>
      <c r="N197" s="160">
        <f t="shared" si="106"/>
        <v>0</v>
      </c>
      <c r="O197" s="160">
        <f t="shared" si="106"/>
        <v>0</v>
      </c>
      <c r="P197" s="160">
        <f t="shared" si="106"/>
        <v>0</v>
      </c>
      <c r="Q197" s="160">
        <f t="shared" si="106"/>
        <v>0</v>
      </c>
      <c r="R197" s="160">
        <f t="shared" si="106"/>
        <v>0</v>
      </c>
      <c r="S197" s="160">
        <f t="shared" si="106"/>
        <v>0</v>
      </c>
      <c r="T197" s="160">
        <f t="shared" si="106"/>
        <v>0</v>
      </c>
      <c r="U197" s="160">
        <f t="shared" si="106"/>
        <v>0</v>
      </c>
      <c r="V197" s="160">
        <f t="shared" si="106"/>
        <v>0</v>
      </c>
      <c r="W197" s="160">
        <f t="shared" si="106"/>
        <v>0</v>
      </c>
      <c r="X197" s="160">
        <f t="shared" si="106"/>
        <v>0</v>
      </c>
      <c r="Y197" s="160">
        <f t="shared" si="106"/>
        <v>0</v>
      </c>
      <c r="Z197" s="160">
        <f t="shared" si="106"/>
        <v>0</v>
      </c>
      <c r="AA197" s="160">
        <f t="shared" si="106"/>
        <v>0</v>
      </c>
      <c r="AB197" s="160">
        <f t="shared" si="106"/>
        <v>0</v>
      </c>
      <c r="AC197" s="160">
        <f t="shared" si="106"/>
        <v>0</v>
      </c>
      <c r="AD197" s="160">
        <f t="shared" si="106"/>
        <v>0</v>
      </c>
      <c r="AE197" s="160">
        <f t="shared" si="106"/>
        <v>0</v>
      </c>
      <c r="AF197" s="160">
        <f t="shared" si="106"/>
        <v>0</v>
      </c>
      <c r="AG197" s="160">
        <f t="shared" si="106"/>
        <v>0</v>
      </c>
      <c r="AH197" s="160">
        <f t="shared" si="106"/>
        <v>0</v>
      </c>
      <c r="AI197" s="160">
        <f t="shared" si="106"/>
        <v>0</v>
      </c>
      <c r="AJ197" s="160">
        <f t="shared" si="106"/>
        <v>0</v>
      </c>
      <c r="AK197" s="160">
        <f t="shared" si="106"/>
        <v>0</v>
      </c>
      <c r="AL197" s="160">
        <f t="shared" si="106"/>
        <v>0</v>
      </c>
      <c r="AM197" s="160">
        <f t="shared" si="106"/>
        <v>0</v>
      </c>
      <c r="AN197" s="160">
        <f t="shared" si="106"/>
        <v>0</v>
      </c>
      <c r="AO197" s="160">
        <f t="shared" si="106"/>
        <v>0</v>
      </c>
      <c r="AP197" s="160">
        <f t="shared" si="106"/>
        <v>0</v>
      </c>
      <c r="AQ197" s="160">
        <f t="shared" si="106"/>
        <v>0</v>
      </c>
      <c r="AR197" s="160">
        <f t="shared" si="106"/>
        <v>0</v>
      </c>
      <c r="AS197" s="160">
        <f t="shared" si="106"/>
        <v>0</v>
      </c>
      <c r="AT197" s="160">
        <f t="shared" si="106"/>
        <v>0</v>
      </c>
      <c r="AU197" s="160">
        <f t="shared" si="106"/>
        <v>0</v>
      </c>
      <c r="AV197" s="160">
        <f t="shared" si="106"/>
        <v>0</v>
      </c>
    </row>
    <row r="198" spans="2:48" x14ac:dyDescent="0.2">
      <c r="B198" s="22" t="s">
        <v>252</v>
      </c>
      <c r="C198" s="259"/>
      <c r="D198" s="262">
        <f t="shared" si="92"/>
        <v>1.6571793281771535E-2</v>
      </c>
      <c r="E198" s="160">
        <f t="shared" si="93"/>
        <v>819.27365418906061</v>
      </c>
      <c r="F198" s="2"/>
      <c r="G198" s="160">
        <f t="shared" ref="G198:AV198" si="107">+G178*G$5</f>
        <v>0</v>
      </c>
      <c r="H198" s="160">
        <f t="shared" si="107"/>
        <v>819.27365418906061</v>
      </c>
      <c r="I198" s="160">
        <f t="shared" si="107"/>
        <v>0</v>
      </c>
      <c r="J198" s="160">
        <f t="shared" si="107"/>
        <v>0</v>
      </c>
      <c r="K198" s="160">
        <f t="shared" si="107"/>
        <v>0</v>
      </c>
      <c r="L198" s="160">
        <f t="shared" si="107"/>
        <v>0</v>
      </c>
      <c r="M198" s="160">
        <f t="shared" si="107"/>
        <v>0</v>
      </c>
      <c r="N198" s="160">
        <f t="shared" si="107"/>
        <v>0</v>
      </c>
      <c r="O198" s="160">
        <f t="shared" si="107"/>
        <v>0</v>
      </c>
      <c r="P198" s="160">
        <f t="shared" si="107"/>
        <v>0</v>
      </c>
      <c r="Q198" s="160">
        <f t="shared" si="107"/>
        <v>0</v>
      </c>
      <c r="R198" s="160">
        <f t="shared" si="107"/>
        <v>0</v>
      </c>
      <c r="S198" s="160">
        <f t="shared" si="107"/>
        <v>0</v>
      </c>
      <c r="T198" s="160">
        <f t="shared" si="107"/>
        <v>0</v>
      </c>
      <c r="U198" s="160">
        <f t="shared" si="107"/>
        <v>0</v>
      </c>
      <c r="V198" s="160">
        <f t="shared" si="107"/>
        <v>0</v>
      </c>
      <c r="W198" s="160">
        <f t="shared" si="107"/>
        <v>0</v>
      </c>
      <c r="X198" s="160">
        <f t="shared" si="107"/>
        <v>0</v>
      </c>
      <c r="Y198" s="160">
        <f t="shared" si="107"/>
        <v>0</v>
      </c>
      <c r="Z198" s="160">
        <f t="shared" si="107"/>
        <v>0</v>
      </c>
      <c r="AA198" s="160">
        <f t="shared" si="107"/>
        <v>0</v>
      </c>
      <c r="AB198" s="160">
        <f t="shared" si="107"/>
        <v>0</v>
      </c>
      <c r="AC198" s="160">
        <f t="shared" si="107"/>
        <v>0</v>
      </c>
      <c r="AD198" s="160">
        <f t="shared" si="107"/>
        <v>0</v>
      </c>
      <c r="AE198" s="160">
        <f t="shared" si="107"/>
        <v>0</v>
      </c>
      <c r="AF198" s="160">
        <f t="shared" si="107"/>
        <v>0</v>
      </c>
      <c r="AG198" s="160">
        <f t="shared" si="107"/>
        <v>0</v>
      </c>
      <c r="AH198" s="160">
        <f t="shared" si="107"/>
        <v>0</v>
      </c>
      <c r="AI198" s="160">
        <f t="shared" si="107"/>
        <v>0</v>
      </c>
      <c r="AJ198" s="160">
        <f t="shared" si="107"/>
        <v>0</v>
      </c>
      <c r="AK198" s="160">
        <f t="shared" si="107"/>
        <v>0</v>
      </c>
      <c r="AL198" s="160">
        <f t="shared" si="107"/>
        <v>0</v>
      </c>
      <c r="AM198" s="160">
        <f t="shared" si="107"/>
        <v>0</v>
      </c>
      <c r="AN198" s="160">
        <f t="shared" si="107"/>
        <v>0</v>
      </c>
      <c r="AO198" s="160">
        <f t="shared" si="107"/>
        <v>0</v>
      </c>
      <c r="AP198" s="160">
        <f t="shared" si="107"/>
        <v>0</v>
      </c>
      <c r="AQ198" s="160">
        <f t="shared" si="107"/>
        <v>0</v>
      </c>
      <c r="AR198" s="160">
        <f t="shared" si="107"/>
        <v>0</v>
      </c>
      <c r="AS198" s="160">
        <f t="shared" si="107"/>
        <v>0</v>
      </c>
      <c r="AT198" s="160">
        <f t="shared" si="107"/>
        <v>0</v>
      </c>
      <c r="AU198" s="160">
        <f t="shared" si="107"/>
        <v>0</v>
      </c>
      <c r="AV198" s="160">
        <f t="shared" si="107"/>
        <v>0</v>
      </c>
    </row>
    <row r="199" spans="2:48" x14ac:dyDescent="0.2">
      <c r="B199" s="22" t="s">
        <v>188</v>
      </c>
      <c r="C199" s="259"/>
      <c r="D199" s="262">
        <f t="shared" si="92"/>
        <v>0</v>
      </c>
      <c r="E199" s="160">
        <f t="shared" si="93"/>
        <v>0</v>
      </c>
      <c r="F199" s="2"/>
      <c r="G199" s="160">
        <f t="shared" ref="G199:AV199" si="108">+G179*G$5</f>
        <v>0</v>
      </c>
      <c r="H199" s="160">
        <f t="shared" si="108"/>
        <v>0</v>
      </c>
      <c r="I199" s="160">
        <f t="shared" si="108"/>
        <v>0</v>
      </c>
      <c r="J199" s="160">
        <f t="shared" si="108"/>
        <v>0</v>
      </c>
      <c r="K199" s="160">
        <f t="shared" si="108"/>
        <v>0</v>
      </c>
      <c r="L199" s="160">
        <f t="shared" si="108"/>
        <v>0</v>
      </c>
      <c r="M199" s="160">
        <f t="shared" si="108"/>
        <v>0</v>
      </c>
      <c r="N199" s="160">
        <f t="shared" si="108"/>
        <v>0</v>
      </c>
      <c r="O199" s="160">
        <f t="shared" si="108"/>
        <v>0</v>
      </c>
      <c r="P199" s="160">
        <f t="shared" si="108"/>
        <v>0</v>
      </c>
      <c r="Q199" s="160">
        <f t="shared" si="108"/>
        <v>0</v>
      </c>
      <c r="R199" s="160">
        <f t="shared" si="108"/>
        <v>0</v>
      </c>
      <c r="S199" s="160">
        <f t="shared" si="108"/>
        <v>0</v>
      </c>
      <c r="T199" s="160">
        <f t="shared" si="108"/>
        <v>0</v>
      </c>
      <c r="U199" s="160">
        <f t="shared" si="108"/>
        <v>0</v>
      </c>
      <c r="V199" s="160">
        <f t="shared" si="108"/>
        <v>0</v>
      </c>
      <c r="W199" s="160">
        <f t="shared" si="108"/>
        <v>0</v>
      </c>
      <c r="X199" s="160">
        <f t="shared" si="108"/>
        <v>0</v>
      </c>
      <c r="Y199" s="160">
        <f t="shared" si="108"/>
        <v>0</v>
      </c>
      <c r="Z199" s="160">
        <f t="shared" si="108"/>
        <v>0</v>
      </c>
      <c r="AA199" s="160">
        <f t="shared" si="108"/>
        <v>0</v>
      </c>
      <c r="AB199" s="160">
        <f t="shared" si="108"/>
        <v>0</v>
      </c>
      <c r="AC199" s="160">
        <f t="shared" si="108"/>
        <v>0</v>
      </c>
      <c r="AD199" s="160">
        <f t="shared" si="108"/>
        <v>0</v>
      </c>
      <c r="AE199" s="160">
        <f t="shared" si="108"/>
        <v>0</v>
      </c>
      <c r="AF199" s="160">
        <f t="shared" si="108"/>
        <v>0</v>
      </c>
      <c r="AG199" s="160">
        <f t="shared" si="108"/>
        <v>0</v>
      </c>
      <c r="AH199" s="160">
        <f t="shared" si="108"/>
        <v>0</v>
      </c>
      <c r="AI199" s="160">
        <f t="shared" si="108"/>
        <v>0</v>
      </c>
      <c r="AJ199" s="160">
        <f t="shared" si="108"/>
        <v>0</v>
      </c>
      <c r="AK199" s="160">
        <f t="shared" si="108"/>
        <v>0</v>
      </c>
      <c r="AL199" s="160">
        <f t="shared" si="108"/>
        <v>0</v>
      </c>
      <c r="AM199" s="160">
        <f t="shared" si="108"/>
        <v>0</v>
      </c>
      <c r="AN199" s="160">
        <f t="shared" si="108"/>
        <v>0</v>
      </c>
      <c r="AO199" s="160">
        <f t="shared" si="108"/>
        <v>0</v>
      </c>
      <c r="AP199" s="160">
        <f t="shared" si="108"/>
        <v>0</v>
      </c>
      <c r="AQ199" s="160">
        <f t="shared" si="108"/>
        <v>0</v>
      </c>
      <c r="AR199" s="160">
        <f t="shared" si="108"/>
        <v>0</v>
      </c>
      <c r="AS199" s="160">
        <f t="shared" si="108"/>
        <v>0</v>
      </c>
      <c r="AT199" s="160">
        <f t="shared" si="108"/>
        <v>0</v>
      </c>
      <c r="AU199" s="160">
        <f t="shared" si="108"/>
        <v>0</v>
      </c>
      <c r="AV199" s="160">
        <f t="shared" si="108"/>
        <v>0</v>
      </c>
    </row>
    <row r="200" spans="2:48" x14ac:dyDescent="0.2">
      <c r="C200" s="259"/>
      <c r="D200" s="267"/>
      <c r="E200" s="160"/>
      <c r="F200" s="2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  <c r="AU200" s="160"/>
      <c r="AV200" s="160"/>
    </row>
    <row r="201" spans="2:48" ht="13.5" thickBot="1" x14ac:dyDescent="0.25">
      <c r="B201" s="260" t="s">
        <v>242</v>
      </c>
      <c r="C201" s="266" t="s">
        <v>254</v>
      </c>
      <c r="D201" s="263"/>
      <c r="E201" s="261">
        <f>+SUM(G201:AV201)</f>
        <v>49437.839361068822</v>
      </c>
      <c r="F201" s="260"/>
      <c r="G201" s="261">
        <f>+SUM(G184:G199)</f>
        <v>0</v>
      </c>
      <c r="H201" s="261">
        <f t="shared" ref="H201:AV201" si="109">+SUM(H184:H199)</f>
        <v>819.27365418906061</v>
      </c>
      <c r="I201" s="261">
        <f t="shared" si="109"/>
        <v>0</v>
      </c>
      <c r="J201" s="261">
        <f t="shared" si="109"/>
        <v>40040.777516697497</v>
      </c>
      <c r="K201" s="261">
        <f t="shared" si="109"/>
        <v>8577.788190182262</v>
      </c>
      <c r="L201" s="261">
        <f t="shared" si="109"/>
        <v>0</v>
      </c>
      <c r="M201" s="261">
        <f t="shared" si="109"/>
        <v>0</v>
      </c>
      <c r="N201" s="261">
        <f t="shared" si="109"/>
        <v>0</v>
      </c>
      <c r="O201" s="261">
        <f t="shared" si="109"/>
        <v>0</v>
      </c>
      <c r="P201" s="261">
        <f t="shared" si="109"/>
        <v>0</v>
      </c>
      <c r="Q201" s="261">
        <f t="shared" si="109"/>
        <v>0</v>
      </c>
      <c r="R201" s="261">
        <f t="shared" si="109"/>
        <v>0</v>
      </c>
      <c r="S201" s="261">
        <f t="shared" si="109"/>
        <v>0</v>
      </c>
      <c r="T201" s="261">
        <f t="shared" si="109"/>
        <v>0</v>
      </c>
      <c r="U201" s="261">
        <f t="shared" si="109"/>
        <v>0</v>
      </c>
      <c r="V201" s="261">
        <f t="shared" si="109"/>
        <v>0</v>
      </c>
      <c r="W201" s="261">
        <f t="shared" si="109"/>
        <v>0</v>
      </c>
      <c r="X201" s="261">
        <f t="shared" si="109"/>
        <v>0</v>
      </c>
      <c r="Y201" s="261">
        <f t="shared" si="109"/>
        <v>0</v>
      </c>
      <c r="Z201" s="261">
        <f t="shared" si="109"/>
        <v>0</v>
      </c>
      <c r="AA201" s="261">
        <f t="shared" si="109"/>
        <v>0</v>
      </c>
      <c r="AB201" s="261">
        <f t="shared" si="109"/>
        <v>0</v>
      </c>
      <c r="AC201" s="261">
        <f t="shared" si="109"/>
        <v>0</v>
      </c>
      <c r="AD201" s="261">
        <f t="shared" si="109"/>
        <v>0</v>
      </c>
      <c r="AE201" s="261">
        <f t="shared" si="109"/>
        <v>0</v>
      </c>
      <c r="AF201" s="261">
        <f t="shared" si="109"/>
        <v>0</v>
      </c>
      <c r="AG201" s="261">
        <f t="shared" si="109"/>
        <v>0</v>
      </c>
      <c r="AH201" s="261">
        <f t="shared" si="109"/>
        <v>0</v>
      </c>
      <c r="AI201" s="261">
        <f t="shared" si="109"/>
        <v>0</v>
      </c>
      <c r="AJ201" s="261">
        <f t="shared" si="109"/>
        <v>0</v>
      </c>
      <c r="AK201" s="261">
        <f t="shared" si="109"/>
        <v>0</v>
      </c>
      <c r="AL201" s="261">
        <f t="shared" si="109"/>
        <v>0</v>
      </c>
      <c r="AM201" s="261">
        <f t="shared" si="109"/>
        <v>0</v>
      </c>
      <c r="AN201" s="261">
        <f t="shared" si="109"/>
        <v>0</v>
      </c>
      <c r="AO201" s="261">
        <f t="shared" si="109"/>
        <v>0</v>
      </c>
      <c r="AP201" s="261">
        <f t="shared" si="109"/>
        <v>0</v>
      </c>
      <c r="AQ201" s="261">
        <f t="shared" si="109"/>
        <v>0</v>
      </c>
      <c r="AR201" s="261">
        <f t="shared" si="109"/>
        <v>0</v>
      </c>
      <c r="AS201" s="261">
        <f t="shared" si="109"/>
        <v>0</v>
      </c>
      <c r="AT201" s="261">
        <f t="shared" si="109"/>
        <v>0</v>
      </c>
      <c r="AU201" s="261">
        <f t="shared" si="109"/>
        <v>0</v>
      </c>
      <c r="AV201" s="261">
        <f t="shared" si="109"/>
        <v>0</v>
      </c>
    </row>
    <row r="202" spans="2:48" ht="13.5" thickTop="1" x14ac:dyDescent="0.2">
      <c r="B202" s="2"/>
      <c r="C202" s="2"/>
      <c r="D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</row>
    <row r="203" spans="2:48" x14ac:dyDescent="0.2">
      <c r="B203" s="235" t="str">
        <f>+TS!B134</f>
        <v>Tramo 3: Carapeguá - Quiindy</v>
      </c>
      <c r="C203" s="234"/>
      <c r="D203" s="234"/>
      <c r="E203" s="234"/>
      <c r="F203" s="234"/>
      <c r="G203" s="234"/>
      <c r="H203" s="234"/>
      <c r="I203" s="234"/>
      <c r="J203" s="234"/>
      <c r="K203" s="234"/>
      <c r="L203" s="234"/>
      <c r="M203" s="234"/>
      <c r="N203" s="234"/>
      <c r="O203" s="234"/>
      <c r="P203" s="234"/>
      <c r="Q203" s="234"/>
      <c r="R203" s="234"/>
      <c r="S203" s="234"/>
      <c r="T203" s="234"/>
      <c r="U203" s="234"/>
      <c r="V203" s="234"/>
      <c r="W203" s="234"/>
      <c r="X203" s="234"/>
      <c r="Y203" s="234"/>
      <c r="Z203" s="234"/>
      <c r="AA203" s="234"/>
      <c r="AB203" s="234"/>
      <c r="AC203" s="234"/>
      <c r="AD203" s="234"/>
      <c r="AE203" s="234"/>
      <c r="AF203" s="234"/>
      <c r="AG203" s="234"/>
      <c r="AH203" s="234"/>
      <c r="AI203" s="234"/>
      <c r="AJ203" s="234"/>
      <c r="AK203" s="234"/>
      <c r="AL203" s="234"/>
      <c r="AM203" s="234"/>
      <c r="AN203" s="234"/>
      <c r="AO203" s="234"/>
      <c r="AP203" s="234"/>
      <c r="AQ203" s="234"/>
      <c r="AR203" s="234"/>
      <c r="AS203" s="234"/>
      <c r="AT203" s="234"/>
      <c r="AU203" s="234"/>
      <c r="AV203" s="234"/>
    </row>
    <row r="204" spans="2:48" x14ac:dyDescent="0.2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</row>
    <row r="205" spans="2:48" x14ac:dyDescent="0.2">
      <c r="B205" s="178" t="s">
        <v>175</v>
      </c>
      <c r="C205" s="181" t="str">
        <f>+$C$37</f>
        <v>Miles USD 2021</v>
      </c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</row>
    <row r="206" spans="2:48" x14ac:dyDescent="0.2">
      <c r="B206" s="228" t="s">
        <v>176</v>
      </c>
      <c r="C206" s="259">
        <f>+TS!D140</f>
        <v>4034.9718419921392</v>
      </c>
      <c r="D206" s="262">
        <f t="shared" ref="D206:D220" si="110">+E206/$E$223</f>
        <v>8.9569312586062336E-2</v>
      </c>
      <c r="E206" s="160">
        <f t="shared" ref="E206:E221" si="111">+SUM(G206:AV206)</f>
        <v>4034.9718419921401</v>
      </c>
      <c r="F206" s="2"/>
      <c r="G206" s="160">
        <f>+$C206*TS!G140*(1+$C$33)</f>
        <v>0</v>
      </c>
      <c r="H206" s="160">
        <f>+$C206*TS!H140*(1+$C$33)</f>
        <v>0</v>
      </c>
      <c r="I206" s="160">
        <f>+$C206*TS!I140*(1+$C$33)</f>
        <v>0</v>
      </c>
      <c r="J206" s="160">
        <f>+$C206*TS!J140*(1+$C$33)</f>
        <v>2773.0272635652327</v>
      </c>
      <c r="K206" s="160">
        <f>+$C206*TS!K140*(1+$C$33)</f>
        <v>1261.9445784269074</v>
      </c>
      <c r="L206" s="160">
        <f>+$C206*TS!L140*(1+$C$33)</f>
        <v>0</v>
      </c>
      <c r="M206" s="160">
        <f>+$C206*TS!M140*(1+$C$33)</f>
        <v>0</v>
      </c>
      <c r="N206" s="160">
        <f>+$C206*TS!N140*(1+$C$33)</f>
        <v>0</v>
      </c>
      <c r="O206" s="160">
        <f>+$C206*TS!O140*(1+$C$33)</f>
        <v>0</v>
      </c>
      <c r="P206" s="160">
        <f>+$C206*TS!P140*(1+$C$33)</f>
        <v>0</v>
      </c>
      <c r="Q206" s="160">
        <f>+$C206*TS!Q140*(1+$C$33)</f>
        <v>0</v>
      </c>
      <c r="R206" s="160">
        <f>+$C206*TS!R140*(1+$C$33)</f>
        <v>0</v>
      </c>
      <c r="S206" s="160">
        <f>+$C206*TS!S140*(1+$C$33)</f>
        <v>0</v>
      </c>
      <c r="T206" s="160">
        <f>+$C206*TS!T140*(1+$C$33)</f>
        <v>0</v>
      </c>
      <c r="U206" s="160">
        <f>+$C206*TS!U140*(1+$C$33)</f>
        <v>0</v>
      </c>
      <c r="V206" s="160">
        <f>+$C206*TS!V140*(1+$C$33)</f>
        <v>0</v>
      </c>
      <c r="W206" s="160">
        <f>+$C206*TS!W140*(1+$C$33)</f>
        <v>0</v>
      </c>
      <c r="X206" s="160">
        <f>+$C206*TS!X140*(1+$C$33)</f>
        <v>0</v>
      </c>
      <c r="Y206" s="160">
        <f>+$C206*TS!Y140*(1+$C$33)</f>
        <v>0</v>
      </c>
      <c r="Z206" s="160">
        <f>+$C206*TS!Z140*(1+$C$33)</f>
        <v>0</v>
      </c>
      <c r="AA206" s="160">
        <f>+$C206*TS!AA140*(1+$C$33)</f>
        <v>0</v>
      </c>
      <c r="AB206" s="160">
        <f>+$C206*TS!AB140*(1+$C$33)</f>
        <v>0</v>
      </c>
      <c r="AC206" s="160">
        <f>+$C206*TS!AC140*(1+$C$33)</f>
        <v>0</v>
      </c>
      <c r="AD206" s="160">
        <f>+$C206*TS!AD140*(1+$C$33)</f>
        <v>0</v>
      </c>
      <c r="AE206" s="160">
        <f>+$C206*TS!AE140*(1+$C$33)</f>
        <v>0</v>
      </c>
      <c r="AF206" s="160">
        <f>+$C206*TS!AF140*(1+$C$33)</f>
        <v>0</v>
      </c>
      <c r="AG206" s="160">
        <f>+$C206*TS!AG140*(1+$C$33)</f>
        <v>0</v>
      </c>
      <c r="AH206" s="160">
        <f>+$C206*TS!AH140*(1+$C$33)</f>
        <v>0</v>
      </c>
      <c r="AI206" s="160">
        <f>+$C206*TS!AI140*(1+$C$33)</f>
        <v>0</v>
      </c>
      <c r="AJ206" s="160">
        <f>+$C206*TS!AJ140*(1+$C$33)</f>
        <v>0</v>
      </c>
      <c r="AK206" s="160">
        <f>+$C206*TS!AK140*(1+$C$33)</f>
        <v>0</v>
      </c>
      <c r="AL206" s="160">
        <f>+$C206*TS!AL140*(1+$C$33)</f>
        <v>0</v>
      </c>
      <c r="AM206" s="160">
        <f>+$C206*TS!AM140*(1+$C$33)</f>
        <v>0</v>
      </c>
      <c r="AN206" s="160">
        <f>+$C206*TS!AN140*(1+$C$33)</f>
        <v>0</v>
      </c>
      <c r="AO206" s="160">
        <f>+$C206*TS!AO140*(1+$C$33)</f>
        <v>0</v>
      </c>
      <c r="AP206" s="160">
        <f>+$C206*TS!AP140*(1+$C$33)</f>
        <v>0</v>
      </c>
      <c r="AQ206" s="160">
        <f>+$C206*TS!AQ140*(1+$C$33)</f>
        <v>0</v>
      </c>
      <c r="AR206" s="160">
        <f>+$C206*TS!AR140*(1+$C$33)</f>
        <v>0</v>
      </c>
      <c r="AS206" s="160">
        <f>+$C206*TS!AS140*(1+$C$33)</f>
        <v>0</v>
      </c>
      <c r="AT206" s="160">
        <f>+$C206*TS!AT140*(1+$C$33)</f>
        <v>0</v>
      </c>
      <c r="AU206" s="160">
        <f>+$C206*TS!AU140*(1+$C$33)</f>
        <v>0</v>
      </c>
      <c r="AV206" s="160">
        <f>+$C206*TS!AV140*(1+$C$33)</f>
        <v>0</v>
      </c>
    </row>
    <row r="207" spans="2:48" x14ac:dyDescent="0.2">
      <c r="B207" s="228" t="s">
        <v>177</v>
      </c>
      <c r="C207" s="259">
        <f>+TS!D141</f>
        <v>4565.1691452131272</v>
      </c>
      <c r="D207" s="262">
        <f t="shared" si="110"/>
        <v>0.10133876472703227</v>
      </c>
      <c r="E207" s="160">
        <f t="shared" si="111"/>
        <v>4565.1691452131263</v>
      </c>
      <c r="F207" s="2"/>
      <c r="G207" s="160">
        <f>+$C207*TS!G141*(1+$C$33)</f>
        <v>0</v>
      </c>
      <c r="H207" s="160">
        <f>+$C207*TS!H141*(1+$C$33)</f>
        <v>0</v>
      </c>
      <c r="I207" s="160">
        <f>+$C207*TS!I141*(1+$C$33)</f>
        <v>0</v>
      </c>
      <c r="J207" s="160">
        <f>+$C207*TS!J141*(1+$C$33)</f>
        <v>2936.9281642748238</v>
      </c>
      <c r="K207" s="160">
        <f>+$C207*TS!K141*(1+$C$33)</f>
        <v>1628.2409809383028</v>
      </c>
      <c r="L207" s="160">
        <f>+$C207*TS!L141*(1+$C$33)</f>
        <v>0</v>
      </c>
      <c r="M207" s="160">
        <f>+$C207*TS!M141*(1+$C$33)</f>
        <v>0</v>
      </c>
      <c r="N207" s="160">
        <f>+$C207*TS!N141*(1+$C$33)</f>
        <v>0</v>
      </c>
      <c r="O207" s="160">
        <f>+$C207*TS!O141*(1+$C$33)</f>
        <v>0</v>
      </c>
      <c r="P207" s="160">
        <f>+$C207*TS!P141*(1+$C$33)</f>
        <v>0</v>
      </c>
      <c r="Q207" s="160">
        <f>+$C207*TS!Q141*(1+$C$33)</f>
        <v>0</v>
      </c>
      <c r="R207" s="160">
        <f>+$C207*TS!R141*(1+$C$33)</f>
        <v>0</v>
      </c>
      <c r="S207" s="160">
        <f>+$C207*TS!S141*(1+$C$33)</f>
        <v>0</v>
      </c>
      <c r="T207" s="160">
        <f>+$C207*TS!T141*(1+$C$33)</f>
        <v>0</v>
      </c>
      <c r="U207" s="160">
        <f>+$C207*TS!U141*(1+$C$33)</f>
        <v>0</v>
      </c>
      <c r="V207" s="160">
        <f>+$C207*TS!V141*(1+$C$33)</f>
        <v>0</v>
      </c>
      <c r="W207" s="160">
        <f>+$C207*TS!W141*(1+$C$33)</f>
        <v>0</v>
      </c>
      <c r="X207" s="160">
        <f>+$C207*TS!X141*(1+$C$33)</f>
        <v>0</v>
      </c>
      <c r="Y207" s="160">
        <f>+$C207*TS!Y141*(1+$C$33)</f>
        <v>0</v>
      </c>
      <c r="Z207" s="160">
        <f>+$C207*TS!Z141*(1+$C$33)</f>
        <v>0</v>
      </c>
      <c r="AA207" s="160">
        <f>+$C207*TS!AA141*(1+$C$33)</f>
        <v>0</v>
      </c>
      <c r="AB207" s="160">
        <f>+$C207*TS!AB141*(1+$C$33)</f>
        <v>0</v>
      </c>
      <c r="AC207" s="160">
        <f>+$C207*TS!AC141*(1+$C$33)</f>
        <v>0</v>
      </c>
      <c r="AD207" s="160">
        <f>+$C207*TS!AD141*(1+$C$33)</f>
        <v>0</v>
      </c>
      <c r="AE207" s="160">
        <f>+$C207*TS!AE141*(1+$C$33)</f>
        <v>0</v>
      </c>
      <c r="AF207" s="160">
        <f>+$C207*TS!AF141*(1+$C$33)</f>
        <v>0</v>
      </c>
      <c r="AG207" s="160">
        <f>+$C207*TS!AG141*(1+$C$33)</f>
        <v>0</v>
      </c>
      <c r="AH207" s="160">
        <f>+$C207*TS!AH141*(1+$C$33)</f>
        <v>0</v>
      </c>
      <c r="AI207" s="160">
        <f>+$C207*TS!AI141*(1+$C$33)</f>
        <v>0</v>
      </c>
      <c r="AJ207" s="160">
        <f>+$C207*TS!AJ141*(1+$C$33)</f>
        <v>0</v>
      </c>
      <c r="AK207" s="160">
        <f>+$C207*TS!AK141*(1+$C$33)</f>
        <v>0</v>
      </c>
      <c r="AL207" s="160">
        <f>+$C207*TS!AL141*(1+$C$33)</f>
        <v>0</v>
      </c>
      <c r="AM207" s="160">
        <f>+$C207*TS!AM141*(1+$C$33)</f>
        <v>0</v>
      </c>
      <c r="AN207" s="160">
        <f>+$C207*TS!AN141*(1+$C$33)</f>
        <v>0</v>
      </c>
      <c r="AO207" s="160">
        <f>+$C207*TS!AO141*(1+$C$33)</f>
        <v>0</v>
      </c>
      <c r="AP207" s="160">
        <f>+$C207*TS!AP141*(1+$C$33)</f>
        <v>0</v>
      </c>
      <c r="AQ207" s="160">
        <f>+$C207*TS!AQ141*(1+$C$33)</f>
        <v>0</v>
      </c>
      <c r="AR207" s="160">
        <f>+$C207*TS!AR141*(1+$C$33)</f>
        <v>0</v>
      </c>
      <c r="AS207" s="160">
        <f>+$C207*TS!AS141*(1+$C$33)</f>
        <v>0</v>
      </c>
      <c r="AT207" s="160">
        <f>+$C207*TS!AT141*(1+$C$33)</f>
        <v>0</v>
      </c>
      <c r="AU207" s="160">
        <f>+$C207*TS!AU141*(1+$C$33)</f>
        <v>0</v>
      </c>
      <c r="AV207" s="160">
        <f>+$C207*TS!AV141*(1+$C$33)</f>
        <v>0</v>
      </c>
    </row>
    <row r="208" spans="2:48" x14ac:dyDescent="0.2">
      <c r="B208" s="228" t="s">
        <v>178</v>
      </c>
      <c r="C208" s="259">
        <f>+TS!D142</f>
        <v>22073.237925736557</v>
      </c>
      <c r="D208" s="262">
        <f t="shared" si="110"/>
        <v>0.48998724773769448</v>
      </c>
      <c r="E208" s="160">
        <f t="shared" si="111"/>
        <v>22073.237925736561</v>
      </c>
      <c r="F208" s="2"/>
      <c r="G208" s="160">
        <f>+$C208*TS!G142*(1+$C$33)</f>
        <v>0</v>
      </c>
      <c r="H208" s="160">
        <f>+$C208*TS!H142*(1+$C$33)</f>
        <v>0</v>
      </c>
      <c r="I208" s="160">
        <f>+$C208*TS!I142*(1+$C$33)</f>
        <v>0</v>
      </c>
      <c r="J208" s="160">
        <f>+$C208*TS!J142*(1+$C$33)</f>
        <v>10948.67741702787</v>
      </c>
      <c r="K208" s="160">
        <f>+$C208*TS!K142*(1+$C$33)</f>
        <v>11124.560508708693</v>
      </c>
      <c r="L208" s="160">
        <f>+$C208*TS!L142*(1+$C$33)</f>
        <v>0</v>
      </c>
      <c r="M208" s="160">
        <f>+$C208*TS!M142*(1+$C$33)</f>
        <v>0</v>
      </c>
      <c r="N208" s="160">
        <f>+$C208*TS!N142*(1+$C$33)</f>
        <v>0</v>
      </c>
      <c r="O208" s="160">
        <f>+$C208*TS!O142*(1+$C$33)</f>
        <v>0</v>
      </c>
      <c r="P208" s="160">
        <f>+$C208*TS!P142*(1+$C$33)</f>
        <v>0</v>
      </c>
      <c r="Q208" s="160">
        <f>+$C208*TS!Q142*(1+$C$33)</f>
        <v>0</v>
      </c>
      <c r="R208" s="160">
        <f>+$C208*TS!R142*(1+$C$33)</f>
        <v>0</v>
      </c>
      <c r="S208" s="160">
        <f>+$C208*TS!S142*(1+$C$33)</f>
        <v>0</v>
      </c>
      <c r="T208" s="160">
        <f>+$C208*TS!T142*(1+$C$33)</f>
        <v>0</v>
      </c>
      <c r="U208" s="160">
        <f>+$C208*TS!U142*(1+$C$33)</f>
        <v>0</v>
      </c>
      <c r="V208" s="160">
        <f>+$C208*TS!V142*(1+$C$33)</f>
        <v>0</v>
      </c>
      <c r="W208" s="160">
        <f>+$C208*TS!W142*(1+$C$33)</f>
        <v>0</v>
      </c>
      <c r="X208" s="160">
        <f>+$C208*TS!X142*(1+$C$33)</f>
        <v>0</v>
      </c>
      <c r="Y208" s="160">
        <f>+$C208*TS!Y142*(1+$C$33)</f>
        <v>0</v>
      </c>
      <c r="Z208" s="160">
        <f>+$C208*TS!Z142*(1+$C$33)</f>
        <v>0</v>
      </c>
      <c r="AA208" s="160">
        <f>+$C208*TS!AA142*(1+$C$33)</f>
        <v>0</v>
      </c>
      <c r="AB208" s="160">
        <f>+$C208*TS!AB142*(1+$C$33)</f>
        <v>0</v>
      </c>
      <c r="AC208" s="160">
        <f>+$C208*TS!AC142*(1+$C$33)</f>
        <v>0</v>
      </c>
      <c r="AD208" s="160">
        <f>+$C208*TS!AD142*(1+$C$33)</f>
        <v>0</v>
      </c>
      <c r="AE208" s="160">
        <f>+$C208*TS!AE142*(1+$C$33)</f>
        <v>0</v>
      </c>
      <c r="AF208" s="160">
        <f>+$C208*TS!AF142*(1+$C$33)</f>
        <v>0</v>
      </c>
      <c r="AG208" s="160">
        <f>+$C208*TS!AG142*(1+$C$33)</f>
        <v>0</v>
      </c>
      <c r="AH208" s="160">
        <f>+$C208*TS!AH142*(1+$C$33)</f>
        <v>0</v>
      </c>
      <c r="AI208" s="160">
        <f>+$C208*TS!AI142*(1+$C$33)</f>
        <v>0</v>
      </c>
      <c r="AJ208" s="160">
        <f>+$C208*TS!AJ142*(1+$C$33)</f>
        <v>0</v>
      </c>
      <c r="AK208" s="160">
        <f>+$C208*TS!AK142*(1+$C$33)</f>
        <v>0</v>
      </c>
      <c r="AL208" s="160">
        <f>+$C208*TS!AL142*(1+$C$33)</f>
        <v>0</v>
      </c>
      <c r="AM208" s="160">
        <f>+$C208*TS!AM142*(1+$C$33)</f>
        <v>0</v>
      </c>
      <c r="AN208" s="160">
        <f>+$C208*TS!AN142*(1+$C$33)</f>
        <v>0</v>
      </c>
      <c r="AO208" s="160">
        <f>+$C208*TS!AO142*(1+$C$33)</f>
        <v>0</v>
      </c>
      <c r="AP208" s="160">
        <f>+$C208*TS!AP142*(1+$C$33)</f>
        <v>0</v>
      </c>
      <c r="AQ208" s="160">
        <f>+$C208*TS!AQ142*(1+$C$33)</f>
        <v>0</v>
      </c>
      <c r="AR208" s="160">
        <f>+$C208*TS!AR142*(1+$C$33)</f>
        <v>0</v>
      </c>
      <c r="AS208" s="160">
        <f>+$C208*TS!AS142*(1+$C$33)</f>
        <v>0</v>
      </c>
      <c r="AT208" s="160">
        <f>+$C208*TS!AT142*(1+$C$33)</f>
        <v>0</v>
      </c>
      <c r="AU208" s="160">
        <f>+$C208*TS!AU142*(1+$C$33)</f>
        <v>0</v>
      </c>
      <c r="AV208" s="160">
        <f>+$C208*TS!AV142*(1+$C$33)</f>
        <v>0</v>
      </c>
    </row>
    <row r="209" spans="2:48" x14ac:dyDescent="0.2">
      <c r="B209" s="228" t="s">
        <v>179</v>
      </c>
      <c r="C209" s="259">
        <f>+TS!D143</f>
        <v>1578.3253919392523</v>
      </c>
      <c r="D209" s="262">
        <f t="shared" si="110"/>
        <v>3.5036061199210128E-2</v>
      </c>
      <c r="E209" s="160">
        <f t="shared" si="111"/>
        <v>1578.3253919392523</v>
      </c>
      <c r="F209" s="2"/>
      <c r="G209" s="160">
        <f>+$C209*TS!G143*(1+$C$33)</f>
        <v>0</v>
      </c>
      <c r="H209" s="160">
        <f>+$C209*TS!H143*(1+$C$33)</f>
        <v>0</v>
      </c>
      <c r="I209" s="160">
        <f>+$C209*TS!I143*(1+$C$33)</f>
        <v>0</v>
      </c>
      <c r="J209" s="160">
        <f>+$C209*TS!J143*(1+$C$33)</f>
        <v>798.98444353582556</v>
      </c>
      <c r="K209" s="160">
        <f>+$C209*TS!K143*(1+$C$33)</f>
        <v>779.34094840342675</v>
      </c>
      <c r="L209" s="160">
        <f>+$C209*TS!L143*(1+$C$33)</f>
        <v>0</v>
      </c>
      <c r="M209" s="160">
        <f>+$C209*TS!M143*(1+$C$33)</f>
        <v>0</v>
      </c>
      <c r="N209" s="160">
        <f>+$C209*TS!N143*(1+$C$33)</f>
        <v>0</v>
      </c>
      <c r="O209" s="160">
        <f>+$C209*TS!O143*(1+$C$33)</f>
        <v>0</v>
      </c>
      <c r="P209" s="160">
        <f>+$C209*TS!P143*(1+$C$33)</f>
        <v>0</v>
      </c>
      <c r="Q209" s="160">
        <f>+$C209*TS!Q143*(1+$C$33)</f>
        <v>0</v>
      </c>
      <c r="R209" s="160">
        <f>+$C209*TS!R143*(1+$C$33)</f>
        <v>0</v>
      </c>
      <c r="S209" s="160">
        <f>+$C209*TS!S143*(1+$C$33)</f>
        <v>0</v>
      </c>
      <c r="T209" s="160">
        <f>+$C209*TS!T143*(1+$C$33)</f>
        <v>0</v>
      </c>
      <c r="U209" s="160">
        <f>+$C209*TS!U143*(1+$C$33)</f>
        <v>0</v>
      </c>
      <c r="V209" s="160">
        <f>+$C209*TS!V143*(1+$C$33)</f>
        <v>0</v>
      </c>
      <c r="W209" s="160">
        <f>+$C209*TS!W143*(1+$C$33)</f>
        <v>0</v>
      </c>
      <c r="X209" s="160">
        <f>+$C209*TS!X143*(1+$C$33)</f>
        <v>0</v>
      </c>
      <c r="Y209" s="160">
        <f>+$C209*TS!Y143*(1+$C$33)</f>
        <v>0</v>
      </c>
      <c r="Z209" s="160">
        <f>+$C209*TS!Z143*(1+$C$33)</f>
        <v>0</v>
      </c>
      <c r="AA209" s="160">
        <f>+$C209*TS!AA143*(1+$C$33)</f>
        <v>0</v>
      </c>
      <c r="AB209" s="160">
        <f>+$C209*TS!AB143*(1+$C$33)</f>
        <v>0</v>
      </c>
      <c r="AC209" s="160">
        <f>+$C209*TS!AC143*(1+$C$33)</f>
        <v>0</v>
      </c>
      <c r="AD209" s="160">
        <f>+$C209*TS!AD143*(1+$C$33)</f>
        <v>0</v>
      </c>
      <c r="AE209" s="160">
        <f>+$C209*TS!AE143*(1+$C$33)</f>
        <v>0</v>
      </c>
      <c r="AF209" s="160">
        <f>+$C209*TS!AF143*(1+$C$33)</f>
        <v>0</v>
      </c>
      <c r="AG209" s="160">
        <f>+$C209*TS!AG143*(1+$C$33)</f>
        <v>0</v>
      </c>
      <c r="AH209" s="160">
        <f>+$C209*TS!AH143*(1+$C$33)</f>
        <v>0</v>
      </c>
      <c r="AI209" s="160">
        <f>+$C209*TS!AI143*(1+$C$33)</f>
        <v>0</v>
      </c>
      <c r="AJ209" s="160">
        <f>+$C209*TS!AJ143*(1+$C$33)</f>
        <v>0</v>
      </c>
      <c r="AK209" s="160">
        <f>+$C209*TS!AK143*(1+$C$33)</f>
        <v>0</v>
      </c>
      <c r="AL209" s="160">
        <f>+$C209*TS!AL143*(1+$C$33)</f>
        <v>0</v>
      </c>
      <c r="AM209" s="160">
        <f>+$C209*TS!AM143*(1+$C$33)</f>
        <v>0</v>
      </c>
      <c r="AN209" s="160">
        <f>+$C209*TS!AN143*(1+$C$33)</f>
        <v>0</v>
      </c>
      <c r="AO209" s="160">
        <f>+$C209*TS!AO143*(1+$C$33)</f>
        <v>0</v>
      </c>
      <c r="AP209" s="160">
        <f>+$C209*TS!AP143*(1+$C$33)</f>
        <v>0</v>
      </c>
      <c r="AQ209" s="160">
        <f>+$C209*TS!AQ143*(1+$C$33)</f>
        <v>0</v>
      </c>
      <c r="AR209" s="160">
        <f>+$C209*TS!AR143*(1+$C$33)</f>
        <v>0</v>
      </c>
      <c r="AS209" s="160">
        <f>+$C209*TS!AS143*(1+$C$33)</f>
        <v>0</v>
      </c>
      <c r="AT209" s="160">
        <f>+$C209*TS!AT143*(1+$C$33)</f>
        <v>0</v>
      </c>
      <c r="AU209" s="160">
        <f>+$C209*TS!AU143*(1+$C$33)</f>
        <v>0</v>
      </c>
      <c r="AV209" s="160">
        <f>+$C209*TS!AV143*(1+$C$33)</f>
        <v>0</v>
      </c>
    </row>
    <row r="210" spans="2:48" x14ac:dyDescent="0.2">
      <c r="B210" s="228" t="s">
        <v>170</v>
      </c>
      <c r="C210" s="259">
        <f>+TS!D144</f>
        <v>3464.3279073568929</v>
      </c>
      <c r="D210" s="262">
        <f t="shared" si="110"/>
        <v>7.6902016020381728E-2</v>
      </c>
      <c r="E210" s="160">
        <f t="shared" si="111"/>
        <v>3464.3279073568929</v>
      </c>
      <c r="F210" s="2"/>
      <c r="G210" s="160">
        <f>+$C210*TS!G144*(1+$C$33)</f>
        <v>0</v>
      </c>
      <c r="H210" s="160">
        <f>+$C210*TS!H144*(1+$C$33)</f>
        <v>0</v>
      </c>
      <c r="I210" s="160">
        <f>+$C210*TS!I144*(1+$C$33)</f>
        <v>0</v>
      </c>
      <c r="J210" s="160">
        <f>+$C210*TS!J144*(1+$C$33)</f>
        <v>1064.9318247014537</v>
      </c>
      <c r="K210" s="160">
        <f>+$C210*TS!K144*(1+$C$33)</f>
        <v>2399.3960826554394</v>
      </c>
      <c r="L210" s="160">
        <f>+$C210*TS!L144*(1+$C$33)</f>
        <v>0</v>
      </c>
      <c r="M210" s="160">
        <f>+$C210*TS!M144*(1+$C$33)</f>
        <v>0</v>
      </c>
      <c r="N210" s="160">
        <f>+$C210*TS!N144*(1+$C$33)</f>
        <v>0</v>
      </c>
      <c r="O210" s="160">
        <f>+$C210*TS!O144*(1+$C$33)</f>
        <v>0</v>
      </c>
      <c r="P210" s="160">
        <f>+$C210*TS!P144*(1+$C$33)</f>
        <v>0</v>
      </c>
      <c r="Q210" s="160">
        <f>+$C210*TS!Q144*(1+$C$33)</f>
        <v>0</v>
      </c>
      <c r="R210" s="160">
        <f>+$C210*TS!R144*(1+$C$33)</f>
        <v>0</v>
      </c>
      <c r="S210" s="160">
        <f>+$C210*TS!S144*(1+$C$33)</f>
        <v>0</v>
      </c>
      <c r="T210" s="160">
        <f>+$C210*TS!T144*(1+$C$33)</f>
        <v>0</v>
      </c>
      <c r="U210" s="160">
        <f>+$C210*TS!U144*(1+$C$33)</f>
        <v>0</v>
      </c>
      <c r="V210" s="160">
        <f>+$C210*TS!V144*(1+$C$33)</f>
        <v>0</v>
      </c>
      <c r="W210" s="160">
        <f>+$C210*TS!W144*(1+$C$33)</f>
        <v>0</v>
      </c>
      <c r="X210" s="160">
        <f>+$C210*TS!X144*(1+$C$33)</f>
        <v>0</v>
      </c>
      <c r="Y210" s="160">
        <f>+$C210*TS!Y144*(1+$C$33)</f>
        <v>0</v>
      </c>
      <c r="Z210" s="160">
        <f>+$C210*TS!Z144*(1+$C$33)</f>
        <v>0</v>
      </c>
      <c r="AA210" s="160">
        <f>+$C210*TS!AA144*(1+$C$33)</f>
        <v>0</v>
      </c>
      <c r="AB210" s="160">
        <f>+$C210*TS!AB144*(1+$C$33)</f>
        <v>0</v>
      </c>
      <c r="AC210" s="160">
        <f>+$C210*TS!AC144*(1+$C$33)</f>
        <v>0</v>
      </c>
      <c r="AD210" s="160">
        <f>+$C210*TS!AD144*(1+$C$33)</f>
        <v>0</v>
      </c>
      <c r="AE210" s="160">
        <f>+$C210*TS!AE144*(1+$C$33)</f>
        <v>0</v>
      </c>
      <c r="AF210" s="160">
        <f>+$C210*TS!AF144*(1+$C$33)</f>
        <v>0</v>
      </c>
      <c r="AG210" s="160">
        <f>+$C210*TS!AG144*(1+$C$33)</f>
        <v>0</v>
      </c>
      <c r="AH210" s="160">
        <f>+$C210*TS!AH144*(1+$C$33)</f>
        <v>0</v>
      </c>
      <c r="AI210" s="160">
        <f>+$C210*TS!AI144*(1+$C$33)</f>
        <v>0</v>
      </c>
      <c r="AJ210" s="160">
        <f>+$C210*TS!AJ144*(1+$C$33)</f>
        <v>0</v>
      </c>
      <c r="AK210" s="160">
        <f>+$C210*TS!AK144*(1+$C$33)</f>
        <v>0</v>
      </c>
      <c r="AL210" s="160">
        <f>+$C210*TS!AL144*(1+$C$33)</f>
        <v>0</v>
      </c>
      <c r="AM210" s="160">
        <f>+$C210*TS!AM144*(1+$C$33)</f>
        <v>0</v>
      </c>
      <c r="AN210" s="160">
        <f>+$C210*TS!AN144*(1+$C$33)</f>
        <v>0</v>
      </c>
      <c r="AO210" s="160">
        <f>+$C210*TS!AO144*(1+$C$33)</f>
        <v>0</v>
      </c>
      <c r="AP210" s="160">
        <f>+$C210*TS!AP144*(1+$C$33)</f>
        <v>0</v>
      </c>
      <c r="AQ210" s="160">
        <f>+$C210*TS!AQ144*(1+$C$33)</f>
        <v>0</v>
      </c>
      <c r="AR210" s="160">
        <f>+$C210*TS!AR144*(1+$C$33)</f>
        <v>0</v>
      </c>
      <c r="AS210" s="160">
        <f>+$C210*TS!AS144*(1+$C$33)</f>
        <v>0</v>
      </c>
      <c r="AT210" s="160">
        <f>+$C210*TS!AT144*(1+$C$33)</f>
        <v>0</v>
      </c>
      <c r="AU210" s="160">
        <f>+$C210*TS!AU144*(1+$C$33)</f>
        <v>0</v>
      </c>
      <c r="AV210" s="160">
        <f>+$C210*TS!AV144*(1+$C$33)</f>
        <v>0</v>
      </c>
    </row>
    <row r="211" spans="2:48" x14ac:dyDescent="0.2">
      <c r="B211" s="228" t="s">
        <v>180</v>
      </c>
      <c r="C211" s="259">
        <f>+TS!D145</f>
        <v>58.071509929906547</v>
      </c>
      <c r="D211" s="262">
        <f t="shared" si="110"/>
        <v>1.2890858793920064E-3</v>
      </c>
      <c r="E211" s="160">
        <f t="shared" si="111"/>
        <v>58.07150992990654</v>
      </c>
      <c r="F211" s="2"/>
      <c r="G211" s="160">
        <f>+$C211*TS!G145*(1+$C$33)</f>
        <v>0</v>
      </c>
      <c r="H211" s="160">
        <f>+$C211*TS!H145*(1+$C$33)</f>
        <v>0</v>
      </c>
      <c r="I211" s="160">
        <f>+$C211*TS!I145*(1+$C$33)</f>
        <v>0</v>
      </c>
      <c r="J211" s="160">
        <f>+$C211*TS!J145*(1+$C$33)</f>
        <v>32.665224335572425</v>
      </c>
      <c r="K211" s="160">
        <f>+$C211*TS!K145*(1+$C$33)</f>
        <v>25.406285594334111</v>
      </c>
      <c r="L211" s="160">
        <f>+$C211*TS!L145*(1+$C$33)</f>
        <v>0</v>
      </c>
      <c r="M211" s="160">
        <f>+$C211*TS!M145*(1+$C$33)</f>
        <v>0</v>
      </c>
      <c r="N211" s="160">
        <f>+$C211*TS!N145*(1+$C$33)</f>
        <v>0</v>
      </c>
      <c r="O211" s="160">
        <f>+$C211*TS!O145*(1+$C$33)</f>
        <v>0</v>
      </c>
      <c r="P211" s="160">
        <f>+$C211*TS!P145*(1+$C$33)</f>
        <v>0</v>
      </c>
      <c r="Q211" s="160">
        <f>+$C211*TS!Q145*(1+$C$33)</f>
        <v>0</v>
      </c>
      <c r="R211" s="160">
        <f>+$C211*TS!R145*(1+$C$33)</f>
        <v>0</v>
      </c>
      <c r="S211" s="160">
        <f>+$C211*TS!S145*(1+$C$33)</f>
        <v>0</v>
      </c>
      <c r="T211" s="160">
        <f>+$C211*TS!T145*(1+$C$33)</f>
        <v>0</v>
      </c>
      <c r="U211" s="160">
        <f>+$C211*TS!U145*(1+$C$33)</f>
        <v>0</v>
      </c>
      <c r="V211" s="160">
        <f>+$C211*TS!V145*(1+$C$33)</f>
        <v>0</v>
      </c>
      <c r="W211" s="160">
        <f>+$C211*TS!W145*(1+$C$33)</f>
        <v>0</v>
      </c>
      <c r="X211" s="160">
        <f>+$C211*TS!X145*(1+$C$33)</f>
        <v>0</v>
      </c>
      <c r="Y211" s="160">
        <f>+$C211*TS!Y145*(1+$C$33)</f>
        <v>0</v>
      </c>
      <c r="Z211" s="160">
        <f>+$C211*TS!Z145*(1+$C$33)</f>
        <v>0</v>
      </c>
      <c r="AA211" s="160">
        <f>+$C211*TS!AA145*(1+$C$33)</f>
        <v>0</v>
      </c>
      <c r="AB211" s="160">
        <f>+$C211*TS!AB145*(1+$C$33)</f>
        <v>0</v>
      </c>
      <c r="AC211" s="160">
        <f>+$C211*TS!AC145*(1+$C$33)</f>
        <v>0</v>
      </c>
      <c r="AD211" s="160">
        <f>+$C211*TS!AD145*(1+$C$33)</f>
        <v>0</v>
      </c>
      <c r="AE211" s="160">
        <f>+$C211*TS!AE145*(1+$C$33)</f>
        <v>0</v>
      </c>
      <c r="AF211" s="160">
        <f>+$C211*TS!AF145*(1+$C$33)</f>
        <v>0</v>
      </c>
      <c r="AG211" s="160">
        <f>+$C211*TS!AG145*(1+$C$33)</f>
        <v>0</v>
      </c>
      <c r="AH211" s="160">
        <f>+$C211*TS!AH145*(1+$C$33)</f>
        <v>0</v>
      </c>
      <c r="AI211" s="160">
        <f>+$C211*TS!AI145*(1+$C$33)</f>
        <v>0</v>
      </c>
      <c r="AJ211" s="160">
        <f>+$C211*TS!AJ145*(1+$C$33)</f>
        <v>0</v>
      </c>
      <c r="AK211" s="160">
        <f>+$C211*TS!AK145*(1+$C$33)</f>
        <v>0</v>
      </c>
      <c r="AL211" s="160">
        <f>+$C211*TS!AL145*(1+$C$33)</f>
        <v>0</v>
      </c>
      <c r="AM211" s="160">
        <f>+$C211*TS!AM145*(1+$C$33)</f>
        <v>0</v>
      </c>
      <c r="AN211" s="160">
        <f>+$C211*TS!AN145*(1+$C$33)</f>
        <v>0</v>
      </c>
      <c r="AO211" s="160">
        <f>+$C211*TS!AO145*(1+$C$33)</f>
        <v>0</v>
      </c>
      <c r="AP211" s="160">
        <f>+$C211*TS!AP145*(1+$C$33)</f>
        <v>0</v>
      </c>
      <c r="AQ211" s="160">
        <f>+$C211*TS!AQ145*(1+$C$33)</f>
        <v>0</v>
      </c>
      <c r="AR211" s="160">
        <f>+$C211*TS!AR145*(1+$C$33)</f>
        <v>0</v>
      </c>
      <c r="AS211" s="160">
        <f>+$C211*TS!AS145*(1+$C$33)</f>
        <v>0</v>
      </c>
      <c r="AT211" s="160">
        <f>+$C211*TS!AT145*(1+$C$33)</f>
        <v>0</v>
      </c>
      <c r="AU211" s="160">
        <f>+$C211*TS!AU145*(1+$C$33)</f>
        <v>0</v>
      </c>
      <c r="AV211" s="160">
        <f>+$C211*TS!AV145*(1+$C$33)</f>
        <v>0</v>
      </c>
    </row>
    <row r="212" spans="2:48" x14ac:dyDescent="0.2">
      <c r="B212" s="228" t="s">
        <v>181</v>
      </c>
      <c r="C212" s="259">
        <f>+TS!D146</f>
        <v>33.586448598130843</v>
      </c>
      <c r="D212" s="262">
        <f t="shared" si="110"/>
        <v>7.4556037339195802E-4</v>
      </c>
      <c r="E212" s="160">
        <f t="shared" si="111"/>
        <v>33.586448598130843</v>
      </c>
      <c r="F212" s="2"/>
      <c r="G212" s="160">
        <f>+$C212*TS!G146*(1+$C$33)</f>
        <v>0</v>
      </c>
      <c r="H212" s="160">
        <f>+$C212*TS!H146*(1+$C$33)</f>
        <v>0</v>
      </c>
      <c r="I212" s="160">
        <f>+$C212*TS!I146*(1+$C$33)</f>
        <v>0</v>
      </c>
      <c r="J212" s="160">
        <f>+$C212*TS!J146*(1+$C$33)</f>
        <v>18.8923773364486</v>
      </c>
      <c r="K212" s="160">
        <f>+$C212*TS!K146*(1+$C$33)</f>
        <v>14.694071261682243</v>
      </c>
      <c r="L212" s="160">
        <f>+$C212*TS!L146*(1+$C$33)</f>
        <v>0</v>
      </c>
      <c r="M212" s="160">
        <f>+$C212*TS!M146*(1+$C$33)</f>
        <v>0</v>
      </c>
      <c r="N212" s="160">
        <f>+$C212*TS!N146*(1+$C$33)</f>
        <v>0</v>
      </c>
      <c r="O212" s="160">
        <f>+$C212*TS!O146*(1+$C$33)</f>
        <v>0</v>
      </c>
      <c r="P212" s="160">
        <f>+$C212*TS!P146*(1+$C$33)</f>
        <v>0</v>
      </c>
      <c r="Q212" s="160">
        <f>+$C212*TS!Q146*(1+$C$33)</f>
        <v>0</v>
      </c>
      <c r="R212" s="160">
        <f>+$C212*TS!R146*(1+$C$33)</f>
        <v>0</v>
      </c>
      <c r="S212" s="160">
        <f>+$C212*TS!S146*(1+$C$33)</f>
        <v>0</v>
      </c>
      <c r="T212" s="160">
        <f>+$C212*TS!T146*(1+$C$33)</f>
        <v>0</v>
      </c>
      <c r="U212" s="160">
        <f>+$C212*TS!U146*(1+$C$33)</f>
        <v>0</v>
      </c>
      <c r="V212" s="160">
        <f>+$C212*TS!V146*(1+$C$33)</f>
        <v>0</v>
      </c>
      <c r="W212" s="160">
        <f>+$C212*TS!W146*(1+$C$33)</f>
        <v>0</v>
      </c>
      <c r="X212" s="160">
        <f>+$C212*TS!X146*(1+$C$33)</f>
        <v>0</v>
      </c>
      <c r="Y212" s="160">
        <f>+$C212*TS!Y146*(1+$C$33)</f>
        <v>0</v>
      </c>
      <c r="Z212" s="160">
        <f>+$C212*TS!Z146*(1+$C$33)</f>
        <v>0</v>
      </c>
      <c r="AA212" s="160">
        <f>+$C212*TS!AA146*(1+$C$33)</f>
        <v>0</v>
      </c>
      <c r="AB212" s="160">
        <f>+$C212*TS!AB146*(1+$C$33)</f>
        <v>0</v>
      </c>
      <c r="AC212" s="160">
        <f>+$C212*TS!AC146*(1+$C$33)</f>
        <v>0</v>
      </c>
      <c r="AD212" s="160">
        <f>+$C212*TS!AD146*(1+$C$33)</f>
        <v>0</v>
      </c>
      <c r="AE212" s="160">
        <f>+$C212*TS!AE146*(1+$C$33)</f>
        <v>0</v>
      </c>
      <c r="AF212" s="160">
        <f>+$C212*TS!AF146*(1+$C$33)</f>
        <v>0</v>
      </c>
      <c r="AG212" s="160">
        <f>+$C212*TS!AG146*(1+$C$33)</f>
        <v>0</v>
      </c>
      <c r="AH212" s="160">
        <f>+$C212*TS!AH146*(1+$C$33)</f>
        <v>0</v>
      </c>
      <c r="AI212" s="160">
        <f>+$C212*TS!AI146*(1+$C$33)</f>
        <v>0</v>
      </c>
      <c r="AJ212" s="160">
        <f>+$C212*TS!AJ146*(1+$C$33)</f>
        <v>0</v>
      </c>
      <c r="AK212" s="160">
        <f>+$C212*TS!AK146*(1+$C$33)</f>
        <v>0</v>
      </c>
      <c r="AL212" s="160">
        <f>+$C212*TS!AL146*(1+$C$33)</f>
        <v>0</v>
      </c>
      <c r="AM212" s="160">
        <f>+$C212*TS!AM146*(1+$C$33)</f>
        <v>0</v>
      </c>
      <c r="AN212" s="160">
        <f>+$C212*TS!AN146*(1+$C$33)</f>
        <v>0</v>
      </c>
      <c r="AO212" s="160">
        <f>+$C212*TS!AO146*(1+$C$33)</f>
        <v>0</v>
      </c>
      <c r="AP212" s="160">
        <f>+$C212*TS!AP146*(1+$C$33)</f>
        <v>0</v>
      </c>
      <c r="AQ212" s="160">
        <f>+$C212*TS!AQ146*(1+$C$33)</f>
        <v>0</v>
      </c>
      <c r="AR212" s="160">
        <f>+$C212*TS!AR146*(1+$C$33)</f>
        <v>0</v>
      </c>
      <c r="AS212" s="160">
        <f>+$C212*TS!AS146*(1+$C$33)</f>
        <v>0</v>
      </c>
      <c r="AT212" s="160">
        <f>+$C212*TS!AT146*(1+$C$33)</f>
        <v>0</v>
      </c>
      <c r="AU212" s="160">
        <f>+$C212*TS!AU146*(1+$C$33)</f>
        <v>0</v>
      </c>
      <c r="AV212" s="160">
        <f>+$C212*TS!AV146*(1+$C$33)</f>
        <v>0</v>
      </c>
    </row>
    <row r="213" spans="2:48" x14ac:dyDescent="0.2">
      <c r="B213" s="228" t="s">
        <v>182</v>
      </c>
      <c r="C213" s="259">
        <f>+TS!D147</f>
        <v>1202.3948598130842</v>
      </c>
      <c r="D213" s="262">
        <f t="shared" si="110"/>
        <v>2.6691061367432097E-2</v>
      </c>
      <c r="E213" s="160">
        <f t="shared" si="111"/>
        <v>1202.3948598130842</v>
      </c>
      <c r="F213" s="2"/>
      <c r="G213" s="160">
        <f>+$C213*TS!G147*(1+$C$33)</f>
        <v>0</v>
      </c>
      <c r="H213" s="160">
        <f>+$C213*TS!H147*(1+$C$33)</f>
        <v>0</v>
      </c>
      <c r="I213" s="160">
        <f>+$C213*TS!I147*(1+$C$33)</f>
        <v>0</v>
      </c>
      <c r="J213" s="160">
        <f>+$C213*TS!J147*(1+$C$33)</f>
        <v>676.34710864485987</v>
      </c>
      <c r="K213" s="160">
        <f>+$C213*TS!K147*(1+$C$33)</f>
        <v>526.04775116822429</v>
      </c>
      <c r="L213" s="160">
        <f>+$C213*TS!L147*(1+$C$33)</f>
        <v>0</v>
      </c>
      <c r="M213" s="160">
        <f>+$C213*TS!M147*(1+$C$33)</f>
        <v>0</v>
      </c>
      <c r="N213" s="160">
        <f>+$C213*TS!N147*(1+$C$33)</f>
        <v>0</v>
      </c>
      <c r="O213" s="160">
        <f>+$C213*TS!O147*(1+$C$33)</f>
        <v>0</v>
      </c>
      <c r="P213" s="160">
        <f>+$C213*TS!P147*(1+$C$33)</f>
        <v>0</v>
      </c>
      <c r="Q213" s="160">
        <f>+$C213*TS!Q147*(1+$C$33)</f>
        <v>0</v>
      </c>
      <c r="R213" s="160">
        <f>+$C213*TS!R147*(1+$C$33)</f>
        <v>0</v>
      </c>
      <c r="S213" s="160">
        <f>+$C213*TS!S147*(1+$C$33)</f>
        <v>0</v>
      </c>
      <c r="T213" s="160">
        <f>+$C213*TS!T147*(1+$C$33)</f>
        <v>0</v>
      </c>
      <c r="U213" s="160">
        <f>+$C213*TS!U147*(1+$C$33)</f>
        <v>0</v>
      </c>
      <c r="V213" s="160">
        <f>+$C213*TS!V147*(1+$C$33)</f>
        <v>0</v>
      </c>
      <c r="W213" s="160">
        <f>+$C213*TS!W147*(1+$C$33)</f>
        <v>0</v>
      </c>
      <c r="X213" s="160">
        <f>+$C213*TS!X147*(1+$C$33)</f>
        <v>0</v>
      </c>
      <c r="Y213" s="160">
        <f>+$C213*TS!Y147*(1+$C$33)</f>
        <v>0</v>
      </c>
      <c r="Z213" s="160">
        <f>+$C213*TS!Z147*(1+$C$33)</f>
        <v>0</v>
      </c>
      <c r="AA213" s="160">
        <f>+$C213*TS!AA147*(1+$C$33)</f>
        <v>0</v>
      </c>
      <c r="AB213" s="160">
        <f>+$C213*TS!AB147*(1+$C$33)</f>
        <v>0</v>
      </c>
      <c r="AC213" s="160">
        <f>+$C213*TS!AC147*(1+$C$33)</f>
        <v>0</v>
      </c>
      <c r="AD213" s="160">
        <f>+$C213*TS!AD147*(1+$C$33)</f>
        <v>0</v>
      </c>
      <c r="AE213" s="160">
        <f>+$C213*TS!AE147*(1+$C$33)</f>
        <v>0</v>
      </c>
      <c r="AF213" s="160">
        <f>+$C213*TS!AF147*(1+$C$33)</f>
        <v>0</v>
      </c>
      <c r="AG213" s="160">
        <f>+$C213*TS!AG147*(1+$C$33)</f>
        <v>0</v>
      </c>
      <c r="AH213" s="160">
        <f>+$C213*TS!AH147*(1+$C$33)</f>
        <v>0</v>
      </c>
      <c r="AI213" s="160">
        <f>+$C213*TS!AI147*(1+$C$33)</f>
        <v>0</v>
      </c>
      <c r="AJ213" s="160">
        <f>+$C213*TS!AJ147*(1+$C$33)</f>
        <v>0</v>
      </c>
      <c r="AK213" s="160">
        <f>+$C213*TS!AK147*(1+$C$33)</f>
        <v>0</v>
      </c>
      <c r="AL213" s="160">
        <f>+$C213*TS!AL147*(1+$C$33)</f>
        <v>0</v>
      </c>
      <c r="AM213" s="160">
        <f>+$C213*TS!AM147*(1+$C$33)</f>
        <v>0</v>
      </c>
      <c r="AN213" s="160">
        <f>+$C213*TS!AN147*(1+$C$33)</f>
        <v>0</v>
      </c>
      <c r="AO213" s="160">
        <f>+$C213*TS!AO147*(1+$C$33)</f>
        <v>0</v>
      </c>
      <c r="AP213" s="160">
        <f>+$C213*TS!AP147*(1+$C$33)</f>
        <v>0</v>
      </c>
      <c r="AQ213" s="160">
        <f>+$C213*TS!AQ147*(1+$C$33)</f>
        <v>0</v>
      </c>
      <c r="AR213" s="160">
        <f>+$C213*TS!AR147*(1+$C$33)</f>
        <v>0</v>
      </c>
      <c r="AS213" s="160">
        <f>+$C213*TS!AS147*(1+$C$33)</f>
        <v>0</v>
      </c>
      <c r="AT213" s="160">
        <f>+$C213*TS!AT147*(1+$C$33)</f>
        <v>0</v>
      </c>
      <c r="AU213" s="160">
        <f>+$C213*TS!AU147*(1+$C$33)</f>
        <v>0</v>
      </c>
      <c r="AV213" s="160">
        <f>+$C213*TS!AV147*(1+$C$33)</f>
        <v>0</v>
      </c>
    </row>
    <row r="214" spans="2:48" x14ac:dyDescent="0.2">
      <c r="B214" s="228" t="s">
        <v>183</v>
      </c>
      <c r="C214" s="259">
        <f>+TS!D148</f>
        <v>1571.0038874123832</v>
      </c>
      <c r="D214" s="262">
        <f t="shared" si="110"/>
        <v>3.4873536613352393E-2</v>
      </c>
      <c r="E214" s="160">
        <f t="shared" si="111"/>
        <v>1571.0038874123834</v>
      </c>
      <c r="F214" s="2"/>
      <c r="G214" s="160">
        <f>+$C214*TS!G148*(1+$C$33)</f>
        <v>0</v>
      </c>
      <c r="H214" s="160">
        <f>+$C214*TS!H148*(1+$C$33)</f>
        <v>0</v>
      </c>
      <c r="I214" s="160">
        <f>+$C214*TS!I148*(1+$C$33)</f>
        <v>0</v>
      </c>
      <c r="J214" s="160">
        <f>+$C214*TS!J148*(1+$C$33)</f>
        <v>717.66723941296732</v>
      </c>
      <c r="K214" s="160">
        <f>+$C214*TS!K148*(1+$C$33)</f>
        <v>853.33664799941596</v>
      </c>
      <c r="L214" s="160">
        <f>+$C214*TS!L148*(1+$C$33)</f>
        <v>0</v>
      </c>
      <c r="M214" s="160">
        <f>+$C214*TS!M148*(1+$C$33)</f>
        <v>0</v>
      </c>
      <c r="N214" s="160">
        <f>+$C214*TS!N148*(1+$C$33)</f>
        <v>0</v>
      </c>
      <c r="O214" s="160">
        <f>+$C214*TS!O148*(1+$C$33)</f>
        <v>0</v>
      </c>
      <c r="P214" s="160">
        <f>+$C214*TS!P148*(1+$C$33)</f>
        <v>0</v>
      </c>
      <c r="Q214" s="160">
        <f>+$C214*TS!Q148*(1+$C$33)</f>
        <v>0</v>
      </c>
      <c r="R214" s="160">
        <f>+$C214*TS!R148*(1+$C$33)</f>
        <v>0</v>
      </c>
      <c r="S214" s="160">
        <f>+$C214*TS!S148*(1+$C$33)</f>
        <v>0</v>
      </c>
      <c r="T214" s="160">
        <f>+$C214*TS!T148*(1+$C$33)</f>
        <v>0</v>
      </c>
      <c r="U214" s="160">
        <f>+$C214*TS!U148*(1+$C$33)</f>
        <v>0</v>
      </c>
      <c r="V214" s="160">
        <f>+$C214*TS!V148*(1+$C$33)</f>
        <v>0</v>
      </c>
      <c r="W214" s="160">
        <f>+$C214*TS!W148*(1+$C$33)</f>
        <v>0</v>
      </c>
      <c r="X214" s="160">
        <f>+$C214*TS!X148*(1+$C$33)</f>
        <v>0</v>
      </c>
      <c r="Y214" s="160">
        <f>+$C214*TS!Y148*(1+$C$33)</f>
        <v>0</v>
      </c>
      <c r="Z214" s="160">
        <f>+$C214*TS!Z148*(1+$C$33)</f>
        <v>0</v>
      </c>
      <c r="AA214" s="160">
        <f>+$C214*TS!AA148*(1+$C$33)</f>
        <v>0</v>
      </c>
      <c r="AB214" s="160">
        <f>+$C214*TS!AB148*(1+$C$33)</f>
        <v>0</v>
      </c>
      <c r="AC214" s="160">
        <f>+$C214*TS!AC148*(1+$C$33)</f>
        <v>0</v>
      </c>
      <c r="AD214" s="160">
        <f>+$C214*TS!AD148*(1+$C$33)</f>
        <v>0</v>
      </c>
      <c r="AE214" s="160">
        <f>+$C214*TS!AE148*(1+$C$33)</f>
        <v>0</v>
      </c>
      <c r="AF214" s="160">
        <f>+$C214*TS!AF148*(1+$C$33)</f>
        <v>0</v>
      </c>
      <c r="AG214" s="160">
        <f>+$C214*TS!AG148*(1+$C$33)</f>
        <v>0</v>
      </c>
      <c r="AH214" s="160">
        <f>+$C214*TS!AH148*(1+$C$33)</f>
        <v>0</v>
      </c>
      <c r="AI214" s="160">
        <f>+$C214*TS!AI148*(1+$C$33)</f>
        <v>0</v>
      </c>
      <c r="AJ214" s="160">
        <f>+$C214*TS!AJ148*(1+$C$33)</f>
        <v>0</v>
      </c>
      <c r="AK214" s="160">
        <f>+$C214*TS!AK148*(1+$C$33)</f>
        <v>0</v>
      </c>
      <c r="AL214" s="160">
        <f>+$C214*TS!AL148*(1+$C$33)</f>
        <v>0</v>
      </c>
      <c r="AM214" s="160">
        <f>+$C214*TS!AM148*(1+$C$33)</f>
        <v>0</v>
      </c>
      <c r="AN214" s="160">
        <f>+$C214*TS!AN148*(1+$C$33)</f>
        <v>0</v>
      </c>
      <c r="AO214" s="160">
        <f>+$C214*TS!AO148*(1+$C$33)</f>
        <v>0</v>
      </c>
      <c r="AP214" s="160">
        <f>+$C214*TS!AP148*(1+$C$33)</f>
        <v>0</v>
      </c>
      <c r="AQ214" s="160">
        <f>+$C214*TS!AQ148*(1+$C$33)</f>
        <v>0</v>
      </c>
      <c r="AR214" s="160">
        <f>+$C214*TS!AR148*(1+$C$33)</f>
        <v>0</v>
      </c>
      <c r="AS214" s="160">
        <f>+$C214*TS!AS148*(1+$C$33)</f>
        <v>0</v>
      </c>
      <c r="AT214" s="160">
        <f>+$C214*TS!AT148*(1+$C$33)</f>
        <v>0</v>
      </c>
      <c r="AU214" s="160">
        <f>+$C214*TS!AU148*(1+$C$33)</f>
        <v>0</v>
      </c>
      <c r="AV214" s="160">
        <f>+$C214*TS!AV148*(1+$C$33)</f>
        <v>0</v>
      </c>
    </row>
    <row r="215" spans="2:48" x14ac:dyDescent="0.2">
      <c r="B215" s="228" t="s">
        <v>184</v>
      </c>
      <c r="C215" s="259">
        <f>+TS!D149</f>
        <v>253.90826226635514</v>
      </c>
      <c r="D215" s="262">
        <f t="shared" si="110"/>
        <v>5.6363190132922266E-3</v>
      </c>
      <c r="E215" s="160">
        <f t="shared" si="111"/>
        <v>253.90826226635511</v>
      </c>
      <c r="F215" s="2"/>
      <c r="G215" s="160">
        <f>+$C215*TS!G149*(1+$C$33)</f>
        <v>0</v>
      </c>
      <c r="H215" s="160">
        <f>+$C215*TS!H149*(1+$C$33)</f>
        <v>0</v>
      </c>
      <c r="I215" s="160">
        <f>+$C215*TS!I149*(1+$C$33)</f>
        <v>0</v>
      </c>
      <c r="J215" s="160">
        <f>+$C215*TS!J149*(1+$C$33)</f>
        <v>142.82339752482474</v>
      </c>
      <c r="K215" s="160">
        <f>+$C215*TS!K149*(1+$C$33)</f>
        <v>111.08486474153035</v>
      </c>
      <c r="L215" s="160">
        <f>+$C215*TS!L149*(1+$C$33)</f>
        <v>0</v>
      </c>
      <c r="M215" s="160">
        <f>+$C215*TS!M149*(1+$C$33)</f>
        <v>0</v>
      </c>
      <c r="N215" s="160">
        <f>+$C215*TS!N149*(1+$C$33)</f>
        <v>0</v>
      </c>
      <c r="O215" s="160">
        <f>+$C215*TS!O149*(1+$C$33)</f>
        <v>0</v>
      </c>
      <c r="P215" s="160">
        <f>+$C215*TS!P149*(1+$C$33)</f>
        <v>0</v>
      </c>
      <c r="Q215" s="160">
        <f>+$C215*TS!Q149*(1+$C$33)</f>
        <v>0</v>
      </c>
      <c r="R215" s="160">
        <f>+$C215*TS!R149*(1+$C$33)</f>
        <v>0</v>
      </c>
      <c r="S215" s="160">
        <f>+$C215*TS!S149*(1+$C$33)</f>
        <v>0</v>
      </c>
      <c r="T215" s="160">
        <f>+$C215*TS!T149*(1+$C$33)</f>
        <v>0</v>
      </c>
      <c r="U215" s="160">
        <f>+$C215*TS!U149*(1+$C$33)</f>
        <v>0</v>
      </c>
      <c r="V215" s="160">
        <f>+$C215*TS!V149*(1+$C$33)</f>
        <v>0</v>
      </c>
      <c r="W215" s="160">
        <f>+$C215*TS!W149*(1+$C$33)</f>
        <v>0</v>
      </c>
      <c r="X215" s="160">
        <f>+$C215*TS!X149*(1+$C$33)</f>
        <v>0</v>
      </c>
      <c r="Y215" s="160">
        <f>+$C215*TS!Y149*(1+$C$33)</f>
        <v>0</v>
      </c>
      <c r="Z215" s="160">
        <f>+$C215*TS!Z149*(1+$C$33)</f>
        <v>0</v>
      </c>
      <c r="AA215" s="160">
        <f>+$C215*TS!AA149*(1+$C$33)</f>
        <v>0</v>
      </c>
      <c r="AB215" s="160">
        <f>+$C215*TS!AB149*(1+$C$33)</f>
        <v>0</v>
      </c>
      <c r="AC215" s="160">
        <f>+$C215*TS!AC149*(1+$C$33)</f>
        <v>0</v>
      </c>
      <c r="AD215" s="160">
        <f>+$C215*TS!AD149*(1+$C$33)</f>
        <v>0</v>
      </c>
      <c r="AE215" s="160">
        <f>+$C215*TS!AE149*(1+$C$33)</f>
        <v>0</v>
      </c>
      <c r="AF215" s="160">
        <f>+$C215*TS!AF149*(1+$C$33)</f>
        <v>0</v>
      </c>
      <c r="AG215" s="160">
        <f>+$C215*TS!AG149*(1+$C$33)</f>
        <v>0</v>
      </c>
      <c r="AH215" s="160">
        <f>+$C215*TS!AH149*(1+$C$33)</f>
        <v>0</v>
      </c>
      <c r="AI215" s="160">
        <f>+$C215*TS!AI149*(1+$C$33)</f>
        <v>0</v>
      </c>
      <c r="AJ215" s="160">
        <f>+$C215*TS!AJ149*(1+$C$33)</f>
        <v>0</v>
      </c>
      <c r="AK215" s="160">
        <f>+$C215*TS!AK149*(1+$C$33)</f>
        <v>0</v>
      </c>
      <c r="AL215" s="160">
        <f>+$C215*TS!AL149*(1+$C$33)</f>
        <v>0</v>
      </c>
      <c r="AM215" s="160">
        <f>+$C215*TS!AM149*(1+$C$33)</f>
        <v>0</v>
      </c>
      <c r="AN215" s="160">
        <f>+$C215*TS!AN149*(1+$C$33)</f>
        <v>0</v>
      </c>
      <c r="AO215" s="160">
        <f>+$C215*TS!AO149*(1+$C$33)</f>
        <v>0</v>
      </c>
      <c r="AP215" s="160">
        <f>+$C215*TS!AP149*(1+$C$33)</f>
        <v>0</v>
      </c>
      <c r="AQ215" s="160">
        <f>+$C215*TS!AQ149*(1+$C$33)</f>
        <v>0</v>
      </c>
      <c r="AR215" s="160">
        <f>+$C215*TS!AR149*(1+$C$33)</f>
        <v>0</v>
      </c>
      <c r="AS215" s="160">
        <f>+$C215*TS!AS149*(1+$C$33)</f>
        <v>0</v>
      </c>
      <c r="AT215" s="160">
        <f>+$C215*TS!AT149*(1+$C$33)</f>
        <v>0</v>
      </c>
      <c r="AU215" s="160">
        <f>+$C215*TS!AU149*(1+$C$33)</f>
        <v>0</v>
      </c>
      <c r="AV215" s="160">
        <f>+$C215*TS!AV149*(1+$C$33)</f>
        <v>0</v>
      </c>
    </row>
    <row r="216" spans="2:48" x14ac:dyDescent="0.2">
      <c r="B216" s="2" t="s">
        <v>189</v>
      </c>
      <c r="C216" s="259">
        <f>+TS!D152</f>
        <v>388.34997180257824</v>
      </c>
      <c r="D216" s="262">
        <f t="shared" si="110"/>
        <v>8.6206896551724137E-3</v>
      </c>
      <c r="E216" s="160">
        <f t="shared" si="111"/>
        <v>388.34997180257824</v>
      </c>
      <c r="F216" s="2"/>
      <c r="G216" s="160">
        <f>+$C216*TS!G151*(1+$C$33)</f>
        <v>0</v>
      </c>
      <c r="H216" s="160">
        <f>+$C216*TS!H151*(1+$C$33)</f>
        <v>0</v>
      </c>
      <c r="I216" s="160">
        <f>+$C216*TS!I151*(1+$C$33)</f>
        <v>0</v>
      </c>
      <c r="J216" s="160">
        <f>+$C216*TS!J151*(1+$C$33)</f>
        <v>218.44685913895026</v>
      </c>
      <c r="K216" s="160">
        <f>+$C216*TS!K151*(1+$C$33)</f>
        <v>169.90311266362798</v>
      </c>
      <c r="L216" s="160">
        <f>+$C216*TS!L151*(1+$C$33)</f>
        <v>0</v>
      </c>
      <c r="M216" s="160">
        <f>+$C216*TS!M151*(1+$C$33)</f>
        <v>0</v>
      </c>
      <c r="N216" s="160">
        <f>+$C216*TS!N151*(1+$C$33)</f>
        <v>0</v>
      </c>
      <c r="O216" s="160">
        <f>+$C216*TS!O151*(1+$C$33)</f>
        <v>0</v>
      </c>
      <c r="P216" s="160">
        <f>+$C216*TS!P151*(1+$C$33)</f>
        <v>0</v>
      </c>
      <c r="Q216" s="160">
        <f>+$C216*TS!Q151*(1+$C$33)</f>
        <v>0</v>
      </c>
      <c r="R216" s="160">
        <f>+$C216*TS!R151*(1+$C$33)</f>
        <v>0</v>
      </c>
      <c r="S216" s="160">
        <f>+$C216*TS!S151*(1+$C$33)</f>
        <v>0</v>
      </c>
      <c r="T216" s="160">
        <f>+$C216*TS!T151*(1+$C$33)</f>
        <v>0</v>
      </c>
      <c r="U216" s="160">
        <f>+$C216*TS!U151*(1+$C$33)</f>
        <v>0</v>
      </c>
      <c r="V216" s="160">
        <f>+$C216*TS!V151*(1+$C$33)</f>
        <v>0</v>
      </c>
      <c r="W216" s="160">
        <f>+$C216*TS!W151*(1+$C$33)</f>
        <v>0</v>
      </c>
      <c r="X216" s="160">
        <f>+$C216*TS!X151*(1+$C$33)</f>
        <v>0</v>
      </c>
      <c r="Y216" s="160">
        <f>+$C216*TS!Y151*(1+$C$33)</f>
        <v>0</v>
      </c>
      <c r="Z216" s="160">
        <f>+$C216*TS!Z151*(1+$C$33)</f>
        <v>0</v>
      </c>
      <c r="AA216" s="160">
        <f>+$C216*TS!AA151*(1+$C$33)</f>
        <v>0</v>
      </c>
      <c r="AB216" s="160">
        <f>+$C216*TS!AB151*(1+$C$33)</f>
        <v>0</v>
      </c>
      <c r="AC216" s="160">
        <f>+$C216*TS!AC151*(1+$C$33)</f>
        <v>0</v>
      </c>
      <c r="AD216" s="160">
        <f>+$C216*TS!AD151*(1+$C$33)</f>
        <v>0</v>
      </c>
      <c r="AE216" s="160">
        <f>+$C216*TS!AE151*(1+$C$33)</f>
        <v>0</v>
      </c>
      <c r="AF216" s="160">
        <f>+$C216*TS!AF151*(1+$C$33)</f>
        <v>0</v>
      </c>
      <c r="AG216" s="160">
        <f>+$C216*TS!AG151*(1+$C$33)</f>
        <v>0</v>
      </c>
      <c r="AH216" s="160">
        <f>+$C216*TS!AH151*(1+$C$33)</f>
        <v>0</v>
      </c>
      <c r="AI216" s="160">
        <f>+$C216*TS!AI151*(1+$C$33)</f>
        <v>0</v>
      </c>
      <c r="AJ216" s="160">
        <f>+$C216*TS!AJ151*(1+$C$33)</f>
        <v>0</v>
      </c>
      <c r="AK216" s="160">
        <f>+$C216*TS!AK151*(1+$C$33)</f>
        <v>0</v>
      </c>
      <c r="AL216" s="160">
        <f>+$C216*TS!AL151*(1+$C$33)</f>
        <v>0</v>
      </c>
      <c r="AM216" s="160">
        <f>+$C216*TS!AM151*(1+$C$33)</f>
        <v>0</v>
      </c>
      <c r="AN216" s="160">
        <f>+$C216*TS!AN151*(1+$C$33)</f>
        <v>0</v>
      </c>
      <c r="AO216" s="160">
        <f>+$C216*TS!AO151*(1+$C$33)</f>
        <v>0</v>
      </c>
      <c r="AP216" s="160">
        <f>+$C216*TS!AP151*(1+$C$33)</f>
        <v>0</v>
      </c>
      <c r="AQ216" s="160">
        <f>+$C216*TS!AQ151*(1+$C$33)</f>
        <v>0</v>
      </c>
      <c r="AR216" s="160">
        <f>+$C216*TS!AR151*(1+$C$33)</f>
        <v>0</v>
      </c>
      <c r="AS216" s="160">
        <f>+$C216*TS!AS151*(1+$C$33)</f>
        <v>0</v>
      </c>
      <c r="AT216" s="160">
        <f>+$C216*TS!AT151*(1+$C$33)</f>
        <v>0</v>
      </c>
      <c r="AU216" s="160">
        <f>+$C216*TS!AU151*(1+$C$33)</f>
        <v>0</v>
      </c>
      <c r="AV216" s="160">
        <f>+$C216*TS!AV151*(1+$C$33)</f>
        <v>0</v>
      </c>
    </row>
    <row r="217" spans="2:48" x14ac:dyDescent="0.2">
      <c r="B217" s="22" t="s">
        <v>185</v>
      </c>
      <c r="C217" s="259">
        <f>+TS!D154</f>
        <v>1941.7498590128912</v>
      </c>
      <c r="D217" s="262">
        <f t="shared" si="110"/>
        <v>4.3103448275862072E-2</v>
      </c>
      <c r="E217" s="160">
        <f t="shared" si="111"/>
        <v>1941.7498590128912</v>
      </c>
      <c r="F217" s="2"/>
      <c r="G217" s="160">
        <f>+$C217*TS!G153*(1+$C$33)</f>
        <v>0</v>
      </c>
      <c r="H217" s="160">
        <f>+$C217*TS!H153*(1+$C$33)</f>
        <v>0</v>
      </c>
      <c r="I217" s="160">
        <f>+$C217*TS!I153*(1+$C$33)</f>
        <v>0</v>
      </c>
      <c r="J217" s="160">
        <f>+$C217*TS!J153*(1+$C$33)</f>
        <v>1092.2342956947514</v>
      </c>
      <c r="K217" s="160">
        <f>+$C217*TS!K153*(1+$C$33)</f>
        <v>849.51556331813993</v>
      </c>
      <c r="L217" s="160">
        <f>+$C217*TS!L153*(1+$C$33)</f>
        <v>0</v>
      </c>
      <c r="M217" s="160">
        <f>+$C217*TS!M153*(1+$C$33)</f>
        <v>0</v>
      </c>
      <c r="N217" s="160">
        <f>+$C217*TS!N153*(1+$C$33)</f>
        <v>0</v>
      </c>
      <c r="O217" s="160">
        <f>+$C217*TS!O153*(1+$C$33)</f>
        <v>0</v>
      </c>
      <c r="P217" s="160">
        <f>+$C217*TS!P153*(1+$C$33)</f>
        <v>0</v>
      </c>
      <c r="Q217" s="160">
        <f>+$C217*TS!Q153*(1+$C$33)</f>
        <v>0</v>
      </c>
      <c r="R217" s="160">
        <f>+$C217*TS!R153*(1+$C$33)</f>
        <v>0</v>
      </c>
      <c r="S217" s="160">
        <f>+$C217*TS!S153*(1+$C$33)</f>
        <v>0</v>
      </c>
      <c r="T217" s="160">
        <f>+$C217*TS!T153*(1+$C$33)</f>
        <v>0</v>
      </c>
      <c r="U217" s="160">
        <f>+$C217*TS!U153*(1+$C$33)</f>
        <v>0</v>
      </c>
      <c r="V217" s="160">
        <f>+$C217*TS!V153*(1+$C$33)</f>
        <v>0</v>
      </c>
      <c r="W217" s="160">
        <f>+$C217*TS!W153*(1+$C$33)</f>
        <v>0</v>
      </c>
      <c r="X217" s="160">
        <f>+$C217*TS!X153*(1+$C$33)</f>
        <v>0</v>
      </c>
      <c r="Y217" s="160">
        <f>+$C217*TS!Y153*(1+$C$33)</f>
        <v>0</v>
      </c>
      <c r="Z217" s="160">
        <f>+$C217*TS!Z153*(1+$C$33)</f>
        <v>0</v>
      </c>
      <c r="AA217" s="160">
        <f>+$C217*TS!AA153*(1+$C$33)</f>
        <v>0</v>
      </c>
      <c r="AB217" s="160">
        <f>+$C217*TS!AB153*(1+$C$33)</f>
        <v>0</v>
      </c>
      <c r="AC217" s="160">
        <f>+$C217*TS!AC153*(1+$C$33)</f>
        <v>0</v>
      </c>
      <c r="AD217" s="160">
        <f>+$C217*TS!AD153*(1+$C$33)</f>
        <v>0</v>
      </c>
      <c r="AE217" s="160">
        <f>+$C217*TS!AE153*(1+$C$33)</f>
        <v>0</v>
      </c>
      <c r="AF217" s="160">
        <f>+$C217*TS!AF153*(1+$C$33)</f>
        <v>0</v>
      </c>
      <c r="AG217" s="160">
        <f>+$C217*TS!AG153*(1+$C$33)</f>
        <v>0</v>
      </c>
      <c r="AH217" s="160">
        <f>+$C217*TS!AH153*(1+$C$33)</f>
        <v>0</v>
      </c>
      <c r="AI217" s="160">
        <f>+$C217*TS!AI153*(1+$C$33)</f>
        <v>0</v>
      </c>
      <c r="AJ217" s="160">
        <f>+$C217*TS!AJ153*(1+$C$33)</f>
        <v>0</v>
      </c>
      <c r="AK217" s="160">
        <f>+$C217*TS!AK153*(1+$C$33)</f>
        <v>0</v>
      </c>
      <c r="AL217" s="160">
        <f>+$C217*TS!AL153*(1+$C$33)</f>
        <v>0</v>
      </c>
      <c r="AM217" s="160">
        <f>+$C217*TS!AM153*(1+$C$33)</f>
        <v>0</v>
      </c>
      <c r="AN217" s="160">
        <f>+$C217*TS!AN153*(1+$C$33)</f>
        <v>0</v>
      </c>
      <c r="AO217" s="160">
        <f>+$C217*TS!AO153*(1+$C$33)</f>
        <v>0</v>
      </c>
      <c r="AP217" s="160">
        <f>+$C217*TS!AP153*(1+$C$33)</f>
        <v>0</v>
      </c>
      <c r="AQ217" s="160">
        <f>+$C217*TS!AQ153*(1+$C$33)</f>
        <v>0</v>
      </c>
      <c r="AR217" s="160">
        <f>+$C217*TS!AR153*(1+$C$33)</f>
        <v>0</v>
      </c>
      <c r="AS217" s="160">
        <f>+$C217*TS!AS153*(1+$C$33)</f>
        <v>0</v>
      </c>
      <c r="AT217" s="160">
        <f>+$C217*TS!AT153*(1+$C$33)</f>
        <v>0</v>
      </c>
      <c r="AU217" s="160">
        <f>+$C217*TS!AU153*(1+$C$33)</f>
        <v>0</v>
      </c>
      <c r="AV217" s="160">
        <f>+$C217*TS!AV153*(1+$C$33)</f>
        <v>0</v>
      </c>
    </row>
    <row r="218" spans="2:48" x14ac:dyDescent="0.2">
      <c r="B218" s="22" t="s">
        <v>186</v>
      </c>
      <c r="C218" s="259">
        <f>+TS!D156</f>
        <v>1165.0499154077347</v>
      </c>
      <c r="D218" s="262">
        <f t="shared" si="110"/>
        <v>2.5862068965517241E-2</v>
      </c>
      <c r="E218" s="160">
        <f t="shared" si="111"/>
        <v>1165.0499154077347</v>
      </c>
      <c r="F218" s="2"/>
      <c r="G218" s="160">
        <f>+$C218*TS!G155*(1+$C$33)</f>
        <v>0</v>
      </c>
      <c r="H218" s="160">
        <f>+$C218*TS!H155*(1+$C$33)</f>
        <v>0</v>
      </c>
      <c r="I218" s="160">
        <f>+$C218*TS!I155*(1+$C$33)</f>
        <v>0</v>
      </c>
      <c r="J218" s="160">
        <f>+$C218*TS!J155*(1+$C$33)</f>
        <v>655.34057741685081</v>
      </c>
      <c r="K218" s="160">
        <f>+$C218*TS!K155*(1+$C$33)</f>
        <v>509.70933799088391</v>
      </c>
      <c r="L218" s="160">
        <f>+$C218*TS!L155*(1+$C$33)</f>
        <v>0</v>
      </c>
      <c r="M218" s="160">
        <f>+$C218*TS!M155*(1+$C$33)</f>
        <v>0</v>
      </c>
      <c r="N218" s="160">
        <f>+$C218*TS!N155*(1+$C$33)</f>
        <v>0</v>
      </c>
      <c r="O218" s="160">
        <f>+$C218*TS!O155*(1+$C$33)</f>
        <v>0</v>
      </c>
      <c r="P218" s="160">
        <f>+$C218*TS!P155*(1+$C$33)</f>
        <v>0</v>
      </c>
      <c r="Q218" s="160">
        <f>+$C218*TS!Q155*(1+$C$33)</f>
        <v>0</v>
      </c>
      <c r="R218" s="160">
        <f>+$C218*TS!R155*(1+$C$33)</f>
        <v>0</v>
      </c>
      <c r="S218" s="160">
        <f>+$C218*TS!S155*(1+$C$33)</f>
        <v>0</v>
      </c>
      <c r="T218" s="160">
        <f>+$C218*TS!T155*(1+$C$33)</f>
        <v>0</v>
      </c>
      <c r="U218" s="160">
        <f>+$C218*TS!U155*(1+$C$33)</f>
        <v>0</v>
      </c>
      <c r="V218" s="160">
        <f>+$C218*TS!V155*(1+$C$33)</f>
        <v>0</v>
      </c>
      <c r="W218" s="160">
        <f>+$C218*TS!W155*(1+$C$33)</f>
        <v>0</v>
      </c>
      <c r="X218" s="160">
        <f>+$C218*TS!X155*(1+$C$33)</f>
        <v>0</v>
      </c>
      <c r="Y218" s="160">
        <f>+$C218*TS!Y155*(1+$C$33)</f>
        <v>0</v>
      </c>
      <c r="Z218" s="160">
        <f>+$C218*TS!Z155*(1+$C$33)</f>
        <v>0</v>
      </c>
      <c r="AA218" s="160">
        <f>+$C218*TS!AA155*(1+$C$33)</f>
        <v>0</v>
      </c>
      <c r="AB218" s="160">
        <f>+$C218*TS!AB155*(1+$C$33)</f>
        <v>0</v>
      </c>
      <c r="AC218" s="160">
        <f>+$C218*TS!AC155*(1+$C$33)</f>
        <v>0</v>
      </c>
      <c r="AD218" s="160">
        <f>+$C218*TS!AD155*(1+$C$33)</f>
        <v>0</v>
      </c>
      <c r="AE218" s="160">
        <f>+$C218*TS!AE155*(1+$C$33)</f>
        <v>0</v>
      </c>
      <c r="AF218" s="160">
        <f>+$C218*TS!AF155*(1+$C$33)</f>
        <v>0</v>
      </c>
      <c r="AG218" s="160">
        <f>+$C218*TS!AG155*(1+$C$33)</f>
        <v>0</v>
      </c>
      <c r="AH218" s="160">
        <f>+$C218*TS!AH155*(1+$C$33)</f>
        <v>0</v>
      </c>
      <c r="AI218" s="160">
        <f>+$C218*TS!AI155*(1+$C$33)</f>
        <v>0</v>
      </c>
      <c r="AJ218" s="160">
        <f>+$C218*TS!AJ155*(1+$C$33)</f>
        <v>0</v>
      </c>
      <c r="AK218" s="160">
        <f>+$C218*TS!AK155*(1+$C$33)</f>
        <v>0</v>
      </c>
      <c r="AL218" s="160">
        <f>+$C218*TS!AL155*(1+$C$33)</f>
        <v>0</v>
      </c>
      <c r="AM218" s="160">
        <f>+$C218*TS!AM155*(1+$C$33)</f>
        <v>0</v>
      </c>
      <c r="AN218" s="160">
        <f>+$C218*TS!AN155*(1+$C$33)</f>
        <v>0</v>
      </c>
      <c r="AO218" s="160">
        <f>+$C218*TS!AO155*(1+$C$33)</f>
        <v>0</v>
      </c>
      <c r="AP218" s="160">
        <f>+$C218*TS!AP155*(1+$C$33)</f>
        <v>0</v>
      </c>
      <c r="AQ218" s="160">
        <f>+$C218*TS!AQ155*(1+$C$33)</f>
        <v>0</v>
      </c>
      <c r="AR218" s="160">
        <f>+$C218*TS!AR155*(1+$C$33)</f>
        <v>0</v>
      </c>
      <c r="AS218" s="160">
        <f>+$C218*TS!AS155*(1+$C$33)</f>
        <v>0</v>
      </c>
      <c r="AT218" s="160">
        <f>+$C218*TS!AT155*(1+$C$33)</f>
        <v>0</v>
      </c>
      <c r="AU218" s="160">
        <f>+$C218*TS!AU155*(1+$C$33)</f>
        <v>0</v>
      </c>
      <c r="AV218" s="160">
        <f>+$C218*TS!AV155*(1+$C$33)</f>
        <v>0</v>
      </c>
    </row>
    <row r="219" spans="2:48" x14ac:dyDescent="0.2">
      <c r="B219" s="22" t="s">
        <v>187</v>
      </c>
      <c r="C219" s="259">
        <f>+TS!D158</f>
        <v>1941.7498590128912</v>
      </c>
      <c r="D219" s="262">
        <f t="shared" si="110"/>
        <v>4.3103448275862072E-2</v>
      </c>
      <c r="E219" s="160">
        <f t="shared" si="111"/>
        <v>1941.7498590128912</v>
      </c>
      <c r="F219" s="2"/>
      <c r="G219" s="160">
        <f>+$C219*TS!G157*(1+$C$33)</f>
        <v>0</v>
      </c>
      <c r="H219" s="160">
        <f>+$C219*TS!H157*(1+$C$33)</f>
        <v>0</v>
      </c>
      <c r="I219" s="160">
        <f>+$C219*TS!I157*(1+$C$33)</f>
        <v>0</v>
      </c>
      <c r="J219" s="160">
        <f>+$C219*TS!J157*(1+$C$33)</f>
        <v>1092.2342956947514</v>
      </c>
      <c r="K219" s="160">
        <f>+$C219*TS!K157*(1+$C$33)</f>
        <v>849.51556331813993</v>
      </c>
      <c r="L219" s="160">
        <f>+$C219*TS!L157*(1+$C$33)</f>
        <v>0</v>
      </c>
      <c r="M219" s="160">
        <f>+$C219*TS!M157*(1+$C$33)</f>
        <v>0</v>
      </c>
      <c r="N219" s="160">
        <f>+$C219*TS!N157*(1+$C$33)</f>
        <v>0</v>
      </c>
      <c r="O219" s="160">
        <f>+$C219*TS!O157*(1+$C$33)</f>
        <v>0</v>
      </c>
      <c r="P219" s="160">
        <f>+$C219*TS!P157*(1+$C$33)</f>
        <v>0</v>
      </c>
      <c r="Q219" s="160">
        <f>+$C219*TS!Q157*(1+$C$33)</f>
        <v>0</v>
      </c>
      <c r="R219" s="160">
        <f>+$C219*TS!R157*(1+$C$33)</f>
        <v>0</v>
      </c>
      <c r="S219" s="160">
        <f>+$C219*TS!S157*(1+$C$33)</f>
        <v>0</v>
      </c>
      <c r="T219" s="160">
        <f>+$C219*TS!T157*(1+$C$33)</f>
        <v>0</v>
      </c>
      <c r="U219" s="160">
        <f>+$C219*TS!U157*(1+$C$33)</f>
        <v>0</v>
      </c>
      <c r="V219" s="160">
        <f>+$C219*TS!V157*(1+$C$33)</f>
        <v>0</v>
      </c>
      <c r="W219" s="160">
        <f>+$C219*TS!W157*(1+$C$33)</f>
        <v>0</v>
      </c>
      <c r="X219" s="160">
        <f>+$C219*TS!X157*(1+$C$33)</f>
        <v>0</v>
      </c>
      <c r="Y219" s="160">
        <f>+$C219*TS!Y157*(1+$C$33)</f>
        <v>0</v>
      </c>
      <c r="Z219" s="160">
        <f>+$C219*TS!Z157*(1+$C$33)</f>
        <v>0</v>
      </c>
      <c r="AA219" s="160">
        <f>+$C219*TS!AA157*(1+$C$33)</f>
        <v>0</v>
      </c>
      <c r="AB219" s="160">
        <f>+$C219*TS!AB157*(1+$C$33)</f>
        <v>0</v>
      </c>
      <c r="AC219" s="160">
        <f>+$C219*TS!AC157*(1+$C$33)</f>
        <v>0</v>
      </c>
      <c r="AD219" s="160">
        <f>+$C219*TS!AD157*(1+$C$33)</f>
        <v>0</v>
      </c>
      <c r="AE219" s="160">
        <f>+$C219*TS!AE157*(1+$C$33)</f>
        <v>0</v>
      </c>
      <c r="AF219" s="160">
        <f>+$C219*TS!AF157*(1+$C$33)</f>
        <v>0</v>
      </c>
      <c r="AG219" s="160">
        <f>+$C219*TS!AG157*(1+$C$33)</f>
        <v>0</v>
      </c>
      <c r="AH219" s="160">
        <f>+$C219*TS!AH157*(1+$C$33)</f>
        <v>0</v>
      </c>
      <c r="AI219" s="160">
        <f>+$C219*TS!AI157*(1+$C$33)</f>
        <v>0</v>
      </c>
      <c r="AJ219" s="160">
        <f>+$C219*TS!AJ157*(1+$C$33)</f>
        <v>0</v>
      </c>
      <c r="AK219" s="160">
        <f>+$C219*TS!AK157*(1+$C$33)</f>
        <v>0</v>
      </c>
      <c r="AL219" s="160">
        <f>+$C219*TS!AL157*(1+$C$33)</f>
        <v>0</v>
      </c>
      <c r="AM219" s="160">
        <f>+$C219*TS!AM157*(1+$C$33)</f>
        <v>0</v>
      </c>
      <c r="AN219" s="160">
        <f>+$C219*TS!AN157*(1+$C$33)</f>
        <v>0</v>
      </c>
      <c r="AO219" s="160">
        <f>+$C219*TS!AO157*(1+$C$33)</f>
        <v>0</v>
      </c>
      <c r="AP219" s="160">
        <f>+$C219*TS!AP157*(1+$C$33)</f>
        <v>0</v>
      </c>
      <c r="AQ219" s="160">
        <f>+$C219*TS!AQ157*(1+$C$33)</f>
        <v>0</v>
      </c>
      <c r="AR219" s="160">
        <f>+$C219*TS!AR157*(1+$C$33)</f>
        <v>0</v>
      </c>
      <c r="AS219" s="160">
        <f>+$C219*TS!AS157*(1+$C$33)</f>
        <v>0</v>
      </c>
      <c r="AT219" s="160">
        <f>+$C219*TS!AT157*(1+$C$33)</f>
        <v>0</v>
      </c>
      <c r="AU219" s="160">
        <f>+$C219*TS!AU157*(1+$C$33)</f>
        <v>0</v>
      </c>
      <c r="AV219" s="160">
        <f>+$C219*TS!AV157*(1+$C$33)</f>
        <v>0</v>
      </c>
    </row>
    <row r="220" spans="2:48" x14ac:dyDescent="0.2">
      <c r="B220" s="22" t="s">
        <v>252</v>
      </c>
      <c r="C220" s="259">
        <f>+TS!D160</f>
        <v>776.69994360515648</v>
      </c>
      <c r="D220" s="262">
        <f t="shared" si="110"/>
        <v>1.7241379310344827E-2</v>
      </c>
      <c r="E220" s="160">
        <f t="shared" si="111"/>
        <v>776.69994360515648</v>
      </c>
      <c r="F220" s="2"/>
      <c r="G220" s="160">
        <f>+$C220*TS!G159*(1+$C$33)</f>
        <v>0</v>
      </c>
      <c r="H220" s="160">
        <f>+$C220*TS!H159*(1+$C$33)</f>
        <v>776.69994360515648</v>
      </c>
      <c r="I220" s="160">
        <f>+$C220*TS!I159*(1+$C$33)</f>
        <v>0</v>
      </c>
      <c r="J220" s="160">
        <f>+$C220*TS!J159*(1+$C$33)</f>
        <v>0</v>
      </c>
      <c r="K220" s="160">
        <f>+$C220*TS!K159*(1+$C$33)</f>
        <v>0</v>
      </c>
      <c r="L220" s="160">
        <f>+$C220*TS!L159*(1+$C$33)</f>
        <v>0</v>
      </c>
      <c r="M220" s="160">
        <f>+$C220*TS!M159*(1+$C$33)</f>
        <v>0</v>
      </c>
      <c r="N220" s="160">
        <f>+$C220*TS!N159*(1+$C$33)</f>
        <v>0</v>
      </c>
      <c r="O220" s="160">
        <f>+$C220*TS!O159*(1+$C$33)</f>
        <v>0</v>
      </c>
      <c r="P220" s="160">
        <f>+$C220*TS!P159*(1+$C$33)</f>
        <v>0</v>
      </c>
      <c r="Q220" s="160">
        <f>+$C220*TS!Q159*(1+$C$33)</f>
        <v>0</v>
      </c>
      <c r="R220" s="160">
        <f>+$C220*TS!R159*(1+$C$33)</f>
        <v>0</v>
      </c>
      <c r="S220" s="160">
        <f>+$C220*TS!S159*(1+$C$33)</f>
        <v>0</v>
      </c>
      <c r="T220" s="160">
        <f>+$C220*TS!T159*(1+$C$33)</f>
        <v>0</v>
      </c>
      <c r="U220" s="160">
        <f>+$C220*TS!U159*(1+$C$33)</f>
        <v>0</v>
      </c>
      <c r="V220" s="160">
        <f>+$C220*TS!V159*(1+$C$33)</f>
        <v>0</v>
      </c>
      <c r="W220" s="160">
        <f>+$C220*TS!W159*(1+$C$33)</f>
        <v>0</v>
      </c>
      <c r="X220" s="160">
        <f>+$C220*TS!X159*(1+$C$33)</f>
        <v>0</v>
      </c>
      <c r="Y220" s="160">
        <f>+$C220*TS!Y159*(1+$C$33)</f>
        <v>0</v>
      </c>
      <c r="Z220" s="160">
        <f>+$C220*TS!Z159*(1+$C$33)</f>
        <v>0</v>
      </c>
      <c r="AA220" s="160">
        <f>+$C220*TS!AA159*(1+$C$33)</f>
        <v>0</v>
      </c>
      <c r="AB220" s="160">
        <f>+$C220*TS!AB159*(1+$C$33)</f>
        <v>0</v>
      </c>
      <c r="AC220" s="160">
        <f>+$C220*TS!AC159*(1+$C$33)</f>
        <v>0</v>
      </c>
      <c r="AD220" s="160">
        <f>+$C220*TS!AD159*(1+$C$33)</f>
        <v>0</v>
      </c>
      <c r="AE220" s="160">
        <f>+$C220*TS!AE159*(1+$C$33)</f>
        <v>0</v>
      </c>
      <c r="AF220" s="160">
        <f>+$C220*TS!AF159*(1+$C$33)</f>
        <v>0</v>
      </c>
      <c r="AG220" s="160">
        <f>+$C220*TS!AG159*(1+$C$33)</f>
        <v>0</v>
      </c>
      <c r="AH220" s="160">
        <f>+$C220*TS!AH159*(1+$C$33)</f>
        <v>0</v>
      </c>
      <c r="AI220" s="160">
        <f>+$C220*TS!AI159*(1+$C$33)</f>
        <v>0</v>
      </c>
      <c r="AJ220" s="160">
        <f>+$C220*TS!AJ159*(1+$C$33)</f>
        <v>0</v>
      </c>
      <c r="AK220" s="160">
        <f>+$C220*TS!AK159*(1+$C$33)</f>
        <v>0</v>
      </c>
      <c r="AL220" s="160">
        <f>+$C220*TS!AL159*(1+$C$33)</f>
        <v>0</v>
      </c>
      <c r="AM220" s="160">
        <f>+$C220*TS!AM159*(1+$C$33)</f>
        <v>0</v>
      </c>
      <c r="AN220" s="160">
        <f>+$C220*TS!AN159*(1+$C$33)</f>
        <v>0</v>
      </c>
      <c r="AO220" s="160">
        <f>+$C220*TS!AO159*(1+$C$33)</f>
        <v>0</v>
      </c>
      <c r="AP220" s="160">
        <f>+$C220*TS!AP159*(1+$C$33)</f>
        <v>0</v>
      </c>
      <c r="AQ220" s="160">
        <f>+$C220*TS!AQ159*(1+$C$33)</f>
        <v>0</v>
      </c>
      <c r="AR220" s="160">
        <f>+$C220*TS!AR159*(1+$C$33)</f>
        <v>0</v>
      </c>
      <c r="AS220" s="160">
        <f>+$C220*TS!AS159*(1+$C$33)</f>
        <v>0</v>
      </c>
      <c r="AT220" s="160">
        <f>+$C220*TS!AT159*(1+$C$33)</f>
        <v>0</v>
      </c>
      <c r="AU220" s="160">
        <f>+$C220*TS!AU159*(1+$C$33)</f>
        <v>0</v>
      </c>
      <c r="AV220" s="160">
        <f>+$C220*TS!AV159*(1+$C$33)</f>
        <v>0</v>
      </c>
    </row>
    <row r="221" spans="2:48" x14ac:dyDescent="0.2">
      <c r="B221" s="22" t="s">
        <v>188</v>
      </c>
      <c r="C221" s="259">
        <f>+TS!D161</f>
        <v>0</v>
      </c>
      <c r="D221" s="262">
        <f>+E221/$E$223</f>
        <v>0</v>
      </c>
      <c r="E221" s="160">
        <f t="shared" si="111"/>
        <v>0</v>
      </c>
      <c r="F221" s="2"/>
      <c r="G221" s="160">
        <f>+$C221*TS!G161*(1+$C$33)</f>
        <v>0</v>
      </c>
      <c r="H221" s="160">
        <f>+$C221*TS!H161*(1+$C$33)</f>
        <v>0</v>
      </c>
      <c r="I221" s="160">
        <f>+$C221*TS!I161*(1+$C$33)</f>
        <v>0</v>
      </c>
      <c r="J221" s="160">
        <f>+$C221*TS!J161*(1+$C$33)</f>
        <v>0</v>
      </c>
      <c r="K221" s="160">
        <f>+$C221*TS!K161*(1+$C$33)</f>
        <v>0</v>
      </c>
      <c r="L221" s="160">
        <f>+$C221*TS!L161*(1+$C$33)</f>
        <v>0</v>
      </c>
      <c r="M221" s="160">
        <f>+$C221*TS!M161*(1+$C$33)</f>
        <v>0</v>
      </c>
      <c r="N221" s="160">
        <f>+$C221*TS!N161*(1+$C$33)</f>
        <v>0</v>
      </c>
      <c r="O221" s="160">
        <f>+$C221*TS!O161*(1+$C$33)</f>
        <v>0</v>
      </c>
      <c r="P221" s="160">
        <f>+$C221*TS!P161*(1+$C$33)</f>
        <v>0</v>
      </c>
      <c r="Q221" s="160">
        <f>+$C221*TS!Q161*(1+$C$33)</f>
        <v>0</v>
      </c>
      <c r="R221" s="160">
        <f>+$C221*TS!R161*(1+$C$33)</f>
        <v>0</v>
      </c>
      <c r="S221" s="160">
        <f>+$C221*TS!S161*(1+$C$33)</f>
        <v>0</v>
      </c>
      <c r="T221" s="160">
        <f>+$C221*TS!T161*(1+$C$33)</f>
        <v>0</v>
      </c>
      <c r="U221" s="160">
        <f>+$C221*TS!U161*(1+$C$33)</f>
        <v>0</v>
      </c>
      <c r="V221" s="160">
        <f>+$C221*TS!V161*(1+$C$33)</f>
        <v>0</v>
      </c>
      <c r="W221" s="160">
        <f>+$C221*TS!W161*(1+$C$33)</f>
        <v>0</v>
      </c>
      <c r="X221" s="160">
        <f>+$C221*TS!X161*(1+$C$33)</f>
        <v>0</v>
      </c>
      <c r="Y221" s="160">
        <f>+$C221*TS!Y161*(1+$C$33)</f>
        <v>0</v>
      </c>
      <c r="Z221" s="160">
        <f>+$C221*TS!Z161*(1+$C$33)</f>
        <v>0</v>
      </c>
      <c r="AA221" s="160">
        <f>+$C221*TS!AA161*(1+$C$33)</f>
        <v>0</v>
      </c>
      <c r="AB221" s="160">
        <f>+$C221*TS!AB161*(1+$C$33)</f>
        <v>0</v>
      </c>
      <c r="AC221" s="160">
        <f>+$C221*TS!AC161*(1+$C$33)</f>
        <v>0</v>
      </c>
      <c r="AD221" s="160">
        <f>+$C221*TS!AD161*(1+$C$33)</f>
        <v>0</v>
      </c>
      <c r="AE221" s="160">
        <f>+$C221*TS!AE161*(1+$C$33)</f>
        <v>0</v>
      </c>
      <c r="AF221" s="160">
        <f>+$C221*TS!AF161*(1+$C$33)</f>
        <v>0</v>
      </c>
      <c r="AG221" s="160">
        <f>+$C221*TS!AG161*(1+$C$33)</f>
        <v>0</v>
      </c>
      <c r="AH221" s="160">
        <f>+$C221*TS!AH161*(1+$C$33)</f>
        <v>0</v>
      </c>
      <c r="AI221" s="160">
        <f>+$C221*TS!AI161*(1+$C$33)</f>
        <v>0</v>
      </c>
      <c r="AJ221" s="160">
        <f>+$C221*TS!AJ161*(1+$C$33)</f>
        <v>0</v>
      </c>
      <c r="AK221" s="160">
        <f>+$C221*TS!AK161*(1+$C$33)</f>
        <v>0</v>
      </c>
      <c r="AL221" s="160">
        <f>+$C221*TS!AL161*(1+$C$33)</f>
        <v>0</v>
      </c>
      <c r="AM221" s="160">
        <f>+$C221*TS!AM161*(1+$C$33)</f>
        <v>0</v>
      </c>
      <c r="AN221" s="160">
        <f>+$C221*TS!AN161*(1+$C$33)</f>
        <v>0</v>
      </c>
      <c r="AO221" s="160">
        <f>+$C221*TS!AO161*(1+$C$33)</f>
        <v>0</v>
      </c>
      <c r="AP221" s="160">
        <f>+$C221*TS!AP161*(1+$C$33)</f>
        <v>0</v>
      </c>
      <c r="AQ221" s="160">
        <f>+$C221*TS!AQ161*(1+$C$33)</f>
        <v>0</v>
      </c>
      <c r="AR221" s="160">
        <f>+$C221*TS!AR161*(1+$C$33)</f>
        <v>0</v>
      </c>
      <c r="AS221" s="160">
        <f>+$C221*TS!AS161*(1+$C$33)</f>
        <v>0</v>
      </c>
      <c r="AT221" s="160">
        <f>+$C221*TS!AT161*(1+$C$33)</f>
        <v>0</v>
      </c>
      <c r="AU221" s="160">
        <f>+$C221*TS!AU161*(1+$C$33)</f>
        <v>0</v>
      </c>
      <c r="AV221" s="160">
        <f>+$C221*TS!AV161*(1+$C$33)</f>
        <v>0</v>
      </c>
    </row>
    <row r="222" spans="2:48" x14ac:dyDescent="0.2">
      <c r="C222" s="259"/>
      <c r="D222" s="262"/>
      <c r="E222" s="160"/>
      <c r="F222" s="2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  <c r="AU222" s="160"/>
      <c r="AV222" s="160"/>
    </row>
    <row r="223" spans="2:48" ht="13.5" thickBot="1" x14ac:dyDescent="0.25">
      <c r="B223" s="260" t="s">
        <v>243</v>
      </c>
      <c r="C223" s="266" t="s">
        <v>253</v>
      </c>
      <c r="D223" s="263">
        <f>+SUM(D206:D221)</f>
        <v>1</v>
      </c>
      <c r="E223" s="261">
        <f>+SUM(G223:AV223)</f>
        <v>45048.596729099074</v>
      </c>
      <c r="F223" s="260"/>
      <c r="G223" s="261">
        <f>+SUM(G206:G221)</f>
        <v>0</v>
      </c>
      <c r="H223" s="261">
        <f t="shared" ref="H223:AO223" si="112">+SUM(H206:H221)</f>
        <v>776.69994360515648</v>
      </c>
      <c r="I223" s="261">
        <f t="shared" si="112"/>
        <v>0</v>
      </c>
      <c r="J223" s="261">
        <f t="shared" si="112"/>
        <v>23169.200488305174</v>
      </c>
      <c r="K223" s="261">
        <f t="shared" si="112"/>
        <v>21102.696297188744</v>
      </c>
      <c r="L223" s="261">
        <f t="shared" si="112"/>
        <v>0</v>
      </c>
      <c r="M223" s="261">
        <f t="shared" si="112"/>
        <v>0</v>
      </c>
      <c r="N223" s="261">
        <f t="shared" si="112"/>
        <v>0</v>
      </c>
      <c r="O223" s="261">
        <f t="shared" si="112"/>
        <v>0</v>
      </c>
      <c r="P223" s="261">
        <f t="shared" si="112"/>
        <v>0</v>
      </c>
      <c r="Q223" s="261">
        <f t="shared" si="112"/>
        <v>0</v>
      </c>
      <c r="R223" s="261">
        <f t="shared" si="112"/>
        <v>0</v>
      </c>
      <c r="S223" s="261">
        <f t="shared" si="112"/>
        <v>0</v>
      </c>
      <c r="T223" s="261">
        <f t="shared" si="112"/>
        <v>0</v>
      </c>
      <c r="U223" s="261">
        <f t="shared" si="112"/>
        <v>0</v>
      </c>
      <c r="V223" s="261">
        <f t="shared" si="112"/>
        <v>0</v>
      </c>
      <c r="W223" s="261">
        <f t="shared" si="112"/>
        <v>0</v>
      </c>
      <c r="X223" s="261">
        <f t="shared" si="112"/>
        <v>0</v>
      </c>
      <c r="Y223" s="261">
        <f t="shared" si="112"/>
        <v>0</v>
      </c>
      <c r="Z223" s="261">
        <f t="shared" si="112"/>
        <v>0</v>
      </c>
      <c r="AA223" s="261">
        <f t="shared" si="112"/>
        <v>0</v>
      </c>
      <c r="AB223" s="261">
        <f t="shared" si="112"/>
        <v>0</v>
      </c>
      <c r="AC223" s="261">
        <f t="shared" si="112"/>
        <v>0</v>
      </c>
      <c r="AD223" s="261">
        <f t="shared" si="112"/>
        <v>0</v>
      </c>
      <c r="AE223" s="261">
        <f t="shared" si="112"/>
        <v>0</v>
      </c>
      <c r="AF223" s="261">
        <f t="shared" si="112"/>
        <v>0</v>
      </c>
      <c r="AG223" s="261">
        <f t="shared" si="112"/>
        <v>0</v>
      </c>
      <c r="AH223" s="261">
        <f t="shared" si="112"/>
        <v>0</v>
      </c>
      <c r="AI223" s="261">
        <f t="shared" si="112"/>
        <v>0</v>
      </c>
      <c r="AJ223" s="261">
        <f t="shared" si="112"/>
        <v>0</v>
      </c>
      <c r="AK223" s="261">
        <f t="shared" si="112"/>
        <v>0</v>
      </c>
      <c r="AL223" s="261">
        <f t="shared" si="112"/>
        <v>0</v>
      </c>
      <c r="AM223" s="261">
        <f t="shared" si="112"/>
        <v>0</v>
      </c>
      <c r="AN223" s="261">
        <f t="shared" si="112"/>
        <v>0</v>
      </c>
      <c r="AO223" s="261">
        <f t="shared" si="112"/>
        <v>0</v>
      </c>
      <c r="AP223" s="261">
        <f t="shared" ref="AP223:AV223" si="113">+SUM(AP206:AP221)</f>
        <v>0</v>
      </c>
      <c r="AQ223" s="261">
        <f t="shared" si="113"/>
        <v>0</v>
      </c>
      <c r="AR223" s="261">
        <f t="shared" si="113"/>
        <v>0</v>
      </c>
      <c r="AS223" s="261">
        <f t="shared" si="113"/>
        <v>0</v>
      </c>
      <c r="AT223" s="261">
        <f t="shared" si="113"/>
        <v>0</v>
      </c>
      <c r="AU223" s="261">
        <f t="shared" si="113"/>
        <v>0</v>
      </c>
      <c r="AV223" s="261">
        <f t="shared" si="113"/>
        <v>0</v>
      </c>
    </row>
    <row r="224" spans="2:48" ht="13.5" thickTop="1" x14ac:dyDescent="0.2">
      <c r="C224" s="259"/>
      <c r="D224" s="267" t="s">
        <v>77</v>
      </c>
      <c r="E224" s="160">
        <f>+E223-TS!D163*(1+C33)</f>
        <v>0</v>
      </c>
      <c r="F224" s="2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  <c r="AU224" s="160"/>
      <c r="AV224" s="160"/>
    </row>
    <row r="225" spans="2:48" x14ac:dyDescent="0.2">
      <c r="B225" s="178" t="s">
        <v>175</v>
      </c>
      <c r="C225" s="18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</row>
    <row r="226" spans="2:48" x14ac:dyDescent="0.2">
      <c r="B226" s="228" t="s">
        <v>176</v>
      </c>
      <c r="C226" s="259"/>
      <c r="D226" s="262">
        <f>+E226/$E$243</f>
        <v>8.9334213980839156E-2</v>
      </c>
      <c r="E226" s="160">
        <f>+SUM(G226:AV226)</f>
        <v>4926.3831261848609</v>
      </c>
      <c r="F226" s="2"/>
      <c r="G226" s="160">
        <f>+G206*G$5</f>
        <v>0</v>
      </c>
      <c r="H226" s="160">
        <f t="shared" ref="H226:AV226" si="114">+H206*H$5</f>
        <v>0</v>
      </c>
      <c r="I226" s="160">
        <f t="shared" si="114"/>
        <v>0</v>
      </c>
      <c r="J226" s="160">
        <f t="shared" si="114"/>
        <v>3363.5569662227958</v>
      </c>
      <c r="K226" s="160">
        <f t="shared" si="114"/>
        <v>1562.8261599620653</v>
      </c>
      <c r="L226" s="160">
        <f t="shared" si="114"/>
        <v>0</v>
      </c>
      <c r="M226" s="160">
        <f t="shared" si="114"/>
        <v>0</v>
      </c>
      <c r="N226" s="160">
        <f t="shared" si="114"/>
        <v>0</v>
      </c>
      <c r="O226" s="160">
        <f t="shared" si="114"/>
        <v>0</v>
      </c>
      <c r="P226" s="160">
        <f t="shared" si="114"/>
        <v>0</v>
      </c>
      <c r="Q226" s="160">
        <f t="shared" si="114"/>
        <v>0</v>
      </c>
      <c r="R226" s="160">
        <f t="shared" si="114"/>
        <v>0</v>
      </c>
      <c r="S226" s="160">
        <f t="shared" si="114"/>
        <v>0</v>
      </c>
      <c r="T226" s="160">
        <f t="shared" si="114"/>
        <v>0</v>
      </c>
      <c r="U226" s="160">
        <f t="shared" si="114"/>
        <v>0</v>
      </c>
      <c r="V226" s="160">
        <f t="shared" si="114"/>
        <v>0</v>
      </c>
      <c r="W226" s="160">
        <f t="shared" si="114"/>
        <v>0</v>
      </c>
      <c r="X226" s="160">
        <f t="shared" si="114"/>
        <v>0</v>
      </c>
      <c r="Y226" s="160">
        <f t="shared" si="114"/>
        <v>0</v>
      </c>
      <c r="Z226" s="160">
        <f t="shared" si="114"/>
        <v>0</v>
      </c>
      <c r="AA226" s="160">
        <f t="shared" si="114"/>
        <v>0</v>
      </c>
      <c r="AB226" s="160">
        <f t="shared" si="114"/>
        <v>0</v>
      </c>
      <c r="AC226" s="160">
        <f t="shared" si="114"/>
        <v>0</v>
      </c>
      <c r="AD226" s="160">
        <f t="shared" si="114"/>
        <v>0</v>
      </c>
      <c r="AE226" s="160">
        <f t="shared" si="114"/>
        <v>0</v>
      </c>
      <c r="AF226" s="160">
        <f t="shared" si="114"/>
        <v>0</v>
      </c>
      <c r="AG226" s="160">
        <f t="shared" si="114"/>
        <v>0</v>
      </c>
      <c r="AH226" s="160">
        <f t="shared" si="114"/>
        <v>0</v>
      </c>
      <c r="AI226" s="160">
        <f t="shared" si="114"/>
        <v>0</v>
      </c>
      <c r="AJ226" s="160">
        <f t="shared" si="114"/>
        <v>0</v>
      </c>
      <c r="AK226" s="160">
        <f t="shared" si="114"/>
        <v>0</v>
      </c>
      <c r="AL226" s="160">
        <f t="shared" si="114"/>
        <v>0</v>
      </c>
      <c r="AM226" s="160">
        <f t="shared" si="114"/>
        <v>0</v>
      </c>
      <c r="AN226" s="160">
        <f t="shared" si="114"/>
        <v>0</v>
      </c>
      <c r="AO226" s="160">
        <f t="shared" si="114"/>
        <v>0</v>
      </c>
      <c r="AP226" s="160">
        <f t="shared" si="114"/>
        <v>0</v>
      </c>
      <c r="AQ226" s="160">
        <f t="shared" si="114"/>
        <v>0</v>
      </c>
      <c r="AR226" s="160">
        <f t="shared" si="114"/>
        <v>0</v>
      </c>
      <c r="AS226" s="160">
        <f t="shared" si="114"/>
        <v>0</v>
      </c>
      <c r="AT226" s="160">
        <f t="shared" si="114"/>
        <v>0</v>
      </c>
      <c r="AU226" s="160">
        <f t="shared" si="114"/>
        <v>0</v>
      </c>
      <c r="AV226" s="160">
        <f t="shared" si="114"/>
        <v>0</v>
      </c>
    </row>
    <row r="227" spans="2:48" x14ac:dyDescent="0.2">
      <c r="B227" s="228" t="s">
        <v>177</v>
      </c>
      <c r="C227" s="259"/>
      <c r="D227" s="262">
        <f t="shared" ref="D227:D241" si="115">+E227/$E$243</f>
        <v>0.10116537522978634</v>
      </c>
      <c r="E227" s="160">
        <f t="shared" ref="E227:E241" si="116">+SUM(G227:AV227)</f>
        <v>5578.8188564918055</v>
      </c>
      <c r="F227" s="2"/>
      <c r="G227" s="160">
        <f t="shared" ref="G227:AV227" si="117">+G207*G$5</f>
        <v>0</v>
      </c>
      <c r="H227" s="160">
        <f t="shared" si="117"/>
        <v>0</v>
      </c>
      <c r="I227" s="160">
        <f t="shared" si="117"/>
        <v>0</v>
      </c>
      <c r="J227" s="160">
        <f t="shared" si="117"/>
        <v>3562.3613644324087</v>
      </c>
      <c r="K227" s="160">
        <f t="shared" si="117"/>
        <v>2016.4574920593966</v>
      </c>
      <c r="L227" s="160">
        <f t="shared" si="117"/>
        <v>0</v>
      </c>
      <c r="M227" s="160">
        <f t="shared" si="117"/>
        <v>0</v>
      </c>
      <c r="N227" s="160">
        <f t="shared" si="117"/>
        <v>0</v>
      </c>
      <c r="O227" s="160">
        <f t="shared" si="117"/>
        <v>0</v>
      </c>
      <c r="P227" s="160">
        <f t="shared" si="117"/>
        <v>0</v>
      </c>
      <c r="Q227" s="160">
        <f t="shared" si="117"/>
        <v>0</v>
      </c>
      <c r="R227" s="160">
        <f t="shared" si="117"/>
        <v>0</v>
      </c>
      <c r="S227" s="160">
        <f t="shared" si="117"/>
        <v>0</v>
      </c>
      <c r="T227" s="160">
        <f t="shared" si="117"/>
        <v>0</v>
      </c>
      <c r="U227" s="160">
        <f t="shared" si="117"/>
        <v>0</v>
      </c>
      <c r="V227" s="160">
        <f t="shared" si="117"/>
        <v>0</v>
      </c>
      <c r="W227" s="160">
        <f t="shared" si="117"/>
        <v>0</v>
      </c>
      <c r="X227" s="160">
        <f t="shared" si="117"/>
        <v>0</v>
      </c>
      <c r="Y227" s="160">
        <f t="shared" si="117"/>
        <v>0</v>
      </c>
      <c r="Z227" s="160">
        <f t="shared" si="117"/>
        <v>0</v>
      </c>
      <c r="AA227" s="160">
        <f t="shared" si="117"/>
        <v>0</v>
      </c>
      <c r="AB227" s="160">
        <f t="shared" si="117"/>
        <v>0</v>
      </c>
      <c r="AC227" s="160">
        <f t="shared" si="117"/>
        <v>0</v>
      </c>
      <c r="AD227" s="160">
        <f t="shared" si="117"/>
        <v>0</v>
      </c>
      <c r="AE227" s="160">
        <f t="shared" si="117"/>
        <v>0</v>
      </c>
      <c r="AF227" s="160">
        <f t="shared" si="117"/>
        <v>0</v>
      </c>
      <c r="AG227" s="160">
        <f t="shared" si="117"/>
        <v>0</v>
      </c>
      <c r="AH227" s="160">
        <f t="shared" si="117"/>
        <v>0</v>
      </c>
      <c r="AI227" s="160">
        <f t="shared" si="117"/>
        <v>0</v>
      </c>
      <c r="AJ227" s="160">
        <f t="shared" si="117"/>
        <v>0</v>
      </c>
      <c r="AK227" s="160">
        <f t="shared" si="117"/>
        <v>0</v>
      </c>
      <c r="AL227" s="160">
        <f t="shared" si="117"/>
        <v>0</v>
      </c>
      <c r="AM227" s="160">
        <f t="shared" si="117"/>
        <v>0</v>
      </c>
      <c r="AN227" s="160">
        <f t="shared" si="117"/>
        <v>0</v>
      </c>
      <c r="AO227" s="160">
        <f t="shared" si="117"/>
        <v>0</v>
      </c>
      <c r="AP227" s="160">
        <f t="shared" si="117"/>
        <v>0</v>
      </c>
      <c r="AQ227" s="160">
        <f t="shared" si="117"/>
        <v>0</v>
      </c>
      <c r="AR227" s="160">
        <f t="shared" si="117"/>
        <v>0</v>
      </c>
      <c r="AS227" s="160">
        <f t="shared" si="117"/>
        <v>0</v>
      </c>
      <c r="AT227" s="160">
        <f t="shared" si="117"/>
        <v>0</v>
      </c>
      <c r="AU227" s="160">
        <f t="shared" si="117"/>
        <v>0</v>
      </c>
      <c r="AV227" s="160">
        <f t="shared" si="117"/>
        <v>0</v>
      </c>
    </row>
    <row r="228" spans="2:48" x14ac:dyDescent="0.2">
      <c r="B228" s="228" t="s">
        <v>178</v>
      </c>
      <c r="C228" s="259"/>
      <c r="D228" s="262">
        <f t="shared" si="115"/>
        <v>0.49065090406277395</v>
      </c>
      <c r="E228" s="160">
        <f t="shared" si="116"/>
        <v>27057.207165226031</v>
      </c>
      <c r="F228" s="2"/>
      <c r="G228" s="160">
        <f t="shared" ref="G228:AV228" si="118">+G208*G$5</f>
        <v>0</v>
      </c>
      <c r="H228" s="160">
        <f t="shared" si="118"/>
        <v>0</v>
      </c>
      <c r="I228" s="160">
        <f t="shared" si="118"/>
        <v>0</v>
      </c>
      <c r="J228" s="160">
        <f t="shared" si="118"/>
        <v>13280.251759812527</v>
      </c>
      <c r="K228" s="160">
        <f t="shared" si="118"/>
        <v>13776.955405413504</v>
      </c>
      <c r="L228" s="160">
        <f t="shared" si="118"/>
        <v>0</v>
      </c>
      <c r="M228" s="160">
        <f t="shared" si="118"/>
        <v>0</v>
      </c>
      <c r="N228" s="160">
        <f t="shared" si="118"/>
        <v>0</v>
      </c>
      <c r="O228" s="160">
        <f t="shared" si="118"/>
        <v>0</v>
      </c>
      <c r="P228" s="160">
        <f t="shared" si="118"/>
        <v>0</v>
      </c>
      <c r="Q228" s="160">
        <f t="shared" si="118"/>
        <v>0</v>
      </c>
      <c r="R228" s="160">
        <f t="shared" si="118"/>
        <v>0</v>
      </c>
      <c r="S228" s="160">
        <f t="shared" si="118"/>
        <v>0</v>
      </c>
      <c r="T228" s="160">
        <f t="shared" si="118"/>
        <v>0</v>
      </c>
      <c r="U228" s="160">
        <f t="shared" si="118"/>
        <v>0</v>
      </c>
      <c r="V228" s="160">
        <f t="shared" si="118"/>
        <v>0</v>
      </c>
      <c r="W228" s="160">
        <f t="shared" si="118"/>
        <v>0</v>
      </c>
      <c r="X228" s="160">
        <f t="shared" si="118"/>
        <v>0</v>
      </c>
      <c r="Y228" s="160">
        <f t="shared" si="118"/>
        <v>0</v>
      </c>
      <c r="Z228" s="160">
        <f t="shared" si="118"/>
        <v>0</v>
      </c>
      <c r="AA228" s="160">
        <f t="shared" si="118"/>
        <v>0</v>
      </c>
      <c r="AB228" s="160">
        <f t="shared" si="118"/>
        <v>0</v>
      </c>
      <c r="AC228" s="160">
        <f t="shared" si="118"/>
        <v>0</v>
      </c>
      <c r="AD228" s="160">
        <f t="shared" si="118"/>
        <v>0</v>
      </c>
      <c r="AE228" s="160">
        <f t="shared" si="118"/>
        <v>0</v>
      </c>
      <c r="AF228" s="160">
        <f t="shared" si="118"/>
        <v>0</v>
      </c>
      <c r="AG228" s="160">
        <f t="shared" si="118"/>
        <v>0</v>
      </c>
      <c r="AH228" s="160">
        <f t="shared" si="118"/>
        <v>0</v>
      </c>
      <c r="AI228" s="160">
        <f t="shared" si="118"/>
        <v>0</v>
      </c>
      <c r="AJ228" s="160">
        <f t="shared" si="118"/>
        <v>0</v>
      </c>
      <c r="AK228" s="160">
        <f t="shared" si="118"/>
        <v>0</v>
      </c>
      <c r="AL228" s="160">
        <f t="shared" si="118"/>
        <v>0</v>
      </c>
      <c r="AM228" s="160">
        <f t="shared" si="118"/>
        <v>0</v>
      </c>
      <c r="AN228" s="160">
        <f t="shared" si="118"/>
        <v>0</v>
      </c>
      <c r="AO228" s="160">
        <f t="shared" si="118"/>
        <v>0</v>
      </c>
      <c r="AP228" s="160">
        <f t="shared" si="118"/>
        <v>0</v>
      </c>
      <c r="AQ228" s="160">
        <f t="shared" si="118"/>
        <v>0</v>
      </c>
      <c r="AR228" s="160">
        <f t="shared" si="118"/>
        <v>0</v>
      </c>
      <c r="AS228" s="160">
        <f t="shared" si="118"/>
        <v>0</v>
      </c>
      <c r="AT228" s="160">
        <f t="shared" si="118"/>
        <v>0</v>
      </c>
      <c r="AU228" s="160">
        <f t="shared" si="118"/>
        <v>0</v>
      </c>
      <c r="AV228" s="160">
        <f t="shared" si="118"/>
        <v>0</v>
      </c>
    </row>
    <row r="229" spans="2:48" x14ac:dyDescent="0.2">
      <c r="B229" s="228" t="s">
        <v>179</v>
      </c>
      <c r="C229" s="259"/>
      <c r="D229" s="262">
        <f t="shared" si="115"/>
        <v>3.5076074029430283E-2</v>
      </c>
      <c r="E229" s="160">
        <f t="shared" si="116"/>
        <v>1934.2889082614977</v>
      </c>
      <c r="F229" s="2"/>
      <c r="G229" s="160">
        <f t="shared" ref="G229:AV229" si="119">+G209*G$5</f>
        <v>0</v>
      </c>
      <c r="H229" s="160">
        <f t="shared" si="119"/>
        <v>0</v>
      </c>
      <c r="I229" s="160">
        <f t="shared" si="119"/>
        <v>0</v>
      </c>
      <c r="J229" s="160">
        <f t="shared" si="119"/>
        <v>969.13208401109944</v>
      </c>
      <c r="K229" s="160">
        <f t="shared" si="119"/>
        <v>965.15682425039824</v>
      </c>
      <c r="L229" s="160">
        <f t="shared" si="119"/>
        <v>0</v>
      </c>
      <c r="M229" s="160">
        <f t="shared" si="119"/>
        <v>0</v>
      </c>
      <c r="N229" s="160">
        <f t="shared" si="119"/>
        <v>0</v>
      </c>
      <c r="O229" s="160">
        <f t="shared" si="119"/>
        <v>0</v>
      </c>
      <c r="P229" s="160">
        <f t="shared" si="119"/>
        <v>0</v>
      </c>
      <c r="Q229" s="160">
        <f t="shared" si="119"/>
        <v>0</v>
      </c>
      <c r="R229" s="160">
        <f t="shared" si="119"/>
        <v>0</v>
      </c>
      <c r="S229" s="160">
        <f t="shared" si="119"/>
        <v>0</v>
      </c>
      <c r="T229" s="160">
        <f t="shared" si="119"/>
        <v>0</v>
      </c>
      <c r="U229" s="160">
        <f t="shared" si="119"/>
        <v>0</v>
      </c>
      <c r="V229" s="160">
        <f t="shared" si="119"/>
        <v>0</v>
      </c>
      <c r="W229" s="160">
        <f t="shared" si="119"/>
        <v>0</v>
      </c>
      <c r="X229" s="160">
        <f t="shared" si="119"/>
        <v>0</v>
      </c>
      <c r="Y229" s="160">
        <f t="shared" si="119"/>
        <v>0</v>
      </c>
      <c r="Z229" s="160">
        <f t="shared" si="119"/>
        <v>0</v>
      </c>
      <c r="AA229" s="160">
        <f t="shared" si="119"/>
        <v>0</v>
      </c>
      <c r="AB229" s="160">
        <f t="shared" si="119"/>
        <v>0</v>
      </c>
      <c r="AC229" s="160">
        <f t="shared" si="119"/>
        <v>0</v>
      </c>
      <c r="AD229" s="160">
        <f t="shared" si="119"/>
        <v>0</v>
      </c>
      <c r="AE229" s="160">
        <f t="shared" si="119"/>
        <v>0</v>
      </c>
      <c r="AF229" s="160">
        <f t="shared" si="119"/>
        <v>0</v>
      </c>
      <c r="AG229" s="160">
        <f t="shared" si="119"/>
        <v>0</v>
      </c>
      <c r="AH229" s="160">
        <f t="shared" si="119"/>
        <v>0</v>
      </c>
      <c r="AI229" s="160">
        <f t="shared" si="119"/>
        <v>0</v>
      </c>
      <c r="AJ229" s="160">
        <f t="shared" si="119"/>
        <v>0</v>
      </c>
      <c r="AK229" s="160">
        <f t="shared" si="119"/>
        <v>0</v>
      </c>
      <c r="AL229" s="160">
        <f t="shared" si="119"/>
        <v>0</v>
      </c>
      <c r="AM229" s="160">
        <f t="shared" si="119"/>
        <v>0</v>
      </c>
      <c r="AN229" s="160">
        <f t="shared" si="119"/>
        <v>0</v>
      </c>
      <c r="AO229" s="160">
        <f t="shared" si="119"/>
        <v>0</v>
      </c>
      <c r="AP229" s="160">
        <f t="shared" si="119"/>
        <v>0</v>
      </c>
      <c r="AQ229" s="160">
        <f t="shared" si="119"/>
        <v>0</v>
      </c>
      <c r="AR229" s="160">
        <f t="shared" si="119"/>
        <v>0</v>
      </c>
      <c r="AS229" s="160">
        <f t="shared" si="119"/>
        <v>0</v>
      </c>
      <c r="AT229" s="160">
        <f t="shared" si="119"/>
        <v>0</v>
      </c>
      <c r="AU229" s="160">
        <f t="shared" si="119"/>
        <v>0</v>
      </c>
      <c r="AV229" s="160">
        <f t="shared" si="119"/>
        <v>0</v>
      </c>
    </row>
    <row r="230" spans="2:48" x14ac:dyDescent="0.2">
      <c r="B230" s="228" t="s">
        <v>170</v>
      </c>
      <c r="C230" s="259"/>
      <c r="D230" s="262">
        <f t="shared" si="115"/>
        <v>7.7307998079160473E-2</v>
      </c>
      <c r="E230" s="160">
        <f t="shared" si="116"/>
        <v>4263.1910024752015</v>
      </c>
      <c r="F230" s="2"/>
      <c r="G230" s="160">
        <f t="shared" ref="G230:AV230" si="120">+G210*G$5</f>
        <v>0</v>
      </c>
      <c r="H230" s="160">
        <f t="shared" si="120"/>
        <v>0</v>
      </c>
      <c r="I230" s="160">
        <f t="shared" si="120"/>
        <v>0</v>
      </c>
      <c r="J230" s="160">
        <f t="shared" si="120"/>
        <v>1291.7142592105879</v>
      </c>
      <c r="K230" s="160">
        <f t="shared" si="120"/>
        <v>2971.476743264614</v>
      </c>
      <c r="L230" s="160">
        <f t="shared" si="120"/>
        <v>0</v>
      </c>
      <c r="M230" s="160">
        <f t="shared" si="120"/>
        <v>0</v>
      </c>
      <c r="N230" s="160">
        <f t="shared" si="120"/>
        <v>0</v>
      </c>
      <c r="O230" s="160">
        <f t="shared" si="120"/>
        <v>0</v>
      </c>
      <c r="P230" s="160">
        <f t="shared" si="120"/>
        <v>0</v>
      </c>
      <c r="Q230" s="160">
        <f t="shared" si="120"/>
        <v>0</v>
      </c>
      <c r="R230" s="160">
        <f t="shared" si="120"/>
        <v>0</v>
      </c>
      <c r="S230" s="160">
        <f t="shared" si="120"/>
        <v>0</v>
      </c>
      <c r="T230" s="160">
        <f t="shared" si="120"/>
        <v>0</v>
      </c>
      <c r="U230" s="160">
        <f t="shared" si="120"/>
        <v>0</v>
      </c>
      <c r="V230" s="160">
        <f t="shared" si="120"/>
        <v>0</v>
      </c>
      <c r="W230" s="160">
        <f t="shared" si="120"/>
        <v>0</v>
      </c>
      <c r="X230" s="160">
        <f t="shared" si="120"/>
        <v>0</v>
      </c>
      <c r="Y230" s="160">
        <f t="shared" si="120"/>
        <v>0</v>
      </c>
      <c r="Z230" s="160">
        <f t="shared" si="120"/>
        <v>0</v>
      </c>
      <c r="AA230" s="160">
        <f t="shared" si="120"/>
        <v>0</v>
      </c>
      <c r="AB230" s="160">
        <f t="shared" si="120"/>
        <v>0</v>
      </c>
      <c r="AC230" s="160">
        <f t="shared" si="120"/>
        <v>0</v>
      </c>
      <c r="AD230" s="160">
        <f t="shared" si="120"/>
        <v>0</v>
      </c>
      <c r="AE230" s="160">
        <f t="shared" si="120"/>
        <v>0</v>
      </c>
      <c r="AF230" s="160">
        <f t="shared" si="120"/>
        <v>0</v>
      </c>
      <c r="AG230" s="160">
        <f t="shared" si="120"/>
        <v>0</v>
      </c>
      <c r="AH230" s="160">
        <f t="shared" si="120"/>
        <v>0</v>
      </c>
      <c r="AI230" s="160">
        <f t="shared" si="120"/>
        <v>0</v>
      </c>
      <c r="AJ230" s="160">
        <f t="shared" si="120"/>
        <v>0</v>
      </c>
      <c r="AK230" s="160">
        <f t="shared" si="120"/>
        <v>0</v>
      </c>
      <c r="AL230" s="160">
        <f t="shared" si="120"/>
        <v>0</v>
      </c>
      <c r="AM230" s="160">
        <f t="shared" si="120"/>
        <v>0</v>
      </c>
      <c r="AN230" s="160">
        <f t="shared" si="120"/>
        <v>0</v>
      </c>
      <c r="AO230" s="160">
        <f t="shared" si="120"/>
        <v>0</v>
      </c>
      <c r="AP230" s="160">
        <f t="shared" si="120"/>
        <v>0</v>
      </c>
      <c r="AQ230" s="160">
        <f t="shared" si="120"/>
        <v>0</v>
      </c>
      <c r="AR230" s="160">
        <f t="shared" si="120"/>
        <v>0</v>
      </c>
      <c r="AS230" s="160">
        <f t="shared" si="120"/>
        <v>0</v>
      </c>
      <c r="AT230" s="160">
        <f t="shared" si="120"/>
        <v>0</v>
      </c>
      <c r="AU230" s="160">
        <f t="shared" si="120"/>
        <v>0</v>
      </c>
      <c r="AV230" s="160">
        <f t="shared" si="120"/>
        <v>0</v>
      </c>
    </row>
    <row r="231" spans="2:48" x14ac:dyDescent="0.2">
      <c r="B231" s="228" t="s">
        <v>180</v>
      </c>
      <c r="C231" s="259"/>
      <c r="D231" s="262">
        <f t="shared" si="115"/>
        <v>1.2890485227383271E-3</v>
      </c>
      <c r="E231" s="160">
        <f t="shared" si="116"/>
        <v>71.085271905047165</v>
      </c>
      <c r="F231" s="2"/>
      <c r="G231" s="160">
        <f t="shared" ref="G231:AV231" si="121">+G211*G$5</f>
        <v>0</v>
      </c>
      <c r="H231" s="160">
        <f t="shared" si="121"/>
        <v>0</v>
      </c>
      <c r="I231" s="160">
        <f t="shared" si="121"/>
        <v>0</v>
      </c>
      <c r="J231" s="160">
        <f t="shared" si="121"/>
        <v>39.62144343502969</v>
      </c>
      <c r="K231" s="160">
        <f t="shared" si="121"/>
        <v>31.463828470017468</v>
      </c>
      <c r="L231" s="160">
        <f t="shared" si="121"/>
        <v>0</v>
      </c>
      <c r="M231" s="160">
        <f t="shared" si="121"/>
        <v>0</v>
      </c>
      <c r="N231" s="160">
        <f t="shared" si="121"/>
        <v>0</v>
      </c>
      <c r="O231" s="160">
        <f t="shared" si="121"/>
        <v>0</v>
      </c>
      <c r="P231" s="160">
        <f t="shared" si="121"/>
        <v>0</v>
      </c>
      <c r="Q231" s="160">
        <f t="shared" si="121"/>
        <v>0</v>
      </c>
      <c r="R231" s="160">
        <f t="shared" si="121"/>
        <v>0</v>
      </c>
      <c r="S231" s="160">
        <f t="shared" si="121"/>
        <v>0</v>
      </c>
      <c r="T231" s="160">
        <f t="shared" si="121"/>
        <v>0</v>
      </c>
      <c r="U231" s="160">
        <f t="shared" si="121"/>
        <v>0</v>
      </c>
      <c r="V231" s="160">
        <f t="shared" si="121"/>
        <v>0</v>
      </c>
      <c r="W231" s="160">
        <f t="shared" si="121"/>
        <v>0</v>
      </c>
      <c r="X231" s="160">
        <f t="shared" si="121"/>
        <v>0</v>
      </c>
      <c r="Y231" s="160">
        <f t="shared" si="121"/>
        <v>0</v>
      </c>
      <c r="Z231" s="160">
        <f t="shared" si="121"/>
        <v>0</v>
      </c>
      <c r="AA231" s="160">
        <f t="shared" si="121"/>
        <v>0</v>
      </c>
      <c r="AB231" s="160">
        <f t="shared" si="121"/>
        <v>0</v>
      </c>
      <c r="AC231" s="160">
        <f t="shared" si="121"/>
        <v>0</v>
      </c>
      <c r="AD231" s="160">
        <f t="shared" si="121"/>
        <v>0</v>
      </c>
      <c r="AE231" s="160">
        <f t="shared" si="121"/>
        <v>0</v>
      </c>
      <c r="AF231" s="160">
        <f t="shared" si="121"/>
        <v>0</v>
      </c>
      <c r="AG231" s="160">
        <f t="shared" si="121"/>
        <v>0</v>
      </c>
      <c r="AH231" s="160">
        <f t="shared" si="121"/>
        <v>0</v>
      </c>
      <c r="AI231" s="160">
        <f t="shared" si="121"/>
        <v>0</v>
      </c>
      <c r="AJ231" s="160">
        <f t="shared" si="121"/>
        <v>0</v>
      </c>
      <c r="AK231" s="160">
        <f t="shared" si="121"/>
        <v>0</v>
      </c>
      <c r="AL231" s="160">
        <f t="shared" si="121"/>
        <v>0</v>
      </c>
      <c r="AM231" s="160">
        <f t="shared" si="121"/>
        <v>0</v>
      </c>
      <c r="AN231" s="160">
        <f t="shared" si="121"/>
        <v>0</v>
      </c>
      <c r="AO231" s="160">
        <f t="shared" si="121"/>
        <v>0</v>
      </c>
      <c r="AP231" s="160">
        <f t="shared" si="121"/>
        <v>0</v>
      </c>
      <c r="AQ231" s="160">
        <f t="shared" si="121"/>
        <v>0</v>
      </c>
      <c r="AR231" s="160">
        <f t="shared" si="121"/>
        <v>0</v>
      </c>
      <c r="AS231" s="160">
        <f t="shared" si="121"/>
        <v>0</v>
      </c>
      <c r="AT231" s="160">
        <f t="shared" si="121"/>
        <v>0</v>
      </c>
      <c r="AU231" s="160">
        <f t="shared" si="121"/>
        <v>0</v>
      </c>
      <c r="AV231" s="160">
        <f t="shared" si="121"/>
        <v>0</v>
      </c>
    </row>
    <row r="232" spans="2:48" x14ac:dyDescent="0.2">
      <c r="B232" s="228" t="s">
        <v>181</v>
      </c>
      <c r="C232" s="259"/>
      <c r="D232" s="262">
        <f t="shared" si="115"/>
        <v>7.4553876766257166E-4</v>
      </c>
      <c r="E232" s="160">
        <f t="shared" si="116"/>
        <v>41.113135060630981</v>
      </c>
      <c r="F232" s="2"/>
      <c r="G232" s="160">
        <f t="shared" ref="G232:AV232" si="122">+G212*G$5</f>
        <v>0</v>
      </c>
      <c r="H232" s="160">
        <f t="shared" si="122"/>
        <v>0</v>
      </c>
      <c r="I232" s="160">
        <f t="shared" si="122"/>
        <v>0</v>
      </c>
      <c r="J232" s="160">
        <f t="shared" si="122"/>
        <v>22.915601383890436</v>
      </c>
      <c r="K232" s="160">
        <f t="shared" si="122"/>
        <v>18.197533676740548</v>
      </c>
      <c r="L232" s="160">
        <f t="shared" si="122"/>
        <v>0</v>
      </c>
      <c r="M232" s="160">
        <f t="shared" si="122"/>
        <v>0</v>
      </c>
      <c r="N232" s="160">
        <f t="shared" si="122"/>
        <v>0</v>
      </c>
      <c r="O232" s="160">
        <f t="shared" si="122"/>
        <v>0</v>
      </c>
      <c r="P232" s="160">
        <f t="shared" si="122"/>
        <v>0</v>
      </c>
      <c r="Q232" s="160">
        <f t="shared" si="122"/>
        <v>0</v>
      </c>
      <c r="R232" s="160">
        <f t="shared" si="122"/>
        <v>0</v>
      </c>
      <c r="S232" s="160">
        <f t="shared" si="122"/>
        <v>0</v>
      </c>
      <c r="T232" s="160">
        <f t="shared" si="122"/>
        <v>0</v>
      </c>
      <c r="U232" s="160">
        <f t="shared" si="122"/>
        <v>0</v>
      </c>
      <c r="V232" s="160">
        <f t="shared" si="122"/>
        <v>0</v>
      </c>
      <c r="W232" s="160">
        <f t="shared" si="122"/>
        <v>0</v>
      </c>
      <c r="X232" s="160">
        <f t="shared" si="122"/>
        <v>0</v>
      </c>
      <c r="Y232" s="160">
        <f t="shared" si="122"/>
        <v>0</v>
      </c>
      <c r="Z232" s="160">
        <f t="shared" si="122"/>
        <v>0</v>
      </c>
      <c r="AA232" s="160">
        <f t="shared" si="122"/>
        <v>0</v>
      </c>
      <c r="AB232" s="160">
        <f t="shared" si="122"/>
        <v>0</v>
      </c>
      <c r="AC232" s="160">
        <f t="shared" si="122"/>
        <v>0</v>
      </c>
      <c r="AD232" s="160">
        <f t="shared" si="122"/>
        <v>0</v>
      </c>
      <c r="AE232" s="160">
        <f t="shared" si="122"/>
        <v>0</v>
      </c>
      <c r="AF232" s="160">
        <f t="shared" si="122"/>
        <v>0</v>
      </c>
      <c r="AG232" s="160">
        <f t="shared" si="122"/>
        <v>0</v>
      </c>
      <c r="AH232" s="160">
        <f t="shared" si="122"/>
        <v>0</v>
      </c>
      <c r="AI232" s="160">
        <f t="shared" si="122"/>
        <v>0</v>
      </c>
      <c r="AJ232" s="160">
        <f t="shared" si="122"/>
        <v>0</v>
      </c>
      <c r="AK232" s="160">
        <f t="shared" si="122"/>
        <v>0</v>
      </c>
      <c r="AL232" s="160">
        <f t="shared" si="122"/>
        <v>0</v>
      </c>
      <c r="AM232" s="160">
        <f t="shared" si="122"/>
        <v>0</v>
      </c>
      <c r="AN232" s="160">
        <f t="shared" si="122"/>
        <v>0</v>
      </c>
      <c r="AO232" s="160">
        <f t="shared" si="122"/>
        <v>0</v>
      </c>
      <c r="AP232" s="160">
        <f t="shared" si="122"/>
        <v>0</v>
      </c>
      <c r="AQ232" s="160">
        <f t="shared" si="122"/>
        <v>0</v>
      </c>
      <c r="AR232" s="160">
        <f t="shared" si="122"/>
        <v>0</v>
      </c>
      <c r="AS232" s="160">
        <f t="shared" si="122"/>
        <v>0</v>
      </c>
      <c r="AT232" s="160">
        <f t="shared" si="122"/>
        <v>0</v>
      </c>
      <c r="AU232" s="160">
        <f t="shared" si="122"/>
        <v>0</v>
      </c>
      <c r="AV232" s="160">
        <f t="shared" si="122"/>
        <v>0</v>
      </c>
    </row>
    <row r="233" spans="2:48" x14ac:dyDescent="0.2">
      <c r="B233" s="228" t="s">
        <v>182</v>
      </c>
      <c r="C233" s="259"/>
      <c r="D233" s="262">
        <f t="shared" si="115"/>
        <v>2.6690287882320068E-2</v>
      </c>
      <c r="E233" s="160">
        <f t="shared" si="116"/>
        <v>1471.8502351705893</v>
      </c>
      <c r="F233" s="2"/>
      <c r="G233" s="160">
        <f t="shared" ref="G233:AV233" si="123">+G213*G$5</f>
        <v>0</v>
      </c>
      <c r="H233" s="160">
        <f t="shared" si="123"/>
        <v>0</v>
      </c>
      <c r="I233" s="160">
        <f t="shared" si="123"/>
        <v>0</v>
      </c>
      <c r="J233" s="160">
        <f t="shared" si="123"/>
        <v>820.37852954327764</v>
      </c>
      <c r="K233" s="160">
        <f t="shared" si="123"/>
        <v>651.47170562731162</v>
      </c>
      <c r="L233" s="160">
        <f t="shared" si="123"/>
        <v>0</v>
      </c>
      <c r="M233" s="160">
        <f t="shared" si="123"/>
        <v>0</v>
      </c>
      <c r="N233" s="160">
        <f t="shared" si="123"/>
        <v>0</v>
      </c>
      <c r="O233" s="160">
        <f t="shared" si="123"/>
        <v>0</v>
      </c>
      <c r="P233" s="160">
        <f t="shared" si="123"/>
        <v>0</v>
      </c>
      <c r="Q233" s="160">
        <f t="shared" si="123"/>
        <v>0</v>
      </c>
      <c r="R233" s="160">
        <f t="shared" si="123"/>
        <v>0</v>
      </c>
      <c r="S233" s="160">
        <f t="shared" si="123"/>
        <v>0</v>
      </c>
      <c r="T233" s="160">
        <f t="shared" si="123"/>
        <v>0</v>
      </c>
      <c r="U233" s="160">
        <f t="shared" si="123"/>
        <v>0</v>
      </c>
      <c r="V233" s="160">
        <f t="shared" si="123"/>
        <v>0</v>
      </c>
      <c r="W233" s="160">
        <f t="shared" si="123"/>
        <v>0</v>
      </c>
      <c r="X233" s="160">
        <f t="shared" si="123"/>
        <v>0</v>
      </c>
      <c r="Y233" s="160">
        <f t="shared" si="123"/>
        <v>0</v>
      </c>
      <c r="Z233" s="160">
        <f t="shared" si="123"/>
        <v>0</v>
      </c>
      <c r="AA233" s="160">
        <f t="shared" si="123"/>
        <v>0</v>
      </c>
      <c r="AB233" s="160">
        <f t="shared" si="123"/>
        <v>0</v>
      </c>
      <c r="AC233" s="160">
        <f t="shared" si="123"/>
        <v>0</v>
      </c>
      <c r="AD233" s="160">
        <f t="shared" si="123"/>
        <v>0</v>
      </c>
      <c r="AE233" s="160">
        <f t="shared" si="123"/>
        <v>0</v>
      </c>
      <c r="AF233" s="160">
        <f t="shared" si="123"/>
        <v>0</v>
      </c>
      <c r="AG233" s="160">
        <f t="shared" si="123"/>
        <v>0</v>
      </c>
      <c r="AH233" s="160">
        <f t="shared" si="123"/>
        <v>0</v>
      </c>
      <c r="AI233" s="160">
        <f t="shared" si="123"/>
        <v>0</v>
      </c>
      <c r="AJ233" s="160">
        <f t="shared" si="123"/>
        <v>0</v>
      </c>
      <c r="AK233" s="160">
        <f t="shared" si="123"/>
        <v>0</v>
      </c>
      <c r="AL233" s="160">
        <f t="shared" si="123"/>
        <v>0</v>
      </c>
      <c r="AM233" s="160">
        <f t="shared" si="123"/>
        <v>0</v>
      </c>
      <c r="AN233" s="160">
        <f t="shared" si="123"/>
        <v>0</v>
      </c>
      <c r="AO233" s="160">
        <f t="shared" si="123"/>
        <v>0</v>
      </c>
      <c r="AP233" s="160">
        <f t="shared" si="123"/>
        <v>0</v>
      </c>
      <c r="AQ233" s="160">
        <f t="shared" si="123"/>
        <v>0</v>
      </c>
      <c r="AR233" s="160">
        <f t="shared" si="123"/>
        <v>0</v>
      </c>
      <c r="AS233" s="160">
        <f t="shared" si="123"/>
        <v>0</v>
      </c>
      <c r="AT233" s="160">
        <f t="shared" si="123"/>
        <v>0</v>
      </c>
      <c r="AU233" s="160">
        <f t="shared" si="123"/>
        <v>0</v>
      </c>
      <c r="AV233" s="160">
        <f t="shared" si="123"/>
        <v>0</v>
      </c>
    </row>
    <row r="234" spans="2:48" x14ac:dyDescent="0.2">
      <c r="B234" s="228" t="s">
        <v>183</v>
      </c>
      <c r="C234" s="259"/>
      <c r="D234" s="262">
        <f t="shared" si="115"/>
        <v>3.4949212767024278E-2</v>
      </c>
      <c r="E234" s="160">
        <f t="shared" si="116"/>
        <v>1927.2930759299174</v>
      </c>
      <c r="F234" s="2"/>
      <c r="G234" s="160">
        <f t="shared" ref="G234:AV234" si="124">+G214*G$5</f>
        <v>0</v>
      </c>
      <c r="H234" s="160">
        <f t="shared" si="124"/>
        <v>0</v>
      </c>
      <c r="I234" s="160">
        <f t="shared" si="124"/>
        <v>0</v>
      </c>
      <c r="J234" s="160">
        <f t="shared" si="124"/>
        <v>870.49798401687599</v>
      </c>
      <c r="K234" s="160">
        <f t="shared" si="124"/>
        <v>1056.7950919130415</v>
      </c>
      <c r="L234" s="160">
        <f t="shared" si="124"/>
        <v>0</v>
      </c>
      <c r="M234" s="160">
        <f t="shared" si="124"/>
        <v>0</v>
      </c>
      <c r="N234" s="160">
        <f t="shared" si="124"/>
        <v>0</v>
      </c>
      <c r="O234" s="160">
        <f t="shared" si="124"/>
        <v>0</v>
      </c>
      <c r="P234" s="160">
        <f t="shared" si="124"/>
        <v>0</v>
      </c>
      <c r="Q234" s="160">
        <f t="shared" si="124"/>
        <v>0</v>
      </c>
      <c r="R234" s="160">
        <f t="shared" si="124"/>
        <v>0</v>
      </c>
      <c r="S234" s="160">
        <f t="shared" si="124"/>
        <v>0</v>
      </c>
      <c r="T234" s="160">
        <f t="shared" si="124"/>
        <v>0</v>
      </c>
      <c r="U234" s="160">
        <f t="shared" si="124"/>
        <v>0</v>
      </c>
      <c r="V234" s="160">
        <f t="shared" si="124"/>
        <v>0</v>
      </c>
      <c r="W234" s="160">
        <f t="shared" si="124"/>
        <v>0</v>
      </c>
      <c r="X234" s="160">
        <f t="shared" si="124"/>
        <v>0</v>
      </c>
      <c r="Y234" s="160">
        <f t="shared" si="124"/>
        <v>0</v>
      </c>
      <c r="Z234" s="160">
        <f t="shared" si="124"/>
        <v>0</v>
      </c>
      <c r="AA234" s="160">
        <f t="shared" si="124"/>
        <v>0</v>
      </c>
      <c r="AB234" s="160">
        <f t="shared" si="124"/>
        <v>0</v>
      </c>
      <c r="AC234" s="160">
        <f t="shared" si="124"/>
        <v>0</v>
      </c>
      <c r="AD234" s="160">
        <f t="shared" si="124"/>
        <v>0</v>
      </c>
      <c r="AE234" s="160">
        <f t="shared" si="124"/>
        <v>0</v>
      </c>
      <c r="AF234" s="160">
        <f t="shared" si="124"/>
        <v>0</v>
      </c>
      <c r="AG234" s="160">
        <f t="shared" si="124"/>
        <v>0</v>
      </c>
      <c r="AH234" s="160">
        <f t="shared" si="124"/>
        <v>0</v>
      </c>
      <c r="AI234" s="160">
        <f t="shared" si="124"/>
        <v>0</v>
      </c>
      <c r="AJ234" s="160">
        <f t="shared" si="124"/>
        <v>0</v>
      </c>
      <c r="AK234" s="160">
        <f t="shared" si="124"/>
        <v>0</v>
      </c>
      <c r="AL234" s="160">
        <f t="shared" si="124"/>
        <v>0</v>
      </c>
      <c r="AM234" s="160">
        <f t="shared" si="124"/>
        <v>0</v>
      </c>
      <c r="AN234" s="160">
        <f t="shared" si="124"/>
        <v>0</v>
      </c>
      <c r="AO234" s="160">
        <f t="shared" si="124"/>
        <v>0</v>
      </c>
      <c r="AP234" s="160">
        <f t="shared" si="124"/>
        <v>0</v>
      </c>
      <c r="AQ234" s="160">
        <f t="shared" si="124"/>
        <v>0</v>
      </c>
      <c r="AR234" s="160">
        <f t="shared" si="124"/>
        <v>0</v>
      </c>
      <c r="AS234" s="160">
        <f t="shared" si="124"/>
        <v>0</v>
      </c>
      <c r="AT234" s="160">
        <f t="shared" si="124"/>
        <v>0</v>
      </c>
      <c r="AU234" s="160">
        <f t="shared" si="124"/>
        <v>0</v>
      </c>
      <c r="AV234" s="160">
        <f t="shared" si="124"/>
        <v>0</v>
      </c>
    </row>
    <row r="235" spans="2:48" x14ac:dyDescent="0.2">
      <c r="B235" s="228" t="s">
        <v>184</v>
      </c>
      <c r="C235" s="259"/>
      <c r="D235" s="262">
        <f t="shared" si="115"/>
        <v>5.6361556773804992E-3</v>
      </c>
      <c r="E235" s="160">
        <f t="shared" si="116"/>
        <v>310.80882663336195</v>
      </c>
      <c r="F235" s="2"/>
      <c r="G235" s="160">
        <f t="shared" ref="G235:AV235" si="125">+G215*G$5</f>
        <v>0</v>
      </c>
      <c r="H235" s="160">
        <f t="shared" si="125"/>
        <v>0</v>
      </c>
      <c r="I235" s="160">
        <f t="shared" si="125"/>
        <v>0</v>
      </c>
      <c r="J235" s="160">
        <f t="shared" si="125"/>
        <v>173.23833775315893</v>
      </c>
      <c r="K235" s="160">
        <f t="shared" si="125"/>
        <v>137.57048888020299</v>
      </c>
      <c r="L235" s="160">
        <f t="shared" si="125"/>
        <v>0</v>
      </c>
      <c r="M235" s="160">
        <f t="shared" si="125"/>
        <v>0</v>
      </c>
      <c r="N235" s="160">
        <f t="shared" si="125"/>
        <v>0</v>
      </c>
      <c r="O235" s="160">
        <f t="shared" si="125"/>
        <v>0</v>
      </c>
      <c r="P235" s="160">
        <f t="shared" si="125"/>
        <v>0</v>
      </c>
      <c r="Q235" s="160">
        <f t="shared" si="125"/>
        <v>0</v>
      </c>
      <c r="R235" s="160">
        <f t="shared" si="125"/>
        <v>0</v>
      </c>
      <c r="S235" s="160">
        <f t="shared" si="125"/>
        <v>0</v>
      </c>
      <c r="T235" s="160">
        <f t="shared" si="125"/>
        <v>0</v>
      </c>
      <c r="U235" s="160">
        <f t="shared" si="125"/>
        <v>0</v>
      </c>
      <c r="V235" s="160">
        <f t="shared" si="125"/>
        <v>0</v>
      </c>
      <c r="W235" s="160">
        <f t="shared" si="125"/>
        <v>0</v>
      </c>
      <c r="X235" s="160">
        <f t="shared" si="125"/>
        <v>0</v>
      </c>
      <c r="Y235" s="160">
        <f t="shared" si="125"/>
        <v>0</v>
      </c>
      <c r="Z235" s="160">
        <f t="shared" si="125"/>
        <v>0</v>
      </c>
      <c r="AA235" s="160">
        <f t="shared" si="125"/>
        <v>0</v>
      </c>
      <c r="AB235" s="160">
        <f t="shared" si="125"/>
        <v>0</v>
      </c>
      <c r="AC235" s="160">
        <f t="shared" si="125"/>
        <v>0</v>
      </c>
      <c r="AD235" s="160">
        <f t="shared" si="125"/>
        <v>0</v>
      </c>
      <c r="AE235" s="160">
        <f t="shared" si="125"/>
        <v>0</v>
      </c>
      <c r="AF235" s="160">
        <f t="shared" si="125"/>
        <v>0</v>
      </c>
      <c r="AG235" s="160">
        <f t="shared" si="125"/>
        <v>0</v>
      </c>
      <c r="AH235" s="160">
        <f t="shared" si="125"/>
        <v>0</v>
      </c>
      <c r="AI235" s="160">
        <f t="shared" si="125"/>
        <v>0</v>
      </c>
      <c r="AJ235" s="160">
        <f t="shared" si="125"/>
        <v>0</v>
      </c>
      <c r="AK235" s="160">
        <f t="shared" si="125"/>
        <v>0</v>
      </c>
      <c r="AL235" s="160">
        <f t="shared" si="125"/>
        <v>0</v>
      </c>
      <c r="AM235" s="160">
        <f t="shared" si="125"/>
        <v>0</v>
      </c>
      <c r="AN235" s="160">
        <f t="shared" si="125"/>
        <v>0</v>
      </c>
      <c r="AO235" s="160">
        <f t="shared" si="125"/>
        <v>0</v>
      </c>
      <c r="AP235" s="160">
        <f t="shared" si="125"/>
        <v>0</v>
      </c>
      <c r="AQ235" s="160">
        <f t="shared" si="125"/>
        <v>0</v>
      </c>
      <c r="AR235" s="160">
        <f t="shared" si="125"/>
        <v>0</v>
      </c>
      <c r="AS235" s="160">
        <f t="shared" si="125"/>
        <v>0</v>
      </c>
      <c r="AT235" s="160">
        <f t="shared" si="125"/>
        <v>0</v>
      </c>
      <c r="AU235" s="160">
        <f t="shared" si="125"/>
        <v>0</v>
      </c>
      <c r="AV235" s="160">
        <f t="shared" si="125"/>
        <v>0</v>
      </c>
    </row>
    <row r="236" spans="2:48" x14ac:dyDescent="0.2">
      <c r="B236" s="2" t="s">
        <v>189</v>
      </c>
      <c r="C236" s="259"/>
      <c r="D236" s="262">
        <f t="shared" si="115"/>
        <v>8.6204398346421667E-3</v>
      </c>
      <c r="E236" s="160">
        <f t="shared" si="116"/>
        <v>475.37877649857251</v>
      </c>
      <c r="F236" s="2"/>
      <c r="G236" s="160">
        <f t="shared" ref="G236:AV236" si="126">+G216*G$5</f>
        <v>0</v>
      </c>
      <c r="H236" s="160">
        <f t="shared" si="126"/>
        <v>0</v>
      </c>
      <c r="I236" s="160">
        <f t="shared" si="126"/>
        <v>0</v>
      </c>
      <c r="J236" s="160">
        <f t="shared" si="126"/>
        <v>264.96618495616229</v>
      </c>
      <c r="K236" s="160">
        <f t="shared" si="126"/>
        <v>210.41259154241018</v>
      </c>
      <c r="L236" s="160">
        <f t="shared" si="126"/>
        <v>0</v>
      </c>
      <c r="M236" s="160">
        <f t="shared" si="126"/>
        <v>0</v>
      </c>
      <c r="N236" s="160">
        <f t="shared" si="126"/>
        <v>0</v>
      </c>
      <c r="O236" s="160">
        <f t="shared" si="126"/>
        <v>0</v>
      </c>
      <c r="P236" s="160">
        <f t="shared" si="126"/>
        <v>0</v>
      </c>
      <c r="Q236" s="160">
        <f t="shared" si="126"/>
        <v>0</v>
      </c>
      <c r="R236" s="160">
        <f t="shared" si="126"/>
        <v>0</v>
      </c>
      <c r="S236" s="160">
        <f t="shared" si="126"/>
        <v>0</v>
      </c>
      <c r="T236" s="160">
        <f t="shared" si="126"/>
        <v>0</v>
      </c>
      <c r="U236" s="160">
        <f t="shared" si="126"/>
        <v>0</v>
      </c>
      <c r="V236" s="160">
        <f t="shared" si="126"/>
        <v>0</v>
      </c>
      <c r="W236" s="160">
        <f t="shared" si="126"/>
        <v>0</v>
      </c>
      <c r="X236" s="160">
        <f t="shared" si="126"/>
        <v>0</v>
      </c>
      <c r="Y236" s="160">
        <f t="shared" si="126"/>
        <v>0</v>
      </c>
      <c r="Z236" s="160">
        <f t="shared" si="126"/>
        <v>0</v>
      </c>
      <c r="AA236" s="160">
        <f t="shared" si="126"/>
        <v>0</v>
      </c>
      <c r="AB236" s="160">
        <f t="shared" si="126"/>
        <v>0</v>
      </c>
      <c r="AC236" s="160">
        <f t="shared" si="126"/>
        <v>0</v>
      </c>
      <c r="AD236" s="160">
        <f t="shared" si="126"/>
        <v>0</v>
      </c>
      <c r="AE236" s="160">
        <f t="shared" si="126"/>
        <v>0</v>
      </c>
      <c r="AF236" s="160">
        <f t="shared" si="126"/>
        <v>0</v>
      </c>
      <c r="AG236" s="160">
        <f t="shared" si="126"/>
        <v>0</v>
      </c>
      <c r="AH236" s="160">
        <f t="shared" si="126"/>
        <v>0</v>
      </c>
      <c r="AI236" s="160">
        <f t="shared" si="126"/>
        <v>0</v>
      </c>
      <c r="AJ236" s="160">
        <f t="shared" si="126"/>
        <v>0</v>
      </c>
      <c r="AK236" s="160">
        <f t="shared" si="126"/>
        <v>0</v>
      </c>
      <c r="AL236" s="160">
        <f t="shared" si="126"/>
        <v>0</v>
      </c>
      <c r="AM236" s="160">
        <f t="shared" si="126"/>
        <v>0</v>
      </c>
      <c r="AN236" s="160">
        <f t="shared" si="126"/>
        <v>0</v>
      </c>
      <c r="AO236" s="160">
        <f t="shared" si="126"/>
        <v>0</v>
      </c>
      <c r="AP236" s="160">
        <f t="shared" si="126"/>
        <v>0</v>
      </c>
      <c r="AQ236" s="160">
        <f t="shared" si="126"/>
        <v>0</v>
      </c>
      <c r="AR236" s="160">
        <f t="shared" si="126"/>
        <v>0</v>
      </c>
      <c r="AS236" s="160">
        <f t="shared" si="126"/>
        <v>0</v>
      </c>
      <c r="AT236" s="160">
        <f t="shared" si="126"/>
        <v>0</v>
      </c>
      <c r="AU236" s="160">
        <f t="shared" si="126"/>
        <v>0</v>
      </c>
      <c r="AV236" s="160">
        <f t="shared" si="126"/>
        <v>0</v>
      </c>
    </row>
    <row r="237" spans="2:48" x14ac:dyDescent="0.2">
      <c r="B237" s="22" t="s">
        <v>185</v>
      </c>
      <c r="C237" s="259"/>
      <c r="D237" s="262">
        <f t="shared" si="115"/>
        <v>4.3102199173210842E-2</v>
      </c>
      <c r="E237" s="160">
        <f t="shared" si="116"/>
        <v>2376.8938824928628</v>
      </c>
      <c r="F237" s="2"/>
      <c r="G237" s="160">
        <f t="shared" ref="G237:AV237" si="127">+G217*G$5</f>
        <v>0</v>
      </c>
      <c r="H237" s="160">
        <f t="shared" si="127"/>
        <v>0</v>
      </c>
      <c r="I237" s="160">
        <f t="shared" si="127"/>
        <v>0</v>
      </c>
      <c r="J237" s="160">
        <f t="shared" si="127"/>
        <v>1324.8309247808115</v>
      </c>
      <c r="K237" s="160">
        <f t="shared" si="127"/>
        <v>1052.062957712051</v>
      </c>
      <c r="L237" s="160">
        <f t="shared" si="127"/>
        <v>0</v>
      </c>
      <c r="M237" s="160">
        <f t="shared" si="127"/>
        <v>0</v>
      </c>
      <c r="N237" s="160">
        <f t="shared" si="127"/>
        <v>0</v>
      </c>
      <c r="O237" s="160">
        <f t="shared" si="127"/>
        <v>0</v>
      </c>
      <c r="P237" s="160">
        <f t="shared" si="127"/>
        <v>0</v>
      </c>
      <c r="Q237" s="160">
        <f t="shared" si="127"/>
        <v>0</v>
      </c>
      <c r="R237" s="160">
        <f t="shared" si="127"/>
        <v>0</v>
      </c>
      <c r="S237" s="160">
        <f t="shared" si="127"/>
        <v>0</v>
      </c>
      <c r="T237" s="160">
        <f t="shared" si="127"/>
        <v>0</v>
      </c>
      <c r="U237" s="160">
        <f t="shared" si="127"/>
        <v>0</v>
      </c>
      <c r="V237" s="160">
        <f t="shared" si="127"/>
        <v>0</v>
      </c>
      <c r="W237" s="160">
        <f t="shared" si="127"/>
        <v>0</v>
      </c>
      <c r="X237" s="160">
        <f t="shared" si="127"/>
        <v>0</v>
      </c>
      <c r="Y237" s="160">
        <f t="shared" si="127"/>
        <v>0</v>
      </c>
      <c r="Z237" s="160">
        <f t="shared" si="127"/>
        <v>0</v>
      </c>
      <c r="AA237" s="160">
        <f t="shared" si="127"/>
        <v>0</v>
      </c>
      <c r="AB237" s="160">
        <f t="shared" si="127"/>
        <v>0</v>
      </c>
      <c r="AC237" s="160">
        <f t="shared" si="127"/>
        <v>0</v>
      </c>
      <c r="AD237" s="160">
        <f t="shared" si="127"/>
        <v>0</v>
      </c>
      <c r="AE237" s="160">
        <f t="shared" si="127"/>
        <v>0</v>
      </c>
      <c r="AF237" s="160">
        <f t="shared" si="127"/>
        <v>0</v>
      </c>
      <c r="AG237" s="160">
        <f t="shared" si="127"/>
        <v>0</v>
      </c>
      <c r="AH237" s="160">
        <f t="shared" si="127"/>
        <v>0</v>
      </c>
      <c r="AI237" s="160">
        <f t="shared" si="127"/>
        <v>0</v>
      </c>
      <c r="AJ237" s="160">
        <f t="shared" si="127"/>
        <v>0</v>
      </c>
      <c r="AK237" s="160">
        <f t="shared" si="127"/>
        <v>0</v>
      </c>
      <c r="AL237" s="160">
        <f t="shared" si="127"/>
        <v>0</v>
      </c>
      <c r="AM237" s="160">
        <f t="shared" si="127"/>
        <v>0</v>
      </c>
      <c r="AN237" s="160">
        <f t="shared" si="127"/>
        <v>0</v>
      </c>
      <c r="AO237" s="160">
        <f t="shared" si="127"/>
        <v>0</v>
      </c>
      <c r="AP237" s="160">
        <f t="shared" si="127"/>
        <v>0</v>
      </c>
      <c r="AQ237" s="160">
        <f t="shared" si="127"/>
        <v>0</v>
      </c>
      <c r="AR237" s="160">
        <f t="shared" si="127"/>
        <v>0</v>
      </c>
      <c r="AS237" s="160">
        <f t="shared" si="127"/>
        <v>0</v>
      </c>
      <c r="AT237" s="160">
        <f t="shared" si="127"/>
        <v>0</v>
      </c>
      <c r="AU237" s="160">
        <f t="shared" si="127"/>
        <v>0</v>
      </c>
      <c r="AV237" s="160">
        <f t="shared" si="127"/>
        <v>0</v>
      </c>
    </row>
    <row r="238" spans="2:48" x14ac:dyDescent="0.2">
      <c r="B238" s="22" t="s">
        <v>186</v>
      </c>
      <c r="C238" s="259"/>
      <c r="D238" s="262">
        <f t="shared" si="115"/>
        <v>2.5861319503926498E-2</v>
      </c>
      <c r="E238" s="160">
        <f t="shared" si="116"/>
        <v>1426.1363294957173</v>
      </c>
      <c r="F238" s="2"/>
      <c r="G238" s="160">
        <f t="shared" ref="G238:AV238" si="128">+G218*G$5</f>
        <v>0</v>
      </c>
      <c r="H238" s="160">
        <f t="shared" si="128"/>
        <v>0</v>
      </c>
      <c r="I238" s="160">
        <f t="shared" si="128"/>
        <v>0</v>
      </c>
      <c r="J238" s="160">
        <f t="shared" si="128"/>
        <v>794.89855486848683</v>
      </c>
      <c r="K238" s="160">
        <f t="shared" si="128"/>
        <v>631.23777462723058</v>
      </c>
      <c r="L238" s="160">
        <f t="shared" si="128"/>
        <v>0</v>
      </c>
      <c r="M238" s="160">
        <f t="shared" si="128"/>
        <v>0</v>
      </c>
      <c r="N238" s="160">
        <f t="shared" si="128"/>
        <v>0</v>
      </c>
      <c r="O238" s="160">
        <f t="shared" si="128"/>
        <v>0</v>
      </c>
      <c r="P238" s="160">
        <f t="shared" si="128"/>
        <v>0</v>
      </c>
      <c r="Q238" s="160">
        <f t="shared" si="128"/>
        <v>0</v>
      </c>
      <c r="R238" s="160">
        <f t="shared" si="128"/>
        <v>0</v>
      </c>
      <c r="S238" s="160">
        <f t="shared" si="128"/>
        <v>0</v>
      </c>
      <c r="T238" s="160">
        <f t="shared" si="128"/>
        <v>0</v>
      </c>
      <c r="U238" s="160">
        <f t="shared" si="128"/>
        <v>0</v>
      </c>
      <c r="V238" s="160">
        <f t="shared" si="128"/>
        <v>0</v>
      </c>
      <c r="W238" s="160">
        <f t="shared" si="128"/>
        <v>0</v>
      </c>
      <c r="X238" s="160">
        <f t="shared" si="128"/>
        <v>0</v>
      </c>
      <c r="Y238" s="160">
        <f t="shared" si="128"/>
        <v>0</v>
      </c>
      <c r="Z238" s="160">
        <f t="shared" si="128"/>
        <v>0</v>
      </c>
      <c r="AA238" s="160">
        <f t="shared" si="128"/>
        <v>0</v>
      </c>
      <c r="AB238" s="160">
        <f t="shared" si="128"/>
        <v>0</v>
      </c>
      <c r="AC238" s="160">
        <f t="shared" si="128"/>
        <v>0</v>
      </c>
      <c r="AD238" s="160">
        <f t="shared" si="128"/>
        <v>0</v>
      </c>
      <c r="AE238" s="160">
        <f t="shared" si="128"/>
        <v>0</v>
      </c>
      <c r="AF238" s="160">
        <f t="shared" si="128"/>
        <v>0</v>
      </c>
      <c r="AG238" s="160">
        <f t="shared" si="128"/>
        <v>0</v>
      </c>
      <c r="AH238" s="160">
        <f t="shared" si="128"/>
        <v>0</v>
      </c>
      <c r="AI238" s="160">
        <f t="shared" si="128"/>
        <v>0</v>
      </c>
      <c r="AJ238" s="160">
        <f t="shared" si="128"/>
        <v>0</v>
      </c>
      <c r="AK238" s="160">
        <f t="shared" si="128"/>
        <v>0</v>
      </c>
      <c r="AL238" s="160">
        <f t="shared" si="128"/>
        <v>0</v>
      </c>
      <c r="AM238" s="160">
        <f t="shared" si="128"/>
        <v>0</v>
      </c>
      <c r="AN238" s="160">
        <f t="shared" si="128"/>
        <v>0</v>
      </c>
      <c r="AO238" s="160">
        <f t="shared" si="128"/>
        <v>0</v>
      </c>
      <c r="AP238" s="160">
        <f t="shared" si="128"/>
        <v>0</v>
      </c>
      <c r="AQ238" s="160">
        <f t="shared" si="128"/>
        <v>0</v>
      </c>
      <c r="AR238" s="160">
        <f t="shared" si="128"/>
        <v>0</v>
      </c>
      <c r="AS238" s="160">
        <f t="shared" si="128"/>
        <v>0</v>
      </c>
      <c r="AT238" s="160">
        <f t="shared" si="128"/>
        <v>0</v>
      </c>
      <c r="AU238" s="160">
        <f t="shared" si="128"/>
        <v>0</v>
      </c>
      <c r="AV238" s="160">
        <f t="shared" si="128"/>
        <v>0</v>
      </c>
    </row>
    <row r="239" spans="2:48" x14ac:dyDescent="0.2">
      <c r="B239" s="22" t="s">
        <v>187</v>
      </c>
      <c r="C239" s="259"/>
      <c r="D239" s="262">
        <f t="shared" si="115"/>
        <v>4.3102199173210842E-2</v>
      </c>
      <c r="E239" s="160">
        <f t="shared" si="116"/>
        <v>2376.8938824928628</v>
      </c>
      <c r="F239" s="2"/>
      <c r="G239" s="160">
        <f t="shared" ref="G239:AV239" si="129">+G219*G$5</f>
        <v>0</v>
      </c>
      <c r="H239" s="160">
        <f t="shared" si="129"/>
        <v>0</v>
      </c>
      <c r="I239" s="160">
        <f t="shared" si="129"/>
        <v>0</v>
      </c>
      <c r="J239" s="160">
        <f t="shared" si="129"/>
        <v>1324.8309247808115</v>
      </c>
      <c r="K239" s="160">
        <f t="shared" si="129"/>
        <v>1052.062957712051</v>
      </c>
      <c r="L239" s="160">
        <f t="shared" si="129"/>
        <v>0</v>
      </c>
      <c r="M239" s="160">
        <f t="shared" si="129"/>
        <v>0</v>
      </c>
      <c r="N239" s="160">
        <f t="shared" si="129"/>
        <v>0</v>
      </c>
      <c r="O239" s="160">
        <f t="shared" si="129"/>
        <v>0</v>
      </c>
      <c r="P239" s="160">
        <f t="shared" si="129"/>
        <v>0</v>
      </c>
      <c r="Q239" s="160">
        <f t="shared" si="129"/>
        <v>0</v>
      </c>
      <c r="R239" s="160">
        <f t="shared" si="129"/>
        <v>0</v>
      </c>
      <c r="S239" s="160">
        <f t="shared" si="129"/>
        <v>0</v>
      </c>
      <c r="T239" s="160">
        <f t="shared" si="129"/>
        <v>0</v>
      </c>
      <c r="U239" s="160">
        <f t="shared" si="129"/>
        <v>0</v>
      </c>
      <c r="V239" s="160">
        <f t="shared" si="129"/>
        <v>0</v>
      </c>
      <c r="W239" s="160">
        <f t="shared" si="129"/>
        <v>0</v>
      </c>
      <c r="X239" s="160">
        <f t="shared" si="129"/>
        <v>0</v>
      </c>
      <c r="Y239" s="160">
        <f t="shared" si="129"/>
        <v>0</v>
      </c>
      <c r="Z239" s="160">
        <f t="shared" si="129"/>
        <v>0</v>
      </c>
      <c r="AA239" s="160">
        <f t="shared" si="129"/>
        <v>0</v>
      </c>
      <c r="AB239" s="160">
        <f t="shared" si="129"/>
        <v>0</v>
      </c>
      <c r="AC239" s="160">
        <f t="shared" si="129"/>
        <v>0</v>
      </c>
      <c r="AD239" s="160">
        <f t="shared" si="129"/>
        <v>0</v>
      </c>
      <c r="AE239" s="160">
        <f t="shared" si="129"/>
        <v>0</v>
      </c>
      <c r="AF239" s="160">
        <f t="shared" si="129"/>
        <v>0</v>
      </c>
      <c r="AG239" s="160">
        <f t="shared" si="129"/>
        <v>0</v>
      </c>
      <c r="AH239" s="160">
        <f t="shared" si="129"/>
        <v>0</v>
      </c>
      <c r="AI239" s="160">
        <f t="shared" si="129"/>
        <v>0</v>
      </c>
      <c r="AJ239" s="160">
        <f t="shared" si="129"/>
        <v>0</v>
      </c>
      <c r="AK239" s="160">
        <f t="shared" si="129"/>
        <v>0</v>
      </c>
      <c r="AL239" s="160">
        <f t="shared" si="129"/>
        <v>0</v>
      </c>
      <c r="AM239" s="160">
        <f t="shared" si="129"/>
        <v>0</v>
      </c>
      <c r="AN239" s="160">
        <f t="shared" si="129"/>
        <v>0</v>
      </c>
      <c r="AO239" s="160">
        <f t="shared" si="129"/>
        <v>0</v>
      </c>
      <c r="AP239" s="160">
        <f t="shared" si="129"/>
        <v>0</v>
      </c>
      <c r="AQ239" s="160">
        <f t="shared" si="129"/>
        <v>0</v>
      </c>
      <c r="AR239" s="160">
        <f t="shared" si="129"/>
        <v>0</v>
      </c>
      <c r="AS239" s="160">
        <f t="shared" si="129"/>
        <v>0</v>
      </c>
      <c r="AT239" s="160">
        <f t="shared" si="129"/>
        <v>0</v>
      </c>
      <c r="AU239" s="160">
        <f t="shared" si="129"/>
        <v>0</v>
      </c>
      <c r="AV239" s="160">
        <f t="shared" si="129"/>
        <v>0</v>
      </c>
    </row>
    <row r="240" spans="2:48" x14ac:dyDescent="0.2">
      <c r="B240" s="22" t="s">
        <v>252</v>
      </c>
      <c r="C240" s="259"/>
      <c r="D240" s="262">
        <f t="shared" si="115"/>
        <v>1.6469033315893687E-2</v>
      </c>
      <c r="E240" s="160">
        <f t="shared" si="116"/>
        <v>908.1936720168236</v>
      </c>
      <c r="F240" s="2"/>
      <c r="G240" s="160">
        <f t="shared" ref="G240:AV240" si="130">+G220*G$5</f>
        <v>0</v>
      </c>
      <c r="H240" s="160">
        <f t="shared" si="130"/>
        <v>908.1936720168236</v>
      </c>
      <c r="I240" s="160">
        <f t="shared" si="130"/>
        <v>0</v>
      </c>
      <c r="J240" s="160">
        <f t="shared" si="130"/>
        <v>0</v>
      </c>
      <c r="K240" s="160">
        <f t="shared" si="130"/>
        <v>0</v>
      </c>
      <c r="L240" s="160">
        <f t="shared" si="130"/>
        <v>0</v>
      </c>
      <c r="M240" s="160">
        <f t="shared" si="130"/>
        <v>0</v>
      </c>
      <c r="N240" s="160">
        <f t="shared" si="130"/>
        <v>0</v>
      </c>
      <c r="O240" s="160">
        <f t="shared" si="130"/>
        <v>0</v>
      </c>
      <c r="P240" s="160">
        <f t="shared" si="130"/>
        <v>0</v>
      </c>
      <c r="Q240" s="160">
        <f t="shared" si="130"/>
        <v>0</v>
      </c>
      <c r="R240" s="160">
        <f t="shared" si="130"/>
        <v>0</v>
      </c>
      <c r="S240" s="160">
        <f t="shared" si="130"/>
        <v>0</v>
      </c>
      <c r="T240" s="160">
        <f t="shared" si="130"/>
        <v>0</v>
      </c>
      <c r="U240" s="160">
        <f t="shared" si="130"/>
        <v>0</v>
      </c>
      <c r="V240" s="160">
        <f t="shared" si="130"/>
        <v>0</v>
      </c>
      <c r="W240" s="160">
        <f t="shared" si="130"/>
        <v>0</v>
      </c>
      <c r="X240" s="160">
        <f t="shared" si="130"/>
        <v>0</v>
      </c>
      <c r="Y240" s="160">
        <f t="shared" si="130"/>
        <v>0</v>
      </c>
      <c r="Z240" s="160">
        <f t="shared" si="130"/>
        <v>0</v>
      </c>
      <c r="AA240" s="160">
        <f t="shared" si="130"/>
        <v>0</v>
      </c>
      <c r="AB240" s="160">
        <f t="shared" si="130"/>
        <v>0</v>
      </c>
      <c r="AC240" s="160">
        <f t="shared" si="130"/>
        <v>0</v>
      </c>
      <c r="AD240" s="160">
        <f t="shared" si="130"/>
        <v>0</v>
      </c>
      <c r="AE240" s="160">
        <f t="shared" si="130"/>
        <v>0</v>
      </c>
      <c r="AF240" s="160">
        <f t="shared" si="130"/>
        <v>0</v>
      </c>
      <c r="AG240" s="160">
        <f t="shared" si="130"/>
        <v>0</v>
      </c>
      <c r="AH240" s="160">
        <f t="shared" si="130"/>
        <v>0</v>
      </c>
      <c r="AI240" s="160">
        <f t="shared" si="130"/>
        <v>0</v>
      </c>
      <c r="AJ240" s="160">
        <f t="shared" si="130"/>
        <v>0</v>
      </c>
      <c r="AK240" s="160">
        <f t="shared" si="130"/>
        <v>0</v>
      </c>
      <c r="AL240" s="160">
        <f t="shared" si="130"/>
        <v>0</v>
      </c>
      <c r="AM240" s="160">
        <f t="shared" si="130"/>
        <v>0</v>
      </c>
      <c r="AN240" s="160">
        <f t="shared" si="130"/>
        <v>0</v>
      </c>
      <c r="AO240" s="160">
        <f t="shared" si="130"/>
        <v>0</v>
      </c>
      <c r="AP240" s="160">
        <f t="shared" si="130"/>
        <v>0</v>
      </c>
      <c r="AQ240" s="160">
        <f t="shared" si="130"/>
        <v>0</v>
      </c>
      <c r="AR240" s="160">
        <f t="shared" si="130"/>
        <v>0</v>
      </c>
      <c r="AS240" s="160">
        <f t="shared" si="130"/>
        <v>0</v>
      </c>
      <c r="AT240" s="160">
        <f t="shared" si="130"/>
        <v>0</v>
      </c>
      <c r="AU240" s="160">
        <f t="shared" si="130"/>
        <v>0</v>
      </c>
      <c r="AV240" s="160">
        <f t="shared" si="130"/>
        <v>0</v>
      </c>
    </row>
    <row r="241" spans="2:48" x14ac:dyDescent="0.2">
      <c r="B241" s="22" t="s">
        <v>188</v>
      </c>
      <c r="C241" s="259"/>
      <c r="D241" s="262">
        <f t="shared" si="115"/>
        <v>0</v>
      </c>
      <c r="E241" s="160">
        <f t="shared" si="116"/>
        <v>0</v>
      </c>
      <c r="F241" s="2"/>
      <c r="G241" s="160">
        <f t="shared" ref="G241:AV241" si="131">+G221*G$5</f>
        <v>0</v>
      </c>
      <c r="H241" s="160">
        <f t="shared" si="131"/>
        <v>0</v>
      </c>
      <c r="I241" s="160">
        <f t="shared" si="131"/>
        <v>0</v>
      </c>
      <c r="J241" s="160">
        <f t="shared" si="131"/>
        <v>0</v>
      </c>
      <c r="K241" s="160">
        <f t="shared" si="131"/>
        <v>0</v>
      </c>
      <c r="L241" s="160">
        <f t="shared" si="131"/>
        <v>0</v>
      </c>
      <c r="M241" s="160">
        <f t="shared" si="131"/>
        <v>0</v>
      </c>
      <c r="N241" s="160">
        <f t="shared" si="131"/>
        <v>0</v>
      </c>
      <c r="O241" s="160">
        <f t="shared" si="131"/>
        <v>0</v>
      </c>
      <c r="P241" s="160">
        <f t="shared" si="131"/>
        <v>0</v>
      </c>
      <c r="Q241" s="160">
        <f t="shared" si="131"/>
        <v>0</v>
      </c>
      <c r="R241" s="160">
        <f t="shared" si="131"/>
        <v>0</v>
      </c>
      <c r="S241" s="160">
        <f t="shared" si="131"/>
        <v>0</v>
      </c>
      <c r="T241" s="160">
        <f t="shared" si="131"/>
        <v>0</v>
      </c>
      <c r="U241" s="160">
        <f t="shared" si="131"/>
        <v>0</v>
      </c>
      <c r="V241" s="160">
        <f t="shared" si="131"/>
        <v>0</v>
      </c>
      <c r="W241" s="160">
        <f t="shared" si="131"/>
        <v>0</v>
      </c>
      <c r="X241" s="160">
        <f t="shared" si="131"/>
        <v>0</v>
      </c>
      <c r="Y241" s="160">
        <f t="shared" si="131"/>
        <v>0</v>
      </c>
      <c r="Z241" s="160">
        <f t="shared" si="131"/>
        <v>0</v>
      </c>
      <c r="AA241" s="160">
        <f t="shared" si="131"/>
        <v>0</v>
      </c>
      <c r="AB241" s="160">
        <f t="shared" si="131"/>
        <v>0</v>
      </c>
      <c r="AC241" s="160">
        <f t="shared" si="131"/>
        <v>0</v>
      </c>
      <c r="AD241" s="160">
        <f t="shared" si="131"/>
        <v>0</v>
      </c>
      <c r="AE241" s="160">
        <f t="shared" si="131"/>
        <v>0</v>
      </c>
      <c r="AF241" s="160">
        <f t="shared" si="131"/>
        <v>0</v>
      </c>
      <c r="AG241" s="160">
        <f t="shared" si="131"/>
        <v>0</v>
      </c>
      <c r="AH241" s="160">
        <f t="shared" si="131"/>
        <v>0</v>
      </c>
      <c r="AI241" s="160">
        <f t="shared" si="131"/>
        <v>0</v>
      </c>
      <c r="AJ241" s="160">
        <f t="shared" si="131"/>
        <v>0</v>
      </c>
      <c r="AK241" s="160">
        <f t="shared" si="131"/>
        <v>0</v>
      </c>
      <c r="AL241" s="160">
        <f t="shared" si="131"/>
        <v>0</v>
      </c>
      <c r="AM241" s="160">
        <f t="shared" si="131"/>
        <v>0</v>
      </c>
      <c r="AN241" s="160">
        <f t="shared" si="131"/>
        <v>0</v>
      </c>
      <c r="AO241" s="160">
        <f t="shared" si="131"/>
        <v>0</v>
      </c>
      <c r="AP241" s="160">
        <f t="shared" si="131"/>
        <v>0</v>
      </c>
      <c r="AQ241" s="160">
        <f t="shared" si="131"/>
        <v>0</v>
      </c>
      <c r="AR241" s="160">
        <f t="shared" si="131"/>
        <v>0</v>
      </c>
      <c r="AS241" s="160">
        <f t="shared" si="131"/>
        <v>0</v>
      </c>
      <c r="AT241" s="160">
        <f t="shared" si="131"/>
        <v>0</v>
      </c>
      <c r="AU241" s="160">
        <f t="shared" si="131"/>
        <v>0</v>
      </c>
      <c r="AV241" s="160">
        <f t="shared" si="131"/>
        <v>0</v>
      </c>
    </row>
    <row r="242" spans="2:48" x14ac:dyDescent="0.2">
      <c r="C242" s="259"/>
      <c r="D242" s="267"/>
      <c r="E242" s="160"/>
      <c r="F242" s="2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  <c r="AH242" s="160"/>
      <c r="AI242" s="160"/>
      <c r="AJ242" s="160"/>
      <c r="AK242" s="160"/>
      <c r="AL242" s="160"/>
      <c r="AM242" s="160"/>
      <c r="AN242" s="160"/>
      <c r="AO242" s="160"/>
      <c r="AP242" s="160"/>
      <c r="AQ242" s="160"/>
      <c r="AR242" s="160"/>
      <c r="AS242" s="160"/>
      <c r="AT242" s="160"/>
      <c r="AU242" s="160"/>
      <c r="AV242" s="160"/>
    </row>
    <row r="243" spans="2:48" ht="13.5" thickBot="1" x14ac:dyDescent="0.25">
      <c r="B243" s="260" t="s">
        <v>243</v>
      </c>
      <c r="C243" s="266" t="s">
        <v>254</v>
      </c>
      <c r="D243" s="263"/>
      <c r="E243" s="261">
        <f>+SUM(G243:AV243)</f>
        <v>55145.536146335784</v>
      </c>
      <c r="F243" s="260"/>
      <c r="G243" s="261">
        <f>+SUM(G226:G241)</f>
        <v>0</v>
      </c>
      <c r="H243" s="261">
        <f t="shared" ref="H243:AV243" si="132">+SUM(H226:H241)</f>
        <v>908.1936720168236</v>
      </c>
      <c r="I243" s="261">
        <f t="shared" si="132"/>
        <v>0</v>
      </c>
      <c r="J243" s="261">
        <f t="shared" si="132"/>
        <v>28103.194919207923</v>
      </c>
      <c r="K243" s="261">
        <f t="shared" si="132"/>
        <v>26134.147555111042</v>
      </c>
      <c r="L243" s="261">
        <f t="shared" si="132"/>
        <v>0</v>
      </c>
      <c r="M243" s="261">
        <f t="shared" si="132"/>
        <v>0</v>
      </c>
      <c r="N243" s="261">
        <f t="shared" si="132"/>
        <v>0</v>
      </c>
      <c r="O243" s="261">
        <f t="shared" si="132"/>
        <v>0</v>
      </c>
      <c r="P243" s="261">
        <f t="shared" si="132"/>
        <v>0</v>
      </c>
      <c r="Q243" s="261">
        <f t="shared" si="132"/>
        <v>0</v>
      </c>
      <c r="R243" s="261">
        <f t="shared" si="132"/>
        <v>0</v>
      </c>
      <c r="S243" s="261">
        <f t="shared" si="132"/>
        <v>0</v>
      </c>
      <c r="T243" s="261">
        <f t="shared" si="132"/>
        <v>0</v>
      </c>
      <c r="U243" s="261">
        <f t="shared" si="132"/>
        <v>0</v>
      </c>
      <c r="V243" s="261">
        <f t="shared" si="132"/>
        <v>0</v>
      </c>
      <c r="W243" s="261">
        <f t="shared" si="132"/>
        <v>0</v>
      </c>
      <c r="X243" s="261">
        <f t="shared" si="132"/>
        <v>0</v>
      </c>
      <c r="Y243" s="261">
        <f t="shared" si="132"/>
        <v>0</v>
      </c>
      <c r="Z243" s="261">
        <f t="shared" si="132"/>
        <v>0</v>
      </c>
      <c r="AA243" s="261">
        <f t="shared" si="132"/>
        <v>0</v>
      </c>
      <c r="AB243" s="261">
        <f t="shared" si="132"/>
        <v>0</v>
      </c>
      <c r="AC243" s="261">
        <f t="shared" si="132"/>
        <v>0</v>
      </c>
      <c r="AD243" s="261">
        <f t="shared" si="132"/>
        <v>0</v>
      </c>
      <c r="AE243" s="261">
        <f t="shared" si="132"/>
        <v>0</v>
      </c>
      <c r="AF243" s="261">
        <f t="shared" si="132"/>
        <v>0</v>
      </c>
      <c r="AG243" s="261">
        <f t="shared" si="132"/>
        <v>0</v>
      </c>
      <c r="AH243" s="261">
        <f t="shared" si="132"/>
        <v>0</v>
      </c>
      <c r="AI243" s="261">
        <f t="shared" si="132"/>
        <v>0</v>
      </c>
      <c r="AJ243" s="261">
        <f t="shared" si="132"/>
        <v>0</v>
      </c>
      <c r="AK243" s="261">
        <f t="shared" si="132"/>
        <v>0</v>
      </c>
      <c r="AL243" s="261">
        <f t="shared" si="132"/>
        <v>0</v>
      </c>
      <c r="AM243" s="261">
        <f t="shared" si="132"/>
        <v>0</v>
      </c>
      <c r="AN243" s="261">
        <f t="shared" si="132"/>
        <v>0</v>
      </c>
      <c r="AO243" s="261">
        <f t="shared" si="132"/>
        <v>0</v>
      </c>
      <c r="AP243" s="261">
        <f t="shared" si="132"/>
        <v>0</v>
      </c>
      <c r="AQ243" s="261">
        <f t="shared" si="132"/>
        <v>0</v>
      </c>
      <c r="AR243" s="261">
        <f t="shared" si="132"/>
        <v>0</v>
      </c>
      <c r="AS243" s="261">
        <f t="shared" si="132"/>
        <v>0</v>
      </c>
      <c r="AT243" s="261">
        <f t="shared" si="132"/>
        <v>0</v>
      </c>
      <c r="AU243" s="261">
        <f t="shared" si="132"/>
        <v>0</v>
      </c>
      <c r="AV243" s="261">
        <f t="shared" si="132"/>
        <v>0</v>
      </c>
    </row>
    <row r="244" spans="2:48" ht="13.5" thickTop="1" x14ac:dyDescent="0.2">
      <c r="B244" s="2"/>
      <c r="C244" s="2"/>
      <c r="D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</row>
    <row r="245" spans="2:48" x14ac:dyDescent="0.2">
      <c r="B245" s="235" t="s">
        <v>357</v>
      </c>
      <c r="C245" s="234"/>
      <c r="D245" s="234"/>
      <c r="E245" s="234"/>
      <c r="F245" s="234"/>
      <c r="G245" s="234"/>
      <c r="H245" s="234"/>
      <c r="I245" s="234"/>
      <c r="J245" s="234"/>
      <c r="K245" s="234"/>
      <c r="L245" s="234"/>
      <c r="M245" s="234"/>
      <c r="N245" s="234"/>
      <c r="O245" s="234"/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4"/>
      <c r="AA245" s="234"/>
      <c r="AB245" s="234"/>
      <c r="AC245" s="234"/>
      <c r="AD245" s="234"/>
      <c r="AE245" s="234"/>
      <c r="AF245" s="234"/>
      <c r="AG245" s="234"/>
      <c r="AH245" s="234"/>
      <c r="AI245" s="234"/>
      <c r="AJ245" s="234"/>
      <c r="AK245" s="234"/>
      <c r="AL245" s="234"/>
      <c r="AM245" s="234"/>
      <c r="AN245" s="234"/>
      <c r="AO245" s="234"/>
      <c r="AP245" s="234"/>
      <c r="AQ245" s="234"/>
      <c r="AR245" s="234"/>
      <c r="AS245" s="234"/>
      <c r="AT245" s="234"/>
      <c r="AU245" s="234"/>
      <c r="AV245" s="234"/>
    </row>
    <row r="246" spans="2:48" x14ac:dyDescent="0.2">
      <c r="B246" s="2"/>
      <c r="C246" s="2"/>
      <c r="D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</row>
    <row r="247" spans="2:48" x14ac:dyDescent="0.2">
      <c r="B247" s="5" t="s">
        <v>356</v>
      </c>
      <c r="C247" s="2"/>
      <c r="D247" s="2"/>
      <c r="E247" s="181" t="str">
        <f>+$C$37</f>
        <v>Miles USD 2021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</row>
    <row r="248" spans="2:48" x14ac:dyDescent="0.2">
      <c r="B248" s="2" t="s">
        <v>245</v>
      </c>
      <c r="D248" s="262">
        <f>+E248/$E$253</f>
        <v>0.13690571629812454</v>
      </c>
      <c r="E248" s="160">
        <f t="shared" ref="E248:E252" si="133">+SUM(G248:AV248)</f>
        <v>46229.390265417576</v>
      </c>
      <c r="F248" s="2"/>
      <c r="G248" s="160">
        <f t="shared" ref="G248:AV248" si="134">+G55</f>
        <v>0</v>
      </c>
      <c r="H248" s="160">
        <f t="shared" si="134"/>
        <v>797.05845285202724</v>
      </c>
      <c r="I248" s="160">
        <f t="shared" si="134"/>
        <v>5377.6422514732312</v>
      </c>
      <c r="J248" s="160">
        <f t="shared" si="134"/>
        <v>21816.089660395603</v>
      </c>
      <c r="K248" s="160">
        <f t="shared" si="134"/>
        <v>18238.599900696714</v>
      </c>
      <c r="L248" s="160">
        <f t="shared" si="134"/>
        <v>0</v>
      </c>
      <c r="M248" s="160">
        <f t="shared" si="134"/>
        <v>0</v>
      </c>
      <c r="N248" s="160">
        <f t="shared" si="134"/>
        <v>0</v>
      </c>
      <c r="O248" s="160">
        <f t="shared" si="134"/>
        <v>0</v>
      </c>
      <c r="P248" s="160">
        <f t="shared" si="134"/>
        <v>0</v>
      </c>
      <c r="Q248" s="160">
        <f t="shared" si="134"/>
        <v>0</v>
      </c>
      <c r="R248" s="160">
        <f t="shared" si="134"/>
        <v>0</v>
      </c>
      <c r="S248" s="160">
        <f t="shared" si="134"/>
        <v>0</v>
      </c>
      <c r="T248" s="160">
        <f t="shared" si="134"/>
        <v>0</v>
      </c>
      <c r="U248" s="160">
        <f t="shared" si="134"/>
        <v>0</v>
      </c>
      <c r="V248" s="160">
        <f t="shared" si="134"/>
        <v>0</v>
      </c>
      <c r="W248" s="160">
        <f t="shared" si="134"/>
        <v>0</v>
      </c>
      <c r="X248" s="160">
        <f t="shared" si="134"/>
        <v>0</v>
      </c>
      <c r="Y248" s="160">
        <f t="shared" si="134"/>
        <v>0</v>
      </c>
      <c r="Z248" s="160">
        <f t="shared" si="134"/>
        <v>0</v>
      </c>
      <c r="AA248" s="160">
        <f t="shared" si="134"/>
        <v>0</v>
      </c>
      <c r="AB248" s="160">
        <f t="shared" si="134"/>
        <v>0</v>
      </c>
      <c r="AC248" s="160">
        <f t="shared" si="134"/>
        <v>0</v>
      </c>
      <c r="AD248" s="160">
        <f t="shared" si="134"/>
        <v>0</v>
      </c>
      <c r="AE248" s="160">
        <f t="shared" si="134"/>
        <v>0</v>
      </c>
      <c r="AF248" s="160">
        <f t="shared" si="134"/>
        <v>0</v>
      </c>
      <c r="AG248" s="160">
        <f t="shared" si="134"/>
        <v>0</v>
      </c>
      <c r="AH248" s="160">
        <f t="shared" si="134"/>
        <v>0</v>
      </c>
      <c r="AI248" s="160">
        <f t="shared" si="134"/>
        <v>0</v>
      </c>
      <c r="AJ248" s="160">
        <f t="shared" si="134"/>
        <v>0</v>
      </c>
      <c r="AK248" s="160">
        <f t="shared" si="134"/>
        <v>0</v>
      </c>
      <c r="AL248" s="160">
        <f t="shared" si="134"/>
        <v>0</v>
      </c>
      <c r="AM248" s="160">
        <f t="shared" si="134"/>
        <v>0</v>
      </c>
      <c r="AN248" s="160">
        <f t="shared" si="134"/>
        <v>0</v>
      </c>
      <c r="AO248" s="160">
        <f t="shared" si="134"/>
        <v>0</v>
      </c>
      <c r="AP248" s="160">
        <f t="shared" si="134"/>
        <v>0</v>
      </c>
      <c r="AQ248" s="160">
        <f t="shared" si="134"/>
        <v>0</v>
      </c>
      <c r="AR248" s="160">
        <f t="shared" si="134"/>
        <v>0</v>
      </c>
      <c r="AS248" s="160">
        <f t="shared" si="134"/>
        <v>0</v>
      </c>
      <c r="AT248" s="160">
        <f t="shared" si="134"/>
        <v>0</v>
      </c>
      <c r="AU248" s="160">
        <f t="shared" si="134"/>
        <v>0</v>
      </c>
      <c r="AV248" s="160">
        <f t="shared" si="134"/>
        <v>0</v>
      </c>
    </row>
    <row r="249" spans="2:48" x14ac:dyDescent="0.2">
      <c r="B249" s="2" t="s">
        <v>246</v>
      </c>
      <c r="D249" s="262">
        <f t="shared" ref="D249:D252" si="135">+E249/$E$253</f>
        <v>0.31301083228008325</v>
      </c>
      <c r="E249" s="160">
        <f t="shared" si="133"/>
        <v>105695.36695800745</v>
      </c>
      <c r="F249" s="2"/>
      <c r="G249" s="160">
        <f t="shared" ref="G249:AV249" si="136">+G97</f>
        <v>0</v>
      </c>
      <c r="H249" s="160">
        <f t="shared" si="136"/>
        <v>31135.229994262332</v>
      </c>
      <c r="I249" s="160">
        <f t="shared" si="136"/>
        <v>69538.814058644974</v>
      </c>
      <c r="J249" s="160">
        <f t="shared" si="136"/>
        <v>5021.3229051001354</v>
      </c>
      <c r="K249" s="160">
        <f t="shared" si="136"/>
        <v>0</v>
      </c>
      <c r="L249" s="160">
        <f t="shared" si="136"/>
        <v>0</v>
      </c>
      <c r="M249" s="160">
        <f t="shared" si="136"/>
        <v>0</v>
      </c>
      <c r="N249" s="160">
        <f t="shared" si="136"/>
        <v>0</v>
      </c>
      <c r="O249" s="160">
        <f t="shared" si="136"/>
        <v>0</v>
      </c>
      <c r="P249" s="160">
        <f t="shared" si="136"/>
        <v>0</v>
      </c>
      <c r="Q249" s="160">
        <f t="shared" si="136"/>
        <v>0</v>
      </c>
      <c r="R249" s="160">
        <f t="shared" si="136"/>
        <v>0</v>
      </c>
      <c r="S249" s="160">
        <f t="shared" si="136"/>
        <v>0</v>
      </c>
      <c r="T249" s="160">
        <f t="shared" si="136"/>
        <v>0</v>
      </c>
      <c r="U249" s="160">
        <f t="shared" si="136"/>
        <v>0</v>
      </c>
      <c r="V249" s="160">
        <f t="shared" si="136"/>
        <v>0</v>
      </c>
      <c r="W249" s="160">
        <f t="shared" si="136"/>
        <v>0</v>
      </c>
      <c r="X249" s="160">
        <f t="shared" si="136"/>
        <v>0</v>
      </c>
      <c r="Y249" s="160">
        <f t="shared" si="136"/>
        <v>0</v>
      </c>
      <c r="Z249" s="160">
        <f t="shared" si="136"/>
        <v>0</v>
      </c>
      <c r="AA249" s="160">
        <f t="shared" si="136"/>
        <v>0</v>
      </c>
      <c r="AB249" s="160">
        <f t="shared" si="136"/>
        <v>0</v>
      </c>
      <c r="AC249" s="160">
        <f t="shared" si="136"/>
        <v>0</v>
      </c>
      <c r="AD249" s="160">
        <f t="shared" si="136"/>
        <v>0</v>
      </c>
      <c r="AE249" s="160">
        <f t="shared" si="136"/>
        <v>0</v>
      </c>
      <c r="AF249" s="160">
        <f t="shared" si="136"/>
        <v>0</v>
      </c>
      <c r="AG249" s="160">
        <f t="shared" si="136"/>
        <v>0</v>
      </c>
      <c r="AH249" s="160">
        <f t="shared" si="136"/>
        <v>0</v>
      </c>
      <c r="AI249" s="160">
        <f t="shared" si="136"/>
        <v>0</v>
      </c>
      <c r="AJ249" s="160">
        <f t="shared" si="136"/>
        <v>0</v>
      </c>
      <c r="AK249" s="160">
        <f t="shared" si="136"/>
        <v>0</v>
      </c>
      <c r="AL249" s="160">
        <f t="shared" si="136"/>
        <v>0</v>
      </c>
      <c r="AM249" s="160">
        <f t="shared" si="136"/>
        <v>0</v>
      </c>
      <c r="AN249" s="160">
        <f t="shared" si="136"/>
        <v>0</v>
      </c>
      <c r="AO249" s="160">
        <f t="shared" si="136"/>
        <v>0</v>
      </c>
      <c r="AP249" s="160">
        <f t="shared" si="136"/>
        <v>0</v>
      </c>
      <c r="AQ249" s="160">
        <f t="shared" si="136"/>
        <v>0</v>
      </c>
      <c r="AR249" s="160">
        <f t="shared" si="136"/>
        <v>0</v>
      </c>
      <c r="AS249" s="160">
        <f t="shared" si="136"/>
        <v>0</v>
      </c>
      <c r="AT249" s="160">
        <f t="shared" si="136"/>
        <v>0</v>
      </c>
      <c r="AU249" s="160">
        <f t="shared" si="136"/>
        <v>0</v>
      </c>
      <c r="AV249" s="160">
        <f t="shared" si="136"/>
        <v>0</v>
      </c>
    </row>
    <row r="250" spans="2:48" x14ac:dyDescent="0.2">
      <c r="B250" s="2" t="s">
        <v>247</v>
      </c>
      <c r="D250" s="262">
        <f t="shared" si="135"/>
        <v>0.2963276068612129</v>
      </c>
      <c r="E250" s="160">
        <f t="shared" si="133"/>
        <v>100061.88897308962</v>
      </c>
      <c r="F250" s="2"/>
      <c r="G250" s="160">
        <f t="shared" ref="G250:AV250" si="137">+G139</f>
        <v>0</v>
      </c>
      <c r="H250" s="160">
        <f t="shared" si="137"/>
        <v>6642.8277858002839</v>
      </c>
      <c r="I250" s="160">
        <f t="shared" si="137"/>
        <v>86847.511998769798</v>
      </c>
      <c r="J250" s="160">
        <f t="shared" si="137"/>
        <v>6571.5491885195388</v>
      </c>
      <c r="K250" s="160">
        <f t="shared" si="137"/>
        <v>0</v>
      </c>
      <c r="L250" s="160">
        <f t="shared" si="137"/>
        <v>0</v>
      </c>
      <c r="M250" s="160">
        <f t="shared" si="137"/>
        <v>0</v>
      </c>
      <c r="N250" s="160">
        <f t="shared" si="137"/>
        <v>0</v>
      </c>
      <c r="O250" s="160">
        <f t="shared" si="137"/>
        <v>0</v>
      </c>
      <c r="P250" s="160">
        <f t="shared" si="137"/>
        <v>0</v>
      </c>
      <c r="Q250" s="160">
        <f t="shared" si="137"/>
        <v>0</v>
      </c>
      <c r="R250" s="160">
        <f t="shared" si="137"/>
        <v>0</v>
      </c>
      <c r="S250" s="160">
        <f t="shared" si="137"/>
        <v>0</v>
      </c>
      <c r="T250" s="160">
        <f t="shared" si="137"/>
        <v>0</v>
      </c>
      <c r="U250" s="160">
        <f t="shared" si="137"/>
        <v>0</v>
      </c>
      <c r="V250" s="160">
        <f t="shared" si="137"/>
        <v>0</v>
      </c>
      <c r="W250" s="160">
        <f t="shared" si="137"/>
        <v>0</v>
      </c>
      <c r="X250" s="160">
        <f t="shared" si="137"/>
        <v>0</v>
      </c>
      <c r="Y250" s="160">
        <f t="shared" si="137"/>
        <v>0</v>
      </c>
      <c r="Z250" s="160">
        <f t="shared" si="137"/>
        <v>0</v>
      </c>
      <c r="AA250" s="160">
        <f t="shared" si="137"/>
        <v>0</v>
      </c>
      <c r="AB250" s="160">
        <f t="shared" si="137"/>
        <v>0</v>
      </c>
      <c r="AC250" s="160">
        <f t="shared" si="137"/>
        <v>0</v>
      </c>
      <c r="AD250" s="160">
        <f t="shared" si="137"/>
        <v>0</v>
      </c>
      <c r="AE250" s="160">
        <f t="shared" si="137"/>
        <v>0</v>
      </c>
      <c r="AF250" s="160">
        <f t="shared" si="137"/>
        <v>0</v>
      </c>
      <c r="AG250" s="160">
        <f t="shared" si="137"/>
        <v>0</v>
      </c>
      <c r="AH250" s="160">
        <f t="shared" si="137"/>
        <v>0</v>
      </c>
      <c r="AI250" s="160">
        <f t="shared" si="137"/>
        <v>0</v>
      </c>
      <c r="AJ250" s="160">
        <f t="shared" si="137"/>
        <v>0</v>
      </c>
      <c r="AK250" s="160">
        <f t="shared" si="137"/>
        <v>0</v>
      </c>
      <c r="AL250" s="160">
        <f t="shared" si="137"/>
        <v>0</v>
      </c>
      <c r="AM250" s="160">
        <f t="shared" si="137"/>
        <v>0</v>
      </c>
      <c r="AN250" s="160">
        <f t="shared" si="137"/>
        <v>0</v>
      </c>
      <c r="AO250" s="160">
        <f t="shared" si="137"/>
        <v>0</v>
      </c>
      <c r="AP250" s="160">
        <f t="shared" si="137"/>
        <v>0</v>
      </c>
      <c r="AQ250" s="160">
        <f t="shared" si="137"/>
        <v>0</v>
      </c>
      <c r="AR250" s="160">
        <f t="shared" si="137"/>
        <v>0</v>
      </c>
      <c r="AS250" s="160">
        <f t="shared" si="137"/>
        <v>0</v>
      </c>
      <c r="AT250" s="160">
        <f t="shared" si="137"/>
        <v>0</v>
      </c>
      <c r="AU250" s="160">
        <f t="shared" si="137"/>
        <v>0</v>
      </c>
      <c r="AV250" s="160">
        <f t="shared" si="137"/>
        <v>0</v>
      </c>
    </row>
    <row r="251" spans="2:48" x14ac:dyDescent="0.2">
      <c r="B251" s="2" t="s">
        <v>248</v>
      </c>
      <c r="D251" s="262">
        <f t="shared" si="135"/>
        <v>0.12034698132414896</v>
      </c>
      <c r="E251" s="160">
        <f t="shared" si="133"/>
        <v>40637.949366437213</v>
      </c>
      <c r="F251" s="2"/>
      <c r="G251" s="160">
        <f t="shared" ref="G251:AV251" si="138">+G181</f>
        <v>0</v>
      </c>
      <c r="H251" s="160">
        <f t="shared" si="138"/>
        <v>700.6542994213313</v>
      </c>
      <c r="I251" s="160">
        <f t="shared" si="138"/>
        <v>0</v>
      </c>
      <c r="J251" s="160">
        <f t="shared" si="138"/>
        <v>33010.937178459928</v>
      </c>
      <c r="K251" s="160">
        <f t="shared" si="138"/>
        <v>6926.3578885559546</v>
      </c>
      <c r="L251" s="160">
        <f t="shared" si="138"/>
        <v>0</v>
      </c>
      <c r="M251" s="160">
        <f t="shared" si="138"/>
        <v>0</v>
      </c>
      <c r="N251" s="160">
        <f t="shared" si="138"/>
        <v>0</v>
      </c>
      <c r="O251" s="160">
        <f t="shared" si="138"/>
        <v>0</v>
      </c>
      <c r="P251" s="160">
        <f t="shared" si="138"/>
        <v>0</v>
      </c>
      <c r="Q251" s="160">
        <f t="shared" si="138"/>
        <v>0</v>
      </c>
      <c r="R251" s="160">
        <f t="shared" si="138"/>
        <v>0</v>
      </c>
      <c r="S251" s="160">
        <f t="shared" si="138"/>
        <v>0</v>
      </c>
      <c r="T251" s="160">
        <f t="shared" si="138"/>
        <v>0</v>
      </c>
      <c r="U251" s="160">
        <f t="shared" si="138"/>
        <v>0</v>
      </c>
      <c r="V251" s="160">
        <f t="shared" si="138"/>
        <v>0</v>
      </c>
      <c r="W251" s="160">
        <f t="shared" si="138"/>
        <v>0</v>
      </c>
      <c r="X251" s="160">
        <f t="shared" si="138"/>
        <v>0</v>
      </c>
      <c r="Y251" s="160">
        <f t="shared" si="138"/>
        <v>0</v>
      </c>
      <c r="Z251" s="160">
        <f t="shared" si="138"/>
        <v>0</v>
      </c>
      <c r="AA251" s="160">
        <f t="shared" si="138"/>
        <v>0</v>
      </c>
      <c r="AB251" s="160">
        <f t="shared" si="138"/>
        <v>0</v>
      </c>
      <c r="AC251" s="160">
        <f t="shared" si="138"/>
        <v>0</v>
      </c>
      <c r="AD251" s="160">
        <f t="shared" si="138"/>
        <v>0</v>
      </c>
      <c r="AE251" s="160">
        <f t="shared" si="138"/>
        <v>0</v>
      </c>
      <c r="AF251" s="160">
        <f t="shared" si="138"/>
        <v>0</v>
      </c>
      <c r="AG251" s="160">
        <f t="shared" si="138"/>
        <v>0</v>
      </c>
      <c r="AH251" s="160">
        <f t="shared" si="138"/>
        <v>0</v>
      </c>
      <c r="AI251" s="160">
        <f t="shared" si="138"/>
        <v>0</v>
      </c>
      <c r="AJ251" s="160">
        <f t="shared" si="138"/>
        <v>0</v>
      </c>
      <c r="AK251" s="160">
        <f t="shared" si="138"/>
        <v>0</v>
      </c>
      <c r="AL251" s="160">
        <f t="shared" si="138"/>
        <v>0</v>
      </c>
      <c r="AM251" s="160">
        <f t="shared" si="138"/>
        <v>0</v>
      </c>
      <c r="AN251" s="160">
        <f t="shared" si="138"/>
        <v>0</v>
      </c>
      <c r="AO251" s="160">
        <f t="shared" si="138"/>
        <v>0</v>
      </c>
      <c r="AP251" s="160">
        <f t="shared" si="138"/>
        <v>0</v>
      </c>
      <c r="AQ251" s="160">
        <f t="shared" si="138"/>
        <v>0</v>
      </c>
      <c r="AR251" s="160">
        <f t="shared" si="138"/>
        <v>0</v>
      </c>
      <c r="AS251" s="160">
        <f t="shared" si="138"/>
        <v>0</v>
      </c>
      <c r="AT251" s="160">
        <f t="shared" si="138"/>
        <v>0</v>
      </c>
      <c r="AU251" s="160">
        <f t="shared" si="138"/>
        <v>0</v>
      </c>
      <c r="AV251" s="160">
        <f t="shared" si="138"/>
        <v>0</v>
      </c>
    </row>
    <row r="252" spans="2:48" x14ac:dyDescent="0.2">
      <c r="B252" s="2" t="s">
        <v>249</v>
      </c>
      <c r="D252" s="262">
        <f t="shared" si="135"/>
        <v>0.13340886323643036</v>
      </c>
      <c r="E252" s="160">
        <f t="shared" si="133"/>
        <v>45048.596729099074</v>
      </c>
      <c r="F252" s="2"/>
      <c r="G252" s="160">
        <f t="shared" ref="G252:AV252" si="139">+G223</f>
        <v>0</v>
      </c>
      <c r="H252" s="160">
        <f t="shared" si="139"/>
        <v>776.69994360515648</v>
      </c>
      <c r="I252" s="160">
        <f t="shared" si="139"/>
        <v>0</v>
      </c>
      <c r="J252" s="160">
        <f t="shared" si="139"/>
        <v>23169.200488305174</v>
      </c>
      <c r="K252" s="160">
        <f t="shared" si="139"/>
        <v>21102.696297188744</v>
      </c>
      <c r="L252" s="160">
        <f t="shared" si="139"/>
        <v>0</v>
      </c>
      <c r="M252" s="160">
        <f t="shared" si="139"/>
        <v>0</v>
      </c>
      <c r="N252" s="160">
        <f t="shared" si="139"/>
        <v>0</v>
      </c>
      <c r="O252" s="160">
        <f t="shared" si="139"/>
        <v>0</v>
      </c>
      <c r="P252" s="160">
        <f t="shared" si="139"/>
        <v>0</v>
      </c>
      <c r="Q252" s="160">
        <f t="shared" si="139"/>
        <v>0</v>
      </c>
      <c r="R252" s="160">
        <f t="shared" si="139"/>
        <v>0</v>
      </c>
      <c r="S252" s="160">
        <f t="shared" si="139"/>
        <v>0</v>
      </c>
      <c r="T252" s="160">
        <f t="shared" si="139"/>
        <v>0</v>
      </c>
      <c r="U252" s="160">
        <f t="shared" si="139"/>
        <v>0</v>
      </c>
      <c r="V252" s="160">
        <f t="shared" si="139"/>
        <v>0</v>
      </c>
      <c r="W252" s="160">
        <f t="shared" si="139"/>
        <v>0</v>
      </c>
      <c r="X252" s="160">
        <f t="shared" si="139"/>
        <v>0</v>
      </c>
      <c r="Y252" s="160">
        <f t="shared" si="139"/>
        <v>0</v>
      </c>
      <c r="Z252" s="160">
        <f t="shared" si="139"/>
        <v>0</v>
      </c>
      <c r="AA252" s="160">
        <f t="shared" si="139"/>
        <v>0</v>
      </c>
      <c r="AB252" s="160">
        <f t="shared" si="139"/>
        <v>0</v>
      </c>
      <c r="AC252" s="160">
        <f t="shared" si="139"/>
        <v>0</v>
      </c>
      <c r="AD252" s="160">
        <f t="shared" si="139"/>
        <v>0</v>
      </c>
      <c r="AE252" s="160">
        <f t="shared" si="139"/>
        <v>0</v>
      </c>
      <c r="AF252" s="160">
        <f t="shared" si="139"/>
        <v>0</v>
      </c>
      <c r="AG252" s="160">
        <f t="shared" si="139"/>
        <v>0</v>
      </c>
      <c r="AH252" s="160">
        <f t="shared" si="139"/>
        <v>0</v>
      </c>
      <c r="AI252" s="160">
        <f t="shared" si="139"/>
        <v>0</v>
      </c>
      <c r="AJ252" s="160">
        <f t="shared" si="139"/>
        <v>0</v>
      </c>
      <c r="AK252" s="160">
        <f t="shared" si="139"/>
        <v>0</v>
      </c>
      <c r="AL252" s="160">
        <f t="shared" si="139"/>
        <v>0</v>
      </c>
      <c r="AM252" s="160">
        <f t="shared" si="139"/>
        <v>0</v>
      </c>
      <c r="AN252" s="160">
        <f t="shared" si="139"/>
        <v>0</v>
      </c>
      <c r="AO252" s="160">
        <f t="shared" si="139"/>
        <v>0</v>
      </c>
      <c r="AP252" s="160">
        <f t="shared" si="139"/>
        <v>0</v>
      </c>
      <c r="AQ252" s="160">
        <f t="shared" si="139"/>
        <v>0</v>
      </c>
      <c r="AR252" s="160">
        <f t="shared" si="139"/>
        <v>0</v>
      </c>
      <c r="AS252" s="160">
        <f t="shared" si="139"/>
        <v>0</v>
      </c>
      <c r="AT252" s="160">
        <f t="shared" si="139"/>
        <v>0</v>
      </c>
      <c r="AU252" s="160">
        <f t="shared" si="139"/>
        <v>0</v>
      </c>
      <c r="AV252" s="160">
        <f t="shared" si="139"/>
        <v>0</v>
      </c>
    </row>
    <row r="253" spans="2:48" ht="13.5" thickBot="1" x14ac:dyDescent="0.25">
      <c r="B253" s="142" t="s">
        <v>244</v>
      </c>
      <c r="C253" s="266" t="s">
        <v>253</v>
      </c>
      <c r="D253" s="263">
        <f>+SUM(D248:D252)</f>
        <v>1</v>
      </c>
      <c r="E253" s="261">
        <f>+SUM(G253:AV253)</f>
        <v>337673.19229205092</v>
      </c>
      <c r="F253" s="195"/>
      <c r="G253" s="196">
        <f>SUM(G248:G252)</f>
        <v>0</v>
      </c>
      <c r="H253" s="196">
        <f t="shared" ref="H253:AO253" si="140">SUM(H248:H252)</f>
        <v>40052.470475941132</v>
      </c>
      <c r="I253" s="196">
        <f t="shared" si="140"/>
        <v>161763.968308888</v>
      </c>
      <c r="J253" s="196">
        <f t="shared" si="140"/>
        <v>89589.099420780374</v>
      </c>
      <c r="K253" s="196">
        <f t="shared" si="140"/>
        <v>46267.654086441413</v>
      </c>
      <c r="L253" s="196">
        <f t="shared" si="140"/>
        <v>0</v>
      </c>
      <c r="M253" s="196">
        <f t="shared" si="140"/>
        <v>0</v>
      </c>
      <c r="N253" s="196">
        <f t="shared" si="140"/>
        <v>0</v>
      </c>
      <c r="O253" s="196">
        <f t="shared" si="140"/>
        <v>0</v>
      </c>
      <c r="P253" s="196">
        <f t="shared" si="140"/>
        <v>0</v>
      </c>
      <c r="Q253" s="196">
        <f t="shared" si="140"/>
        <v>0</v>
      </c>
      <c r="R253" s="196">
        <f t="shared" si="140"/>
        <v>0</v>
      </c>
      <c r="S253" s="196">
        <f t="shared" si="140"/>
        <v>0</v>
      </c>
      <c r="T253" s="196">
        <f t="shared" si="140"/>
        <v>0</v>
      </c>
      <c r="U253" s="196">
        <f t="shared" si="140"/>
        <v>0</v>
      </c>
      <c r="V253" s="196">
        <f t="shared" si="140"/>
        <v>0</v>
      </c>
      <c r="W253" s="196">
        <f t="shared" si="140"/>
        <v>0</v>
      </c>
      <c r="X253" s="196">
        <f t="shared" si="140"/>
        <v>0</v>
      </c>
      <c r="Y253" s="196">
        <f t="shared" si="140"/>
        <v>0</v>
      </c>
      <c r="Z253" s="196">
        <f t="shared" si="140"/>
        <v>0</v>
      </c>
      <c r="AA253" s="196">
        <f t="shared" si="140"/>
        <v>0</v>
      </c>
      <c r="AB253" s="196">
        <f t="shared" si="140"/>
        <v>0</v>
      </c>
      <c r="AC253" s="196">
        <f t="shared" si="140"/>
        <v>0</v>
      </c>
      <c r="AD253" s="196">
        <f t="shared" si="140"/>
        <v>0</v>
      </c>
      <c r="AE253" s="196">
        <f t="shared" si="140"/>
        <v>0</v>
      </c>
      <c r="AF253" s="196">
        <f t="shared" si="140"/>
        <v>0</v>
      </c>
      <c r="AG253" s="196">
        <f t="shared" si="140"/>
        <v>0</v>
      </c>
      <c r="AH253" s="196">
        <f t="shared" si="140"/>
        <v>0</v>
      </c>
      <c r="AI253" s="196">
        <f t="shared" si="140"/>
        <v>0</v>
      </c>
      <c r="AJ253" s="196">
        <f t="shared" si="140"/>
        <v>0</v>
      </c>
      <c r="AK253" s="196">
        <f t="shared" si="140"/>
        <v>0</v>
      </c>
      <c r="AL253" s="196">
        <f t="shared" si="140"/>
        <v>0</v>
      </c>
      <c r="AM253" s="196">
        <f t="shared" si="140"/>
        <v>0</v>
      </c>
      <c r="AN253" s="196">
        <f t="shared" si="140"/>
        <v>0</v>
      </c>
      <c r="AO253" s="196">
        <f t="shared" si="140"/>
        <v>0</v>
      </c>
      <c r="AP253" s="196">
        <f t="shared" ref="AP253:AV253" si="141">SUM(AP248:AP252)</f>
        <v>0</v>
      </c>
      <c r="AQ253" s="196">
        <f t="shared" si="141"/>
        <v>0</v>
      </c>
      <c r="AR253" s="196">
        <f t="shared" si="141"/>
        <v>0</v>
      </c>
      <c r="AS253" s="196">
        <f t="shared" si="141"/>
        <v>0</v>
      </c>
      <c r="AT253" s="196">
        <f t="shared" si="141"/>
        <v>0</v>
      </c>
      <c r="AU253" s="196">
        <f t="shared" si="141"/>
        <v>0</v>
      </c>
      <c r="AV253" s="196">
        <f t="shared" si="141"/>
        <v>0</v>
      </c>
    </row>
    <row r="254" spans="2:48" ht="13.5" thickTop="1" x14ac:dyDescent="0.2">
      <c r="B254" s="268"/>
      <c r="C254" s="269"/>
      <c r="D254" s="270"/>
      <c r="E254" s="271"/>
      <c r="F254" s="270"/>
      <c r="G254" s="272"/>
      <c r="H254" s="272"/>
      <c r="I254" s="272"/>
      <c r="J254" s="272"/>
      <c r="K254" s="272"/>
      <c r="L254" s="272"/>
      <c r="M254" s="272"/>
      <c r="N254" s="272"/>
      <c r="O254" s="272"/>
      <c r="P254" s="272"/>
      <c r="Q254" s="272"/>
      <c r="R254" s="272"/>
      <c r="S254" s="272"/>
      <c r="T254" s="272"/>
      <c r="U254" s="272"/>
      <c r="V254" s="272"/>
      <c r="W254" s="272"/>
      <c r="X254" s="272"/>
      <c r="Y254" s="272"/>
      <c r="Z254" s="272"/>
      <c r="AA254" s="272"/>
      <c r="AB254" s="272"/>
      <c r="AC254" s="272"/>
      <c r="AD254" s="272"/>
      <c r="AE254" s="272"/>
      <c r="AF254" s="272"/>
      <c r="AG254" s="272"/>
      <c r="AH254" s="272"/>
      <c r="AI254" s="272"/>
      <c r="AJ254" s="272"/>
      <c r="AK254" s="272"/>
      <c r="AL254" s="272"/>
      <c r="AM254" s="272"/>
      <c r="AN254" s="272"/>
      <c r="AO254" s="272"/>
      <c r="AP254" s="272"/>
      <c r="AQ254" s="272"/>
      <c r="AR254" s="272"/>
      <c r="AS254" s="272"/>
      <c r="AT254" s="272"/>
      <c r="AU254" s="272"/>
      <c r="AV254" s="272"/>
    </row>
    <row r="255" spans="2:48" x14ac:dyDescent="0.2">
      <c r="B255" s="5" t="s">
        <v>358</v>
      </c>
      <c r="C255" s="269"/>
      <c r="D255" s="270"/>
      <c r="E255" s="271"/>
      <c r="F255" s="270"/>
      <c r="G255" s="272"/>
      <c r="H255" s="272"/>
      <c r="I255" s="272"/>
      <c r="J255" s="272"/>
      <c r="K255" s="272"/>
      <c r="L255" s="272"/>
      <c r="M255" s="272"/>
      <c r="N255" s="272"/>
      <c r="O255" s="272"/>
      <c r="P255" s="272"/>
      <c r="Q255" s="272"/>
      <c r="R255" s="272"/>
      <c r="S255" s="272"/>
      <c r="T255" s="272"/>
      <c r="U255" s="272"/>
      <c r="V255" s="272"/>
      <c r="W255" s="272"/>
      <c r="X255" s="272"/>
      <c r="Y255" s="272"/>
      <c r="Z255" s="272"/>
      <c r="AA255" s="272"/>
      <c r="AB255" s="272"/>
      <c r="AC255" s="272"/>
      <c r="AD255" s="272"/>
      <c r="AE255" s="272"/>
      <c r="AF255" s="272"/>
      <c r="AG255" s="272"/>
      <c r="AH255" s="272"/>
      <c r="AI255" s="272"/>
      <c r="AJ255" s="272"/>
      <c r="AK255" s="272"/>
      <c r="AL255" s="272"/>
      <c r="AM255" s="272"/>
      <c r="AN255" s="272"/>
      <c r="AO255" s="272"/>
      <c r="AP255" s="272"/>
      <c r="AQ255" s="272"/>
      <c r="AR255" s="272"/>
      <c r="AS255" s="272"/>
      <c r="AT255" s="272"/>
      <c r="AU255" s="272"/>
      <c r="AV255" s="272"/>
    </row>
    <row r="256" spans="2:48" x14ac:dyDescent="0.2">
      <c r="B256" s="178" t="s">
        <v>175</v>
      </c>
      <c r="D256" s="2"/>
      <c r="E256" s="181" t="str">
        <f>+$C$37</f>
        <v>Miles USD 2021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</row>
    <row r="257" spans="2:48" x14ac:dyDescent="0.2">
      <c r="B257" s="228" t="s">
        <v>176</v>
      </c>
      <c r="C257" s="259"/>
      <c r="D257" s="262">
        <f>+E257/$E$274</f>
        <v>7.1443450916964607E-2</v>
      </c>
      <c r="E257" s="160">
        <f t="shared" ref="E257:E272" si="142">+SUM(G257:AV257)</f>
        <v>24124.538139491891</v>
      </c>
      <c r="F257" s="2"/>
      <c r="G257" s="160">
        <f t="shared" ref="G257:AV257" si="143">+G38+G80+G122+G164+G206</f>
        <v>0</v>
      </c>
      <c r="H257" s="160">
        <f t="shared" si="143"/>
        <v>4829.2107515195221</v>
      </c>
      <c r="I257" s="160">
        <f t="shared" si="143"/>
        <v>6973.5363975191231</v>
      </c>
      <c r="J257" s="160">
        <f t="shared" si="143"/>
        <v>8995.0186104019522</v>
      </c>
      <c r="K257" s="160">
        <f t="shared" si="143"/>
        <v>3326.7723800512954</v>
      </c>
      <c r="L257" s="160">
        <f t="shared" si="143"/>
        <v>0</v>
      </c>
      <c r="M257" s="160">
        <f t="shared" si="143"/>
        <v>0</v>
      </c>
      <c r="N257" s="160">
        <f t="shared" si="143"/>
        <v>0</v>
      </c>
      <c r="O257" s="160">
        <f t="shared" si="143"/>
        <v>0</v>
      </c>
      <c r="P257" s="160">
        <f t="shared" si="143"/>
        <v>0</v>
      </c>
      <c r="Q257" s="160">
        <f t="shared" si="143"/>
        <v>0</v>
      </c>
      <c r="R257" s="160">
        <f t="shared" si="143"/>
        <v>0</v>
      </c>
      <c r="S257" s="160">
        <f t="shared" si="143"/>
        <v>0</v>
      </c>
      <c r="T257" s="160">
        <f t="shared" si="143"/>
        <v>0</v>
      </c>
      <c r="U257" s="160">
        <f t="shared" si="143"/>
        <v>0</v>
      </c>
      <c r="V257" s="160">
        <f t="shared" si="143"/>
        <v>0</v>
      </c>
      <c r="W257" s="160">
        <f t="shared" si="143"/>
        <v>0</v>
      </c>
      <c r="X257" s="160">
        <f t="shared" si="143"/>
        <v>0</v>
      </c>
      <c r="Y257" s="160">
        <f t="shared" si="143"/>
        <v>0</v>
      </c>
      <c r="Z257" s="160">
        <f t="shared" si="143"/>
        <v>0</v>
      </c>
      <c r="AA257" s="160">
        <f t="shared" si="143"/>
        <v>0</v>
      </c>
      <c r="AB257" s="160">
        <f t="shared" si="143"/>
        <v>0</v>
      </c>
      <c r="AC257" s="160">
        <f t="shared" si="143"/>
        <v>0</v>
      </c>
      <c r="AD257" s="160">
        <f t="shared" si="143"/>
        <v>0</v>
      </c>
      <c r="AE257" s="160">
        <f t="shared" si="143"/>
        <v>0</v>
      </c>
      <c r="AF257" s="160">
        <f t="shared" si="143"/>
        <v>0</v>
      </c>
      <c r="AG257" s="160">
        <f t="shared" si="143"/>
        <v>0</v>
      </c>
      <c r="AH257" s="160">
        <f t="shared" si="143"/>
        <v>0</v>
      </c>
      <c r="AI257" s="160">
        <f t="shared" si="143"/>
        <v>0</v>
      </c>
      <c r="AJ257" s="160">
        <f t="shared" si="143"/>
        <v>0</v>
      </c>
      <c r="AK257" s="160">
        <f t="shared" si="143"/>
        <v>0</v>
      </c>
      <c r="AL257" s="160">
        <f t="shared" si="143"/>
        <v>0</v>
      </c>
      <c r="AM257" s="160">
        <f t="shared" si="143"/>
        <v>0</v>
      </c>
      <c r="AN257" s="160">
        <f t="shared" si="143"/>
        <v>0</v>
      </c>
      <c r="AO257" s="160">
        <f t="shared" si="143"/>
        <v>0</v>
      </c>
      <c r="AP257" s="160">
        <f t="shared" si="143"/>
        <v>0</v>
      </c>
      <c r="AQ257" s="160">
        <f t="shared" si="143"/>
        <v>0</v>
      </c>
      <c r="AR257" s="160">
        <f t="shared" si="143"/>
        <v>0</v>
      </c>
      <c r="AS257" s="160">
        <f t="shared" si="143"/>
        <v>0</v>
      </c>
      <c r="AT257" s="160">
        <f t="shared" si="143"/>
        <v>0</v>
      </c>
      <c r="AU257" s="160">
        <f t="shared" si="143"/>
        <v>0</v>
      </c>
      <c r="AV257" s="160">
        <f t="shared" si="143"/>
        <v>0</v>
      </c>
    </row>
    <row r="258" spans="2:48" x14ac:dyDescent="0.2">
      <c r="B258" s="228" t="s">
        <v>177</v>
      </c>
      <c r="C258" s="259"/>
      <c r="D258" s="262">
        <f t="shared" ref="D258:D272" si="144">+E258/$E$274</f>
        <v>9.5417271912399737E-2</v>
      </c>
      <c r="E258" s="160">
        <f t="shared" si="142"/>
        <v>32219.854806458665</v>
      </c>
      <c r="F258" s="2"/>
      <c r="G258" s="160">
        <f t="shared" ref="G258:AV258" si="145">+G39+G81+G123+G165+G207</f>
        <v>0</v>
      </c>
      <c r="H258" s="160">
        <f t="shared" si="145"/>
        <v>6255.3429945024818</v>
      </c>
      <c r="I258" s="160">
        <f t="shared" si="145"/>
        <v>16143.615593664093</v>
      </c>
      <c r="J258" s="160">
        <f t="shared" si="145"/>
        <v>8192.6552373537852</v>
      </c>
      <c r="K258" s="160">
        <f t="shared" si="145"/>
        <v>1628.2409809383028</v>
      </c>
      <c r="L258" s="160">
        <f t="shared" si="145"/>
        <v>0</v>
      </c>
      <c r="M258" s="160">
        <f t="shared" si="145"/>
        <v>0</v>
      </c>
      <c r="N258" s="160">
        <f t="shared" si="145"/>
        <v>0</v>
      </c>
      <c r="O258" s="160">
        <f t="shared" si="145"/>
        <v>0</v>
      </c>
      <c r="P258" s="160">
        <f t="shared" si="145"/>
        <v>0</v>
      </c>
      <c r="Q258" s="160">
        <f t="shared" si="145"/>
        <v>0</v>
      </c>
      <c r="R258" s="160">
        <f t="shared" si="145"/>
        <v>0</v>
      </c>
      <c r="S258" s="160">
        <f t="shared" si="145"/>
        <v>0</v>
      </c>
      <c r="T258" s="160">
        <f t="shared" si="145"/>
        <v>0</v>
      </c>
      <c r="U258" s="160">
        <f t="shared" si="145"/>
        <v>0</v>
      </c>
      <c r="V258" s="160">
        <f t="shared" si="145"/>
        <v>0</v>
      </c>
      <c r="W258" s="160">
        <f t="shared" si="145"/>
        <v>0</v>
      </c>
      <c r="X258" s="160">
        <f t="shared" si="145"/>
        <v>0</v>
      </c>
      <c r="Y258" s="160">
        <f t="shared" si="145"/>
        <v>0</v>
      </c>
      <c r="Z258" s="160">
        <f t="shared" si="145"/>
        <v>0</v>
      </c>
      <c r="AA258" s="160">
        <f t="shared" si="145"/>
        <v>0</v>
      </c>
      <c r="AB258" s="160">
        <f t="shared" si="145"/>
        <v>0</v>
      </c>
      <c r="AC258" s="160">
        <f t="shared" si="145"/>
        <v>0</v>
      </c>
      <c r="AD258" s="160">
        <f t="shared" si="145"/>
        <v>0</v>
      </c>
      <c r="AE258" s="160">
        <f t="shared" si="145"/>
        <v>0</v>
      </c>
      <c r="AF258" s="160">
        <f t="shared" si="145"/>
        <v>0</v>
      </c>
      <c r="AG258" s="160">
        <f t="shared" si="145"/>
        <v>0</v>
      </c>
      <c r="AH258" s="160">
        <f t="shared" si="145"/>
        <v>0</v>
      </c>
      <c r="AI258" s="160">
        <f t="shared" si="145"/>
        <v>0</v>
      </c>
      <c r="AJ258" s="160">
        <f t="shared" si="145"/>
        <v>0</v>
      </c>
      <c r="AK258" s="160">
        <f t="shared" si="145"/>
        <v>0</v>
      </c>
      <c r="AL258" s="160">
        <f t="shared" si="145"/>
        <v>0</v>
      </c>
      <c r="AM258" s="160">
        <f t="shared" si="145"/>
        <v>0</v>
      </c>
      <c r="AN258" s="160">
        <f t="shared" si="145"/>
        <v>0</v>
      </c>
      <c r="AO258" s="160">
        <f t="shared" si="145"/>
        <v>0</v>
      </c>
      <c r="AP258" s="160">
        <f t="shared" si="145"/>
        <v>0</v>
      </c>
      <c r="AQ258" s="160">
        <f t="shared" si="145"/>
        <v>0</v>
      </c>
      <c r="AR258" s="160">
        <f t="shared" si="145"/>
        <v>0</v>
      </c>
      <c r="AS258" s="160">
        <f t="shared" si="145"/>
        <v>0</v>
      </c>
      <c r="AT258" s="160">
        <f t="shared" si="145"/>
        <v>0</v>
      </c>
      <c r="AU258" s="160">
        <f t="shared" si="145"/>
        <v>0</v>
      </c>
      <c r="AV258" s="160">
        <f t="shared" si="145"/>
        <v>0</v>
      </c>
    </row>
    <row r="259" spans="2:48" x14ac:dyDescent="0.2">
      <c r="B259" s="228" t="s">
        <v>178</v>
      </c>
      <c r="C259" s="259"/>
      <c r="D259" s="262">
        <f t="shared" si="144"/>
        <v>0.41345345542780476</v>
      </c>
      <c r="E259" s="160">
        <f t="shared" si="142"/>
        <v>139612.14815848603</v>
      </c>
      <c r="F259" s="2"/>
      <c r="G259" s="160">
        <f t="shared" ref="G259:AV259" si="146">+G40+G82+G124+G166+G208</f>
        <v>0</v>
      </c>
      <c r="H259" s="160">
        <f t="shared" si="146"/>
        <v>2484.0976491919782</v>
      </c>
      <c r="I259" s="160">
        <f t="shared" si="146"/>
        <v>86865.592737798637</v>
      </c>
      <c r="J259" s="160">
        <f t="shared" si="146"/>
        <v>29044.170174761904</v>
      </c>
      <c r="K259" s="160">
        <f t="shared" si="146"/>
        <v>21218.287596733509</v>
      </c>
      <c r="L259" s="160">
        <f t="shared" si="146"/>
        <v>0</v>
      </c>
      <c r="M259" s="160">
        <f t="shared" si="146"/>
        <v>0</v>
      </c>
      <c r="N259" s="160">
        <f t="shared" si="146"/>
        <v>0</v>
      </c>
      <c r="O259" s="160">
        <f t="shared" si="146"/>
        <v>0</v>
      </c>
      <c r="P259" s="160">
        <f t="shared" si="146"/>
        <v>0</v>
      </c>
      <c r="Q259" s="160">
        <f t="shared" si="146"/>
        <v>0</v>
      </c>
      <c r="R259" s="160">
        <f t="shared" si="146"/>
        <v>0</v>
      </c>
      <c r="S259" s="160">
        <f t="shared" si="146"/>
        <v>0</v>
      </c>
      <c r="T259" s="160">
        <f t="shared" si="146"/>
        <v>0</v>
      </c>
      <c r="U259" s="160">
        <f t="shared" si="146"/>
        <v>0</v>
      </c>
      <c r="V259" s="160">
        <f t="shared" si="146"/>
        <v>0</v>
      </c>
      <c r="W259" s="160">
        <f t="shared" si="146"/>
        <v>0</v>
      </c>
      <c r="X259" s="160">
        <f t="shared" si="146"/>
        <v>0</v>
      </c>
      <c r="Y259" s="160">
        <f t="shared" si="146"/>
        <v>0</v>
      </c>
      <c r="Z259" s="160">
        <f t="shared" si="146"/>
        <v>0</v>
      </c>
      <c r="AA259" s="160">
        <f t="shared" si="146"/>
        <v>0</v>
      </c>
      <c r="AB259" s="160">
        <f t="shared" si="146"/>
        <v>0</v>
      </c>
      <c r="AC259" s="160">
        <f t="shared" si="146"/>
        <v>0</v>
      </c>
      <c r="AD259" s="160">
        <f t="shared" si="146"/>
        <v>0</v>
      </c>
      <c r="AE259" s="160">
        <f t="shared" si="146"/>
        <v>0</v>
      </c>
      <c r="AF259" s="160">
        <f t="shared" si="146"/>
        <v>0</v>
      </c>
      <c r="AG259" s="160">
        <f t="shared" si="146"/>
        <v>0</v>
      </c>
      <c r="AH259" s="160">
        <f t="shared" si="146"/>
        <v>0</v>
      </c>
      <c r="AI259" s="160">
        <f t="shared" si="146"/>
        <v>0</v>
      </c>
      <c r="AJ259" s="160">
        <f t="shared" si="146"/>
        <v>0</v>
      </c>
      <c r="AK259" s="160">
        <f t="shared" si="146"/>
        <v>0</v>
      </c>
      <c r="AL259" s="160">
        <f t="shared" si="146"/>
        <v>0</v>
      </c>
      <c r="AM259" s="160">
        <f t="shared" si="146"/>
        <v>0</v>
      </c>
      <c r="AN259" s="160">
        <f t="shared" si="146"/>
        <v>0</v>
      </c>
      <c r="AO259" s="160">
        <f t="shared" si="146"/>
        <v>0</v>
      </c>
      <c r="AP259" s="160">
        <f t="shared" si="146"/>
        <v>0</v>
      </c>
      <c r="AQ259" s="160">
        <f t="shared" si="146"/>
        <v>0</v>
      </c>
      <c r="AR259" s="160">
        <f t="shared" si="146"/>
        <v>0</v>
      </c>
      <c r="AS259" s="160">
        <f t="shared" si="146"/>
        <v>0</v>
      </c>
      <c r="AT259" s="160">
        <f t="shared" si="146"/>
        <v>0</v>
      </c>
      <c r="AU259" s="160">
        <f t="shared" si="146"/>
        <v>0</v>
      </c>
      <c r="AV259" s="160">
        <f t="shared" si="146"/>
        <v>0</v>
      </c>
    </row>
    <row r="260" spans="2:48" x14ac:dyDescent="0.2">
      <c r="B260" s="228" t="s">
        <v>179</v>
      </c>
      <c r="C260" s="259"/>
      <c r="D260" s="262">
        <f t="shared" si="144"/>
        <v>6.4132340562871176E-2</v>
      </c>
      <c r="E260" s="160">
        <f t="shared" si="142"/>
        <v>21655.772167025694</v>
      </c>
      <c r="F260" s="2"/>
      <c r="G260" s="160">
        <f t="shared" ref="G260:AV260" si="147">+G41+G83+G125+G167+G209</f>
        <v>0</v>
      </c>
      <c r="H260" s="160">
        <f t="shared" si="147"/>
        <v>2555.1191597938728</v>
      </c>
      <c r="I260" s="160">
        <f t="shared" si="147"/>
        <v>14686.939226186259</v>
      </c>
      <c r="J260" s="160">
        <f t="shared" si="147"/>
        <v>2808.0066977122278</v>
      </c>
      <c r="K260" s="160">
        <f t="shared" si="147"/>
        <v>1605.7070833333332</v>
      </c>
      <c r="L260" s="160">
        <f t="shared" si="147"/>
        <v>0</v>
      </c>
      <c r="M260" s="160">
        <f t="shared" si="147"/>
        <v>0</v>
      </c>
      <c r="N260" s="160">
        <f t="shared" si="147"/>
        <v>0</v>
      </c>
      <c r="O260" s="160">
        <f t="shared" si="147"/>
        <v>0</v>
      </c>
      <c r="P260" s="160">
        <f t="shared" si="147"/>
        <v>0</v>
      </c>
      <c r="Q260" s="160">
        <f t="shared" si="147"/>
        <v>0</v>
      </c>
      <c r="R260" s="160">
        <f t="shared" si="147"/>
        <v>0</v>
      </c>
      <c r="S260" s="160">
        <f t="shared" si="147"/>
        <v>0</v>
      </c>
      <c r="T260" s="160">
        <f t="shared" si="147"/>
        <v>0</v>
      </c>
      <c r="U260" s="160">
        <f t="shared" si="147"/>
        <v>0</v>
      </c>
      <c r="V260" s="160">
        <f t="shared" si="147"/>
        <v>0</v>
      </c>
      <c r="W260" s="160">
        <f t="shared" si="147"/>
        <v>0</v>
      </c>
      <c r="X260" s="160">
        <f t="shared" si="147"/>
        <v>0</v>
      </c>
      <c r="Y260" s="160">
        <f t="shared" si="147"/>
        <v>0</v>
      </c>
      <c r="Z260" s="160">
        <f t="shared" si="147"/>
        <v>0</v>
      </c>
      <c r="AA260" s="160">
        <f t="shared" si="147"/>
        <v>0</v>
      </c>
      <c r="AB260" s="160">
        <f t="shared" si="147"/>
        <v>0</v>
      </c>
      <c r="AC260" s="160">
        <f t="shared" si="147"/>
        <v>0</v>
      </c>
      <c r="AD260" s="160">
        <f t="shared" si="147"/>
        <v>0</v>
      </c>
      <c r="AE260" s="160">
        <f t="shared" si="147"/>
        <v>0</v>
      </c>
      <c r="AF260" s="160">
        <f t="shared" si="147"/>
        <v>0</v>
      </c>
      <c r="AG260" s="160">
        <f t="shared" si="147"/>
        <v>0</v>
      </c>
      <c r="AH260" s="160">
        <f t="shared" si="147"/>
        <v>0</v>
      </c>
      <c r="AI260" s="160">
        <f t="shared" si="147"/>
        <v>0</v>
      </c>
      <c r="AJ260" s="160">
        <f t="shared" si="147"/>
        <v>0</v>
      </c>
      <c r="AK260" s="160">
        <f t="shared" si="147"/>
        <v>0</v>
      </c>
      <c r="AL260" s="160">
        <f t="shared" si="147"/>
        <v>0</v>
      </c>
      <c r="AM260" s="160">
        <f t="shared" si="147"/>
        <v>0</v>
      </c>
      <c r="AN260" s="160">
        <f t="shared" si="147"/>
        <v>0</v>
      </c>
      <c r="AO260" s="160">
        <f t="shared" si="147"/>
        <v>0</v>
      </c>
      <c r="AP260" s="160">
        <f t="shared" si="147"/>
        <v>0</v>
      </c>
      <c r="AQ260" s="160">
        <f t="shared" si="147"/>
        <v>0</v>
      </c>
      <c r="AR260" s="160">
        <f t="shared" si="147"/>
        <v>0</v>
      </c>
      <c r="AS260" s="160">
        <f t="shared" si="147"/>
        <v>0</v>
      </c>
      <c r="AT260" s="160">
        <f t="shared" si="147"/>
        <v>0</v>
      </c>
      <c r="AU260" s="160">
        <f t="shared" si="147"/>
        <v>0</v>
      </c>
      <c r="AV260" s="160">
        <f t="shared" si="147"/>
        <v>0</v>
      </c>
    </row>
    <row r="261" spans="2:48" x14ac:dyDescent="0.2">
      <c r="B261" s="228" t="s">
        <v>170</v>
      </c>
      <c r="C261" s="259"/>
      <c r="D261" s="262">
        <f t="shared" si="144"/>
        <v>8.1745756344539025E-2</v>
      </c>
      <c r="E261" s="160">
        <f t="shared" si="142"/>
        <v>27603.350501188666</v>
      </c>
      <c r="F261" s="2"/>
      <c r="G261" s="160">
        <f t="shared" ref="G261:AV261" si="148">+G42+G84+G126+G168+G210</f>
        <v>0</v>
      </c>
      <c r="H261" s="160">
        <f t="shared" si="148"/>
        <v>4385.3309209842291</v>
      </c>
      <c r="I261" s="160">
        <f t="shared" si="148"/>
        <v>8562.7197247006425</v>
      </c>
      <c r="J261" s="160">
        <f t="shared" si="148"/>
        <v>10428.546144469268</v>
      </c>
      <c r="K261" s="160">
        <f t="shared" si="148"/>
        <v>4226.7537110345274</v>
      </c>
      <c r="L261" s="160">
        <f t="shared" si="148"/>
        <v>0</v>
      </c>
      <c r="M261" s="160">
        <f t="shared" si="148"/>
        <v>0</v>
      </c>
      <c r="N261" s="160">
        <f t="shared" si="148"/>
        <v>0</v>
      </c>
      <c r="O261" s="160">
        <f t="shared" si="148"/>
        <v>0</v>
      </c>
      <c r="P261" s="160">
        <f t="shared" si="148"/>
        <v>0</v>
      </c>
      <c r="Q261" s="160">
        <f t="shared" si="148"/>
        <v>0</v>
      </c>
      <c r="R261" s="160">
        <f t="shared" si="148"/>
        <v>0</v>
      </c>
      <c r="S261" s="160">
        <f t="shared" si="148"/>
        <v>0</v>
      </c>
      <c r="T261" s="160">
        <f t="shared" si="148"/>
        <v>0</v>
      </c>
      <c r="U261" s="160">
        <f t="shared" si="148"/>
        <v>0</v>
      </c>
      <c r="V261" s="160">
        <f t="shared" si="148"/>
        <v>0</v>
      </c>
      <c r="W261" s="160">
        <f t="shared" si="148"/>
        <v>0</v>
      </c>
      <c r="X261" s="160">
        <f t="shared" si="148"/>
        <v>0</v>
      </c>
      <c r="Y261" s="160">
        <f t="shared" si="148"/>
        <v>0</v>
      </c>
      <c r="Z261" s="160">
        <f t="shared" si="148"/>
        <v>0</v>
      </c>
      <c r="AA261" s="160">
        <f t="shared" si="148"/>
        <v>0</v>
      </c>
      <c r="AB261" s="160">
        <f t="shared" si="148"/>
        <v>0</v>
      </c>
      <c r="AC261" s="160">
        <f t="shared" si="148"/>
        <v>0</v>
      </c>
      <c r="AD261" s="160">
        <f t="shared" si="148"/>
        <v>0</v>
      </c>
      <c r="AE261" s="160">
        <f t="shared" si="148"/>
        <v>0</v>
      </c>
      <c r="AF261" s="160">
        <f t="shared" si="148"/>
        <v>0</v>
      </c>
      <c r="AG261" s="160">
        <f t="shared" si="148"/>
        <v>0</v>
      </c>
      <c r="AH261" s="160">
        <f t="shared" si="148"/>
        <v>0</v>
      </c>
      <c r="AI261" s="160">
        <f t="shared" si="148"/>
        <v>0</v>
      </c>
      <c r="AJ261" s="160">
        <f t="shared" si="148"/>
        <v>0</v>
      </c>
      <c r="AK261" s="160">
        <f t="shared" si="148"/>
        <v>0</v>
      </c>
      <c r="AL261" s="160">
        <f t="shared" si="148"/>
        <v>0</v>
      </c>
      <c r="AM261" s="160">
        <f t="shared" si="148"/>
        <v>0</v>
      </c>
      <c r="AN261" s="160">
        <f t="shared" si="148"/>
        <v>0</v>
      </c>
      <c r="AO261" s="160">
        <f t="shared" si="148"/>
        <v>0</v>
      </c>
      <c r="AP261" s="160">
        <f t="shared" si="148"/>
        <v>0</v>
      </c>
      <c r="AQ261" s="160">
        <f t="shared" si="148"/>
        <v>0</v>
      </c>
      <c r="AR261" s="160">
        <f t="shared" si="148"/>
        <v>0</v>
      </c>
      <c r="AS261" s="160">
        <f t="shared" si="148"/>
        <v>0</v>
      </c>
      <c r="AT261" s="160">
        <f t="shared" si="148"/>
        <v>0</v>
      </c>
      <c r="AU261" s="160">
        <f t="shared" si="148"/>
        <v>0</v>
      </c>
      <c r="AV261" s="160">
        <f t="shared" si="148"/>
        <v>0</v>
      </c>
    </row>
    <row r="262" spans="2:48" x14ac:dyDescent="0.2">
      <c r="B262" s="228" t="s">
        <v>180</v>
      </c>
      <c r="C262" s="259"/>
      <c r="D262" s="262">
        <f t="shared" si="144"/>
        <v>7.2583806721325094E-4</v>
      </c>
      <c r="E262" s="160">
        <f t="shared" si="142"/>
        <v>245.09605724299067</v>
      </c>
      <c r="F262" s="2"/>
      <c r="G262" s="160">
        <f t="shared" ref="G262:AV262" si="149">+G43+G85+G127+G169+G211</f>
        <v>0</v>
      </c>
      <c r="H262" s="160">
        <f t="shared" si="149"/>
        <v>18.102641282126168</v>
      </c>
      <c r="I262" s="160">
        <f t="shared" si="149"/>
        <v>77.991805393302201</v>
      </c>
      <c r="J262" s="160">
        <f t="shared" si="149"/>
        <v>99.977182728012338</v>
      </c>
      <c r="K262" s="160">
        <f t="shared" si="149"/>
        <v>49.024427839549958</v>
      </c>
      <c r="L262" s="160">
        <f t="shared" si="149"/>
        <v>0</v>
      </c>
      <c r="M262" s="160">
        <f t="shared" si="149"/>
        <v>0</v>
      </c>
      <c r="N262" s="160">
        <f t="shared" si="149"/>
        <v>0</v>
      </c>
      <c r="O262" s="160">
        <f t="shared" si="149"/>
        <v>0</v>
      </c>
      <c r="P262" s="160">
        <f t="shared" si="149"/>
        <v>0</v>
      </c>
      <c r="Q262" s="160">
        <f t="shared" si="149"/>
        <v>0</v>
      </c>
      <c r="R262" s="160">
        <f t="shared" si="149"/>
        <v>0</v>
      </c>
      <c r="S262" s="160">
        <f t="shared" si="149"/>
        <v>0</v>
      </c>
      <c r="T262" s="160">
        <f t="shared" si="149"/>
        <v>0</v>
      </c>
      <c r="U262" s="160">
        <f t="shared" si="149"/>
        <v>0</v>
      </c>
      <c r="V262" s="160">
        <f t="shared" si="149"/>
        <v>0</v>
      </c>
      <c r="W262" s="160">
        <f t="shared" si="149"/>
        <v>0</v>
      </c>
      <c r="X262" s="160">
        <f t="shared" si="149"/>
        <v>0</v>
      </c>
      <c r="Y262" s="160">
        <f t="shared" si="149"/>
        <v>0</v>
      </c>
      <c r="Z262" s="160">
        <f t="shared" si="149"/>
        <v>0</v>
      </c>
      <c r="AA262" s="160">
        <f t="shared" si="149"/>
        <v>0</v>
      </c>
      <c r="AB262" s="160">
        <f t="shared" si="149"/>
        <v>0</v>
      </c>
      <c r="AC262" s="160">
        <f t="shared" si="149"/>
        <v>0</v>
      </c>
      <c r="AD262" s="160">
        <f t="shared" si="149"/>
        <v>0</v>
      </c>
      <c r="AE262" s="160">
        <f t="shared" si="149"/>
        <v>0</v>
      </c>
      <c r="AF262" s="160">
        <f t="shared" si="149"/>
        <v>0</v>
      </c>
      <c r="AG262" s="160">
        <f t="shared" si="149"/>
        <v>0</v>
      </c>
      <c r="AH262" s="160">
        <f t="shared" si="149"/>
        <v>0</v>
      </c>
      <c r="AI262" s="160">
        <f t="shared" si="149"/>
        <v>0</v>
      </c>
      <c r="AJ262" s="160">
        <f t="shared" si="149"/>
        <v>0</v>
      </c>
      <c r="AK262" s="160">
        <f t="shared" si="149"/>
        <v>0</v>
      </c>
      <c r="AL262" s="160">
        <f t="shared" si="149"/>
        <v>0</v>
      </c>
      <c r="AM262" s="160">
        <f t="shared" si="149"/>
        <v>0</v>
      </c>
      <c r="AN262" s="160">
        <f t="shared" si="149"/>
        <v>0</v>
      </c>
      <c r="AO262" s="160">
        <f t="shared" si="149"/>
        <v>0</v>
      </c>
      <c r="AP262" s="160">
        <f t="shared" si="149"/>
        <v>0</v>
      </c>
      <c r="AQ262" s="160">
        <f t="shared" si="149"/>
        <v>0</v>
      </c>
      <c r="AR262" s="160">
        <f t="shared" si="149"/>
        <v>0</v>
      </c>
      <c r="AS262" s="160">
        <f t="shared" si="149"/>
        <v>0</v>
      </c>
      <c r="AT262" s="160">
        <f t="shared" si="149"/>
        <v>0</v>
      </c>
      <c r="AU262" s="160">
        <f t="shared" si="149"/>
        <v>0</v>
      </c>
      <c r="AV262" s="160">
        <f t="shared" si="149"/>
        <v>0</v>
      </c>
    </row>
    <row r="263" spans="2:48" x14ac:dyDescent="0.2">
      <c r="B263" s="228" t="s">
        <v>181</v>
      </c>
      <c r="C263" s="259"/>
      <c r="D263" s="262">
        <f t="shared" si="144"/>
        <v>8.3896026984086247E-4</v>
      </c>
      <c r="E263" s="160">
        <f t="shared" si="142"/>
        <v>283.29439252336448</v>
      </c>
      <c r="F263" s="2"/>
      <c r="G263" s="160">
        <f t="shared" ref="G263:AV263" si="150">+G44+G86+G128+G170+G212</f>
        <v>0</v>
      </c>
      <c r="H263" s="160">
        <f t="shared" si="150"/>
        <v>25.059454272363148</v>
      </c>
      <c r="I263" s="160">
        <f t="shared" si="150"/>
        <v>104.27097240765465</v>
      </c>
      <c r="J263" s="160">
        <f t="shared" si="150"/>
        <v>104.50131425233646</v>
      </c>
      <c r="K263" s="160">
        <f t="shared" si="150"/>
        <v>49.462651591010228</v>
      </c>
      <c r="L263" s="160">
        <f t="shared" si="150"/>
        <v>0</v>
      </c>
      <c r="M263" s="160">
        <f t="shared" si="150"/>
        <v>0</v>
      </c>
      <c r="N263" s="160">
        <f t="shared" si="150"/>
        <v>0</v>
      </c>
      <c r="O263" s="160">
        <f t="shared" si="150"/>
        <v>0</v>
      </c>
      <c r="P263" s="160">
        <f t="shared" si="150"/>
        <v>0</v>
      </c>
      <c r="Q263" s="160">
        <f t="shared" si="150"/>
        <v>0</v>
      </c>
      <c r="R263" s="160">
        <f t="shared" si="150"/>
        <v>0</v>
      </c>
      <c r="S263" s="160">
        <f t="shared" si="150"/>
        <v>0</v>
      </c>
      <c r="T263" s="160">
        <f t="shared" si="150"/>
        <v>0</v>
      </c>
      <c r="U263" s="160">
        <f t="shared" si="150"/>
        <v>0</v>
      </c>
      <c r="V263" s="160">
        <f t="shared" si="150"/>
        <v>0</v>
      </c>
      <c r="W263" s="160">
        <f t="shared" si="150"/>
        <v>0</v>
      </c>
      <c r="X263" s="160">
        <f t="shared" si="150"/>
        <v>0</v>
      </c>
      <c r="Y263" s="160">
        <f t="shared" si="150"/>
        <v>0</v>
      </c>
      <c r="Z263" s="160">
        <f t="shared" si="150"/>
        <v>0</v>
      </c>
      <c r="AA263" s="160">
        <f t="shared" si="150"/>
        <v>0</v>
      </c>
      <c r="AB263" s="160">
        <f t="shared" si="150"/>
        <v>0</v>
      </c>
      <c r="AC263" s="160">
        <f t="shared" si="150"/>
        <v>0</v>
      </c>
      <c r="AD263" s="160">
        <f t="shared" si="150"/>
        <v>0</v>
      </c>
      <c r="AE263" s="160">
        <f t="shared" si="150"/>
        <v>0</v>
      </c>
      <c r="AF263" s="160">
        <f t="shared" si="150"/>
        <v>0</v>
      </c>
      <c r="AG263" s="160">
        <f t="shared" si="150"/>
        <v>0</v>
      </c>
      <c r="AH263" s="160">
        <f t="shared" si="150"/>
        <v>0</v>
      </c>
      <c r="AI263" s="160">
        <f t="shared" si="150"/>
        <v>0</v>
      </c>
      <c r="AJ263" s="160">
        <f t="shared" si="150"/>
        <v>0</v>
      </c>
      <c r="AK263" s="160">
        <f t="shared" si="150"/>
        <v>0</v>
      </c>
      <c r="AL263" s="160">
        <f t="shared" si="150"/>
        <v>0</v>
      </c>
      <c r="AM263" s="160">
        <f t="shared" si="150"/>
        <v>0</v>
      </c>
      <c r="AN263" s="160">
        <f t="shared" si="150"/>
        <v>0</v>
      </c>
      <c r="AO263" s="160">
        <f t="shared" si="150"/>
        <v>0</v>
      </c>
      <c r="AP263" s="160">
        <f t="shared" si="150"/>
        <v>0</v>
      </c>
      <c r="AQ263" s="160">
        <f t="shared" si="150"/>
        <v>0</v>
      </c>
      <c r="AR263" s="160">
        <f t="shared" si="150"/>
        <v>0</v>
      </c>
      <c r="AS263" s="160">
        <f t="shared" si="150"/>
        <v>0</v>
      </c>
      <c r="AT263" s="160">
        <f t="shared" si="150"/>
        <v>0</v>
      </c>
      <c r="AU263" s="160">
        <f t="shared" si="150"/>
        <v>0</v>
      </c>
      <c r="AV263" s="160">
        <f t="shared" si="150"/>
        <v>0</v>
      </c>
    </row>
    <row r="264" spans="2:48" x14ac:dyDescent="0.2">
      <c r="B264" s="228" t="s">
        <v>182</v>
      </c>
      <c r="C264" s="259"/>
      <c r="D264" s="262">
        <f t="shared" si="144"/>
        <v>1.9243759302911622E-2</v>
      </c>
      <c r="E264" s="160">
        <f t="shared" si="142"/>
        <v>6498.10163551402</v>
      </c>
      <c r="F264" s="2"/>
      <c r="G264" s="160">
        <f t="shared" ref="G264:AV264" si="151">+G45+G87+G129+G171+G213</f>
        <v>0</v>
      </c>
      <c r="H264" s="160">
        <f t="shared" si="151"/>
        <v>482.77521069759689</v>
      </c>
      <c r="I264" s="160">
        <f t="shared" si="151"/>
        <v>1618.7399171117045</v>
      </c>
      <c r="J264" s="160">
        <f t="shared" si="151"/>
        <v>3013.3472233811754</v>
      </c>
      <c r="K264" s="160">
        <f t="shared" si="151"/>
        <v>1383.2392843235425</v>
      </c>
      <c r="L264" s="160">
        <f t="shared" si="151"/>
        <v>0</v>
      </c>
      <c r="M264" s="160">
        <f t="shared" si="151"/>
        <v>0</v>
      </c>
      <c r="N264" s="160">
        <f t="shared" si="151"/>
        <v>0</v>
      </c>
      <c r="O264" s="160">
        <f t="shared" si="151"/>
        <v>0</v>
      </c>
      <c r="P264" s="160">
        <f t="shared" si="151"/>
        <v>0</v>
      </c>
      <c r="Q264" s="160">
        <f t="shared" si="151"/>
        <v>0</v>
      </c>
      <c r="R264" s="160">
        <f t="shared" si="151"/>
        <v>0</v>
      </c>
      <c r="S264" s="160">
        <f t="shared" si="151"/>
        <v>0</v>
      </c>
      <c r="T264" s="160">
        <f t="shared" si="151"/>
        <v>0</v>
      </c>
      <c r="U264" s="160">
        <f t="shared" si="151"/>
        <v>0</v>
      </c>
      <c r="V264" s="160">
        <f t="shared" si="151"/>
        <v>0</v>
      </c>
      <c r="W264" s="160">
        <f t="shared" si="151"/>
        <v>0</v>
      </c>
      <c r="X264" s="160">
        <f t="shared" si="151"/>
        <v>0</v>
      </c>
      <c r="Y264" s="160">
        <f t="shared" si="151"/>
        <v>0</v>
      </c>
      <c r="Z264" s="160">
        <f t="shared" si="151"/>
        <v>0</v>
      </c>
      <c r="AA264" s="160">
        <f t="shared" si="151"/>
        <v>0</v>
      </c>
      <c r="AB264" s="160">
        <f t="shared" si="151"/>
        <v>0</v>
      </c>
      <c r="AC264" s="160">
        <f t="shared" si="151"/>
        <v>0</v>
      </c>
      <c r="AD264" s="160">
        <f t="shared" si="151"/>
        <v>0</v>
      </c>
      <c r="AE264" s="160">
        <f t="shared" si="151"/>
        <v>0</v>
      </c>
      <c r="AF264" s="160">
        <f t="shared" si="151"/>
        <v>0</v>
      </c>
      <c r="AG264" s="160">
        <f t="shared" si="151"/>
        <v>0</v>
      </c>
      <c r="AH264" s="160">
        <f t="shared" si="151"/>
        <v>0</v>
      </c>
      <c r="AI264" s="160">
        <f t="shared" si="151"/>
        <v>0</v>
      </c>
      <c r="AJ264" s="160">
        <f t="shared" si="151"/>
        <v>0</v>
      </c>
      <c r="AK264" s="160">
        <f t="shared" si="151"/>
        <v>0</v>
      </c>
      <c r="AL264" s="160">
        <f t="shared" si="151"/>
        <v>0</v>
      </c>
      <c r="AM264" s="160">
        <f t="shared" si="151"/>
        <v>0</v>
      </c>
      <c r="AN264" s="160">
        <f t="shared" si="151"/>
        <v>0</v>
      </c>
      <c r="AO264" s="160">
        <f t="shared" si="151"/>
        <v>0</v>
      </c>
      <c r="AP264" s="160">
        <f t="shared" si="151"/>
        <v>0</v>
      </c>
      <c r="AQ264" s="160">
        <f t="shared" si="151"/>
        <v>0</v>
      </c>
      <c r="AR264" s="160">
        <f t="shared" si="151"/>
        <v>0</v>
      </c>
      <c r="AS264" s="160">
        <f t="shared" si="151"/>
        <v>0</v>
      </c>
      <c r="AT264" s="160">
        <f t="shared" si="151"/>
        <v>0</v>
      </c>
      <c r="AU264" s="160">
        <f t="shared" si="151"/>
        <v>0</v>
      </c>
      <c r="AV264" s="160">
        <f t="shared" si="151"/>
        <v>0</v>
      </c>
    </row>
    <row r="265" spans="2:48" x14ac:dyDescent="0.2">
      <c r="B265" s="228" t="s">
        <v>183</v>
      </c>
      <c r="C265" s="259"/>
      <c r="D265" s="262">
        <f t="shared" si="144"/>
        <v>0.11025574927332869</v>
      </c>
      <c r="E265" s="160">
        <f t="shared" si="142"/>
        <v>37230.410825676874</v>
      </c>
      <c r="F265" s="2"/>
      <c r="G265" s="160">
        <f t="shared" ref="G265:AV265" si="152">+G46+G88+G130+G172+G214</f>
        <v>0</v>
      </c>
      <c r="H265" s="160">
        <f t="shared" si="152"/>
        <v>8656.1588485105112</v>
      </c>
      <c r="I265" s="160">
        <f t="shared" si="152"/>
        <v>8885.4254520237737</v>
      </c>
      <c r="J265" s="160">
        <f t="shared" si="152"/>
        <v>12840.863696551925</v>
      </c>
      <c r="K265" s="160">
        <f t="shared" si="152"/>
        <v>6847.9628285906665</v>
      </c>
      <c r="L265" s="160">
        <f t="shared" si="152"/>
        <v>0</v>
      </c>
      <c r="M265" s="160">
        <f t="shared" si="152"/>
        <v>0</v>
      </c>
      <c r="N265" s="160">
        <f t="shared" si="152"/>
        <v>0</v>
      </c>
      <c r="O265" s="160">
        <f t="shared" si="152"/>
        <v>0</v>
      </c>
      <c r="P265" s="160">
        <f t="shared" si="152"/>
        <v>0</v>
      </c>
      <c r="Q265" s="160">
        <f t="shared" si="152"/>
        <v>0</v>
      </c>
      <c r="R265" s="160">
        <f t="shared" si="152"/>
        <v>0</v>
      </c>
      <c r="S265" s="160">
        <f t="shared" si="152"/>
        <v>0</v>
      </c>
      <c r="T265" s="160">
        <f t="shared" si="152"/>
        <v>0</v>
      </c>
      <c r="U265" s="160">
        <f t="shared" si="152"/>
        <v>0</v>
      </c>
      <c r="V265" s="160">
        <f t="shared" si="152"/>
        <v>0</v>
      </c>
      <c r="W265" s="160">
        <f t="shared" si="152"/>
        <v>0</v>
      </c>
      <c r="X265" s="160">
        <f t="shared" si="152"/>
        <v>0</v>
      </c>
      <c r="Y265" s="160">
        <f t="shared" si="152"/>
        <v>0</v>
      </c>
      <c r="Z265" s="160">
        <f t="shared" si="152"/>
        <v>0</v>
      </c>
      <c r="AA265" s="160">
        <f t="shared" si="152"/>
        <v>0</v>
      </c>
      <c r="AB265" s="160">
        <f t="shared" si="152"/>
        <v>0</v>
      </c>
      <c r="AC265" s="160">
        <f t="shared" si="152"/>
        <v>0</v>
      </c>
      <c r="AD265" s="160">
        <f t="shared" si="152"/>
        <v>0</v>
      </c>
      <c r="AE265" s="160">
        <f t="shared" si="152"/>
        <v>0</v>
      </c>
      <c r="AF265" s="160">
        <f t="shared" si="152"/>
        <v>0</v>
      </c>
      <c r="AG265" s="160">
        <f t="shared" si="152"/>
        <v>0</v>
      </c>
      <c r="AH265" s="160">
        <f t="shared" si="152"/>
        <v>0</v>
      </c>
      <c r="AI265" s="160">
        <f t="shared" si="152"/>
        <v>0</v>
      </c>
      <c r="AJ265" s="160">
        <f t="shared" si="152"/>
        <v>0</v>
      </c>
      <c r="AK265" s="160">
        <f t="shared" si="152"/>
        <v>0</v>
      </c>
      <c r="AL265" s="160">
        <f t="shared" si="152"/>
        <v>0</v>
      </c>
      <c r="AM265" s="160">
        <f t="shared" si="152"/>
        <v>0</v>
      </c>
      <c r="AN265" s="160">
        <f t="shared" si="152"/>
        <v>0</v>
      </c>
      <c r="AO265" s="160">
        <f t="shared" si="152"/>
        <v>0</v>
      </c>
      <c r="AP265" s="160">
        <f t="shared" si="152"/>
        <v>0</v>
      </c>
      <c r="AQ265" s="160">
        <f t="shared" si="152"/>
        <v>0</v>
      </c>
      <c r="AR265" s="160">
        <f t="shared" si="152"/>
        <v>0</v>
      </c>
      <c r="AS265" s="160">
        <f t="shared" si="152"/>
        <v>0</v>
      </c>
      <c r="AT265" s="160">
        <f t="shared" si="152"/>
        <v>0</v>
      </c>
      <c r="AU265" s="160">
        <f t="shared" si="152"/>
        <v>0</v>
      </c>
      <c r="AV265" s="160">
        <f t="shared" si="152"/>
        <v>0</v>
      </c>
    </row>
    <row r="266" spans="2:48" x14ac:dyDescent="0.2">
      <c r="B266" s="228" t="s">
        <v>184</v>
      </c>
      <c r="C266" s="259"/>
      <c r="D266" s="262">
        <f t="shared" si="144"/>
        <v>4.8123834393676472E-3</v>
      </c>
      <c r="E266" s="160">
        <f t="shared" si="142"/>
        <v>1625.0128785046729</v>
      </c>
      <c r="F266" s="2"/>
      <c r="G266" s="160">
        <f t="shared" ref="G266:AV266" si="153">+G47+G89+G131+G173+G215</f>
        <v>0</v>
      </c>
      <c r="H266" s="160">
        <f t="shared" si="153"/>
        <v>139.87624805209029</v>
      </c>
      <c r="I266" s="160">
        <f t="shared" si="153"/>
        <v>568.57314443215955</v>
      </c>
      <c r="J266" s="160">
        <f t="shared" si="153"/>
        <v>624.11557680292469</v>
      </c>
      <c r="K266" s="160">
        <f t="shared" si="153"/>
        <v>292.44790921749831</v>
      </c>
      <c r="L266" s="160">
        <f t="shared" si="153"/>
        <v>0</v>
      </c>
      <c r="M266" s="160">
        <f t="shared" si="153"/>
        <v>0</v>
      </c>
      <c r="N266" s="160">
        <f t="shared" si="153"/>
        <v>0</v>
      </c>
      <c r="O266" s="160">
        <f t="shared" si="153"/>
        <v>0</v>
      </c>
      <c r="P266" s="160">
        <f t="shared" si="153"/>
        <v>0</v>
      </c>
      <c r="Q266" s="160">
        <f t="shared" si="153"/>
        <v>0</v>
      </c>
      <c r="R266" s="160">
        <f t="shared" si="153"/>
        <v>0</v>
      </c>
      <c r="S266" s="160">
        <f t="shared" si="153"/>
        <v>0</v>
      </c>
      <c r="T266" s="160">
        <f t="shared" si="153"/>
        <v>0</v>
      </c>
      <c r="U266" s="160">
        <f t="shared" si="153"/>
        <v>0</v>
      </c>
      <c r="V266" s="160">
        <f t="shared" si="153"/>
        <v>0</v>
      </c>
      <c r="W266" s="160">
        <f t="shared" si="153"/>
        <v>0</v>
      </c>
      <c r="X266" s="160">
        <f t="shared" si="153"/>
        <v>0</v>
      </c>
      <c r="Y266" s="160">
        <f t="shared" si="153"/>
        <v>0</v>
      </c>
      <c r="Z266" s="160">
        <f t="shared" si="153"/>
        <v>0</v>
      </c>
      <c r="AA266" s="160">
        <f t="shared" si="153"/>
        <v>0</v>
      </c>
      <c r="AB266" s="160">
        <f t="shared" si="153"/>
        <v>0</v>
      </c>
      <c r="AC266" s="160">
        <f t="shared" si="153"/>
        <v>0</v>
      </c>
      <c r="AD266" s="160">
        <f t="shared" si="153"/>
        <v>0</v>
      </c>
      <c r="AE266" s="160">
        <f t="shared" si="153"/>
        <v>0</v>
      </c>
      <c r="AF266" s="160">
        <f t="shared" si="153"/>
        <v>0</v>
      </c>
      <c r="AG266" s="160">
        <f t="shared" si="153"/>
        <v>0</v>
      </c>
      <c r="AH266" s="160">
        <f t="shared" si="153"/>
        <v>0</v>
      </c>
      <c r="AI266" s="160">
        <f t="shared" si="153"/>
        <v>0</v>
      </c>
      <c r="AJ266" s="160">
        <f t="shared" si="153"/>
        <v>0</v>
      </c>
      <c r="AK266" s="160">
        <f t="shared" si="153"/>
        <v>0</v>
      </c>
      <c r="AL266" s="160">
        <f t="shared" si="153"/>
        <v>0</v>
      </c>
      <c r="AM266" s="160">
        <f t="shared" si="153"/>
        <v>0</v>
      </c>
      <c r="AN266" s="160">
        <f t="shared" si="153"/>
        <v>0</v>
      </c>
      <c r="AO266" s="160">
        <f t="shared" si="153"/>
        <v>0</v>
      </c>
      <c r="AP266" s="160">
        <f t="shared" si="153"/>
        <v>0</v>
      </c>
      <c r="AQ266" s="160">
        <f t="shared" si="153"/>
        <v>0</v>
      </c>
      <c r="AR266" s="160">
        <f t="shared" si="153"/>
        <v>0</v>
      </c>
      <c r="AS266" s="160">
        <f t="shared" si="153"/>
        <v>0</v>
      </c>
      <c r="AT266" s="160">
        <f t="shared" si="153"/>
        <v>0</v>
      </c>
      <c r="AU266" s="160">
        <f t="shared" si="153"/>
        <v>0</v>
      </c>
      <c r="AV266" s="160">
        <f t="shared" si="153"/>
        <v>0</v>
      </c>
    </row>
    <row r="267" spans="2:48" x14ac:dyDescent="0.2">
      <c r="B267" s="2" t="s">
        <v>189</v>
      </c>
      <c r="C267" s="259"/>
      <c r="D267" s="262">
        <f t="shared" si="144"/>
        <v>8.6206896551724137E-3</v>
      </c>
      <c r="E267" s="160">
        <f t="shared" si="142"/>
        <v>2910.9757956211288</v>
      </c>
      <c r="F267" s="2"/>
      <c r="G267" s="160">
        <f t="shared" ref="G267:AV267" si="154">+G48+G90+G132+G174+G216</f>
        <v>0</v>
      </c>
      <c r="H267" s="160">
        <f t="shared" si="154"/>
        <v>314.24607184943545</v>
      </c>
      <c r="I267" s="160">
        <f t="shared" si="154"/>
        <v>1234.0402384036174</v>
      </c>
      <c r="J267" s="160">
        <f t="shared" si="154"/>
        <v>959.84982588320554</v>
      </c>
      <c r="K267" s="160">
        <f t="shared" si="154"/>
        <v>402.83965948487037</v>
      </c>
      <c r="L267" s="160">
        <f t="shared" si="154"/>
        <v>0</v>
      </c>
      <c r="M267" s="160">
        <f t="shared" si="154"/>
        <v>0</v>
      </c>
      <c r="N267" s="160">
        <f t="shared" si="154"/>
        <v>0</v>
      </c>
      <c r="O267" s="160">
        <f t="shared" si="154"/>
        <v>0</v>
      </c>
      <c r="P267" s="160">
        <f t="shared" si="154"/>
        <v>0</v>
      </c>
      <c r="Q267" s="160">
        <f t="shared" si="154"/>
        <v>0</v>
      </c>
      <c r="R267" s="160">
        <f t="shared" si="154"/>
        <v>0</v>
      </c>
      <c r="S267" s="160">
        <f t="shared" si="154"/>
        <v>0</v>
      </c>
      <c r="T267" s="160">
        <f t="shared" si="154"/>
        <v>0</v>
      </c>
      <c r="U267" s="160">
        <f t="shared" si="154"/>
        <v>0</v>
      </c>
      <c r="V267" s="160">
        <f t="shared" si="154"/>
        <v>0</v>
      </c>
      <c r="W267" s="160">
        <f t="shared" si="154"/>
        <v>0</v>
      </c>
      <c r="X267" s="160">
        <f t="shared" si="154"/>
        <v>0</v>
      </c>
      <c r="Y267" s="160">
        <f t="shared" si="154"/>
        <v>0</v>
      </c>
      <c r="Z267" s="160">
        <f t="shared" si="154"/>
        <v>0</v>
      </c>
      <c r="AA267" s="160">
        <f t="shared" si="154"/>
        <v>0</v>
      </c>
      <c r="AB267" s="160">
        <f t="shared" si="154"/>
        <v>0</v>
      </c>
      <c r="AC267" s="160">
        <f t="shared" si="154"/>
        <v>0</v>
      </c>
      <c r="AD267" s="160">
        <f t="shared" si="154"/>
        <v>0</v>
      </c>
      <c r="AE267" s="160">
        <f t="shared" si="154"/>
        <v>0</v>
      </c>
      <c r="AF267" s="160">
        <f t="shared" si="154"/>
        <v>0</v>
      </c>
      <c r="AG267" s="160">
        <f t="shared" si="154"/>
        <v>0</v>
      </c>
      <c r="AH267" s="160">
        <f t="shared" si="154"/>
        <v>0</v>
      </c>
      <c r="AI267" s="160">
        <f t="shared" si="154"/>
        <v>0</v>
      </c>
      <c r="AJ267" s="160">
        <f t="shared" si="154"/>
        <v>0</v>
      </c>
      <c r="AK267" s="160">
        <f t="shared" si="154"/>
        <v>0</v>
      </c>
      <c r="AL267" s="160">
        <f t="shared" si="154"/>
        <v>0</v>
      </c>
      <c r="AM267" s="160">
        <f t="shared" si="154"/>
        <v>0</v>
      </c>
      <c r="AN267" s="160">
        <f t="shared" si="154"/>
        <v>0</v>
      </c>
      <c r="AO267" s="160">
        <f t="shared" si="154"/>
        <v>0</v>
      </c>
      <c r="AP267" s="160">
        <f t="shared" si="154"/>
        <v>0</v>
      </c>
      <c r="AQ267" s="160">
        <f t="shared" si="154"/>
        <v>0</v>
      </c>
      <c r="AR267" s="160">
        <f t="shared" si="154"/>
        <v>0</v>
      </c>
      <c r="AS267" s="160">
        <f t="shared" si="154"/>
        <v>0</v>
      </c>
      <c r="AT267" s="160">
        <f t="shared" si="154"/>
        <v>0</v>
      </c>
      <c r="AU267" s="160">
        <f t="shared" si="154"/>
        <v>0</v>
      </c>
      <c r="AV267" s="160">
        <f t="shared" si="154"/>
        <v>0</v>
      </c>
    </row>
    <row r="268" spans="2:48" x14ac:dyDescent="0.2">
      <c r="B268" s="22" t="s">
        <v>185</v>
      </c>
      <c r="C268" s="259"/>
      <c r="D268" s="262">
        <f t="shared" si="144"/>
        <v>4.3103448275862065E-2</v>
      </c>
      <c r="E268" s="160">
        <f t="shared" si="142"/>
        <v>14554.878978105642</v>
      </c>
      <c r="F268" s="2"/>
      <c r="G268" s="160">
        <f t="shared" ref="G268:AV268" si="155">+G49+G91+G133+G175+G217</f>
        <v>0</v>
      </c>
      <c r="H268" s="160">
        <f t="shared" si="155"/>
        <v>1571.2303592471774</v>
      </c>
      <c r="I268" s="160">
        <f t="shared" si="155"/>
        <v>6170.2011920180867</v>
      </c>
      <c r="J268" s="160">
        <f t="shared" si="155"/>
        <v>4799.2491294160272</v>
      </c>
      <c r="K268" s="160">
        <f t="shared" si="155"/>
        <v>2014.1982974243515</v>
      </c>
      <c r="L268" s="160">
        <f t="shared" si="155"/>
        <v>0</v>
      </c>
      <c r="M268" s="160">
        <f t="shared" si="155"/>
        <v>0</v>
      </c>
      <c r="N268" s="160">
        <f t="shared" si="155"/>
        <v>0</v>
      </c>
      <c r="O268" s="160">
        <f t="shared" si="155"/>
        <v>0</v>
      </c>
      <c r="P268" s="160">
        <f t="shared" si="155"/>
        <v>0</v>
      </c>
      <c r="Q268" s="160">
        <f t="shared" si="155"/>
        <v>0</v>
      </c>
      <c r="R268" s="160">
        <f t="shared" si="155"/>
        <v>0</v>
      </c>
      <c r="S268" s="160">
        <f t="shared" si="155"/>
        <v>0</v>
      </c>
      <c r="T268" s="160">
        <f t="shared" si="155"/>
        <v>0</v>
      </c>
      <c r="U268" s="160">
        <f t="shared" si="155"/>
        <v>0</v>
      </c>
      <c r="V268" s="160">
        <f t="shared" si="155"/>
        <v>0</v>
      </c>
      <c r="W268" s="160">
        <f t="shared" si="155"/>
        <v>0</v>
      </c>
      <c r="X268" s="160">
        <f t="shared" si="155"/>
        <v>0</v>
      </c>
      <c r="Y268" s="160">
        <f t="shared" si="155"/>
        <v>0</v>
      </c>
      <c r="Z268" s="160">
        <f t="shared" si="155"/>
        <v>0</v>
      </c>
      <c r="AA268" s="160">
        <f t="shared" si="155"/>
        <v>0</v>
      </c>
      <c r="AB268" s="160">
        <f t="shared" si="155"/>
        <v>0</v>
      </c>
      <c r="AC268" s="160">
        <f t="shared" si="155"/>
        <v>0</v>
      </c>
      <c r="AD268" s="160">
        <f t="shared" si="155"/>
        <v>0</v>
      </c>
      <c r="AE268" s="160">
        <f t="shared" si="155"/>
        <v>0</v>
      </c>
      <c r="AF268" s="160">
        <f t="shared" si="155"/>
        <v>0</v>
      </c>
      <c r="AG268" s="160">
        <f t="shared" si="155"/>
        <v>0</v>
      </c>
      <c r="AH268" s="160">
        <f t="shared" si="155"/>
        <v>0</v>
      </c>
      <c r="AI268" s="160">
        <f t="shared" si="155"/>
        <v>0</v>
      </c>
      <c r="AJ268" s="160">
        <f t="shared" si="155"/>
        <v>0</v>
      </c>
      <c r="AK268" s="160">
        <f t="shared" si="155"/>
        <v>0</v>
      </c>
      <c r="AL268" s="160">
        <f t="shared" si="155"/>
        <v>0</v>
      </c>
      <c r="AM268" s="160">
        <f t="shared" si="155"/>
        <v>0</v>
      </c>
      <c r="AN268" s="160">
        <f t="shared" si="155"/>
        <v>0</v>
      </c>
      <c r="AO268" s="160">
        <f t="shared" si="155"/>
        <v>0</v>
      </c>
      <c r="AP268" s="160">
        <f t="shared" si="155"/>
        <v>0</v>
      </c>
      <c r="AQ268" s="160">
        <f t="shared" si="155"/>
        <v>0</v>
      </c>
      <c r="AR268" s="160">
        <f t="shared" si="155"/>
        <v>0</v>
      </c>
      <c r="AS268" s="160">
        <f t="shared" si="155"/>
        <v>0</v>
      </c>
      <c r="AT268" s="160">
        <f t="shared" si="155"/>
        <v>0</v>
      </c>
      <c r="AU268" s="160">
        <f t="shared" si="155"/>
        <v>0</v>
      </c>
      <c r="AV268" s="160">
        <f t="shared" si="155"/>
        <v>0</v>
      </c>
    </row>
    <row r="269" spans="2:48" x14ac:dyDescent="0.2">
      <c r="B269" s="22" t="s">
        <v>186</v>
      </c>
      <c r="C269" s="259"/>
      <c r="D269" s="262">
        <f t="shared" si="144"/>
        <v>2.5862068965517241E-2</v>
      </c>
      <c r="E269" s="160">
        <f t="shared" si="142"/>
        <v>8732.9273868633863</v>
      </c>
      <c r="F269" s="2"/>
      <c r="G269" s="160">
        <f t="shared" ref="G269:AV269" si="156">+G50+G92+G134+G176+G218</f>
        <v>0</v>
      </c>
      <c r="H269" s="160">
        <f t="shared" si="156"/>
        <v>942.73821554830636</v>
      </c>
      <c r="I269" s="160">
        <f t="shared" si="156"/>
        <v>3702.1207152108518</v>
      </c>
      <c r="J269" s="160">
        <f t="shared" si="156"/>
        <v>2879.5494776496166</v>
      </c>
      <c r="K269" s="160">
        <f t="shared" si="156"/>
        <v>1208.518978454611</v>
      </c>
      <c r="L269" s="160">
        <f t="shared" si="156"/>
        <v>0</v>
      </c>
      <c r="M269" s="160">
        <f t="shared" si="156"/>
        <v>0</v>
      </c>
      <c r="N269" s="160">
        <f t="shared" si="156"/>
        <v>0</v>
      </c>
      <c r="O269" s="160">
        <f t="shared" si="156"/>
        <v>0</v>
      </c>
      <c r="P269" s="160">
        <f t="shared" si="156"/>
        <v>0</v>
      </c>
      <c r="Q269" s="160">
        <f t="shared" si="156"/>
        <v>0</v>
      </c>
      <c r="R269" s="160">
        <f t="shared" si="156"/>
        <v>0</v>
      </c>
      <c r="S269" s="160">
        <f t="shared" si="156"/>
        <v>0</v>
      </c>
      <c r="T269" s="160">
        <f t="shared" si="156"/>
        <v>0</v>
      </c>
      <c r="U269" s="160">
        <f t="shared" si="156"/>
        <v>0</v>
      </c>
      <c r="V269" s="160">
        <f t="shared" si="156"/>
        <v>0</v>
      </c>
      <c r="W269" s="160">
        <f t="shared" si="156"/>
        <v>0</v>
      </c>
      <c r="X269" s="160">
        <f t="shared" si="156"/>
        <v>0</v>
      </c>
      <c r="Y269" s="160">
        <f t="shared" si="156"/>
        <v>0</v>
      </c>
      <c r="Z269" s="160">
        <f t="shared" si="156"/>
        <v>0</v>
      </c>
      <c r="AA269" s="160">
        <f t="shared" si="156"/>
        <v>0</v>
      </c>
      <c r="AB269" s="160">
        <f t="shared" si="156"/>
        <v>0</v>
      </c>
      <c r="AC269" s="160">
        <f t="shared" si="156"/>
        <v>0</v>
      </c>
      <c r="AD269" s="160">
        <f t="shared" si="156"/>
        <v>0</v>
      </c>
      <c r="AE269" s="160">
        <f t="shared" si="156"/>
        <v>0</v>
      </c>
      <c r="AF269" s="160">
        <f t="shared" si="156"/>
        <v>0</v>
      </c>
      <c r="AG269" s="160">
        <f t="shared" si="156"/>
        <v>0</v>
      </c>
      <c r="AH269" s="160">
        <f t="shared" si="156"/>
        <v>0</v>
      </c>
      <c r="AI269" s="160">
        <f t="shared" si="156"/>
        <v>0</v>
      </c>
      <c r="AJ269" s="160">
        <f t="shared" si="156"/>
        <v>0</v>
      </c>
      <c r="AK269" s="160">
        <f t="shared" si="156"/>
        <v>0</v>
      </c>
      <c r="AL269" s="160">
        <f t="shared" si="156"/>
        <v>0</v>
      </c>
      <c r="AM269" s="160">
        <f t="shared" si="156"/>
        <v>0</v>
      </c>
      <c r="AN269" s="160">
        <f t="shared" si="156"/>
        <v>0</v>
      </c>
      <c r="AO269" s="160">
        <f t="shared" si="156"/>
        <v>0</v>
      </c>
      <c r="AP269" s="160">
        <f t="shared" si="156"/>
        <v>0</v>
      </c>
      <c r="AQ269" s="160">
        <f t="shared" si="156"/>
        <v>0</v>
      </c>
      <c r="AR269" s="160">
        <f t="shared" si="156"/>
        <v>0</v>
      </c>
      <c r="AS269" s="160">
        <f t="shared" si="156"/>
        <v>0</v>
      </c>
      <c r="AT269" s="160">
        <f t="shared" si="156"/>
        <v>0</v>
      </c>
      <c r="AU269" s="160">
        <f t="shared" si="156"/>
        <v>0</v>
      </c>
      <c r="AV269" s="160">
        <f t="shared" si="156"/>
        <v>0</v>
      </c>
    </row>
    <row r="270" spans="2:48" x14ac:dyDescent="0.2">
      <c r="B270" s="22" t="s">
        <v>187</v>
      </c>
      <c r="C270" s="259"/>
      <c r="D270" s="262">
        <f t="shared" si="144"/>
        <v>4.3103448275862065E-2</v>
      </c>
      <c r="E270" s="160">
        <f t="shared" si="142"/>
        <v>14554.878978105642</v>
      </c>
      <c r="F270" s="2"/>
      <c r="G270" s="160">
        <f t="shared" ref="G270:AV270" si="157">+G51+G93+G135+G177+G219</f>
        <v>0</v>
      </c>
      <c r="H270" s="160">
        <f t="shared" si="157"/>
        <v>1571.2303592471774</v>
      </c>
      <c r="I270" s="160">
        <f t="shared" si="157"/>
        <v>6170.2011920180867</v>
      </c>
      <c r="J270" s="160">
        <f t="shared" si="157"/>
        <v>4799.2491294160272</v>
      </c>
      <c r="K270" s="160">
        <f t="shared" si="157"/>
        <v>2014.1982974243515</v>
      </c>
      <c r="L270" s="160">
        <f t="shared" si="157"/>
        <v>0</v>
      </c>
      <c r="M270" s="160">
        <f t="shared" si="157"/>
        <v>0</v>
      </c>
      <c r="N270" s="160">
        <f t="shared" si="157"/>
        <v>0</v>
      </c>
      <c r="O270" s="160">
        <f t="shared" si="157"/>
        <v>0</v>
      </c>
      <c r="P270" s="160">
        <f t="shared" si="157"/>
        <v>0</v>
      </c>
      <c r="Q270" s="160">
        <f t="shared" si="157"/>
        <v>0</v>
      </c>
      <c r="R270" s="160">
        <f t="shared" si="157"/>
        <v>0</v>
      </c>
      <c r="S270" s="160">
        <f t="shared" si="157"/>
        <v>0</v>
      </c>
      <c r="T270" s="160">
        <f t="shared" si="157"/>
        <v>0</v>
      </c>
      <c r="U270" s="160">
        <f t="shared" si="157"/>
        <v>0</v>
      </c>
      <c r="V270" s="160">
        <f t="shared" si="157"/>
        <v>0</v>
      </c>
      <c r="W270" s="160">
        <f t="shared" si="157"/>
        <v>0</v>
      </c>
      <c r="X270" s="160">
        <f t="shared" si="157"/>
        <v>0</v>
      </c>
      <c r="Y270" s="160">
        <f t="shared" si="157"/>
        <v>0</v>
      </c>
      <c r="Z270" s="160">
        <f t="shared" si="157"/>
        <v>0</v>
      </c>
      <c r="AA270" s="160">
        <f t="shared" si="157"/>
        <v>0</v>
      </c>
      <c r="AB270" s="160">
        <f t="shared" si="157"/>
        <v>0</v>
      </c>
      <c r="AC270" s="160">
        <f t="shared" si="157"/>
        <v>0</v>
      </c>
      <c r="AD270" s="160">
        <f t="shared" si="157"/>
        <v>0</v>
      </c>
      <c r="AE270" s="160">
        <f t="shared" si="157"/>
        <v>0</v>
      </c>
      <c r="AF270" s="160">
        <f t="shared" si="157"/>
        <v>0</v>
      </c>
      <c r="AG270" s="160">
        <f t="shared" si="157"/>
        <v>0</v>
      </c>
      <c r="AH270" s="160">
        <f t="shared" si="157"/>
        <v>0</v>
      </c>
      <c r="AI270" s="160">
        <f t="shared" si="157"/>
        <v>0</v>
      </c>
      <c r="AJ270" s="160">
        <f t="shared" si="157"/>
        <v>0</v>
      </c>
      <c r="AK270" s="160">
        <f t="shared" si="157"/>
        <v>0</v>
      </c>
      <c r="AL270" s="160">
        <f t="shared" si="157"/>
        <v>0</v>
      </c>
      <c r="AM270" s="160">
        <f t="shared" si="157"/>
        <v>0</v>
      </c>
      <c r="AN270" s="160">
        <f t="shared" si="157"/>
        <v>0</v>
      </c>
      <c r="AO270" s="160">
        <f t="shared" si="157"/>
        <v>0</v>
      </c>
      <c r="AP270" s="160">
        <f t="shared" si="157"/>
        <v>0</v>
      </c>
      <c r="AQ270" s="160">
        <f t="shared" si="157"/>
        <v>0</v>
      </c>
      <c r="AR270" s="160">
        <f t="shared" si="157"/>
        <v>0</v>
      </c>
      <c r="AS270" s="160">
        <f t="shared" si="157"/>
        <v>0</v>
      </c>
      <c r="AT270" s="160">
        <f t="shared" si="157"/>
        <v>0</v>
      </c>
      <c r="AU270" s="160">
        <f t="shared" si="157"/>
        <v>0</v>
      </c>
      <c r="AV270" s="160">
        <f t="shared" si="157"/>
        <v>0</v>
      </c>
    </row>
    <row r="271" spans="2:48" x14ac:dyDescent="0.2">
      <c r="B271" s="22" t="s">
        <v>252</v>
      </c>
      <c r="C271" s="259"/>
      <c r="D271" s="262">
        <f t="shared" si="144"/>
        <v>1.7241379310344827E-2</v>
      </c>
      <c r="E271" s="160">
        <f t="shared" si="142"/>
        <v>5821.9515912422576</v>
      </c>
      <c r="F271" s="2"/>
      <c r="G271" s="160">
        <f t="shared" ref="G271:AV271" si="158">+G52+G94+G136+G178+G220</f>
        <v>0</v>
      </c>
      <c r="H271" s="160">
        <f t="shared" si="158"/>
        <v>5821.9515912422576</v>
      </c>
      <c r="I271" s="160">
        <f t="shared" si="158"/>
        <v>0</v>
      </c>
      <c r="J271" s="160">
        <f t="shared" si="158"/>
        <v>0</v>
      </c>
      <c r="K271" s="160">
        <f t="shared" si="158"/>
        <v>0</v>
      </c>
      <c r="L271" s="160">
        <f t="shared" si="158"/>
        <v>0</v>
      </c>
      <c r="M271" s="160">
        <f t="shared" si="158"/>
        <v>0</v>
      </c>
      <c r="N271" s="160">
        <f t="shared" si="158"/>
        <v>0</v>
      </c>
      <c r="O271" s="160">
        <f t="shared" si="158"/>
        <v>0</v>
      </c>
      <c r="P271" s="160">
        <f t="shared" si="158"/>
        <v>0</v>
      </c>
      <c r="Q271" s="160">
        <f t="shared" si="158"/>
        <v>0</v>
      </c>
      <c r="R271" s="160">
        <f t="shared" si="158"/>
        <v>0</v>
      </c>
      <c r="S271" s="160">
        <f t="shared" si="158"/>
        <v>0</v>
      </c>
      <c r="T271" s="160">
        <f t="shared" si="158"/>
        <v>0</v>
      </c>
      <c r="U271" s="160">
        <f t="shared" si="158"/>
        <v>0</v>
      </c>
      <c r="V271" s="160">
        <f t="shared" si="158"/>
        <v>0</v>
      </c>
      <c r="W271" s="160">
        <f t="shared" si="158"/>
        <v>0</v>
      </c>
      <c r="X271" s="160">
        <f t="shared" si="158"/>
        <v>0</v>
      </c>
      <c r="Y271" s="160">
        <f t="shared" si="158"/>
        <v>0</v>
      </c>
      <c r="Z271" s="160">
        <f t="shared" si="158"/>
        <v>0</v>
      </c>
      <c r="AA271" s="160">
        <f t="shared" si="158"/>
        <v>0</v>
      </c>
      <c r="AB271" s="160">
        <f t="shared" si="158"/>
        <v>0</v>
      </c>
      <c r="AC271" s="160">
        <f t="shared" si="158"/>
        <v>0</v>
      </c>
      <c r="AD271" s="160">
        <f t="shared" si="158"/>
        <v>0</v>
      </c>
      <c r="AE271" s="160">
        <f t="shared" si="158"/>
        <v>0</v>
      </c>
      <c r="AF271" s="160">
        <f t="shared" si="158"/>
        <v>0</v>
      </c>
      <c r="AG271" s="160">
        <f t="shared" si="158"/>
        <v>0</v>
      </c>
      <c r="AH271" s="160">
        <f t="shared" si="158"/>
        <v>0</v>
      </c>
      <c r="AI271" s="160">
        <f t="shared" si="158"/>
        <v>0</v>
      </c>
      <c r="AJ271" s="160">
        <f t="shared" si="158"/>
        <v>0</v>
      </c>
      <c r="AK271" s="160">
        <f t="shared" si="158"/>
        <v>0</v>
      </c>
      <c r="AL271" s="160">
        <f t="shared" si="158"/>
        <v>0</v>
      </c>
      <c r="AM271" s="160">
        <f t="shared" si="158"/>
        <v>0</v>
      </c>
      <c r="AN271" s="160">
        <f t="shared" si="158"/>
        <v>0</v>
      </c>
      <c r="AO271" s="160">
        <f t="shared" si="158"/>
        <v>0</v>
      </c>
      <c r="AP271" s="160">
        <f t="shared" si="158"/>
        <v>0</v>
      </c>
      <c r="AQ271" s="160">
        <f t="shared" si="158"/>
        <v>0</v>
      </c>
      <c r="AR271" s="160">
        <f t="shared" si="158"/>
        <v>0</v>
      </c>
      <c r="AS271" s="160">
        <f t="shared" si="158"/>
        <v>0</v>
      </c>
      <c r="AT271" s="160">
        <f t="shared" si="158"/>
        <v>0</v>
      </c>
      <c r="AU271" s="160">
        <f t="shared" si="158"/>
        <v>0</v>
      </c>
      <c r="AV271" s="160">
        <f t="shared" si="158"/>
        <v>0</v>
      </c>
    </row>
    <row r="272" spans="2:48" x14ac:dyDescent="0.2">
      <c r="B272" s="22" t="s">
        <v>188</v>
      </c>
      <c r="C272" s="259"/>
      <c r="D272" s="262">
        <f t="shared" si="144"/>
        <v>0</v>
      </c>
      <c r="E272" s="160">
        <f t="shared" si="142"/>
        <v>0</v>
      </c>
      <c r="F272" s="2"/>
      <c r="G272" s="160">
        <f t="shared" ref="G272:AV272" si="159">+G53+G95+G137+G179+G221</f>
        <v>0</v>
      </c>
      <c r="H272" s="160">
        <f t="shared" si="159"/>
        <v>0</v>
      </c>
      <c r="I272" s="160">
        <f t="shared" si="159"/>
        <v>0</v>
      </c>
      <c r="J272" s="160">
        <f t="shared" si="159"/>
        <v>0</v>
      </c>
      <c r="K272" s="160">
        <f t="shared" si="159"/>
        <v>0</v>
      </c>
      <c r="L272" s="160">
        <f t="shared" si="159"/>
        <v>0</v>
      </c>
      <c r="M272" s="160">
        <f t="shared" si="159"/>
        <v>0</v>
      </c>
      <c r="N272" s="160">
        <f t="shared" si="159"/>
        <v>0</v>
      </c>
      <c r="O272" s="160">
        <f t="shared" si="159"/>
        <v>0</v>
      </c>
      <c r="P272" s="160">
        <f t="shared" si="159"/>
        <v>0</v>
      </c>
      <c r="Q272" s="160">
        <f t="shared" si="159"/>
        <v>0</v>
      </c>
      <c r="R272" s="160">
        <f t="shared" si="159"/>
        <v>0</v>
      </c>
      <c r="S272" s="160">
        <f t="shared" si="159"/>
        <v>0</v>
      </c>
      <c r="T272" s="160">
        <f t="shared" si="159"/>
        <v>0</v>
      </c>
      <c r="U272" s="160">
        <f t="shared" si="159"/>
        <v>0</v>
      </c>
      <c r="V272" s="160">
        <f t="shared" si="159"/>
        <v>0</v>
      </c>
      <c r="W272" s="160">
        <f t="shared" si="159"/>
        <v>0</v>
      </c>
      <c r="X272" s="160">
        <f t="shared" si="159"/>
        <v>0</v>
      </c>
      <c r="Y272" s="160">
        <f t="shared" si="159"/>
        <v>0</v>
      </c>
      <c r="Z272" s="160">
        <f t="shared" si="159"/>
        <v>0</v>
      </c>
      <c r="AA272" s="160">
        <f t="shared" si="159"/>
        <v>0</v>
      </c>
      <c r="AB272" s="160">
        <f t="shared" si="159"/>
        <v>0</v>
      </c>
      <c r="AC272" s="160">
        <f t="shared" si="159"/>
        <v>0</v>
      </c>
      <c r="AD272" s="160">
        <f t="shared" si="159"/>
        <v>0</v>
      </c>
      <c r="AE272" s="160">
        <f t="shared" si="159"/>
        <v>0</v>
      </c>
      <c r="AF272" s="160">
        <f t="shared" si="159"/>
        <v>0</v>
      </c>
      <c r="AG272" s="160">
        <f t="shared" si="159"/>
        <v>0</v>
      </c>
      <c r="AH272" s="160">
        <f t="shared" si="159"/>
        <v>0</v>
      </c>
      <c r="AI272" s="160">
        <f t="shared" si="159"/>
        <v>0</v>
      </c>
      <c r="AJ272" s="160">
        <f t="shared" si="159"/>
        <v>0</v>
      </c>
      <c r="AK272" s="160">
        <f t="shared" si="159"/>
        <v>0</v>
      </c>
      <c r="AL272" s="160">
        <f t="shared" si="159"/>
        <v>0</v>
      </c>
      <c r="AM272" s="160">
        <f t="shared" si="159"/>
        <v>0</v>
      </c>
      <c r="AN272" s="160">
        <f t="shared" si="159"/>
        <v>0</v>
      </c>
      <c r="AO272" s="160">
        <f t="shared" si="159"/>
        <v>0</v>
      </c>
      <c r="AP272" s="160">
        <f t="shared" si="159"/>
        <v>0</v>
      </c>
      <c r="AQ272" s="160">
        <f t="shared" si="159"/>
        <v>0</v>
      </c>
      <c r="AR272" s="160">
        <f t="shared" si="159"/>
        <v>0</v>
      </c>
      <c r="AS272" s="160">
        <f t="shared" si="159"/>
        <v>0</v>
      </c>
      <c r="AT272" s="160">
        <f t="shared" si="159"/>
        <v>0</v>
      </c>
      <c r="AU272" s="160">
        <f t="shared" si="159"/>
        <v>0</v>
      </c>
      <c r="AV272" s="160">
        <f t="shared" si="159"/>
        <v>0</v>
      </c>
    </row>
    <row r="273" spans="2:57" x14ac:dyDescent="0.2">
      <c r="B273" s="268"/>
      <c r="C273" s="269"/>
      <c r="D273" s="270"/>
      <c r="E273" s="271"/>
      <c r="F273" s="270"/>
      <c r="G273" s="272"/>
      <c r="H273" s="272"/>
      <c r="I273" s="272"/>
      <c r="J273" s="272"/>
      <c r="K273" s="272"/>
      <c r="L273" s="272"/>
      <c r="M273" s="272"/>
      <c r="N273" s="272"/>
      <c r="O273" s="272"/>
      <c r="P273" s="272"/>
      <c r="Q273" s="272"/>
      <c r="R273" s="272"/>
      <c r="S273" s="272"/>
      <c r="T273" s="272"/>
      <c r="U273" s="272"/>
      <c r="V273" s="272"/>
      <c r="W273" s="272"/>
      <c r="X273" s="272"/>
      <c r="Y273" s="272"/>
      <c r="Z273" s="272"/>
      <c r="AA273" s="272"/>
      <c r="AB273" s="272"/>
      <c r="AC273" s="272"/>
      <c r="AD273" s="272"/>
      <c r="AE273" s="272"/>
      <c r="AF273" s="272"/>
      <c r="AG273" s="272"/>
      <c r="AH273" s="272"/>
      <c r="AI273" s="272"/>
      <c r="AJ273" s="272"/>
      <c r="AK273" s="272"/>
      <c r="AL273" s="272"/>
      <c r="AM273" s="272"/>
      <c r="AN273" s="272"/>
      <c r="AO273" s="272"/>
      <c r="AP273" s="272"/>
      <c r="AQ273" s="272"/>
      <c r="AR273" s="272"/>
      <c r="AS273" s="272"/>
      <c r="AT273" s="272"/>
      <c r="AU273" s="272"/>
      <c r="AV273" s="272"/>
    </row>
    <row r="274" spans="2:57" ht="13.5" thickBot="1" x14ac:dyDescent="0.25">
      <c r="B274" s="260" t="s">
        <v>355</v>
      </c>
      <c r="C274" s="266" t="s">
        <v>253</v>
      </c>
      <c r="D274" s="263">
        <f>+SUM(D257:D272)</f>
        <v>1.0000000000000002</v>
      </c>
      <c r="E274" s="261">
        <f>+SUM(G274:AV274)</f>
        <v>337673.19229205092</v>
      </c>
      <c r="F274" s="260"/>
      <c r="G274" s="261">
        <f>+SUM(G257:G272)</f>
        <v>0</v>
      </c>
      <c r="H274" s="261">
        <f t="shared" ref="H274:AV274" si="160">+SUM(H257:H272)</f>
        <v>40052.470475941125</v>
      </c>
      <c r="I274" s="261">
        <f t="shared" si="160"/>
        <v>161763.968308888</v>
      </c>
      <c r="J274" s="261">
        <f t="shared" si="160"/>
        <v>89589.099420780418</v>
      </c>
      <c r="K274" s="261">
        <f t="shared" si="160"/>
        <v>46267.654086441413</v>
      </c>
      <c r="L274" s="261">
        <f t="shared" si="160"/>
        <v>0</v>
      </c>
      <c r="M274" s="261">
        <f t="shared" si="160"/>
        <v>0</v>
      </c>
      <c r="N274" s="261">
        <f t="shared" si="160"/>
        <v>0</v>
      </c>
      <c r="O274" s="261">
        <f t="shared" si="160"/>
        <v>0</v>
      </c>
      <c r="P274" s="261">
        <f t="shared" si="160"/>
        <v>0</v>
      </c>
      <c r="Q274" s="261">
        <f t="shared" si="160"/>
        <v>0</v>
      </c>
      <c r="R274" s="261">
        <f t="shared" si="160"/>
        <v>0</v>
      </c>
      <c r="S274" s="261">
        <f t="shared" si="160"/>
        <v>0</v>
      </c>
      <c r="T274" s="261">
        <f t="shared" si="160"/>
        <v>0</v>
      </c>
      <c r="U274" s="261">
        <f t="shared" si="160"/>
        <v>0</v>
      </c>
      <c r="V274" s="261">
        <f t="shared" si="160"/>
        <v>0</v>
      </c>
      <c r="W274" s="261">
        <f t="shared" si="160"/>
        <v>0</v>
      </c>
      <c r="X274" s="261">
        <f t="shared" si="160"/>
        <v>0</v>
      </c>
      <c r="Y274" s="261">
        <f t="shared" si="160"/>
        <v>0</v>
      </c>
      <c r="Z274" s="261">
        <f t="shared" si="160"/>
        <v>0</v>
      </c>
      <c r="AA274" s="261">
        <f t="shared" si="160"/>
        <v>0</v>
      </c>
      <c r="AB274" s="261">
        <f t="shared" si="160"/>
        <v>0</v>
      </c>
      <c r="AC274" s="261">
        <f t="shared" si="160"/>
        <v>0</v>
      </c>
      <c r="AD274" s="261">
        <f t="shared" si="160"/>
        <v>0</v>
      </c>
      <c r="AE274" s="261">
        <f t="shared" si="160"/>
        <v>0</v>
      </c>
      <c r="AF274" s="261">
        <f t="shared" si="160"/>
        <v>0</v>
      </c>
      <c r="AG274" s="261">
        <f t="shared" si="160"/>
        <v>0</v>
      </c>
      <c r="AH274" s="261">
        <f t="shared" si="160"/>
        <v>0</v>
      </c>
      <c r="AI274" s="261">
        <f t="shared" si="160"/>
        <v>0</v>
      </c>
      <c r="AJ274" s="261">
        <f t="shared" si="160"/>
        <v>0</v>
      </c>
      <c r="AK274" s="261">
        <f t="shared" si="160"/>
        <v>0</v>
      </c>
      <c r="AL274" s="261">
        <f t="shared" si="160"/>
        <v>0</v>
      </c>
      <c r="AM274" s="261">
        <f t="shared" si="160"/>
        <v>0</v>
      </c>
      <c r="AN274" s="261">
        <f t="shared" si="160"/>
        <v>0</v>
      </c>
      <c r="AO274" s="261">
        <f t="shared" si="160"/>
        <v>0</v>
      </c>
      <c r="AP274" s="261">
        <f t="shared" si="160"/>
        <v>0</v>
      </c>
      <c r="AQ274" s="261">
        <f t="shared" si="160"/>
        <v>0</v>
      </c>
      <c r="AR274" s="261">
        <f t="shared" si="160"/>
        <v>0</v>
      </c>
      <c r="AS274" s="261">
        <f t="shared" si="160"/>
        <v>0</v>
      </c>
      <c r="AT274" s="261">
        <f t="shared" si="160"/>
        <v>0</v>
      </c>
      <c r="AU274" s="261">
        <f t="shared" si="160"/>
        <v>0</v>
      </c>
      <c r="AV274" s="261">
        <f t="shared" si="160"/>
        <v>0</v>
      </c>
    </row>
    <row r="275" spans="2:57" ht="13.5" thickTop="1" x14ac:dyDescent="0.2">
      <c r="B275" s="268"/>
      <c r="C275" s="269"/>
      <c r="D275" s="270"/>
      <c r="E275" s="356" t="s">
        <v>77</v>
      </c>
      <c r="F275" s="270"/>
      <c r="G275" s="272">
        <f>+G274-G253</f>
        <v>0</v>
      </c>
      <c r="H275" s="272">
        <f t="shared" ref="H275:AV275" si="161">+H274-H253</f>
        <v>0</v>
      </c>
      <c r="I275" s="272">
        <f t="shared" si="161"/>
        <v>0</v>
      </c>
      <c r="J275" s="272">
        <f t="shared" si="161"/>
        <v>0</v>
      </c>
      <c r="K275" s="272">
        <f t="shared" si="161"/>
        <v>0</v>
      </c>
      <c r="L275" s="272">
        <f t="shared" si="161"/>
        <v>0</v>
      </c>
      <c r="M275" s="272">
        <f t="shared" si="161"/>
        <v>0</v>
      </c>
      <c r="N275" s="272">
        <f t="shared" si="161"/>
        <v>0</v>
      </c>
      <c r="O275" s="272">
        <f t="shared" si="161"/>
        <v>0</v>
      </c>
      <c r="P275" s="272">
        <f t="shared" si="161"/>
        <v>0</v>
      </c>
      <c r="Q275" s="272">
        <f t="shared" si="161"/>
        <v>0</v>
      </c>
      <c r="R275" s="272">
        <f t="shared" si="161"/>
        <v>0</v>
      </c>
      <c r="S275" s="272">
        <f t="shared" si="161"/>
        <v>0</v>
      </c>
      <c r="T275" s="272">
        <f t="shared" si="161"/>
        <v>0</v>
      </c>
      <c r="U275" s="272">
        <f t="shared" si="161"/>
        <v>0</v>
      </c>
      <c r="V275" s="272">
        <f t="shared" si="161"/>
        <v>0</v>
      </c>
      <c r="W275" s="272">
        <f t="shared" si="161"/>
        <v>0</v>
      </c>
      <c r="X275" s="272">
        <f t="shared" si="161"/>
        <v>0</v>
      </c>
      <c r="Y275" s="272">
        <f t="shared" si="161"/>
        <v>0</v>
      </c>
      <c r="Z275" s="272">
        <f t="shared" si="161"/>
        <v>0</v>
      </c>
      <c r="AA275" s="272">
        <f t="shared" si="161"/>
        <v>0</v>
      </c>
      <c r="AB275" s="272">
        <f t="shared" si="161"/>
        <v>0</v>
      </c>
      <c r="AC275" s="272">
        <f t="shared" si="161"/>
        <v>0</v>
      </c>
      <c r="AD275" s="272">
        <f t="shared" si="161"/>
        <v>0</v>
      </c>
      <c r="AE275" s="272">
        <f t="shared" si="161"/>
        <v>0</v>
      </c>
      <c r="AF275" s="272">
        <f t="shared" si="161"/>
        <v>0</v>
      </c>
      <c r="AG275" s="272">
        <f t="shared" si="161"/>
        <v>0</v>
      </c>
      <c r="AH275" s="272">
        <f t="shared" si="161"/>
        <v>0</v>
      </c>
      <c r="AI275" s="272">
        <f t="shared" si="161"/>
        <v>0</v>
      </c>
      <c r="AJ275" s="272">
        <f t="shared" si="161"/>
        <v>0</v>
      </c>
      <c r="AK275" s="272">
        <f t="shared" si="161"/>
        <v>0</v>
      </c>
      <c r="AL275" s="272">
        <f t="shared" si="161"/>
        <v>0</v>
      </c>
      <c r="AM275" s="272">
        <f t="shared" si="161"/>
        <v>0</v>
      </c>
      <c r="AN275" s="272">
        <f t="shared" si="161"/>
        <v>0</v>
      </c>
      <c r="AO275" s="272">
        <f t="shared" si="161"/>
        <v>0</v>
      </c>
      <c r="AP275" s="272">
        <f t="shared" si="161"/>
        <v>0</v>
      </c>
      <c r="AQ275" s="272">
        <f t="shared" si="161"/>
        <v>0</v>
      </c>
      <c r="AR275" s="272">
        <f t="shared" si="161"/>
        <v>0</v>
      </c>
      <c r="AS275" s="272">
        <f t="shared" si="161"/>
        <v>0</v>
      </c>
      <c r="AT275" s="272">
        <f t="shared" si="161"/>
        <v>0</v>
      </c>
      <c r="AU275" s="272">
        <f t="shared" si="161"/>
        <v>0</v>
      </c>
      <c r="AV275" s="272">
        <f t="shared" si="161"/>
        <v>0</v>
      </c>
    </row>
    <row r="276" spans="2:57" x14ac:dyDescent="0.2">
      <c r="B276" s="235" t="s">
        <v>359</v>
      </c>
      <c r="C276" s="234"/>
      <c r="D276" s="234"/>
      <c r="E276" s="234"/>
      <c r="F276" s="234"/>
      <c r="G276" s="234"/>
      <c r="H276" s="234"/>
      <c r="I276" s="234"/>
      <c r="J276" s="234"/>
      <c r="K276" s="234"/>
      <c r="L276" s="234"/>
      <c r="M276" s="234"/>
      <c r="N276" s="234"/>
      <c r="O276" s="234"/>
      <c r="P276" s="234"/>
      <c r="Q276" s="234"/>
      <c r="R276" s="234"/>
      <c r="S276" s="234"/>
      <c r="T276" s="234"/>
      <c r="U276" s="234"/>
      <c r="V276" s="234"/>
      <c r="W276" s="234"/>
      <c r="X276" s="234"/>
      <c r="Y276" s="234"/>
      <c r="Z276" s="234"/>
      <c r="AA276" s="234"/>
      <c r="AB276" s="234"/>
      <c r="AC276" s="234"/>
      <c r="AD276" s="234"/>
      <c r="AE276" s="234"/>
      <c r="AF276" s="234"/>
      <c r="AG276" s="234"/>
      <c r="AH276" s="234"/>
      <c r="AI276" s="234"/>
      <c r="AJ276" s="234"/>
      <c r="AK276" s="234"/>
      <c r="AL276" s="234"/>
      <c r="AM276" s="234"/>
      <c r="AN276" s="234"/>
      <c r="AO276" s="234"/>
      <c r="AP276" s="234"/>
      <c r="AQ276" s="234"/>
      <c r="AR276" s="234"/>
      <c r="AS276" s="234"/>
      <c r="AT276" s="234"/>
      <c r="AU276" s="234"/>
      <c r="AV276" s="234"/>
    </row>
    <row r="277" spans="2:57" x14ac:dyDescent="0.2">
      <c r="B277" s="268"/>
      <c r="C277" s="269"/>
      <c r="D277" s="270"/>
      <c r="E277" s="271"/>
      <c r="F277" s="270"/>
      <c r="G277" s="272"/>
      <c r="H277" s="272"/>
      <c r="I277" s="272"/>
      <c r="J277" s="272"/>
      <c r="K277" s="272"/>
      <c r="L277" s="272"/>
      <c r="M277" s="272"/>
      <c r="N277" s="272"/>
      <c r="O277" s="272"/>
      <c r="P277" s="272"/>
      <c r="Q277" s="272"/>
      <c r="R277" s="272"/>
      <c r="S277" s="272"/>
      <c r="T277" s="272"/>
      <c r="U277" s="272"/>
      <c r="V277" s="272"/>
      <c r="W277" s="272"/>
      <c r="X277" s="272"/>
      <c r="Y277" s="272"/>
      <c r="Z277" s="272"/>
      <c r="AA277" s="272"/>
      <c r="AB277" s="272"/>
      <c r="AC277" s="272"/>
      <c r="AD277" s="272"/>
      <c r="AE277" s="272"/>
      <c r="AF277" s="272"/>
      <c r="AG277" s="272"/>
      <c r="AH277" s="272"/>
      <c r="AI277" s="272"/>
      <c r="AJ277" s="272"/>
      <c r="AK277" s="272"/>
      <c r="AL277" s="272"/>
      <c r="AM277" s="272"/>
      <c r="AN277" s="272"/>
      <c r="AO277" s="272"/>
      <c r="AP277" s="272"/>
      <c r="AQ277" s="272"/>
      <c r="AR277" s="272"/>
      <c r="AS277" s="272"/>
      <c r="AT277" s="272"/>
      <c r="AU277" s="272"/>
      <c r="AV277" s="272"/>
    </row>
    <row r="278" spans="2:57" x14ac:dyDescent="0.2">
      <c r="B278" s="5" t="s">
        <v>356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</row>
    <row r="279" spans="2:57" x14ac:dyDescent="0.2">
      <c r="B279" s="2" t="s">
        <v>245</v>
      </c>
      <c r="C279" s="2"/>
      <c r="D279" s="262">
        <f t="shared" ref="D279:D282" si="162">+E279/$E$284</f>
        <v>0.13919268336024704</v>
      </c>
      <c r="E279" s="160">
        <f t="shared" ref="E279:E283" si="163">+SUM(G279:AV279)</f>
        <v>56369.780050589812</v>
      </c>
      <c r="F279" s="2"/>
      <c r="G279" s="160">
        <f>+G75</f>
        <v>0</v>
      </c>
      <c r="H279" s="160">
        <f t="shared" ref="H279:AV279" si="164">+H75</f>
        <v>931.99883567356687</v>
      </c>
      <c r="I279" s="160">
        <f t="shared" si="164"/>
        <v>6388.6752595045282</v>
      </c>
      <c r="J279" s="160">
        <f t="shared" si="164"/>
        <v>26461.932530234775</v>
      </c>
      <c r="K279" s="160">
        <f t="shared" si="164"/>
        <v>22587.173425176945</v>
      </c>
      <c r="L279" s="160">
        <f t="shared" si="164"/>
        <v>0</v>
      </c>
      <c r="M279" s="160">
        <f t="shared" si="164"/>
        <v>0</v>
      </c>
      <c r="N279" s="160">
        <f t="shared" si="164"/>
        <v>0</v>
      </c>
      <c r="O279" s="160">
        <f t="shared" si="164"/>
        <v>0</v>
      </c>
      <c r="P279" s="160">
        <f t="shared" si="164"/>
        <v>0</v>
      </c>
      <c r="Q279" s="160">
        <f t="shared" si="164"/>
        <v>0</v>
      </c>
      <c r="R279" s="160">
        <f t="shared" si="164"/>
        <v>0</v>
      </c>
      <c r="S279" s="160">
        <f t="shared" si="164"/>
        <v>0</v>
      </c>
      <c r="T279" s="160">
        <f t="shared" si="164"/>
        <v>0</v>
      </c>
      <c r="U279" s="160">
        <f t="shared" si="164"/>
        <v>0</v>
      </c>
      <c r="V279" s="160">
        <f t="shared" si="164"/>
        <v>0</v>
      </c>
      <c r="W279" s="160">
        <f t="shared" si="164"/>
        <v>0</v>
      </c>
      <c r="X279" s="160">
        <f t="shared" si="164"/>
        <v>0</v>
      </c>
      <c r="Y279" s="160">
        <f t="shared" si="164"/>
        <v>0</v>
      </c>
      <c r="Z279" s="160">
        <f t="shared" si="164"/>
        <v>0</v>
      </c>
      <c r="AA279" s="160">
        <f t="shared" si="164"/>
        <v>0</v>
      </c>
      <c r="AB279" s="160">
        <f t="shared" si="164"/>
        <v>0</v>
      </c>
      <c r="AC279" s="160">
        <f t="shared" si="164"/>
        <v>0</v>
      </c>
      <c r="AD279" s="160">
        <f t="shared" si="164"/>
        <v>0</v>
      </c>
      <c r="AE279" s="160">
        <f t="shared" si="164"/>
        <v>0</v>
      </c>
      <c r="AF279" s="160">
        <f t="shared" si="164"/>
        <v>0</v>
      </c>
      <c r="AG279" s="160">
        <f t="shared" si="164"/>
        <v>0</v>
      </c>
      <c r="AH279" s="160">
        <f t="shared" si="164"/>
        <v>0</v>
      </c>
      <c r="AI279" s="160">
        <f t="shared" si="164"/>
        <v>0</v>
      </c>
      <c r="AJ279" s="160">
        <f t="shared" si="164"/>
        <v>0</v>
      </c>
      <c r="AK279" s="160">
        <f t="shared" si="164"/>
        <v>0</v>
      </c>
      <c r="AL279" s="160">
        <f t="shared" si="164"/>
        <v>0</v>
      </c>
      <c r="AM279" s="160">
        <f t="shared" si="164"/>
        <v>0</v>
      </c>
      <c r="AN279" s="160">
        <f t="shared" si="164"/>
        <v>0</v>
      </c>
      <c r="AO279" s="160">
        <f t="shared" si="164"/>
        <v>0</v>
      </c>
      <c r="AP279" s="160">
        <f t="shared" si="164"/>
        <v>0</v>
      </c>
      <c r="AQ279" s="160">
        <f t="shared" si="164"/>
        <v>0</v>
      </c>
      <c r="AR279" s="160">
        <f t="shared" si="164"/>
        <v>0</v>
      </c>
      <c r="AS279" s="160">
        <f t="shared" si="164"/>
        <v>0</v>
      </c>
      <c r="AT279" s="160">
        <f t="shared" si="164"/>
        <v>0</v>
      </c>
      <c r="AU279" s="160">
        <f t="shared" si="164"/>
        <v>0</v>
      </c>
      <c r="AV279" s="160">
        <f t="shared" si="164"/>
        <v>0</v>
      </c>
    </row>
    <row r="280" spans="2:57" x14ac:dyDescent="0.2">
      <c r="B280" s="2" t="s">
        <v>246</v>
      </c>
      <c r="C280" s="2"/>
      <c r="D280" s="262">
        <f t="shared" si="162"/>
        <v>0.30893038936812151</v>
      </c>
      <c r="E280" s="160">
        <f t="shared" si="163"/>
        <v>125109.57960738298</v>
      </c>
      <c r="F280" s="2"/>
      <c r="G280" s="160">
        <f>+G117*(Control!$F12="SI")</f>
        <v>0</v>
      </c>
      <c r="H280" s="160">
        <f>+H117*(Control!$F12="SI")</f>
        <v>36406.361414585437</v>
      </c>
      <c r="I280" s="160">
        <f>+I117*(Control!$F12="SI")</f>
        <v>82612.580044729315</v>
      </c>
      <c r="J280" s="160">
        <f>+J117*(Control!$F12="SI")</f>
        <v>6090.6381480682257</v>
      </c>
      <c r="K280" s="160">
        <f>+K117*(Control!$F12="SI")</f>
        <v>0</v>
      </c>
      <c r="L280" s="160">
        <f>+L117*(Control!$F12="SI")</f>
        <v>0</v>
      </c>
      <c r="M280" s="160">
        <f>+M117*(Control!$F12="SI")</f>
        <v>0</v>
      </c>
      <c r="N280" s="160">
        <f>+N117*(Control!$F12="SI")</f>
        <v>0</v>
      </c>
      <c r="O280" s="160">
        <f>+O117*(Control!$F12="SI")</f>
        <v>0</v>
      </c>
      <c r="P280" s="160">
        <f>+P117*(Control!$F12="SI")</f>
        <v>0</v>
      </c>
      <c r="Q280" s="160">
        <f>+Q117*(Control!$F12="SI")</f>
        <v>0</v>
      </c>
      <c r="R280" s="160">
        <f>+R117*(Control!$F12="SI")</f>
        <v>0</v>
      </c>
      <c r="S280" s="160">
        <f>+S117*(Control!$F12="SI")</f>
        <v>0</v>
      </c>
      <c r="T280" s="160">
        <f>+T117*(Control!$F12="SI")</f>
        <v>0</v>
      </c>
      <c r="U280" s="160">
        <f>+U117*(Control!$F12="SI")</f>
        <v>0</v>
      </c>
      <c r="V280" s="160">
        <f>+V117*(Control!$F12="SI")</f>
        <v>0</v>
      </c>
      <c r="W280" s="160">
        <f>+W117*(Control!$F12="SI")</f>
        <v>0</v>
      </c>
      <c r="X280" s="160">
        <f>+X117*(Control!$F12="SI")</f>
        <v>0</v>
      </c>
      <c r="Y280" s="160">
        <f>+Y117*(Control!$F12="SI")</f>
        <v>0</v>
      </c>
      <c r="Z280" s="160">
        <f>+Z117*(Control!$F12="SI")</f>
        <v>0</v>
      </c>
      <c r="AA280" s="160">
        <f>+AA117*(Control!$F12="SI")</f>
        <v>0</v>
      </c>
      <c r="AB280" s="160">
        <f>+AB117*(Control!$F12="SI")</f>
        <v>0</v>
      </c>
      <c r="AC280" s="160">
        <f>+AC117*(Control!$F12="SI")</f>
        <v>0</v>
      </c>
      <c r="AD280" s="160">
        <f>+AD117*(Control!$F12="SI")</f>
        <v>0</v>
      </c>
      <c r="AE280" s="160">
        <f>+AE117*(Control!$F12="SI")</f>
        <v>0</v>
      </c>
      <c r="AF280" s="160">
        <f>+AF117*(Control!$F12="SI")</f>
        <v>0</v>
      </c>
      <c r="AG280" s="160">
        <f>+AG117*(Control!$F12="SI")</f>
        <v>0</v>
      </c>
      <c r="AH280" s="160">
        <f>+AH117*(Control!$F12="SI")</f>
        <v>0</v>
      </c>
      <c r="AI280" s="160">
        <f>+AI117*(Control!$F12="SI")</f>
        <v>0</v>
      </c>
      <c r="AJ280" s="160">
        <f>+AJ117*(Control!$F12="SI")</f>
        <v>0</v>
      </c>
      <c r="AK280" s="160">
        <f>+AK117*(Control!$F12="SI")</f>
        <v>0</v>
      </c>
      <c r="AL280" s="160">
        <f>+AL117*(Control!$F12="SI")</f>
        <v>0</v>
      </c>
      <c r="AM280" s="160">
        <f>+AM117*(Control!$F12="SI")</f>
        <v>0</v>
      </c>
      <c r="AN280" s="160">
        <f>+AN117*(Control!$F12="SI")</f>
        <v>0</v>
      </c>
      <c r="AO280" s="160">
        <f>+AO117*(Control!$F12="SI")</f>
        <v>0</v>
      </c>
      <c r="AP280" s="160">
        <f>+AP117*(Control!$F12="SI")</f>
        <v>0</v>
      </c>
      <c r="AQ280" s="160">
        <f>+AQ117*(Control!$F12="SI")</f>
        <v>0</v>
      </c>
      <c r="AR280" s="160">
        <f>+AR117*(Control!$F12="SI")</f>
        <v>0</v>
      </c>
      <c r="AS280" s="160">
        <f>+AS117*(Control!$F12="SI")</f>
        <v>0</v>
      </c>
      <c r="AT280" s="160">
        <f>+AT117*(Control!$F12="SI")</f>
        <v>0</v>
      </c>
      <c r="AU280" s="160">
        <f>+AU117*(Control!$F12="SI")</f>
        <v>0</v>
      </c>
      <c r="AV280" s="160">
        <f>+AV117*(Control!$F12="SI")</f>
        <v>0</v>
      </c>
    </row>
    <row r="281" spans="2:57" x14ac:dyDescent="0.2">
      <c r="B281" s="2" t="s">
        <v>247</v>
      </c>
      <c r="C281" s="2"/>
      <c r="D281" s="262">
        <f t="shared" si="162"/>
        <v>0.29363145143895319</v>
      </c>
      <c r="E281" s="160">
        <f t="shared" si="163"/>
        <v>118913.8676974196</v>
      </c>
      <c r="F281" s="2"/>
      <c r="G281" s="160">
        <f>+G159*(Control!$F13="SI")</f>
        <v>0</v>
      </c>
      <c r="H281" s="160">
        <f>+H159*(Control!$F13="SI")</f>
        <v>7767.445084852834</v>
      </c>
      <c r="I281" s="160">
        <f>+I159*(Control!$F13="SI")</f>
        <v>103175.42992081003</v>
      </c>
      <c r="J281" s="160">
        <f>+J159*(Control!$F13="SI")</f>
        <v>7970.9926917567382</v>
      </c>
      <c r="K281" s="160">
        <f>+K159*(Control!$F13="SI")</f>
        <v>0</v>
      </c>
      <c r="L281" s="160">
        <f>+L159*(Control!$F13="SI")</f>
        <v>0</v>
      </c>
      <c r="M281" s="160">
        <f>+M159*(Control!$F13="SI")</f>
        <v>0</v>
      </c>
      <c r="N281" s="160">
        <f>+N159*(Control!$F13="SI")</f>
        <v>0</v>
      </c>
      <c r="O281" s="160">
        <f>+O159*(Control!$F13="SI")</f>
        <v>0</v>
      </c>
      <c r="P281" s="160">
        <f>+P159*(Control!$F13="SI")</f>
        <v>0</v>
      </c>
      <c r="Q281" s="160">
        <f>+Q159*(Control!$F13="SI")</f>
        <v>0</v>
      </c>
      <c r="R281" s="160">
        <f>+R159*(Control!$F13="SI")</f>
        <v>0</v>
      </c>
      <c r="S281" s="160">
        <f>+S159*(Control!$F13="SI")</f>
        <v>0</v>
      </c>
      <c r="T281" s="160">
        <f>+T159*(Control!$F13="SI")</f>
        <v>0</v>
      </c>
      <c r="U281" s="160">
        <f>+U159*(Control!$F13="SI")</f>
        <v>0</v>
      </c>
      <c r="V281" s="160">
        <f>+V159*(Control!$F13="SI")</f>
        <v>0</v>
      </c>
      <c r="W281" s="160">
        <f>+W159*(Control!$F13="SI")</f>
        <v>0</v>
      </c>
      <c r="X281" s="160">
        <f>+X159*(Control!$F13="SI")</f>
        <v>0</v>
      </c>
      <c r="Y281" s="160">
        <f>+Y159*(Control!$F13="SI")</f>
        <v>0</v>
      </c>
      <c r="Z281" s="160">
        <f>+Z159*(Control!$F13="SI")</f>
        <v>0</v>
      </c>
      <c r="AA281" s="160">
        <f>+AA159*(Control!$F13="SI")</f>
        <v>0</v>
      </c>
      <c r="AB281" s="160">
        <f>+AB159*(Control!$F13="SI")</f>
        <v>0</v>
      </c>
      <c r="AC281" s="160">
        <f>+AC159*(Control!$F13="SI")</f>
        <v>0</v>
      </c>
      <c r="AD281" s="160">
        <f>+AD159*(Control!$F13="SI")</f>
        <v>0</v>
      </c>
      <c r="AE281" s="160">
        <f>+AE159*(Control!$F13="SI")</f>
        <v>0</v>
      </c>
      <c r="AF281" s="160">
        <f>+AF159*(Control!$F13="SI")</f>
        <v>0</v>
      </c>
      <c r="AG281" s="160">
        <f>+AG159*(Control!$F13="SI")</f>
        <v>0</v>
      </c>
      <c r="AH281" s="160">
        <f>+AH159*(Control!$F13="SI")</f>
        <v>0</v>
      </c>
      <c r="AI281" s="160">
        <f>+AI159*(Control!$F13="SI")</f>
        <v>0</v>
      </c>
      <c r="AJ281" s="160">
        <f>+AJ159*(Control!$F13="SI")</f>
        <v>0</v>
      </c>
      <c r="AK281" s="160">
        <f>+AK159*(Control!$F13="SI")</f>
        <v>0</v>
      </c>
      <c r="AL281" s="160">
        <f>+AL159*(Control!$F13="SI")</f>
        <v>0</v>
      </c>
      <c r="AM281" s="160">
        <f>+AM159*(Control!$F13="SI")</f>
        <v>0</v>
      </c>
      <c r="AN281" s="160">
        <f>+AN159*(Control!$F13="SI")</f>
        <v>0</v>
      </c>
      <c r="AO281" s="160">
        <f>+AO159*(Control!$F13="SI")</f>
        <v>0</v>
      </c>
      <c r="AP281" s="160">
        <f>+AP159*(Control!$F13="SI")</f>
        <v>0</v>
      </c>
      <c r="AQ281" s="160">
        <f>+AQ159*(Control!$F13="SI")</f>
        <v>0</v>
      </c>
      <c r="AR281" s="160">
        <f>+AR159*(Control!$F13="SI")</f>
        <v>0</v>
      </c>
      <c r="AS281" s="160">
        <f>+AS159*(Control!$F13="SI")</f>
        <v>0</v>
      </c>
      <c r="AT281" s="160">
        <f>+AT159*(Control!$F13="SI")</f>
        <v>0</v>
      </c>
      <c r="AU281" s="160">
        <f>+AU159*(Control!$F13="SI")</f>
        <v>0</v>
      </c>
      <c r="AV281" s="160">
        <f>+AV159*(Control!$F13="SI")</f>
        <v>0</v>
      </c>
    </row>
    <row r="282" spans="2:57" x14ac:dyDescent="0.2">
      <c r="B282" s="2" t="s">
        <v>248</v>
      </c>
      <c r="C282" s="2"/>
      <c r="D282" s="262">
        <f t="shared" si="162"/>
        <v>0.12207579156818101</v>
      </c>
      <c r="E282" s="160">
        <f t="shared" si="163"/>
        <v>49437.839361068822</v>
      </c>
      <c r="F282" s="2"/>
      <c r="G282" s="160">
        <f t="shared" ref="G282:AV282" si="165">+G201</f>
        <v>0</v>
      </c>
      <c r="H282" s="160">
        <f t="shared" si="165"/>
        <v>819.27365418906061</v>
      </c>
      <c r="I282" s="160">
        <f t="shared" si="165"/>
        <v>0</v>
      </c>
      <c r="J282" s="160">
        <f t="shared" si="165"/>
        <v>40040.777516697497</v>
      </c>
      <c r="K282" s="160">
        <f t="shared" si="165"/>
        <v>8577.788190182262</v>
      </c>
      <c r="L282" s="160">
        <f t="shared" si="165"/>
        <v>0</v>
      </c>
      <c r="M282" s="160">
        <f t="shared" si="165"/>
        <v>0</v>
      </c>
      <c r="N282" s="160">
        <f t="shared" si="165"/>
        <v>0</v>
      </c>
      <c r="O282" s="160">
        <f t="shared" si="165"/>
        <v>0</v>
      </c>
      <c r="P282" s="160">
        <f t="shared" si="165"/>
        <v>0</v>
      </c>
      <c r="Q282" s="160">
        <f t="shared" si="165"/>
        <v>0</v>
      </c>
      <c r="R282" s="160">
        <f t="shared" si="165"/>
        <v>0</v>
      </c>
      <c r="S282" s="160">
        <f t="shared" si="165"/>
        <v>0</v>
      </c>
      <c r="T282" s="160">
        <f t="shared" si="165"/>
        <v>0</v>
      </c>
      <c r="U282" s="160">
        <f t="shared" si="165"/>
        <v>0</v>
      </c>
      <c r="V282" s="160">
        <f t="shared" si="165"/>
        <v>0</v>
      </c>
      <c r="W282" s="160">
        <f t="shared" si="165"/>
        <v>0</v>
      </c>
      <c r="X282" s="160">
        <f t="shared" si="165"/>
        <v>0</v>
      </c>
      <c r="Y282" s="160">
        <f t="shared" si="165"/>
        <v>0</v>
      </c>
      <c r="Z282" s="160">
        <f t="shared" si="165"/>
        <v>0</v>
      </c>
      <c r="AA282" s="160">
        <f t="shared" si="165"/>
        <v>0</v>
      </c>
      <c r="AB282" s="160">
        <f t="shared" si="165"/>
        <v>0</v>
      </c>
      <c r="AC282" s="160">
        <f t="shared" si="165"/>
        <v>0</v>
      </c>
      <c r="AD282" s="160">
        <f t="shared" si="165"/>
        <v>0</v>
      </c>
      <c r="AE282" s="160">
        <f t="shared" si="165"/>
        <v>0</v>
      </c>
      <c r="AF282" s="160">
        <f t="shared" si="165"/>
        <v>0</v>
      </c>
      <c r="AG282" s="160">
        <f t="shared" si="165"/>
        <v>0</v>
      </c>
      <c r="AH282" s="160">
        <f t="shared" si="165"/>
        <v>0</v>
      </c>
      <c r="AI282" s="160">
        <f t="shared" si="165"/>
        <v>0</v>
      </c>
      <c r="AJ282" s="160">
        <f t="shared" si="165"/>
        <v>0</v>
      </c>
      <c r="AK282" s="160">
        <f t="shared" si="165"/>
        <v>0</v>
      </c>
      <c r="AL282" s="160">
        <f t="shared" si="165"/>
        <v>0</v>
      </c>
      <c r="AM282" s="160">
        <f t="shared" si="165"/>
        <v>0</v>
      </c>
      <c r="AN282" s="160">
        <f t="shared" si="165"/>
        <v>0</v>
      </c>
      <c r="AO282" s="160">
        <f t="shared" si="165"/>
        <v>0</v>
      </c>
      <c r="AP282" s="160">
        <f t="shared" si="165"/>
        <v>0</v>
      </c>
      <c r="AQ282" s="160">
        <f t="shared" si="165"/>
        <v>0</v>
      </c>
      <c r="AR282" s="160">
        <f t="shared" si="165"/>
        <v>0</v>
      </c>
      <c r="AS282" s="160">
        <f t="shared" si="165"/>
        <v>0</v>
      </c>
      <c r="AT282" s="160">
        <f t="shared" si="165"/>
        <v>0</v>
      </c>
      <c r="AU282" s="160">
        <f t="shared" si="165"/>
        <v>0</v>
      </c>
      <c r="AV282" s="160">
        <f t="shared" si="165"/>
        <v>0</v>
      </c>
    </row>
    <row r="283" spans="2:57" x14ac:dyDescent="0.2">
      <c r="B283" s="2" t="s">
        <v>249</v>
      </c>
      <c r="C283" s="2"/>
      <c r="D283" s="262">
        <f>+E283/$E$284</f>
        <v>0.13616968426449733</v>
      </c>
      <c r="E283" s="160">
        <f t="shared" si="163"/>
        <v>55145.536146335784</v>
      </c>
      <c r="F283" s="2"/>
      <c r="G283" s="160">
        <f t="shared" ref="G283:AV283" si="166">+G243</f>
        <v>0</v>
      </c>
      <c r="H283" s="160">
        <f t="shared" si="166"/>
        <v>908.1936720168236</v>
      </c>
      <c r="I283" s="160">
        <f t="shared" si="166"/>
        <v>0</v>
      </c>
      <c r="J283" s="160">
        <f t="shared" si="166"/>
        <v>28103.194919207923</v>
      </c>
      <c r="K283" s="160">
        <f t="shared" si="166"/>
        <v>26134.147555111042</v>
      </c>
      <c r="L283" s="160">
        <f t="shared" si="166"/>
        <v>0</v>
      </c>
      <c r="M283" s="160">
        <f t="shared" si="166"/>
        <v>0</v>
      </c>
      <c r="N283" s="160">
        <f t="shared" si="166"/>
        <v>0</v>
      </c>
      <c r="O283" s="160">
        <f t="shared" si="166"/>
        <v>0</v>
      </c>
      <c r="P283" s="160">
        <f t="shared" si="166"/>
        <v>0</v>
      </c>
      <c r="Q283" s="160">
        <f t="shared" si="166"/>
        <v>0</v>
      </c>
      <c r="R283" s="160">
        <f t="shared" si="166"/>
        <v>0</v>
      </c>
      <c r="S283" s="160">
        <f t="shared" si="166"/>
        <v>0</v>
      </c>
      <c r="T283" s="160">
        <f t="shared" si="166"/>
        <v>0</v>
      </c>
      <c r="U283" s="160">
        <f t="shared" si="166"/>
        <v>0</v>
      </c>
      <c r="V283" s="160">
        <f t="shared" si="166"/>
        <v>0</v>
      </c>
      <c r="W283" s="160">
        <f t="shared" si="166"/>
        <v>0</v>
      </c>
      <c r="X283" s="160">
        <f t="shared" si="166"/>
        <v>0</v>
      </c>
      <c r="Y283" s="160">
        <f t="shared" si="166"/>
        <v>0</v>
      </c>
      <c r="Z283" s="160">
        <f t="shared" si="166"/>
        <v>0</v>
      </c>
      <c r="AA283" s="160">
        <f t="shared" si="166"/>
        <v>0</v>
      </c>
      <c r="AB283" s="160">
        <f t="shared" si="166"/>
        <v>0</v>
      </c>
      <c r="AC283" s="160">
        <f t="shared" si="166"/>
        <v>0</v>
      </c>
      <c r="AD283" s="160">
        <f t="shared" si="166"/>
        <v>0</v>
      </c>
      <c r="AE283" s="160">
        <f t="shared" si="166"/>
        <v>0</v>
      </c>
      <c r="AF283" s="160">
        <f t="shared" si="166"/>
        <v>0</v>
      </c>
      <c r="AG283" s="160">
        <f t="shared" si="166"/>
        <v>0</v>
      </c>
      <c r="AH283" s="160">
        <f t="shared" si="166"/>
        <v>0</v>
      </c>
      <c r="AI283" s="160">
        <f t="shared" si="166"/>
        <v>0</v>
      </c>
      <c r="AJ283" s="160">
        <f t="shared" si="166"/>
        <v>0</v>
      </c>
      <c r="AK283" s="160">
        <f t="shared" si="166"/>
        <v>0</v>
      </c>
      <c r="AL283" s="160">
        <f t="shared" si="166"/>
        <v>0</v>
      </c>
      <c r="AM283" s="160">
        <f t="shared" si="166"/>
        <v>0</v>
      </c>
      <c r="AN283" s="160">
        <f t="shared" si="166"/>
        <v>0</v>
      </c>
      <c r="AO283" s="160">
        <f t="shared" si="166"/>
        <v>0</v>
      </c>
      <c r="AP283" s="160">
        <f t="shared" si="166"/>
        <v>0</v>
      </c>
      <c r="AQ283" s="160">
        <f t="shared" si="166"/>
        <v>0</v>
      </c>
      <c r="AR283" s="160">
        <f t="shared" si="166"/>
        <v>0</v>
      </c>
      <c r="AS283" s="160">
        <f t="shared" si="166"/>
        <v>0</v>
      </c>
      <c r="AT283" s="160">
        <f t="shared" si="166"/>
        <v>0</v>
      </c>
      <c r="AU283" s="160">
        <f t="shared" si="166"/>
        <v>0</v>
      </c>
      <c r="AV283" s="160">
        <f t="shared" si="166"/>
        <v>0</v>
      </c>
    </row>
    <row r="284" spans="2:57" ht="13.5" thickBot="1" x14ac:dyDescent="0.25">
      <c r="B284" s="142" t="s">
        <v>244</v>
      </c>
      <c r="C284" s="266" t="s">
        <v>254</v>
      </c>
      <c r="D284" s="263">
        <f>+SUM(D279:D283)</f>
        <v>1.0000000000000002</v>
      </c>
      <c r="E284" s="261">
        <f>+SUM(G284:AV284)</f>
        <v>404976.60286279698</v>
      </c>
      <c r="F284" s="195"/>
      <c r="G284" s="196">
        <f>SUM(G279:G283)</f>
        <v>0</v>
      </c>
      <c r="H284" s="196">
        <f t="shared" ref="H284:AV284" si="167">SUM(H279:H283)</f>
        <v>46833.272661317729</v>
      </c>
      <c r="I284" s="196">
        <f t="shared" si="167"/>
        <v>192176.68522504385</v>
      </c>
      <c r="J284" s="196">
        <f t="shared" si="167"/>
        <v>108667.53580596516</v>
      </c>
      <c r="K284" s="196">
        <f t="shared" si="167"/>
        <v>57299.109170470249</v>
      </c>
      <c r="L284" s="196">
        <f t="shared" si="167"/>
        <v>0</v>
      </c>
      <c r="M284" s="196">
        <f t="shared" si="167"/>
        <v>0</v>
      </c>
      <c r="N284" s="196">
        <f t="shared" si="167"/>
        <v>0</v>
      </c>
      <c r="O284" s="196">
        <f t="shared" si="167"/>
        <v>0</v>
      </c>
      <c r="P284" s="196">
        <f t="shared" si="167"/>
        <v>0</v>
      </c>
      <c r="Q284" s="196">
        <f t="shared" si="167"/>
        <v>0</v>
      </c>
      <c r="R284" s="196">
        <f t="shared" si="167"/>
        <v>0</v>
      </c>
      <c r="S284" s="196">
        <f t="shared" si="167"/>
        <v>0</v>
      </c>
      <c r="T284" s="196">
        <f t="shared" si="167"/>
        <v>0</v>
      </c>
      <c r="U284" s="196">
        <f t="shared" si="167"/>
        <v>0</v>
      </c>
      <c r="V284" s="196">
        <f t="shared" si="167"/>
        <v>0</v>
      </c>
      <c r="W284" s="196">
        <f t="shared" si="167"/>
        <v>0</v>
      </c>
      <c r="X284" s="196">
        <f t="shared" si="167"/>
        <v>0</v>
      </c>
      <c r="Y284" s="196">
        <f t="shared" si="167"/>
        <v>0</v>
      </c>
      <c r="Z284" s="196">
        <f t="shared" si="167"/>
        <v>0</v>
      </c>
      <c r="AA284" s="196">
        <f t="shared" si="167"/>
        <v>0</v>
      </c>
      <c r="AB284" s="196">
        <f t="shared" si="167"/>
        <v>0</v>
      </c>
      <c r="AC284" s="196">
        <f t="shared" si="167"/>
        <v>0</v>
      </c>
      <c r="AD284" s="196">
        <f t="shared" si="167"/>
        <v>0</v>
      </c>
      <c r="AE284" s="196">
        <f t="shared" si="167"/>
        <v>0</v>
      </c>
      <c r="AF284" s="196">
        <f t="shared" si="167"/>
        <v>0</v>
      </c>
      <c r="AG284" s="196">
        <f t="shared" si="167"/>
        <v>0</v>
      </c>
      <c r="AH284" s="196">
        <f t="shared" si="167"/>
        <v>0</v>
      </c>
      <c r="AI284" s="196">
        <f t="shared" si="167"/>
        <v>0</v>
      </c>
      <c r="AJ284" s="196">
        <f t="shared" si="167"/>
        <v>0</v>
      </c>
      <c r="AK284" s="196">
        <f t="shared" si="167"/>
        <v>0</v>
      </c>
      <c r="AL284" s="196">
        <f t="shared" si="167"/>
        <v>0</v>
      </c>
      <c r="AM284" s="196">
        <f t="shared" si="167"/>
        <v>0</v>
      </c>
      <c r="AN284" s="196">
        <f t="shared" si="167"/>
        <v>0</v>
      </c>
      <c r="AO284" s="196">
        <f t="shared" si="167"/>
        <v>0</v>
      </c>
      <c r="AP284" s="196">
        <f t="shared" si="167"/>
        <v>0</v>
      </c>
      <c r="AQ284" s="196">
        <f t="shared" si="167"/>
        <v>0</v>
      </c>
      <c r="AR284" s="196">
        <f t="shared" si="167"/>
        <v>0</v>
      </c>
      <c r="AS284" s="196">
        <f t="shared" si="167"/>
        <v>0</v>
      </c>
      <c r="AT284" s="196">
        <f t="shared" si="167"/>
        <v>0</v>
      </c>
      <c r="AU284" s="196">
        <f t="shared" si="167"/>
        <v>0</v>
      </c>
      <c r="AV284" s="196">
        <f t="shared" si="167"/>
        <v>0</v>
      </c>
      <c r="AW284" s="49"/>
      <c r="AX284" s="49"/>
      <c r="AY284" s="49"/>
      <c r="AZ284" s="49"/>
      <c r="BA284" s="49"/>
      <c r="BB284" s="49"/>
      <c r="BC284" s="49"/>
      <c r="BD284" s="49"/>
      <c r="BE284" s="49"/>
    </row>
    <row r="285" spans="2:57" ht="13.5" thickTop="1" x14ac:dyDescent="0.2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</row>
    <row r="286" spans="2:57" x14ac:dyDescent="0.2">
      <c r="B286" s="5" t="s">
        <v>358</v>
      </c>
      <c r="C286" s="269"/>
      <c r="D286" s="270"/>
      <c r="E286" s="271"/>
      <c r="F286" s="270"/>
      <c r="G286" s="272"/>
      <c r="H286" s="272"/>
      <c r="I286" s="272"/>
      <c r="J286" s="272"/>
      <c r="K286" s="272"/>
      <c r="L286" s="272"/>
      <c r="M286" s="272"/>
      <c r="N286" s="272"/>
      <c r="O286" s="272"/>
      <c r="P286" s="272"/>
      <c r="Q286" s="272"/>
      <c r="R286" s="272"/>
      <c r="S286" s="272"/>
      <c r="T286" s="272"/>
      <c r="U286" s="272"/>
      <c r="V286" s="272"/>
      <c r="W286" s="272"/>
      <c r="X286" s="272"/>
      <c r="Y286" s="272"/>
      <c r="Z286" s="272"/>
      <c r="AA286" s="272"/>
      <c r="AB286" s="272"/>
      <c r="AC286" s="272"/>
      <c r="AD286" s="272"/>
      <c r="AE286" s="272"/>
      <c r="AF286" s="272"/>
      <c r="AG286" s="272"/>
      <c r="AH286" s="272"/>
      <c r="AI286" s="272"/>
      <c r="AJ286" s="272"/>
      <c r="AK286" s="272"/>
      <c r="AL286" s="272"/>
      <c r="AM286" s="272"/>
      <c r="AN286" s="272"/>
      <c r="AO286" s="272"/>
      <c r="AP286" s="272"/>
      <c r="AQ286" s="272"/>
      <c r="AR286" s="272"/>
      <c r="AS286" s="272"/>
      <c r="AT286" s="272"/>
      <c r="AU286" s="272"/>
      <c r="AV286" s="272"/>
    </row>
    <row r="287" spans="2:57" x14ac:dyDescent="0.2">
      <c r="B287" s="178" t="s">
        <v>175</v>
      </c>
      <c r="C287" s="18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</row>
    <row r="288" spans="2:57" x14ac:dyDescent="0.2">
      <c r="B288" s="228" t="s">
        <v>176</v>
      </c>
      <c r="C288" s="259"/>
      <c r="D288" s="262">
        <f>+E288/$E$305</f>
        <v>7.1515022639572004E-2</v>
      </c>
      <c r="E288" s="160">
        <f t="shared" ref="E288:E303" si="168">+SUM(G288:AV288)</f>
        <v>28961.910922229876</v>
      </c>
      <c r="F288" s="2"/>
      <c r="G288" s="160">
        <f t="shared" ref="G288:AV288" si="169">+G58+G100+G142+G184+G226</f>
        <v>0</v>
      </c>
      <c r="H288" s="160">
        <f t="shared" si="169"/>
        <v>5646.786357429216</v>
      </c>
      <c r="I288" s="160">
        <f t="shared" si="169"/>
        <v>8284.6082671043441</v>
      </c>
      <c r="J288" s="160">
        <f t="shared" si="169"/>
        <v>10910.551766239227</v>
      </c>
      <c r="K288" s="160">
        <f t="shared" si="169"/>
        <v>4119.9645314570889</v>
      </c>
      <c r="L288" s="160">
        <f t="shared" si="169"/>
        <v>0</v>
      </c>
      <c r="M288" s="160">
        <f t="shared" si="169"/>
        <v>0</v>
      </c>
      <c r="N288" s="160">
        <f t="shared" si="169"/>
        <v>0</v>
      </c>
      <c r="O288" s="160">
        <f t="shared" si="169"/>
        <v>0</v>
      </c>
      <c r="P288" s="160">
        <f t="shared" si="169"/>
        <v>0</v>
      </c>
      <c r="Q288" s="160">
        <f t="shared" si="169"/>
        <v>0</v>
      </c>
      <c r="R288" s="160">
        <f t="shared" si="169"/>
        <v>0</v>
      </c>
      <c r="S288" s="160">
        <f t="shared" si="169"/>
        <v>0</v>
      </c>
      <c r="T288" s="160">
        <f t="shared" si="169"/>
        <v>0</v>
      </c>
      <c r="U288" s="160">
        <f t="shared" si="169"/>
        <v>0</v>
      </c>
      <c r="V288" s="160">
        <f t="shared" si="169"/>
        <v>0</v>
      </c>
      <c r="W288" s="160">
        <f t="shared" si="169"/>
        <v>0</v>
      </c>
      <c r="X288" s="160">
        <f t="shared" si="169"/>
        <v>0</v>
      </c>
      <c r="Y288" s="160">
        <f t="shared" si="169"/>
        <v>0</v>
      </c>
      <c r="Z288" s="160">
        <f t="shared" si="169"/>
        <v>0</v>
      </c>
      <c r="AA288" s="160">
        <f t="shared" si="169"/>
        <v>0</v>
      </c>
      <c r="AB288" s="160">
        <f t="shared" si="169"/>
        <v>0</v>
      </c>
      <c r="AC288" s="160">
        <f t="shared" si="169"/>
        <v>0</v>
      </c>
      <c r="AD288" s="160">
        <f t="shared" si="169"/>
        <v>0</v>
      </c>
      <c r="AE288" s="160">
        <f t="shared" si="169"/>
        <v>0</v>
      </c>
      <c r="AF288" s="160">
        <f t="shared" si="169"/>
        <v>0</v>
      </c>
      <c r="AG288" s="160">
        <f t="shared" si="169"/>
        <v>0</v>
      </c>
      <c r="AH288" s="160">
        <f t="shared" si="169"/>
        <v>0</v>
      </c>
      <c r="AI288" s="160">
        <f t="shared" si="169"/>
        <v>0</v>
      </c>
      <c r="AJ288" s="160">
        <f t="shared" si="169"/>
        <v>0</v>
      </c>
      <c r="AK288" s="160">
        <f t="shared" si="169"/>
        <v>0</v>
      </c>
      <c r="AL288" s="160">
        <f t="shared" si="169"/>
        <v>0</v>
      </c>
      <c r="AM288" s="160">
        <f t="shared" si="169"/>
        <v>0</v>
      </c>
      <c r="AN288" s="160">
        <f t="shared" si="169"/>
        <v>0</v>
      </c>
      <c r="AO288" s="160">
        <f t="shared" si="169"/>
        <v>0</v>
      </c>
      <c r="AP288" s="160">
        <f t="shared" si="169"/>
        <v>0</v>
      </c>
      <c r="AQ288" s="160">
        <f t="shared" si="169"/>
        <v>0</v>
      </c>
      <c r="AR288" s="160">
        <f t="shared" si="169"/>
        <v>0</v>
      </c>
      <c r="AS288" s="160">
        <f t="shared" si="169"/>
        <v>0</v>
      </c>
      <c r="AT288" s="160">
        <f t="shared" si="169"/>
        <v>0</v>
      </c>
      <c r="AU288" s="160">
        <f t="shared" si="169"/>
        <v>0</v>
      </c>
      <c r="AV288" s="160">
        <f t="shared" si="169"/>
        <v>0</v>
      </c>
    </row>
    <row r="289" spans="2:48" x14ac:dyDescent="0.2">
      <c r="B289" s="228" t="s">
        <v>177</v>
      </c>
      <c r="C289" s="259"/>
      <c r="D289" s="262">
        <f t="shared" ref="D289:D303" si="170">+E289/$E$305</f>
        <v>9.4936009902105586E-2</v>
      </c>
      <c r="E289" s="160">
        <f t="shared" si="168"/>
        <v>38446.862779503565</v>
      </c>
      <c r="F289" s="2"/>
      <c r="G289" s="160">
        <f t="shared" ref="G289:AV289" si="171">+G59+G101+G143+G185+G227</f>
        <v>0</v>
      </c>
      <c r="H289" s="160">
        <f t="shared" si="171"/>
        <v>7314.3599026575312</v>
      </c>
      <c r="I289" s="160">
        <f t="shared" si="171"/>
        <v>19178.724191617359</v>
      </c>
      <c r="J289" s="160">
        <f t="shared" si="171"/>
        <v>9937.3211931692786</v>
      </c>
      <c r="K289" s="160">
        <f t="shared" si="171"/>
        <v>2016.4574920593966</v>
      </c>
      <c r="L289" s="160">
        <f t="shared" si="171"/>
        <v>0</v>
      </c>
      <c r="M289" s="160">
        <f t="shared" si="171"/>
        <v>0</v>
      </c>
      <c r="N289" s="160">
        <f t="shared" si="171"/>
        <v>0</v>
      </c>
      <c r="O289" s="160">
        <f t="shared" si="171"/>
        <v>0</v>
      </c>
      <c r="P289" s="160">
        <f t="shared" si="171"/>
        <v>0</v>
      </c>
      <c r="Q289" s="160">
        <f t="shared" si="171"/>
        <v>0</v>
      </c>
      <c r="R289" s="160">
        <f t="shared" si="171"/>
        <v>0</v>
      </c>
      <c r="S289" s="160">
        <f t="shared" si="171"/>
        <v>0</v>
      </c>
      <c r="T289" s="160">
        <f t="shared" si="171"/>
        <v>0</v>
      </c>
      <c r="U289" s="160">
        <f t="shared" si="171"/>
        <v>0</v>
      </c>
      <c r="V289" s="160">
        <f t="shared" si="171"/>
        <v>0</v>
      </c>
      <c r="W289" s="160">
        <f t="shared" si="171"/>
        <v>0</v>
      </c>
      <c r="X289" s="160">
        <f t="shared" si="171"/>
        <v>0</v>
      </c>
      <c r="Y289" s="160">
        <f t="shared" si="171"/>
        <v>0</v>
      </c>
      <c r="Z289" s="160">
        <f t="shared" si="171"/>
        <v>0</v>
      </c>
      <c r="AA289" s="160">
        <f t="shared" si="171"/>
        <v>0</v>
      </c>
      <c r="AB289" s="160">
        <f t="shared" si="171"/>
        <v>0</v>
      </c>
      <c r="AC289" s="160">
        <f t="shared" si="171"/>
        <v>0</v>
      </c>
      <c r="AD289" s="160">
        <f t="shared" si="171"/>
        <v>0</v>
      </c>
      <c r="AE289" s="160">
        <f t="shared" si="171"/>
        <v>0</v>
      </c>
      <c r="AF289" s="160">
        <f t="shared" si="171"/>
        <v>0</v>
      </c>
      <c r="AG289" s="160">
        <f t="shared" si="171"/>
        <v>0</v>
      </c>
      <c r="AH289" s="160">
        <f t="shared" si="171"/>
        <v>0</v>
      </c>
      <c r="AI289" s="160">
        <f t="shared" si="171"/>
        <v>0</v>
      </c>
      <c r="AJ289" s="160">
        <f t="shared" si="171"/>
        <v>0</v>
      </c>
      <c r="AK289" s="160">
        <f t="shared" si="171"/>
        <v>0</v>
      </c>
      <c r="AL289" s="160">
        <f t="shared" si="171"/>
        <v>0</v>
      </c>
      <c r="AM289" s="160">
        <f t="shared" si="171"/>
        <v>0</v>
      </c>
      <c r="AN289" s="160">
        <f t="shared" si="171"/>
        <v>0</v>
      </c>
      <c r="AO289" s="160">
        <f t="shared" si="171"/>
        <v>0</v>
      </c>
      <c r="AP289" s="160">
        <f t="shared" si="171"/>
        <v>0</v>
      </c>
      <c r="AQ289" s="160">
        <f t="shared" si="171"/>
        <v>0</v>
      </c>
      <c r="AR289" s="160">
        <f t="shared" si="171"/>
        <v>0</v>
      </c>
      <c r="AS289" s="160">
        <f t="shared" si="171"/>
        <v>0</v>
      </c>
      <c r="AT289" s="160">
        <f t="shared" si="171"/>
        <v>0</v>
      </c>
      <c r="AU289" s="160">
        <f t="shared" si="171"/>
        <v>0</v>
      </c>
      <c r="AV289" s="160">
        <f t="shared" si="171"/>
        <v>0</v>
      </c>
    </row>
    <row r="290" spans="2:48" x14ac:dyDescent="0.2">
      <c r="B290" s="228" t="s">
        <v>178</v>
      </c>
      <c r="C290" s="259"/>
      <c r="D290" s="262">
        <f t="shared" si="170"/>
        <v>0.4138711376521349</v>
      </c>
      <c r="E290" s="160">
        <f t="shared" si="168"/>
        <v>167608.12734932257</v>
      </c>
      <c r="F290" s="2"/>
      <c r="G290" s="160">
        <f t="shared" ref="G290:AV290" si="172">+G60+G102+G144+G186+G228</f>
        <v>0</v>
      </c>
      <c r="H290" s="160">
        <f t="shared" si="172"/>
        <v>2904.650353386538</v>
      </c>
      <c r="I290" s="160">
        <f t="shared" si="172"/>
        <v>103196.90996070582</v>
      </c>
      <c r="J290" s="160">
        <f t="shared" si="172"/>
        <v>35229.268100985137</v>
      </c>
      <c r="K290" s="160">
        <f t="shared" si="172"/>
        <v>26277.298934245096</v>
      </c>
      <c r="L290" s="160">
        <f t="shared" si="172"/>
        <v>0</v>
      </c>
      <c r="M290" s="160">
        <f t="shared" si="172"/>
        <v>0</v>
      </c>
      <c r="N290" s="160">
        <f t="shared" si="172"/>
        <v>0</v>
      </c>
      <c r="O290" s="160">
        <f t="shared" si="172"/>
        <v>0</v>
      </c>
      <c r="P290" s="160">
        <f t="shared" si="172"/>
        <v>0</v>
      </c>
      <c r="Q290" s="160">
        <f t="shared" si="172"/>
        <v>0</v>
      </c>
      <c r="R290" s="160">
        <f t="shared" si="172"/>
        <v>0</v>
      </c>
      <c r="S290" s="160">
        <f t="shared" si="172"/>
        <v>0</v>
      </c>
      <c r="T290" s="160">
        <f t="shared" si="172"/>
        <v>0</v>
      </c>
      <c r="U290" s="160">
        <f t="shared" si="172"/>
        <v>0</v>
      </c>
      <c r="V290" s="160">
        <f t="shared" si="172"/>
        <v>0</v>
      </c>
      <c r="W290" s="160">
        <f t="shared" si="172"/>
        <v>0</v>
      </c>
      <c r="X290" s="160">
        <f t="shared" si="172"/>
        <v>0</v>
      </c>
      <c r="Y290" s="160">
        <f t="shared" si="172"/>
        <v>0</v>
      </c>
      <c r="Z290" s="160">
        <f t="shared" si="172"/>
        <v>0</v>
      </c>
      <c r="AA290" s="160">
        <f t="shared" si="172"/>
        <v>0</v>
      </c>
      <c r="AB290" s="160">
        <f t="shared" si="172"/>
        <v>0</v>
      </c>
      <c r="AC290" s="160">
        <f t="shared" si="172"/>
        <v>0</v>
      </c>
      <c r="AD290" s="160">
        <f t="shared" si="172"/>
        <v>0</v>
      </c>
      <c r="AE290" s="160">
        <f t="shared" si="172"/>
        <v>0</v>
      </c>
      <c r="AF290" s="160">
        <f t="shared" si="172"/>
        <v>0</v>
      </c>
      <c r="AG290" s="160">
        <f t="shared" si="172"/>
        <v>0</v>
      </c>
      <c r="AH290" s="160">
        <f t="shared" si="172"/>
        <v>0</v>
      </c>
      <c r="AI290" s="160">
        <f t="shared" si="172"/>
        <v>0</v>
      </c>
      <c r="AJ290" s="160">
        <f t="shared" si="172"/>
        <v>0</v>
      </c>
      <c r="AK290" s="160">
        <f t="shared" si="172"/>
        <v>0</v>
      </c>
      <c r="AL290" s="160">
        <f t="shared" si="172"/>
        <v>0</v>
      </c>
      <c r="AM290" s="160">
        <f t="shared" si="172"/>
        <v>0</v>
      </c>
      <c r="AN290" s="160">
        <f t="shared" si="172"/>
        <v>0</v>
      </c>
      <c r="AO290" s="160">
        <f t="shared" si="172"/>
        <v>0</v>
      </c>
      <c r="AP290" s="160">
        <f t="shared" si="172"/>
        <v>0</v>
      </c>
      <c r="AQ290" s="160">
        <f t="shared" si="172"/>
        <v>0</v>
      </c>
      <c r="AR290" s="160">
        <f t="shared" si="172"/>
        <v>0</v>
      </c>
      <c r="AS290" s="160">
        <f t="shared" si="172"/>
        <v>0</v>
      </c>
      <c r="AT290" s="160">
        <f t="shared" si="172"/>
        <v>0</v>
      </c>
      <c r="AU290" s="160">
        <f t="shared" si="172"/>
        <v>0</v>
      </c>
      <c r="AV290" s="160">
        <f t="shared" si="172"/>
        <v>0</v>
      </c>
    </row>
    <row r="291" spans="2:48" x14ac:dyDescent="0.2">
      <c r="B291" s="228" t="s">
        <v>179</v>
      </c>
      <c r="C291" s="259"/>
      <c r="D291" s="262">
        <f t="shared" si="170"/>
        <v>6.3782486867592969E-2</v>
      </c>
      <c r="E291" s="160">
        <f t="shared" si="168"/>
        <v>25830.414853778751</v>
      </c>
      <c r="F291" s="2"/>
      <c r="G291" s="160">
        <f t="shared" ref="G291:AV291" si="173">+G61+G103+G145+G187+G229</f>
        <v>0</v>
      </c>
      <c r="H291" s="160">
        <f t="shared" si="173"/>
        <v>2987.6956619857961</v>
      </c>
      <c r="I291" s="160">
        <f t="shared" si="173"/>
        <v>17448.182843787632</v>
      </c>
      <c r="J291" s="160">
        <f t="shared" si="173"/>
        <v>3405.9854417540423</v>
      </c>
      <c r="K291" s="160">
        <f t="shared" si="173"/>
        <v>1988.5509062512842</v>
      </c>
      <c r="L291" s="160">
        <f t="shared" si="173"/>
        <v>0</v>
      </c>
      <c r="M291" s="160">
        <f t="shared" si="173"/>
        <v>0</v>
      </c>
      <c r="N291" s="160">
        <f t="shared" si="173"/>
        <v>0</v>
      </c>
      <c r="O291" s="160">
        <f t="shared" si="173"/>
        <v>0</v>
      </c>
      <c r="P291" s="160">
        <f t="shared" si="173"/>
        <v>0</v>
      </c>
      <c r="Q291" s="160">
        <f t="shared" si="173"/>
        <v>0</v>
      </c>
      <c r="R291" s="160">
        <f t="shared" si="173"/>
        <v>0</v>
      </c>
      <c r="S291" s="160">
        <f t="shared" si="173"/>
        <v>0</v>
      </c>
      <c r="T291" s="160">
        <f t="shared" si="173"/>
        <v>0</v>
      </c>
      <c r="U291" s="160">
        <f t="shared" si="173"/>
        <v>0</v>
      </c>
      <c r="V291" s="160">
        <f t="shared" si="173"/>
        <v>0</v>
      </c>
      <c r="W291" s="160">
        <f t="shared" si="173"/>
        <v>0</v>
      </c>
      <c r="X291" s="160">
        <f t="shared" si="173"/>
        <v>0</v>
      </c>
      <c r="Y291" s="160">
        <f t="shared" si="173"/>
        <v>0</v>
      </c>
      <c r="Z291" s="160">
        <f t="shared" si="173"/>
        <v>0</v>
      </c>
      <c r="AA291" s="160">
        <f t="shared" si="173"/>
        <v>0</v>
      </c>
      <c r="AB291" s="160">
        <f t="shared" si="173"/>
        <v>0</v>
      </c>
      <c r="AC291" s="160">
        <f t="shared" si="173"/>
        <v>0</v>
      </c>
      <c r="AD291" s="160">
        <f t="shared" si="173"/>
        <v>0</v>
      </c>
      <c r="AE291" s="160">
        <f t="shared" si="173"/>
        <v>0</v>
      </c>
      <c r="AF291" s="160">
        <f t="shared" si="173"/>
        <v>0</v>
      </c>
      <c r="AG291" s="160">
        <f t="shared" si="173"/>
        <v>0</v>
      </c>
      <c r="AH291" s="160">
        <f t="shared" si="173"/>
        <v>0</v>
      </c>
      <c r="AI291" s="160">
        <f t="shared" si="173"/>
        <v>0</v>
      </c>
      <c r="AJ291" s="160">
        <f t="shared" si="173"/>
        <v>0</v>
      </c>
      <c r="AK291" s="160">
        <f t="shared" si="173"/>
        <v>0</v>
      </c>
      <c r="AL291" s="160">
        <f t="shared" si="173"/>
        <v>0</v>
      </c>
      <c r="AM291" s="160">
        <f t="shared" si="173"/>
        <v>0</v>
      </c>
      <c r="AN291" s="160">
        <f t="shared" si="173"/>
        <v>0</v>
      </c>
      <c r="AO291" s="160">
        <f t="shared" si="173"/>
        <v>0</v>
      </c>
      <c r="AP291" s="160">
        <f t="shared" si="173"/>
        <v>0</v>
      </c>
      <c r="AQ291" s="160">
        <f t="shared" si="173"/>
        <v>0</v>
      </c>
      <c r="AR291" s="160">
        <f t="shared" si="173"/>
        <v>0</v>
      </c>
      <c r="AS291" s="160">
        <f t="shared" si="173"/>
        <v>0</v>
      </c>
      <c r="AT291" s="160">
        <f t="shared" si="173"/>
        <v>0</v>
      </c>
      <c r="AU291" s="160">
        <f t="shared" si="173"/>
        <v>0</v>
      </c>
      <c r="AV291" s="160">
        <f t="shared" si="173"/>
        <v>0</v>
      </c>
    </row>
    <row r="292" spans="2:48" x14ac:dyDescent="0.2">
      <c r="B292" s="228" t="s">
        <v>170</v>
      </c>
      <c r="C292" s="259"/>
      <c r="D292" s="262">
        <f t="shared" si="170"/>
        <v>8.1941052295709693E-2</v>
      </c>
      <c r="E292" s="160">
        <f t="shared" si="168"/>
        <v>33184.208993719294</v>
      </c>
      <c r="F292" s="2"/>
      <c r="G292" s="160">
        <f t="shared" ref="G292:AV292" si="174">+G62+G104+G146+G188+G230</f>
        <v>0</v>
      </c>
      <c r="H292" s="160">
        <f t="shared" si="174"/>
        <v>5127.758569997075</v>
      </c>
      <c r="I292" s="160">
        <f t="shared" si="174"/>
        <v>10172.568776638102</v>
      </c>
      <c r="J292" s="160">
        <f t="shared" si="174"/>
        <v>12649.355991800669</v>
      </c>
      <c r="K292" s="160">
        <f t="shared" si="174"/>
        <v>5234.5256552834471</v>
      </c>
      <c r="L292" s="160">
        <f t="shared" si="174"/>
        <v>0</v>
      </c>
      <c r="M292" s="160">
        <f t="shared" si="174"/>
        <v>0</v>
      </c>
      <c r="N292" s="160">
        <f t="shared" si="174"/>
        <v>0</v>
      </c>
      <c r="O292" s="160">
        <f t="shared" si="174"/>
        <v>0</v>
      </c>
      <c r="P292" s="160">
        <f t="shared" si="174"/>
        <v>0</v>
      </c>
      <c r="Q292" s="160">
        <f t="shared" si="174"/>
        <v>0</v>
      </c>
      <c r="R292" s="160">
        <f t="shared" si="174"/>
        <v>0</v>
      </c>
      <c r="S292" s="160">
        <f t="shared" si="174"/>
        <v>0</v>
      </c>
      <c r="T292" s="160">
        <f t="shared" si="174"/>
        <v>0</v>
      </c>
      <c r="U292" s="160">
        <f t="shared" si="174"/>
        <v>0</v>
      </c>
      <c r="V292" s="160">
        <f t="shared" si="174"/>
        <v>0</v>
      </c>
      <c r="W292" s="160">
        <f t="shared" si="174"/>
        <v>0</v>
      </c>
      <c r="X292" s="160">
        <f t="shared" si="174"/>
        <v>0</v>
      </c>
      <c r="Y292" s="160">
        <f t="shared" si="174"/>
        <v>0</v>
      </c>
      <c r="Z292" s="160">
        <f t="shared" si="174"/>
        <v>0</v>
      </c>
      <c r="AA292" s="160">
        <f t="shared" si="174"/>
        <v>0</v>
      </c>
      <c r="AB292" s="160">
        <f t="shared" si="174"/>
        <v>0</v>
      </c>
      <c r="AC292" s="160">
        <f t="shared" si="174"/>
        <v>0</v>
      </c>
      <c r="AD292" s="160">
        <f t="shared" si="174"/>
        <v>0</v>
      </c>
      <c r="AE292" s="160">
        <f t="shared" si="174"/>
        <v>0</v>
      </c>
      <c r="AF292" s="160">
        <f t="shared" si="174"/>
        <v>0</v>
      </c>
      <c r="AG292" s="160">
        <f t="shared" si="174"/>
        <v>0</v>
      </c>
      <c r="AH292" s="160">
        <f t="shared" si="174"/>
        <v>0</v>
      </c>
      <c r="AI292" s="160">
        <f t="shared" si="174"/>
        <v>0</v>
      </c>
      <c r="AJ292" s="160">
        <f t="shared" si="174"/>
        <v>0</v>
      </c>
      <c r="AK292" s="160">
        <f t="shared" si="174"/>
        <v>0</v>
      </c>
      <c r="AL292" s="160">
        <f t="shared" si="174"/>
        <v>0</v>
      </c>
      <c r="AM292" s="160">
        <f t="shared" si="174"/>
        <v>0</v>
      </c>
      <c r="AN292" s="160">
        <f t="shared" si="174"/>
        <v>0</v>
      </c>
      <c r="AO292" s="160">
        <f t="shared" si="174"/>
        <v>0</v>
      </c>
      <c r="AP292" s="160">
        <f t="shared" si="174"/>
        <v>0</v>
      </c>
      <c r="AQ292" s="160">
        <f t="shared" si="174"/>
        <v>0</v>
      </c>
      <c r="AR292" s="160">
        <f t="shared" si="174"/>
        <v>0</v>
      </c>
      <c r="AS292" s="160">
        <f t="shared" si="174"/>
        <v>0</v>
      </c>
      <c r="AT292" s="160">
        <f t="shared" si="174"/>
        <v>0</v>
      </c>
      <c r="AU292" s="160">
        <f t="shared" si="174"/>
        <v>0</v>
      </c>
      <c r="AV292" s="160">
        <f t="shared" si="174"/>
        <v>0</v>
      </c>
    </row>
    <row r="293" spans="2:48" x14ac:dyDescent="0.2">
      <c r="B293" s="228" t="s">
        <v>180</v>
      </c>
      <c r="C293" s="259"/>
      <c r="D293" s="262">
        <f t="shared" si="170"/>
        <v>7.3042036187744496E-4</v>
      </c>
      <c r="E293" s="160">
        <f t="shared" si="168"/>
        <v>295.80315681494238</v>
      </c>
      <c r="F293" s="2"/>
      <c r="G293" s="160">
        <f t="shared" ref="G293:AV293" si="175">+G63+G105+G147+G189+G231</f>
        <v>0</v>
      </c>
      <c r="H293" s="160">
        <f t="shared" si="175"/>
        <v>21.167381811444169</v>
      </c>
      <c r="I293" s="160">
        <f t="shared" si="175"/>
        <v>92.654790754029733</v>
      </c>
      <c r="J293" s="160">
        <f t="shared" si="175"/>
        <v>121.26781220166849</v>
      </c>
      <c r="K293" s="160">
        <f t="shared" si="175"/>
        <v>60.713172047799972</v>
      </c>
      <c r="L293" s="160">
        <f t="shared" si="175"/>
        <v>0</v>
      </c>
      <c r="M293" s="160">
        <f t="shared" si="175"/>
        <v>0</v>
      </c>
      <c r="N293" s="160">
        <f t="shared" si="175"/>
        <v>0</v>
      </c>
      <c r="O293" s="160">
        <f t="shared" si="175"/>
        <v>0</v>
      </c>
      <c r="P293" s="160">
        <f t="shared" si="175"/>
        <v>0</v>
      </c>
      <c r="Q293" s="160">
        <f t="shared" si="175"/>
        <v>0</v>
      </c>
      <c r="R293" s="160">
        <f t="shared" si="175"/>
        <v>0</v>
      </c>
      <c r="S293" s="160">
        <f t="shared" si="175"/>
        <v>0</v>
      </c>
      <c r="T293" s="160">
        <f t="shared" si="175"/>
        <v>0</v>
      </c>
      <c r="U293" s="160">
        <f t="shared" si="175"/>
        <v>0</v>
      </c>
      <c r="V293" s="160">
        <f t="shared" si="175"/>
        <v>0</v>
      </c>
      <c r="W293" s="160">
        <f t="shared" si="175"/>
        <v>0</v>
      </c>
      <c r="X293" s="160">
        <f t="shared" si="175"/>
        <v>0</v>
      </c>
      <c r="Y293" s="160">
        <f t="shared" si="175"/>
        <v>0</v>
      </c>
      <c r="Z293" s="160">
        <f t="shared" si="175"/>
        <v>0</v>
      </c>
      <c r="AA293" s="160">
        <f t="shared" si="175"/>
        <v>0</v>
      </c>
      <c r="AB293" s="160">
        <f t="shared" si="175"/>
        <v>0</v>
      </c>
      <c r="AC293" s="160">
        <f t="shared" si="175"/>
        <v>0</v>
      </c>
      <c r="AD293" s="160">
        <f t="shared" si="175"/>
        <v>0</v>
      </c>
      <c r="AE293" s="160">
        <f t="shared" si="175"/>
        <v>0</v>
      </c>
      <c r="AF293" s="160">
        <f t="shared" si="175"/>
        <v>0</v>
      </c>
      <c r="AG293" s="160">
        <f t="shared" si="175"/>
        <v>0</v>
      </c>
      <c r="AH293" s="160">
        <f t="shared" si="175"/>
        <v>0</v>
      </c>
      <c r="AI293" s="160">
        <f t="shared" si="175"/>
        <v>0</v>
      </c>
      <c r="AJ293" s="160">
        <f t="shared" si="175"/>
        <v>0</v>
      </c>
      <c r="AK293" s="160">
        <f t="shared" si="175"/>
        <v>0</v>
      </c>
      <c r="AL293" s="160">
        <f t="shared" si="175"/>
        <v>0</v>
      </c>
      <c r="AM293" s="160">
        <f t="shared" si="175"/>
        <v>0</v>
      </c>
      <c r="AN293" s="160">
        <f t="shared" si="175"/>
        <v>0</v>
      </c>
      <c r="AO293" s="160">
        <f t="shared" si="175"/>
        <v>0</v>
      </c>
      <c r="AP293" s="160">
        <f t="shared" si="175"/>
        <v>0</v>
      </c>
      <c r="AQ293" s="160">
        <f t="shared" si="175"/>
        <v>0</v>
      </c>
      <c r="AR293" s="160">
        <f t="shared" si="175"/>
        <v>0</v>
      </c>
      <c r="AS293" s="160">
        <f t="shared" si="175"/>
        <v>0</v>
      </c>
      <c r="AT293" s="160">
        <f t="shared" si="175"/>
        <v>0</v>
      </c>
      <c r="AU293" s="160">
        <f t="shared" si="175"/>
        <v>0</v>
      </c>
      <c r="AV293" s="160">
        <f t="shared" si="175"/>
        <v>0</v>
      </c>
    </row>
    <row r="294" spans="2:48" x14ac:dyDescent="0.2">
      <c r="B294" s="228" t="s">
        <v>181</v>
      </c>
      <c r="C294" s="259"/>
      <c r="D294" s="262">
        <f t="shared" si="170"/>
        <v>8.4248780031757355E-4</v>
      </c>
      <c r="E294" s="160">
        <f t="shared" si="168"/>
        <v>341.18784732596129</v>
      </c>
      <c r="F294" s="2"/>
      <c r="G294" s="160">
        <f t="shared" ref="G294:AV294" si="176">+G64+G106+G148+G190+G232</f>
        <v>0</v>
      </c>
      <c r="H294" s="160">
        <f t="shared" si="176"/>
        <v>29.301969160338786</v>
      </c>
      <c r="I294" s="160">
        <f t="shared" si="176"/>
        <v>123.87461838369158</v>
      </c>
      <c r="J294" s="160">
        <f t="shared" si="176"/>
        <v>126.75537963552922</v>
      </c>
      <c r="K294" s="160">
        <f t="shared" si="176"/>
        <v>61.255880146401708</v>
      </c>
      <c r="L294" s="160">
        <f t="shared" si="176"/>
        <v>0</v>
      </c>
      <c r="M294" s="160">
        <f t="shared" si="176"/>
        <v>0</v>
      </c>
      <c r="N294" s="160">
        <f t="shared" si="176"/>
        <v>0</v>
      </c>
      <c r="O294" s="160">
        <f t="shared" si="176"/>
        <v>0</v>
      </c>
      <c r="P294" s="160">
        <f t="shared" si="176"/>
        <v>0</v>
      </c>
      <c r="Q294" s="160">
        <f t="shared" si="176"/>
        <v>0</v>
      </c>
      <c r="R294" s="160">
        <f t="shared" si="176"/>
        <v>0</v>
      </c>
      <c r="S294" s="160">
        <f t="shared" si="176"/>
        <v>0</v>
      </c>
      <c r="T294" s="160">
        <f t="shared" si="176"/>
        <v>0</v>
      </c>
      <c r="U294" s="160">
        <f t="shared" si="176"/>
        <v>0</v>
      </c>
      <c r="V294" s="160">
        <f t="shared" si="176"/>
        <v>0</v>
      </c>
      <c r="W294" s="160">
        <f t="shared" si="176"/>
        <v>0</v>
      </c>
      <c r="X294" s="160">
        <f t="shared" si="176"/>
        <v>0</v>
      </c>
      <c r="Y294" s="160">
        <f t="shared" si="176"/>
        <v>0</v>
      </c>
      <c r="Z294" s="160">
        <f t="shared" si="176"/>
        <v>0</v>
      </c>
      <c r="AA294" s="160">
        <f t="shared" si="176"/>
        <v>0</v>
      </c>
      <c r="AB294" s="160">
        <f t="shared" si="176"/>
        <v>0</v>
      </c>
      <c r="AC294" s="160">
        <f t="shared" si="176"/>
        <v>0</v>
      </c>
      <c r="AD294" s="160">
        <f t="shared" si="176"/>
        <v>0</v>
      </c>
      <c r="AE294" s="160">
        <f t="shared" si="176"/>
        <v>0</v>
      </c>
      <c r="AF294" s="160">
        <f t="shared" si="176"/>
        <v>0</v>
      </c>
      <c r="AG294" s="160">
        <f t="shared" si="176"/>
        <v>0</v>
      </c>
      <c r="AH294" s="160">
        <f t="shared" si="176"/>
        <v>0</v>
      </c>
      <c r="AI294" s="160">
        <f t="shared" si="176"/>
        <v>0</v>
      </c>
      <c r="AJ294" s="160">
        <f t="shared" si="176"/>
        <v>0</v>
      </c>
      <c r="AK294" s="160">
        <f t="shared" si="176"/>
        <v>0</v>
      </c>
      <c r="AL294" s="160">
        <f t="shared" si="176"/>
        <v>0</v>
      </c>
      <c r="AM294" s="160">
        <f t="shared" si="176"/>
        <v>0</v>
      </c>
      <c r="AN294" s="160">
        <f t="shared" si="176"/>
        <v>0</v>
      </c>
      <c r="AO294" s="160">
        <f t="shared" si="176"/>
        <v>0</v>
      </c>
      <c r="AP294" s="160">
        <f t="shared" si="176"/>
        <v>0</v>
      </c>
      <c r="AQ294" s="160">
        <f t="shared" si="176"/>
        <v>0</v>
      </c>
      <c r="AR294" s="160">
        <f t="shared" si="176"/>
        <v>0</v>
      </c>
      <c r="AS294" s="160">
        <f t="shared" si="176"/>
        <v>0</v>
      </c>
      <c r="AT294" s="160">
        <f t="shared" si="176"/>
        <v>0</v>
      </c>
      <c r="AU294" s="160">
        <f t="shared" si="176"/>
        <v>0</v>
      </c>
      <c r="AV294" s="160">
        <f t="shared" si="176"/>
        <v>0</v>
      </c>
    </row>
    <row r="295" spans="2:48" x14ac:dyDescent="0.2">
      <c r="B295" s="228" t="s">
        <v>182</v>
      </c>
      <c r="C295" s="259"/>
      <c r="D295" s="262">
        <f t="shared" si="170"/>
        <v>1.9397854062552219E-2</v>
      </c>
      <c r="E295" s="160">
        <f t="shared" si="168"/>
        <v>7855.6770410807012</v>
      </c>
      <c r="F295" s="2"/>
      <c r="G295" s="160">
        <f t="shared" ref="G295:AV295" si="177">+G65+G107+G149+G191+G233</f>
        <v>0</v>
      </c>
      <c r="H295" s="160">
        <f t="shared" si="177"/>
        <v>564.50807673167355</v>
      </c>
      <c r="I295" s="160">
        <f t="shared" si="177"/>
        <v>1923.0739376891097</v>
      </c>
      <c r="J295" s="160">
        <f t="shared" si="177"/>
        <v>3655.0542355002858</v>
      </c>
      <c r="K295" s="160">
        <f t="shared" si="177"/>
        <v>1713.0407911596319</v>
      </c>
      <c r="L295" s="160">
        <f t="shared" si="177"/>
        <v>0</v>
      </c>
      <c r="M295" s="160">
        <f t="shared" si="177"/>
        <v>0</v>
      </c>
      <c r="N295" s="160">
        <f t="shared" si="177"/>
        <v>0</v>
      </c>
      <c r="O295" s="160">
        <f t="shared" si="177"/>
        <v>0</v>
      </c>
      <c r="P295" s="160">
        <f t="shared" si="177"/>
        <v>0</v>
      </c>
      <c r="Q295" s="160">
        <f t="shared" si="177"/>
        <v>0</v>
      </c>
      <c r="R295" s="160">
        <f t="shared" si="177"/>
        <v>0</v>
      </c>
      <c r="S295" s="160">
        <f t="shared" si="177"/>
        <v>0</v>
      </c>
      <c r="T295" s="160">
        <f t="shared" si="177"/>
        <v>0</v>
      </c>
      <c r="U295" s="160">
        <f t="shared" si="177"/>
        <v>0</v>
      </c>
      <c r="V295" s="160">
        <f t="shared" si="177"/>
        <v>0</v>
      </c>
      <c r="W295" s="160">
        <f t="shared" si="177"/>
        <v>0</v>
      </c>
      <c r="X295" s="160">
        <f t="shared" si="177"/>
        <v>0</v>
      </c>
      <c r="Y295" s="160">
        <f t="shared" si="177"/>
        <v>0</v>
      </c>
      <c r="Z295" s="160">
        <f t="shared" si="177"/>
        <v>0</v>
      </c>
      <c r="AA295" s="160">
        <f t="shared" si="177"/>
        <v>0</v>
      </c>
      <c r="AB295" s="160">
        <f t="shared" si="177"/>
        <v>0</v>
      </c>
      <c r="AC295" s="160">
        <f t="shared" si="177"/>
        <v>0</v>
      </c>
      <c r="AD295" s="160">
        <f t="shared" si="177"/>
        <v>0</v>
      </c>
      <c r="AE295" s="160">
        <f t="shared" si="177"/>
        <v>0</v>
      </c>
      <c r="AF295" s="160">
        <f t="shared" si="177"/>
        <v>0</v>
      </c>
      <c r="AG295" s="160">
        <f t="shared" si="177"/>
        <v>0</v>
      </c>
      <c r="AH295" s="160">
        <f t="shared" si="177"/>
        <v>0</v>
      </c>
      <c r="AI295" s="160">
        <f t="shared" si="177"/>
        <v>0</v>
      </c>
      <c r="AJ295" s="160">
        <f t="shared" si="177"/>
        <v>0</v>
      </c>
      <c r="AK295" s="160">
        <f t="shared" si="177"/>
        <v>0</v>
      </c>
      <c r="AL295" s="160">
        <f t="shared" si="177"/>
        <v>0</v>
      </c>
      <c r="AM295" s="160">
        <f t="shared" si="177"/>
        <v>0</v>
      </c>
      <c r="AN295" s="160">
        <f t="shared" si="177"/>
        <v>0</v>
      </c>
      <c r="AO295" s="160">
        <f t="shared" si="177"/>
        <v>0</v>
      </c>
      <c r="AP295" s="160">
        <f t="shared" si="177"/>
        <v>0</v>
      </c>
      <c r="AQ295" s="160">
        <f t="shared" si="177"/>
        <v>0</v>
      </c>
      <c r="AR295" s="160">
        <f t="shared" si="177"/>
        <v>0</v>
      </c>
      <c r="AS295" s="160">
        <f t="shared" si="177"/>
        <v>0</v>
      </c>
      <c r="AT295" s="160">
        <f t="shared" si="177"/>
        <v>0</v>
      </c>
      <c r="AU295" s="160">
        <f t="shared" si="177"/>
        <v>0</v>
      </c>
      <c r="AV295" s="160">
        <f t="shared" si="177"/>
        <v>0</v>
      </c>
    </row>
    <row r="296" spans="2:48" x14ac:dyDescent="0.2">
      <c r="B296" s="228" t="s">
        <v>183</v>
      </c>
      <c r="C296" s="259"/>
      <c r="D296" s="262">
        <f t="shared" si="170"/>
        <v>0.11045987360660914</v>
      </c>
      <c r="E296" s="160">
        <f t="shared" si="168"/>
        <v>44733.664365858487</v>
      </c>
      <c r="F296" s="2"/>
      <c r="G296" s="160">
        <f t="shared" ref="G296:AV296" si="178">+G66+G108+G150+G192+G234</f>
        <v>0</v>
      </c>
      <c r="H296" s="160">
        <f t="shared" si="178"/>
        <v>10121.629021497831</v>
      </c>
      <c r="I296" s="160">
        <f t="shared" si="178"/>
        <v>10555.94535690149</v>
      </c>
      <c r="J296" s="160">
        <f t="shared" si="178"/>
        <v>15575.38835133007</v>
      </c>
      <c r="K296" s="160">
        <f t="shared" si="178"/>
        <v>8480.7016361290953</v>
      </c>
      <c r="L296" s="160">
        <f t="shared" si="178"/>
        <v>0</v>
      </c>
      <c r="M296" s="160">
        <f t="shared" si="178"/>
        <v>0</v>
      </c>
      <c r="N296" s="160">
        <f t="shared" si="178"/>
        <v>0</v>
      </c>
      <c r="O296" s="160">
        <f t="shared" si="178"/>
        <v>0</v>
      </c>
      <c r="P296" s="160">
        <f t="shared" si="178"/>
        <v>0</v>
      </c>
      <c r="Q296" s="160">
        <f t="shared" si="178"/>
        <v>0</v>
      </c>
      <c r="R296" s="160">
        <f t="shared" si="178"/>
        <v>0</v>
      </c>
      <c r="S296" s="160">
        <f t="shared" si="178"/>
        <v>0</v>
      </c>
      <c r="T296" s="160">
        <f t="shared" si="178"/>
        <v>0</v>
      </c>
      <c r="U296" s="160">
        <f t="shared" si="178"/>
        <v>0</v>
      </c>
      <c r="V296" s="160">
        <f t="shared" si="178"/>
        <v>0</v>
      </c>
      <c r="W296" s="160">
        <f t="shared" si="178"/>
        <v>0</v>
      </c>
      <c r="X296" s="160">
        <f t="shared" si="178"/>
        <v>0</v>
      </c>
      <c r="Y296" s="160">
        <f t="shared" si="178"/>
        <v>0</v>
      </c>
      <c r="Z296" s="160">
        <f t="shared" si="178"/>
        <v>0</v>
      </c>
      <c r="AA296" s="160">
        <f t="shared" si="178"/>
        <v>0</v>
      </c>
      <c r="AB296" s="160">
        <f t="shared" si="178"/>
        <v>0</v>
      </c>
      <c r="AC296" s="160">
        <f t="shared" si="178"/>
        <v>0</v>
      </c>
      <c r="AD296" s="160">
        <f t="shared" si="178"/>
        <v>0</v>
      </c>
      <c r="AE296" s="160">
        <f t="shared" si="178"/>
        <v>0</v>
      </c>
      <c r="AF296" s="160">
        <f t="shared" si="178"/>
        <v>0</v>
      </c>
      <c r="AG296" s="160">
        <f t="shared" si="178"/>
        <v>0</v>
      </c>
      <c r="AH296" s="160">
        <f t="shared" si="178"/>
        <v>0</v>
      </c>
      <c r="AI296" s="160">
        <f t="shared" si="178"/>
        <v>0</v>
      </c>
      <c r="AJ296" s="160">
        <f t="shared" si="178"/>
        <v>0</v>
      </c>
      <c r="AK296" s="160">
        <f t="shared" si="178"/>
        <v>0</v>
      </c>
      <c r="AL296" s="160">
        <f t="shared" si="178"/>
        <v>0</v>
      </c>
      <c r="AM296" s="160">
        <f t="shared" si="178"/>
        <v>0</v>
      </c>
      <c r="AN296" s="160">
        <f t="shared" si="178"/>
        <v>0</v>
      </c>
      <c r="AO296" s="160">
        <f t="shared" si="178"/>
        <v>0</v>
      </c>
      <c r="AP296" s="160">
        <f t="shared" si="178"/>
        <v>0</v>
      </c>
      <c r="AQ296" s="160">
        <f t="shared" si="178"/>
        <v>0</v>
      </c>
      <c r="AR296" s="160">
        <f t="shared" si="178"/>
        <v>0</v>
      </c>
      <c r="AS296" s="160">
        <f t="shared" si="178"/>
        <v>0</v>
      </c>
      <c r="AT296" s="160">
        <f t="shared" si="178"/>
        <v>0</v>
      </c>
      <c r="AU296" s="160">
        <f t="shared" si="178"/>
        <v>0</v>
      </c>
      <c r="AV296" s="160">
        <f t="shared" si="178"/>
        <v>0</v>
      </c>
    </row>
    <row r="297" spans="2:48" x14ac:dyDescent="0.2">
      <c r="B297" s="228" t="s">
        <v>184</v>
      </c>
      <c r="C297" s="259"/>
      <c r="D297" s="262">
        <f t="shared" si="170"/>
        <v>4.8354031720263266E-3</v>
      </c>
      <c r="E297" s="160">
        <f t="shared" si="168"/>
        <v>1958.2251500792138</v>
      </c>
      <c r="F297" s="2"/>
      <c r="G297" s="160">
        <f t="shared" ref="G297:AV297" si="179">+G67+G109+G151+G193+G235</f>
        <v>0</v>
      </c>
      <c r="H297" s="160">
        <f t="shared" si="179"/>
        <v>163.55701373778311</v>
      </c>
      <c r="I297" s="160">
        <f t="shared" si="179"/>
        <v>675.46872982435957</v>
      </c>
      <c r="J297" s="160">
        <f t="shared" si="179"/>
        <v>757.02403783245495</v>
      </c>
      <c r="K297" s="160">
        <f t="shared" si="179"/>
        <v>362.1753686846161</v>
      </c>
      <c r="L297" s="160">
        <f t="shared" si="179"/>
        <v>0</v>
      </c>
      <c r="M297" s="160">
        <f t="shared" si="179"/>
        <v>0</v>
      </c>
      <c r="N297" s="160">
        <f t="shared" si="179"/>
        <v>0</v>
      </c>
      <c r="O297" s="160">
        <f t="shared" si="179"/>
        <v>0</v>
      </c>
      <c r="P297" s="160">
        <f t="shared" si="179"/>
        <v>0</v>
      </c>
      <c r="Q297" s="160">
        <f t="shared" si="179"/>
        <v>0</v>
      </c>
      <c r="R297" s="160">
        <f t="shared" si="179"/>
        <v>0</v>
      </c>
      <c r="S297" s="160">
        <f t="shared" si="179"/>
        <v>0</v>
      </c>
      <c r="T297" s="160">
        <f t="shared" si="179"/>
        <v>0</v>
      </c>
      <c r="U297" s="160">
        <f t="shared" si="179"/>
        <v>0</v>
      </c>
      <c r="V297" s="160">
        <f t="shared" si="179"/>
        <v>0</v>
      </c>
      <c r="W297" s="160">
        <f t="shared" si="179"/>
        <v>0</v>
      </c>
      <c r="X297" s="160">
        <f t="shared" si="179"/>
        <v>0</v>
      </c>
      <c r="Y297" s="160">
        <f t="shared" si="179"/>
        <v>0</v>
      </c>
      <c r="Z297" s="160">
        <f t="shared" si="179"/>
        <v>0</v>
      </c>
      <c r="AA297" s="160">
        <f t="shared" si="179"/>
        <v>0</v>
      </c>
      <c r="AB297" s="160">
        <f t="shared" si="179"/>
        <v>0</v>
      </c>
      <c r="AC297" s="160">
        <f t="shared" si="179"/>
        <v>0</v>
      </c>
      <c r="AD297" s="160">
        <f t="shared" si="179"/>
        <v>0</v>
      </c>
      <c r="AE297" s="160">
        <f t="shared" si="179"/>
        <v>0</v>
      </c>
      <c r="AF297" s="160">
        <f t="shared" si="179"/>
        <v>0</v>
      </c>
      <c r="AG297" s="160">
        <f t="shared" si="179"/>
        <v>0</v>
      </c>
      <c r="AH297" s="160">
        <f t="shared" si="179"/>
        <v>0</v>
      </c>
      <c r="AI297" s="160">
        <f t="shared" si="179"/>
        <v>0</v>
      </c>
      <c r="AJ297" s="160">
        <f t="shared" si="179"/>
        <v>0</v>
      </c>
      <c r="AK297" s="160">
        <f t="shared" si="179"/>
        <v>0</v>
      </c>
      <c r="AL297" s="160">
        <f t="shared" si="179"/>
        <v>0</v>
      </c>
      <c r="AM297" s="160">
        <f t="shared" si="179"/>
        <v>0</v>
      </c>
      <c r="AN297" s="160">
        <f t="shared" si="179"/>
        <v>0</v>
      </c>
      <c r="AO297" s="160">
        <f t="shared" si="179"/>
        <v>0</v>
      </c>
      <c r="AP297" s="160">
        <f t="shared" si="179"/>
        <v>0</v>
      </c>
      <c r="AQ297" s="160">
        <f t="shared" si="179"/>
        <v>0</v>
      </c>
      <c r="AR297" s="160">
        <f t="shared" si="179"/>
        <v>0</v>
      </c>
      <c r="AS297" s="160">
        <f t="shared" si="179"/>
        <v>0</v>
      </c>
      <c r="AT297" s="160">
        <f t="shared" si="179"/>
        <v>0</v>
      </c>
      <c r="AU297" s="160">
        <f t="shared" si="179"/>
        <v>0</v>
      </c>
      <c r="AV297" s="160">
        <f t="shared" si="179"/>
        <v>0</v>
      </c>
    </row>
    <row r="298" spans="2:48" x14ac:dyDescent="0.2">
      <c r="B298" s="2" t="s">
        <v>189</v>
      </c>
      <c r="C298" s="259"/>
      <c r="D298" s="262">
        <f t="shared" si="170"/>
        <v>8.6341714990488209E-3</v>
      </c>
      <c r="E298" s="160">
        <f t="shared" si="168"/>
        <v>3496.6374422195736</v>
      </c>
      <c r="F298" s="2"/>
      <c r="G298" s="160">
        <f t="shared" ref="G298:AV298" si="180">+G68+G110+G152+G194+G236</f>
        <v>0</v>
      </c>
      <c r="H298" s="160">
        <f t="shared" si="180"/>
        <v>367.44729577949545</v>
      </c>
      <c r="I298" s="160">
        <f t="shared" si="180"/>
        <v>1466.0481251169938</v>
      </c>
      <c r="J298" s="160">
        <f t="shared" si="180"/>
        <v>1164.2545353940573</v>
      </c>
      <c r="K298" s="160">
        <f t="shared" si="180"/>
        <v>498.88748592902721</v>
      </c>
      <c r="L298" s="160">
        <f t="shared" si="180"/>
        <v>0</v>
      </c>
      <c r="M298" s="160">
        <f t="shared" si="180"/>
        <v>0</v>
      </c>
      <c r="N298" s="160">
        <f t="shared" si="180"/>
        <v>0</v>
      </c>
      <c r="O298" s="160">
        <f t="shared" si="180"/>
        <v>0</v>
      </c>
      <c r="P298" s="160">
        <f t="shared" si="180"/>
        <v>0</v>
      </c>
      <c r="Q298" s="160">
        <f t="shared" si="180"/>
        <v>0</v>
      </c>
      <c r="R298" s="160">
        <f t="shared" si="180"/>
        <v>0</v>
      </c>
      <c r="S298" s="160">
        <f t="shared" si="180"/>
        <v>0</v>
      </c>
      <c r="T298" s="160">
        <f t="shared" si="180"/>
        <v>0</v>
      </c>
      <c r="U298" s="160">
        <f t="shared" si="180"/>
        <v>0</v>
      </c>
      <c r="V298" s="160">
        <f t="shared" si="180"/>
        <v>0</v>
      </c>
      <c r="W298" s="160">
        <f t="shared" si="180"/>
        <v>0</v>
      </c>
      <c r="X298" s="160">
        <f t="shared" si="180"/>
        <v>0</v>
      </c>
      <c r="Y298" s="160">
        <f t="shared" si="180"/>
        <v>0</v>
      </c>
      <c r="Z298" s="160">
        <f t="shared" si="180"/>
        <v>0</v>
      </c>
      <c r="AA298" s="160">
        <f t="shared" si="180"/>
        <v>0</v>
      </c>
      <c r="AB298" s="160">
        <f t="shared" si="180"/>
        <v>0</v>
      </c>
      <c r="AC298" s="160">
        <f t="shared" si="180"/>
        <v>0</v>
      </c>
      <c r="AD298" s="160">
        <f t="shared" si="180"/>
        <v>0</v>
      </c>
      <c r="AE298" s="160">
        <f t="shared" si="180"/>
        <v>0</v>
      </c>
      <c r="AF298" s="160">
        <f t="shared" si="180"/>
        <v>0</v>
      </c>
      <c r="AG298" s="160">
        <f t="shared" si="180"/>
        <v>0</v>
      </c>
      <c r="AH298" s="160">
        <f t="shared" si="180"/>
        <v>0</v>
      </c>
      <c r="AI298" s="160">
        <f t="shared" si="180"/>
        <v>0</v>
      </c>
      <c r="AJ298" s="160">
        <f t="shared" si="180"/>
        <v>0</v>
      </c>
      <c r="AK298" s="160">
        <f t="shared" si="180"/>
        <v>0</v>
      </c>
      <c r="AL298" s="160">
        <f t="shared" si="180"/>
        <v>0</v>
      </c>
      <c r="AM298" s="160">
        <f t="shared" si="180"/>
        <v>0</v>
      </c>
      <c r="AN298" s="160">
        <f t="shared" si="180"/>
        <v>0</v>
      </c>
      <c r="AO298" s="160">
        <f t="shared" si="180"/>
        <v>0</v>
      </c>
      <c r="AP298" s="160">
        <f t="shared" si="180"/>
        <v>0</v>
      </c>
      <c r="AQ298" s="160">
        <f t="shared" si="180"/>
        <v>0</v>
      </c>
      <c r="AR298" s="160">
        <f t="shared" si="180"/>
        <v>0</v>
      </c>
      <c r="AS298" s="160">
        <f t="shared" si="180"/>
        <v>0</v>
      </c>
      <c r="AT298" s="160">
        <f t="shared" si="180"/>
        <v>0</v>
      </c>
      <c r="AU298" s="160">
        <f t="shared" si="180"/>
        <v>0</v>
      </c>
      <c r="AV298" s="160">
        <f t="shared" si="180"/>
        <v>0</v>
      </c>
    </row>
    <row r="299" spans="2:48" x14ac:dyDescent="0.2">
      <c r="B299" s="22" t="s">
        <v>185</v>
      </c>
      <c r="C299" s="259"/>
      <c r="D299" s="262">
        <f t="shared" si="170"/>
        <v>4.3170857495244103E-2</v>
      </c>
      <c r="E299" s="160">
        <f t="shared" si="168"/>
        <v>17483.187211097869</v>
      </c>
      <c r="F299" s="2"/>
      <c r="G299" s="160">
        <f t="shared" ref="G299:AV299" si="181">+G69+G111+G153+G195+G237</f>
        <v>0</v>
      </c>
      <c r="H299" s="160">
        <f t="shared" si="181"/>
        <v>1837.2364788974774</v>
      </c>
      <c r="I299" s="160">
        <f t="shared" si="181"/>
        <v>7330.2406255849692</v>
      </c>
      <c r="J299" s="160">
        <f t="shared" si="181"/>
        <v>5821.2726769702858</v>
      </c>
      <c r="K299" s="160">
        <f t="shared" si="181"/>
        <v>2494.437429645136</v>
      </c>
      <c r="L299" s="160">
        <f t="shared" si="181"/>
        <v>0</v>
      </c>
      <c r="M299" s="160">
        <f t="shared" si="181"/>
        <v>0</v>
      </c>
      <c r="N299" s="160">
        <f t="shared" si="181"/>
        <v>0</v>
      </c>
      <c r="O299" s="160">
        <f t="shared" si="181"/>
        <v>0</v>
      </c>
      <c r="P299" s="160">
        <f t="shared" si="181"/>
        <v>0</v>
      </c>
      <c r="Q299" s="160">
        <f t="shared" si="181"/>
        <v>0</v>
      </c>
      <c r="R299" s="160">
        <f t="shared" si="181"/>
        <v>0</v>
      </c>
      <c r="S299" s="160">
        <f t="shared" si="181"/>
        <v>0</v>
      </c>
      <c r="T299" s="160">
        <f t="shared" si="181"/>
        <v>0</v>
      </c>
      <c r="U299" s="160">
        <f t="shared" si="181"/>
        <v>0</v>
      </c>
      <c r="V299" s="160">
        <f t="shared" si="181"/>
        <v>0</v>
      </c>
      <c r="W299" s="160">
        <f t="shared" si="181"/>
        <v>0</v>
      </c>
      <c r="X299" s="160">
        <f t="shared" si="181"/>
        <v>0</v>
      </c>
      <c r="Y299" s="160">
        <f t="shared" si="181"/>
        <v>0</v>
      </c>
      <c r="Z299" s="160">
        <f t="shared" si="181"/>
        <v>0</v>
      </c>
      <c r="AA299" s="160">
        <f t="shared" si="181"/>
        <v>0</v>
      </c>
      <c r="AB299" s="160">
        <f t="shared" si="181"/>
        <v>0</v>
      </c>
      <c r="AC299" s="160">
        <f t="shared" si="181"/>
        <v>0</v>
      </c>
      <c r="AD299" s="160">
        <f t="shared" si="181"/>
        <v>0</v>
      </c>
      <c r="AE299" s="160">
        <f t="shared" si="181"/>
        <v>0</v>
      </c>
      <c r="AF299" s="160">
        <f t="shared" si="181"/>
        <v>0</v>
      </c>
      <c r="AG299" s="160">
        <f t="shared" si="181"/>
        <v>0</v>
      </c>
      <c r="AH299" s="160">
        <f t="shared" si="181"/>
        <v>0</v>
      </c>
      <c r="AI299" s="160">
        <f t="shared" si="181"/>
        <v>0</v>
      </c>
      <c r="AJ299" s="160">
        <f t="shared" si="181"/>
        <v>0</v>
      </c>
      <c r="AK299" s="160">
        <f t="shared" si="181"/>
        <v>0</v>
      </c>
      <c r="AL299" s="160">
        <f t="shared" si="181"/>
        <v>0</v>
      </c>
      <c r="AM299" s="160">
        <f t="shared" si="181"/>
        <v>0</v>
      </c>
      <c r="AN299" s="160">
        <f t="shared" si="181"/>
        <v>0</v>
      </c>
      <c r="AO299" s="160">
        <f t="shared" si="181"/>
        <v>0</v>
      </c>
      <c r="AP299" s="160">
        <f t="shared" si="181"/>
        <v>0</v>
      </c>
      <c r="AQ299" s="160">
        <f t="shared" si="181"/>
        <v>0</v>
      </c>
      <c r="AR299" s="160">
        <f t="shared" si="181"/>
        <v>0</v>
      </c>
      <c r="AS299" s="160">
        <f t="shared" si="181"/>
        <v>0</v>
      </c>
      <c r="AT299" s="160">
        <f t="shared" si="181"/>
        <v>0</v>
      </c>
      <c r="AU299" s="160">
        <f t="shared" si="181"/>
        <v>0</v>
      </c>
      <c r="AV299" s="160">
        <f t="shared" si="181"/>
        <v>0</v>
      </c>
    </row>
    <row r="300" spans="2:48" x14ac:dyDescent="0.2">
      <c r="B300" s="22" t="s">
        <v>186</v>
      </c>
      <c r="C300" s="259"/>
      <c r="D300" s="262">
        <f t="shared" si="170"/>
        <v>2.5902514497146457E-2</v>
      </c>
      <c r="E300" s="160">
        <f t="shared" si="168"/>
        <v>10489.912326658719</v>
      </c>
      <c r="F300" s="2"/>
      <c r="G300" s="160">
        <f t="shared" ref="G300:AV300" si="182">+G70+G112+G154+G196+G238</f>
        <v>0</v>
      </c>
      <c r="H300" s="160">
        <f t="shared" si="182"/>
        <v>1102.3418873384862</v>
      </c>
      <c r="I300" s="160">
        <f t="shared" si="182"/>
        <v>4398.1443753509811</v>
      </c>
      <c r="J300" s="160">
        <f t="shared" si="182"/>
        <v>3492.7636061821713</v>
      </c>
      <c r="K300" s="160">
        <f t="shared" si="182"/>
        <v>1496.6624577870816</v>
      </c>
      <c r="L300" s="160">
        <f t="shared" si="182"/>
        <v>0</v>
      </c>
      <c r="M300" s="160">
        <f t="shared" si="182"/>
        <v>0</v>
      </c>
      <c r="N300" s="160">
        <f t="shared" si="182"/>
        <v>0</v>
      </c>
      <c r="O300" s="160">
        <f t="shared" si="182"/>
        <v>0</v>
      </c>
      <c r="P300" s="160">
        <f t="shared" si="182"/>
        <v>0</v>
      </c>
      <c r="Q300" s="160">
        <f t="shared" si="182"/>
        <v>0</v>
      </c>
      <c r="R300" s="160">
        <f t="shared" si="182"/>
        <v>0</v>
      </c>
      <c r="S300" s="160">
        <f t="shared" si="182"/>
        <v>0</v>
      </c>
      <c r="T300" s="160">
        <f t="shared" si="182"/>
        <v>0</v>
      </c>
      <c r="U300" s="160">
        <f t="shared" si="182"/>
        <v>0</v>
      </c>
      <c r="V300" s="160">
        <f t="shared" si="182"/>
        <v>0</v>
      </c>
      <c r="W300" s="160">
        <f t="shared" si="182"/>
        <v>0</v>
      </c>
      <c r="X300" s="160">
        <f t="shared" si="182"/>
        <v>0</v>
      </c>
      <c r="Y300" s="160">
        <f t="shared" si="182"/>
        <v>0</v>
      </c>
      <c r="Z300" s="160">
        <f t="shared" si="182"/>
        <v>0</v>
      </c>
      <c r="AA300" s="160">
        <f t="shared" si="182"/>
        <v>0</v>
      </c>
      <c r="AB300" s="160">
        <f t="shared" si="182"/>
        <v>0</v>
      </c>
      <c r="AC300" s="160">
        <f t="shared" si="182"/>
        <v>0</v>
      </c>
      <c r="AD300" s="160">
        <f t="shared" si="182"/>
        <v>0</v>
      </c>
      <c r="AE300" s="160">
        <f t="shared" si="182"/>
        <v>0</v>
      </c>
      <c r="AF300" s="160">
        <f t="shared" si="182"/>
        <v>0</v>
      </c>
      <c r="AG300" s="160">
        <f t="shared" si="182"/>
        <v>0</v>
      </c>
      <c r="AH300" s="160">
        <f t="shared" si="182"/>
        <v>0</v>
      </c>
      <c r="AI300" s="160">
        <f t="shared" si="182"/>
        <v>0</v>
      </c>
      <c r="AJ300" s="160">
        <f t="shared" si="182"/>
        <v>0</v>
      </c>
      <c r="AK300" s="160">
        <f t="shared" si="182"/>
        <v>0</v>
      </c>
      <c r="AL300" s="160">
        <f t="shared" si="182"/>
        <v>0</v>
      </c>
      <c r="AM300" s="160">
        <f t="shared" si="182"/>
        <v>0</v>
      </c>
      <c r="AN300" s="160">
        <f t="shared" si="182"/>
        <v>0</v>
      </c>
      <c r="AO300" s="160">
        <f t="shared" si="182"/>
        <v>0</v>
      </c>
      <c r="AP300" s="160">
        <f t="shared" si="182"/>
        <v>0</v>
      </c>
      <c r="AQ300" s="160">
        <f t="shared" si="182"/>
        <v>0</v>
      </c>
      <c r="AR300" s="160">
        <f t="shared" si="182"/>
        <v>0</v>
      </c>
      <c r="AS300" s="160">
        <f t="shared" si="182"/>
        <v>0</v>
      </c>
      <c r="AT300" s="160">
        <f t="shared" si="182"/>
        <v>0</v>
      </c>
      <c r="AU300" s="160">
        <f t="shared" si="182"/>
        <v>0</v>
      </c>
      <c r="AV300" s="160">
        <f t="shared" si="182"/>
        <v>0</v>
      </c>
    </row>
    <row r="301" spans="2:48" x14ac:dyDescent="0.2">
      <c r="B301" s="22" t="s">
        <v>187</v>
      </c>
      <c r="C301" s="259"/>
      <c r="D301" s="262">
        <f t="shared" si="170"/>
        <v>4.3170857495244103E-2</v>
      </c>
      <c r="E301" s="160">
        <f t="shared" si="168"/>
        <v>17483.187211097869</v>
      </c>
      <c r="F301" s="2"/>
      <c r="G301" s="160">
        <f t="shared" ref="G301:AV301" si="183">+G71+G113+G155+G197+G239</f>
        <v>0</v>
      </c>
      <c r="H301" s="160">
        <f t="shared" si="183"/>
        <v>1837.2364788974774</v>
      </c>
      <c r="I301" s="160">
        <f t="shared" si="183"/>
        <v>7330.2406255849692</v>
      </c>
      <c r="J301" s="160">
        <f t="shared" si="183"/>
        <v>5821.2726769702858</v>
      </c>
      <c r="K301" s="160">
        <f t="shared" si="183"/>
        <v>2494.437429645136</v>
      </c>
      <c r="L301" s="160">
        <f t="shared" si="183"/>
        <v>0</v>
      </c>
      <c r="M301" s="160">
        <f t="shared" si="183"/>
        <v>0</v>
      </c>
      <c r="N301" s="160">
        <f t="shared" si="183"/>
        <v>0</v>
      </c>
      <c r="O301" s="160">
        <f t="shared" si="183"/>
        <v>0</v>
      </c>
      <c r="P301" s="160">
        <f t="shared" si="183"/>
        <v>0</v>
      </c>
      <c r="Q301" s="160">
        <f t="shared" si="183"/>
        <v>0</v>
      </c>
      <c r="R301" s="160">
        <f t="shared" si="183"/>
        <v>0</v>
      </c>
      <c r="S301" s="160">
        <f t="shared" si="183"/>
        <v>0</v>
      </c>
      <c r="T301" s="160">
        <f t="shared" si="183"/>
        <v>0</v>
      </c>
      <c r="U301" s="160">
        <f t="shared" si="183"/>
        <v>0</v>
      </c>
      <c r="V301" s="160">
        <f t="shared" si="183"/>
        <v>0</v>
      </c>
      <c r="W301" s="160">
        <f t="shared" si="183"/>
        <v>0</v>
      </c>
      <c r="X301" s="160">
        <f t="shared" si="183"/>
        <v>0</v>
      </c>
      <c r="Y301" s="160">
        <f t="shared" si="183"/>
        <v>0</v>
      </c>
      <c r="Z301" s="160">
        <f t="shared" si="183"/>
        <v>0</v>
      </c>
      <c r="AA301" s="160">
        <f t="shared" si="183"/>
        <v>0</v>
      </c>
      <c r="AB301" s="160">
        <f t="shared" si="183"/>
        <v>0</v>
      </c>
      <c r="AC301" s="160">
        <f t="shared" si="183"/>
        <v>0</v>
      </c>
      <c r="AD301" s="160">
        <f t="shared" si="183"/>
        <v>0</v>
      </c>
      <c r="AE301" s="160">
        <f t="shared" si="183"/>
        <v>0</v>
      </c>
      <c r="AF301" s="160">
        <f t="shared" si="183"/>
        <v>0</v>
      </c>
      <c r="AG301" s="160">
        <f t="shared" si="183"/>
        <v>0</v>
      </c>
      <c r="AH301" s="160">
        <f t="shared" si="183"/>
        <v>0</v>
      </c>
      <c r="AI301" s="160">
        <f t="shared" si="183"/>
        <v>0</v>
      </c>
      <c r="AJ301" s="160">
        <f t="shared" si="183"/>
        <v>0</v>
      </c>
      <c r="AK301" s="160">
        <f t="shared" si="183"/>
        <v>0</v>
      </c>
      <c r="AL301" s="160">
        <f t="shared" si="183"/>
        <v>0</v>
      </c>
      <c r="AM301" s="160">
        <f t="shared" si="183"/>
        <v>0</v>
      </c>
      <c r="AN301" s="160">
        <f t="shared" si="183"/>
        <v>0</v>
      </c>
      <c r="AO301" s="160">
        <f t="shared" si="183"/>
        <v>0</v>
      </c>
      <c r="AP301" s="160">
        <f t="shared" si="183"/>
        <v>0</v>
      </c>
      <c r="AQ301" s="160">
        <f t="shared" si="183"/>
        <v>0</v>
      </c>
      <c r="AR301" s="160">
        <f t="shared" si="183"/>
        <v>0</v>
      </c>
      <c r="AS301" s="160">
        <f t="shared" si="183"/>
        <v>0</v>
      </c>
      <c r="AT301" s="160">
        <f t="shared" si="183"/>
        <v>0</v>
      </c>
      <c r="AU301" s="160">
        <f t="shared" si="183"/>
        <v>0</v>
      </c>
      <c r="AV301" s="160">
        <f t="shared" si="183"/>
        <v>0</v>
      </c>
    </row>
    <row r="302" spans="2:48" x14ac:dyDescent="0.2">
      <c r="B302" s="22" t="s">
        <v>252</v>
      </c>
      <c r="C302" s="259"/>
      <c r="D302" s="262">
        <f t="shared" si="170"/>
        <v>1.6809850652818859E-2</v>
      </c>
      <c r="E302" s="160">
        <f t="shared" si="168"/>
        <v>6807.5962120095501</v>
      </c>
      <c r="F302" s="2"/>
      <c r="G302" s="160">
        <f t="shared" ref="G302:AV302" si="184">+G72+G114+G156+G198+G240</f>
        <v>0</v>
      </c>
      <c r="H302" s="160">
        <f t="shared" si="184"/>
        <v>6807.5962120095501</v>
      </c>
      <c r="I302" s="160">
        <f t="shared" si="184"/>
        <v>0</v>
      </c>
      <c r="J302" s="160">
        <f t="shared" si="184"/>
        <v>0</v>
      </c>
      <c r="K302" s="160">
        <f t="shared" si="184"/>
        <v>0</v>
      </c>
      <c r="L302" s="160">
        <f t="shared" si="184"/>
        <v>0</v>
      </c>
      <c r="M302" s="160">
        <f t="shared" si="184"/>
        <v>0</v>
      </c>
      <c r="N302" s="160">
        <f t="shared" si="184"/>
        <v>0</v>
      </c>
      <c r="O302" s="160">
        <f t="shared" si="184"/>
        <v>0</v>
      </c>
      <c r="P302" s="160">
        <f t="shared" si="184"/>
        <v>0</v>
      </c>
      <c r="Q302" s="160">
        <f t="shared" si="184"/>
        <v>0</v>
      </c>
      <c r="R302" s="160">
        <f t="shared" si="184"/>
        <v>0</v>
      </c>
      <c r="S302" s="160">
        <f t="shared" si="184"/>
        <v>0</v>
      </c>
      <c r="T302" s="160">
        <f t="shared" si="184"/>
        <v>0</v>
      </c>
      <c r="U302" s="160">
        <f t="shared" si="184"/>
        <v>0</v>
      </c>
      <c r="V302" s="160">
        <f t="shared" si="184"/>
        <v>0</v>
      </c>
      <c r="W302" s="160">
        <f t="shared" si="184"/>
        <v>0</v>
      </c>
      <c r="X302" s="160">
        <f t="shared" si="184"/>
        <v>0</v>
      </c>
      <c r="Y302" s="160">
        <f t="shared" si="184"/>
        <v>0</v>
      </c>
      <c r="Z302" s="160">
        <f t="shared" si="184"/>
        <v>0</v>
      </c>
      <c r="AA302" s="160">
        <f t="shared" si="184"/>
        <v>0</v>
      </c>
      <c r="AB302" s="160">
        <f t="shared" si="184"/>
        <v>0</v>
      </c>
      <c r="AC302" s="160">
        <f t="shared" si="184"/>
        <v>0</v>
      </c>
      <c r="AD302" s="160">
        <f t="shared" si="184"/>
        <v>0</v>
      </c>
      <c r="AE302" s="160">
        <f t="shared" si="184"/>
        <v>0</v>
      </c>
      <c r="AF302" s="160">
        <f t="shared" si="184"/>
        <v>0</v>
      </c>
      <c r="AG302" s="160">
        <f t="shared" si="184"/>
        <v>0</v>
      </c>
      <c r="AH302" s="160">
        <f t="shared" si="184"/>
        <v>0</v>
      </c>
      <c r="AI302" s="160">
        <f t="shared" si="184"/>
        <v>0</v>
      </c>
      <c r="AJ302" s="160">
        <f t="shared" si="184"/>
        <v>0</v>
      </c>
      <c r="AK302" s="160">
        <f t="shared" si="184"/>
        <v>0</v>
      </c>
      <c r="AL302" s="160">
        <f t="shared" si="184"/>
        <v>0</v>
      </c>
      <c r="AM302" s="160">
        <f t="shared" si="184"/>
        <v>0</v>
      </c>
      <c r="AN302" s="160">
        <f t="shared" si="184"/>
        <v>0</v>
      </c>
      <c r="AO302" s="160">
        <f t="shared" si="184"/>
        <v>0</v>
      </c>
      <c r="AP302" s="160">
        <f t="shared" si="184"/>
        <v>0</v>
      </c>
      <c r="AQ302" s="160">
        <f t="shared" si="184"/>
        <v>0</v>
      </c>
      <c r="AR302" s="160">
        <f t="shared" si="184"/>
        <v>0</v>
      </c>
      <c r="AS302" s="160">
        <f t="shared" si="184"/>
        <v>0</v>
      </c>
      <c r="AT302" s="160">
        <f t="shared" si="184"/>
        <v>0</v>
      </c>
      <c r="AU302" s="160">
        <f t="shared" si="184"/>
        <v>0</v>
      </c>
      <c r="AV302" s="160">
        <f t="shared" si="184"/>
        <v>0</v>
      </c>
    </row>
    <row r="303" spans="2:48" x14ac:dyDescent="0.2">
      <c r="B303" s="22" t="s">
        <v>188</v>
      </c>
      <c r="C303" s="259"/>
      <c r="D303" s="262">
        <f t="shared" si="170"/>
        <v>0</v>
      </c>
      <c r="E303" s="160">
        <f t="shared" si="168"/>
        <v>0</v>
      </c>
      <c r="F303" s="2"/>
      <c r="G303" s="160">
        <f t="shared" ref="G303:AV303" si="185">+G73+G115+G157+G199+G241</f>
        <v>0</v>
      </c>
      <c r="H303" s="160">
        <f t="shared" si="185"/>
        <v>0</v>
      </c>
      <c r="I303" s="160">
        <f t="shared" si="185"/>
        <v>0</v>
      </c>
      <c r="J303" s="160">
        <f t="shared" si="185"/>
        <v>0</v>
      </c>
      <c r="K303" s="160">
        <f t="shared" si="185"/>
        <v>0</v>
      </c>
      <c r="L303" s="160">
        <f t="shared" si="185"/>
        <v>0</v>
      </c>
      <c r="M303" s="160">
        <f t="shared" si="185"/>
        <v>0</v>
      </c>
      <c r="N303" s="160">
        <f t="shared" si="185"/>
        <v>0</v>
      </c>
      <c r="O303" s="160">
        <f t="shared" si="185"/>
        <v>0</v>
      </c>
      <c r="P303" s="160">
        <f t="shared" si="185"/>
        <v>0</v>
      </c>
      <c r="Q303" s="160">
        <f t="shared" si="185"/>
        <v>0</v>
      </c>
      <c r="R303" s="160">
        <f t="shared" si="185"/>
        <v>0</v>
      </c>
      <c r="S303" s="160">
        <f t="shared" si="185"/>
        <v>0</v>
      </c>
      <c r="T303" s="160">
        <f t="shared" si="185"/>
        <v>0</v>
      </c>
      <c r="U303" s="160">
        <f t="shared" si="185"/>
        <v>0</v>
      </c>
      <c r="V303" s="160">
        <f t="shared" si="185"/>
        <v>0</v>
      </c>
      <c r="W303" s="160">
        <f t="shared" si="185"/>
        <v>0</v>
      </c>
      <c r="X303" s="160">
        <f t="shared" si="185"/>
        <v>0</v>
      </c>
      <c r="Y303" s="160">
        <f t="shared" si="185"/>
        <v>0</v>
      </c>
      <c r="Z303" s="160">
        <f t="shared" si="185"/>
        <v>0</v>
      </c>
      <c r="AA303" s="160">
        <f t="shared" si="185"/>
        <v>0</v>
      </c>
      <c r="AB303" s="160">
        <f t="shared" si="185"/>
        <v>0</v>
      </c>
      <c r="AC303" s="160">
        <f t="shared" si="185"/>
        <v>0</v>
      </c>
      <c r="AD303" s="160">
        <f t="shared" si="185"/>
        <v>0</v>
      </c>
      <c r="AE303" s="160">
        <f t="shared" si="185"/>
        <v>0</v>
      </c>
      <c r="AF303" s="160">
        <f t="shared" si="185"/>
        <v>0</v>
      </c>
      <c r="AG303" s="160">
        <f t="shared" si="185"/>
        <v>0</v>
      </c>
      <c r="AH303" s="160">
        <f t="shared" si="185"/>
        <v>0</v>
      </c>
      <c r="AI303" s="160">
        <f t="shared" si="185"/>
        <v>0</v>
      </c>
      <c r="AJ303" s="160">
        <f t="shared" si="185"/>
        <v>0</v>
      </c>
      <c r="AK303" s="160">
        <f t="shared" si="185"/>
        <v>0</v>
      </c>
      <c r="AL303" s="160">
        <f t="shared" si="185"/>
        <v>0</v>
      </c>
      <c r="AM303" s="160">
        <f t="shared" si="185"/>
        <v>0</v>
      </c>
      <c r="AN303" s="160">
        <f t="shared" si="185"/>
        <v>0</v>
      </c>
      <c r="AO303" s="160">
        <f t="shared" si="185"/>
        <v>0</v>
      </c>
      <c r="AP303" s="160">
        <f t="shared" si="185"/>
        <v>0</v>
      </c>
      <c r="AQ303" s="160">
        <f t="shared" si="185"/>
        <v>0</v>
      </c>
      <c r="AR303" s="160">
        <f t="shared" si="185"/>
        <v>0</v>
      </c>
      <c r="AS303" s="160">
        <f t="shared" si="185"/>
        <v>0</v>
      </c>
      <c r="AT303" s="160">
        <f t="shared" si="185"/>
        <v>0</v>
      </c>
      <c r="AU303" s="160">
        <f t="shared" si="185"/>
        <v>0</v>
      </c>
      <c r="AV303" s="160">
        <f t="shared" si="185"/>
        <v>0</v>
      </c>
    </row>
    <row r="304" spans="2:48" x14ac:dyDescent="0.2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</row>
    <row r="305" spans="2:48" ht="13.5" thickBot="1" x14ac:dyDescent="0.25">
      <c r="B305" s="260" t="s">
        <v>355</v>
      </c>
      <c r="C305" s="266" t="s">
        <v>254</v>
      </c>
      <c r="D305" s="263">
        <f>+SUM(D288:D303)</f>
        <v>1.0000000000000002</v>
      </c>
      <c r="E305" s="261">
        <f>+SUM(G305:AV305)</f>
        <v>404976.60286279686</v>
      </c>
      <c r="F305" s="260"/>
      <c r="G305" s="261">
        <f>+SUM(G288:G303)</f>
        <v>0</v>
      </c>
      <c r="H305" s="261">
        <f t="shared" ref="H305:AV305" si="186">+SUM(H288:H303)</f>
        <v>46833.272661317707</v>
      </c>
      <c r="I305" s="261">
        <f t="shared" si="186"/>
        <v>192176.6852250438</v>
      </c>
      <c r="J305" s="261">
        <f t="shared" si="186"/>
        <v>108667.53580596515</v>
      </c>
      <c r="K305" s="261">
        <f t="shared" si="186"/>
        <v>57299.109170470241</v>
      </c>
      <c r="L305" s="261">
        <f t="shared" si="186"/>
        <v>0</v>
      </c>
      <c r="M305" s="261">
        <f t="shared" si="186"/>
        <v>0</v>
      </c>
      <c r="N305" s="261">
        <f t="shared" si="186"/>
        <v>0</v>
      </c>
      <c r="O305" s="261">
        <f t="shared" si="186"/>
        <v>0</v>
      </c>
      <c r="P305" s="261">
        <f t="shared" si="186"/>
        <v>0</v>
      </c>
      <c r="Q305" s="261">
        <f t="shared" si="186"/>
        <v>0</v>
      </c>
      <c r="R305" s="261">
        <f t="shared" si="186"/>
        <v>0</v>
      </c>
      <c r="S305" s="261">
        <f t="shared" si="186"/>
        <v>0</v>
      </c>
      <c r="T305" s="261">
        <f t="shared" si="186"/>
        <v>0</v>
      </c>
      <c r="U305" s="261">
        <f t="shared" si="186"/>
        <v>0</v>
      </c>
      <c r="V305" s="261">
        <f t="shared" si="186"/>
        <v>0</v>
      </c>
      <c r="W305" s="261">
        <f t="shared" si="186"/>
        <v>0</v>
      </c>
      <c r="X305" s="261">
        <f t="shared" si="186"/>
        <v>0</v>
      </c>
      <c r="Y305" s="261">
        <f t="shared" si="186"/>
        <v>0</v>
      </c>
      <c r="Z305" s="261">
        <f t="shared" si="186"/>
        <v>0</v>
      </c>
      <c r="AA305" s="261">
        <f t="shared" si="186"/>
        <v>0</v>
      </c>
      <c r="AB305" s="261">
        <f t="shared" si="186"/>
        <v>0</v>
      </c>
      <c r="AC305" s="261">
        <f t="shared" si="186"/>
        <v>0</v>
      </c>
      <c r="AD305" s="261">
        <f t="shared" si="186"/>
        <v>0</v>
      </c>
      <c r="AE305" s="261">
        <f t="shared" si="186"/>
        <v>0</v>
      </c>
      <c r="AF305" s="261">
        <f t="shared" si="186"/>
        <v>0</v>
      </c>
      <c r="AG305" s="261">
        <f t="shared" si="186"/>
        <v>0</v>
      </c>
      <c r="AH305" s="261">
        <f t="shared" si="186"/>
        <v>0</v>
      </c>
      <c r="AI305" s="261">
        <f t="shared" si="186"/>
        <v>0</v>
      </c>
      <c r="AJ305" s="261">
        <f t="shared" si="186"/>
        <v>0</v>
      </c>
      <c r="AK305" s="261">
        <f t="shared" si="186"/>
        <v>0</v>
      </c>
      <c r="AL305" s="261">
        <f t="shared" si="186"/>
        <v>0</v>
      </c>
      <c r="AM305" s="261">
        <f t="shared" si="186"/>
        <v>0</v>
      </c>
      <c r="AN305" s="261">
        <f t="shared" si="186"/>
        <v>0</v>
      </c>
      <c r="AO305" s="261">
        <f t="shared" si="186"/>
        <v>0</v>
      </c>
      <c r="AP305" s="261">
        <f t="shared" si="186"/>
        <v>0</v>
      </c>
      <c r="AQ305" s="261">
        <f t="shared" si="186"/>
        <v>0</v>
      </c>
      <c r="AR305" s="261">
        <f t="shared" si="186"/>
        <v>0</v>
      </c>
      <c r="AS305" s="261">
        <f t="shared" si="186"/>
        <v>0</v>
      </c>
      <c r="AT305" s="261">
        <f t="shared" si="186"/>
        <v>0</v>
      </c>
      <c r="AU305" s="261">
        <f t="shared" si="186"/>
        <v>0</v>
      </c>
      <c r="AV305" s="261">
        <f t="shared" si="186"/>
        <v>0</v>
      </c>
    </row>
    <row r="306" spans="2:48" ht="13.5" thickTop="1" x14ac:dyDescent="0.2">
      <c r="B306" s="268"/>
      <c r="C306" s="269"/>
      <c r="D306" s="270"/>
      <c r="E306" s="356" t="s">
        <v>77</v>
      </c>
      <c r="F306" s="270"/>
      <c r="G306" s="272">
        <f>+G305-G284</f>
        <v>0</v>
      </c>
      <c r="H306" s="272">
        <f t="shared" ref="H306" si="187">+H305-H284</f>
        <v>0</v>
      </c>
      <c r="I306" s="272">
        <f t="shared" ref="I306" si="188">+I305-I284</f>
        <v>0</v>
      </c>
      <c r="J306" s="272">
        <f t="shared" ref="J306" si="189">+J305-J284</f>
        <v>0</v>
      </c>
      <c r="K306" s="272">
        <f t="shared" ref="K306" si="190">+K305-K284</f>
        <v>0</v>
      </c>
      <c r="L306" s="272">
        <f t="shared" ref="L306" si="191">+L305-L284</f>
        <v>0</v>
      </c>
      <c r="M306" s="272">
        <f t="shared" ref="M306" si="192">+M305-M284</f>
        <v>0</v>
      </c>
      <c r="N306" s="272">
        <f t="shared" ref="N306" si="193">+N305-N284</f>
        <v>0</v>
      </c>
      <c r="O306" s="272">
        <f t="shared" ref="O306" si="194">+O305-O284</f>
        <v>0</v>
      </c>
      <c r="P306" s="272">
        <f t="shared" ref="P306" si="195">+P305-P284</f>
        <v>0</v>
      </c>
      <c r="Q306" s="272">
        <f t="shared" ref="Q306" si="196">+Q305-Q284</f>
        <v>0</v>
      </c>
      <c r="R306" s="272">
        <f t="shared" ref="R306" si="197">+R305-R284</f>
        <v>0</v>
      </c>
      <c r="S306" s="272">
        <f t="shared" ref="S306" si="198">+S305-S284</f>
        <v>0</v>
      </c>
      <c r="T306" s="272">
        <f t="shared" ref="T306" si="199">+T305-T284</f>
        <v>0</v>
      </c>
      <c r="U306" s="272">
        <f t="shared" ref="U306" si="200">+U305-U284</f>
        <v>0</v>
      </c>
      <c r="V306" s="272">
        <f t="shared" ref="V306" si="201">+V305-V284</f>
        <v>0</v>
      </c>
      <c r="W306" s="272">
        <f t="shared" ref="W306" si="202">+W305-W284</f>
        <v>0</v>
      </c>
      <c r="X306" s="272">
        <f t="shared" ref="X306" si="203">+X305-X284</f>
        <v>0</v>
      </c>
      <c r="Y306" s="272">
        <f t="shared" ref="Y306" si="204">+Y305-Y284</f>
        <v>0</v>
      </c>
      <c r="Z306" s="272">
        <f t="shared" ref="Z306" si="205">+Z305-Z284</f>
        <v>0</v>
      </c>
      <c r="AA306" s="272">
        <f t="shared" ref="AA306" si="206">+AA305-AA284</f>
        <v>0</v>
      </c>
      <c r="AB306" s="272">
        <f t="shared" ref="AB306" si="207">+AB305-AB284</f>
        <v>0</v>
      </c>
      <c r="AC306" s="272">
        <f t="shared" ref="AC306" si="208">+AC305-AC284</f>
        <v>0</v>
      </c>
      <c r="AD306" s="272">
        <f t="shared" ref="AD306" si="209">+AD305-AD284</f>
        <v>0</v>
      </c>
      <c r="AE306" s="272">
        <f t="shared" ref="AE306" si="210">+AE305-AE284</f>
        <v>0</v>
      </c>
      <c r="AF306" s="272">
        <f t="shared" ref="AF306" si="211">+AF305-AF284</f>
        <v>0</v>
      </c>
      <c r="AG306" s="272">
        <f t="shared" ref="AG306" si="212">+AG305-AG284</f>
        <v>0</v>
      </c>
      <c r="AH306" s="272">
        <f t="shared" ref="AH306" si="213">+AH305-AH284</f>
        <v>0</v>
      </c>
      <c r="AI306" s="272">
        <f t="shared" ref="AI306" si="214">+AI305-AI284</f>
        <v>0</v>
      </c>
      <c r="AJ306" s="272">
        <f t="shared" ref="AJ306" si="215">+AJ305-AJ284</f>
        <v>0</v>
      </c>
      <c r="AK306" s="272">
        <f t="shared" ref="AK306" si="216">+AK305-AK284</f>
        <v>0</v>
      </c>
      <c r="AL306" s="272">
        <f t="shared" ref="AL306" si="217">+AL305-AL284</f>
        <v>0</v>
      </c>
      <c r="AM306" s="272">
        <f t="shared" ref="AM306" si="218">+AM305-AM284</f>
        <v>0</v>
      </c>
      <c r="AN306" s="272">
        <f t="shared" ref="AN306" si="219">+AN305-AN284</f>
        <v>0</v>
      </c>
      <c r="AO306" s="272">
        <f t="shared" ref="AO306" si="220">+AO305-AO284</f>
        <v>0</v>
      </c>
      <c r="AP306" s="272">
        <f t="shared" ref="AP306" si="221">+AP305-AP284</f>
        <v>0</v>
      </c>
      <c r="AQ306" s="272">
        <f t="shared" ref="AQ306" si="222">+AQ305-AQ284</f>
        <v>0</v>
      </c>
      <c r="AR306" s="272">
        <f t="shared" ref="AR306" si="223">+AR305-AR284</f>
        <v>0</v>
      </c>
      <c r="AS306" s="272">
        <f t="shared" ref="AS306" si="224">+AS305-AS284</f>
        <v>0</v>
      </c>
      <c r="AT306" s="272">
        <f t="shared" ref="AT306" si="225">+AT305-AT284</f>
        <v>0</v>
      </c>
      <c r="AU306" s="272">
        <f t="shared" ref="AU306" si="226">+AU305-AU284</f>
        <v>0</v>
      </c>
      <c r="AV306" s="272">
        <f t="shared" ref="AV306" si="227">+AV305-AV284</f>
        <v>0</v>
      </c>
    </row>
    <row r="307" spans="2:48" x14ac:dyDescent="0.2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</row>
    <row r="308" spans="2:48" x14ac:dyDescent="0.2">
      <c r="B308" s="169" t="s">
        <v>290</v>
      </c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</row>
    <row r="309" spans="2:48" x14ac:dyDescent="0.2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</row>
    <row r="310" spans="2:48" x14ac:dyDescent="0.2">
      <c r="B310" s="2" t="s">
        <v>550</v>
      </c>
      <c r="C310" s="2"/>
      <c r="D310" s="262">
        <f>+E310/$E$315</f>
        <v>0.55612592269458394</v>
      </c>
      <c r="E310" s="160">
        <f t="shared" ref="E310:E314" si="228">+SUM(G310:AV310)</f>
        <v>1942.8493150684931</v>
      </c>
      <c r="F310" s="2"/>
      <c r="G310" s="160">
        <f>+'O&amp;M'!G114/G$5</f>
        <v>0</v>
      </c>
      <c r="H310" s="160">
        <f>+'O&amp;M'!H114/H$5</f>
        <v>530</v>
      </c>
      <c r="I310" s="160">
        <f>+'O&amp;M'!I114/I$5</f>
        <v>530</v>
      </c>
      <c r="J310" s="160">
        <f>+'O&amp;M'!J114/J$5</f>
        <v>530</v>
      </c>
      <c r="K310" s="160">
        <f>+'O&amp;M'!K114/K$5</f>
        <v>352.84931506849313</v>
      </c>
      <c r="L310" s="160">
        <f>+'O&amp;M'!L114/L$5</f>
        <v>0</v>
      </c>
      <c r="M310" s="160">
        <f>+'O&amp;M'!M114/M$5</f>
        <v>0</v>
      </c>
      <c r="N310" s="160">
        <f>+'O&amp;M'!N114/N$5</f>
        <v>0</v>
      </c>
      <c r="O310" s="160">
        <f>+'O&amp;M'!O114/O$5</f>
        <v>0</v>
      </c>
      <c r="P310" s="160">
        <f>+'O&amp;M'!P114/P$5</f>
        <v>0</v>
      </c>
      <c r="Q310" s="160">
        <f>+'O&amp;M'!Q114/Q$5</f>
        <v>0</v>
      </c>
      <c r="R310" s="160">
        <f>+'O&amp;M'!R114/R$5</f>
        <v>0</v>
      </c>
      <c r="S310" s="160">
        <f>+'O&amp;M'!S114/S$5</f>
        <v>0</v>
      </c>
      <c r="T310" s="160">
        <f>+'O&amp;M'!T114/T$5</f>
        <v>0</v>
      </c>
      <c r="U310" s="160">
        <f>+'O&amp;M'!U114/U$5</f>
        <v>0</v>
      </c>
      <c r="V310" s="160">
        <f>+'O&amp;M'!V114/V$5</f>
        <v>0</v>
      </c>
      <c r="W310" s="160">
        <f>+'O&amp;M'!W114/W$5</f>
        <v>0</v>
      </c>
      <c r="X310" s="160">
        <f>+'O&amp;M'!X114/X$5</f>
        <v>0</v>
      </c>
      <c r="Y310" s="160">
        <f>+'O&amp;M'!Y114/Y$5</f>
        <v>0</v>
      </c>
      <c r="Z310" s="160">
        <f>+'O&amp;M'!Z114/Z$5</f>
        <v>0</v>
      </c>
      <c r="AA310" s="160">
        <f>+'O&amp;M'!AA114/AA$5</f>
        <v>0</v>
      </c>
      <c r="AB310" s="160">
        <f>+'O&amp;M'!AB114/AB$5</f>
        <v>0</v>
      </c>
      <c r="AC310" s="160">
        <f>+'O&amp;M'!AC114/AC$5</f>
        <v>0</v>
      </c>
      <c r="AD310" s="160">
        <f>+'O&amp;M'!AD114/AD$5</f>
        <v>0</v>
      </c>
      <c r="AE310" s="160">
        <f>+'O&amp;M'!AE114/AE$5</f>
        <v>0</v>
      </c>
      <c r="AF310" s="160">
        <f>+'O&amp;M'!AF114/AF$5</f>
        <v>0</v>
      </c>
      <c r="AG310" s="160">
        <f>+'O&amp;M'!AG114/AG$5</f>
        <v>0</v>
      </c>
      <c r="AH310" s="160">
        <f>+'O&amp;M'!AH114/AH$5</f>
        <v>0</v>
      </c>
      <c r="AI310" s="160">
        <f>+'O&amp;M'!AI114/AI$5</f>
        <v>0</v>
      </c>
      <c r="AJ310" s="160">
        <f>+'O&amp;M'!AJ114/AJ$5</f>
        <v>0</v>
      </c>
      <c r="AK310" s="160">
        <f>+'O&amp;M'!AK114/AK$5</f>
        <v>0</v>
      </c>
      <c r="AL310" s="160">
        <f>+'O&amp;M'!AL114/AL$5</f>
        <v>0</v>
      </c>
      <c r="AM310" s="160">
        <f>+'O&amp;M'!AM114/AM$5</f>
        <v>0</v>
      </c>
      <c r="AN310" s="160">
        <f>+'O&amp;M'!AN114/AN$5</f>
        <v>0</v>
      </c>
      <c r="AO310" s="160">
        <f>+'O&amp;M'!AO114/AO$5</f>
        <v>0</v>
      </c>
      <c r="AP310" s="160">
        <f>+'O&amp;M'!AP114/AP$5</f>
        <v>0</v>
      </c>
      <c r="AQ310" s="160">
        <f>+'O&amp;M'!AQ114/AQ$5</f>
        <v>0</v>
      </c>
      <c r="AR310" s="160">
        <f>+'O&amp;M'!AR114/AR$5</f>
        <v>0</v>
      </c>
      <c r="AS310" s="160">
        <f>+'O&amp;M'!AS114/AS$5</f>
        <v>0</v>
      </c>
      <c r="AT310" s="160">
        <f>+'O&amp;M'!AT114/AT$5</f>
        <v>0</v>
      </c>
      <c r="AU310" s="160">
        <f>+'O&amp;M'!AU114/AU$5</f>
        <v>0</v>
      </c>
      <c r="AV310" s="160">
        <f>+'O&amp;M'!AV114/AV$5</f>
        <v>0</v>
      </c>
    </row>
    <row r="311" spans="2:48" x14ac:dyDescent="0.2">
      <c r="B311" s="350" t="s">
        <v>725</v>
      </c>
      <c r="C311" s="2"/>
      <c r="D311" s="262"/>
      <c r="E311" s="403">
        <f t="shared" si="228"/>
        <v>109.97260273972603</v>
      </c>
      <c r="F311" s="2"/>
      <c r="G311" s="403">
        <f>+'O&amp;M'!G108/G$5*'O&amp;M'!G$11</f>
        <v>0</v>
      </c>
      <c r="H311" s="403">
        <f>+'O&amp;M'!H108/H$5*'O&amp;M'!H$11</f>
        <v>30</v>
      </c>
      <c r="I311" s="403">
        <f>+'O&amp;M'!I108/I$5*'O&amp;M'!I$11</f>
        <v>30</v>
      </c>
      <c r="J311" s="403">
        <f>+'O&amp;M'!J108/J$5*'O&amp;M'!J$11</f>
        <v>29.999999999999996</v>
      </c>
      <c r="K311" s="403">
        <f>+'O&amp;M'!K108/K$5*'O&amp;M'!K$11</f>
        <v>19.972602739726028</v>
      </c>
      <c r="L311" s="403">
        <f>+'O&amp;M'!L108/L$5*'O&amp;M'!L$11</f>
        <v>0</v>
      </c>
      <c r="M311" s="403">
        <f>+'O&amp;M'!M108/M$5*'O&amp;M'!M$11</f>
        <v>0</v>
      </c>
      <c r="N311" s="403">
        <f>+'O&amp;M'!N108/N$5*'O&amp;M'!N$11</f>
        <v>0</v>
      </c>
      <c r="O311" s="403">
        <f>+'O&amp;M'!O108/O$5*'O&amp;M'!O$11</f>
        <v>0</v>
      </c>
      <c r="P311" s="403">
        <f>+'O&amp;M'!P108/P$5*'O&amp;M'!P$11</f>
        <v>0</v>
      </c>
      <c r="Q311" s="403">
        <f>+'O&amp;M'!Q108/Q$5*'O&amp;M'!Q$11</f>
        <v>0</v>
      </c>
      <c r="R311" s="403">
        <f>+'O&amp;M'!R108/R$5*'O&amp;M'!R$11</f>
        <v>0</v>
      </c>
      <c r="S311" s="403">
        <f>+'O&amp;M'!S108/S$5*'O&amp;M'!S$11</f>
        <v>0</v>
      </c>
      <c r="T311" s="403">
        <f>+'O&amp;M'!T108/T$5*'O&amp;M'!T$11</f>
        <v>0</v>
      </c>
      <c r="U311" s="403">
        <f>+'O&amp;M'!U108/U$5*'O&amp;M'!U$11</f>
        <v>0</v>
      </c>
      <c r="V311" s="403">
        <f>+'O&amp;M'!V108/V$5*'O&amp;M'!V$11</f>
        <v>0</v>
      </c>
      <c r="W311" s="403">
        <f>+'O&amp;M'!W108/W$5*'O&amp;M'!W$11</f>
        <v>0</v>
      </c>
      <c r="X311" s="403">
        <f>+'O&amp;M'!X108/X$5*'O&amp;M'!X$11</f>
        <v>0</v>
      </c>
      <c r="Y311" s="403">
        <f>+'O&amp;M'!Y108/Y$5*'O&amp;M'!Y$11</f>
        <v>0</v>
      </c>
      <c r="Z311" s="403">
        <f>+'O&amp;M'!Z108/Z$5*'O&amp;M'!Z$11</f>
        <v>0</v>
      </c>
      <c r="AA311" s="403">
        <f>+'O&amp;M'!AA108/AA$5*'O&amp;M'!AA$11</f>
        <v>0</v>
      </c>
      <c r="AB311" s="403">
        <f>+'O&amp;M'!AB108/AB$5*'O&amp;M'!AB$11</f>
        <v>0</v>
      </c>
      <c r="AC311" s="403">
        <f>+'O&amp;M'!AC108/AC$5*'O&amp;M'!AC$11</f>
        <v>0</v>
      </c>
      <c r="AD311" s="403">
        <f>+'O&amp;M'!AD108/AD$5*'O&amp;M'!AD$11</f>
        <v>0</v>
      </c>
      <c r="AE311" s="403">
        <f>+'O&amp;M'!AE108/AE$5*'O&amp;M'!AE$11</f>
        <v>0</v>
      </c>
      <c r="AF311" s="403">
        <f>+'O&amp;M'!AF108/AF$5*'O&amp;M'!AF$11</f>
        <v>0</v>
      </c>
      <c r="AG311" s="403">
        <f>+'O&amp;M'!AG108/AG$5*'O&amp;M'!AG$11</f>
        <v>0</v>
      </c>
      <c r="AH311" s="403">
        <f>+'O&amp;M'!AH108/AH$5*'O&amp;M'!AH$11</f>
        <v>0</v>
      </c>
      <c r="AI311" s="403">
        <f>+'O&amp;M'!AI108/AI$5*'O&amp;M'!AI$11</f>
        <v>0</v>
      </c>
      <c r="AJ311" s="403">
        <f>+'O&amp;M'!AJ108/AJ$5*'O&amp;M'!AJ$11</f>
        <v>0</v>
      </c>
      <c r="AK311" s="403">
        <f>+'O&amp;M'!AK108/AK$5*'O&amp;M'!AK$11</f>
        <v>0</v>
      </c>
      <c r="AL311" s="403">
        <f>+'O&amp;M'!AL108/AL$5*'O&amp;M'!AL$11</f>
        <v>0</v>
      </c>
      <c r="AM311" s="403">
        <f>+'O&amp;M'!AM108/AM$5*'O&amp;M'!AM$11</f>
        <v>0</v>
      </c>
      <c r="AN311" s="403">
        <f>+'O&amp;M'!AN108/AN$5*'O&amp;M'!AN$11</f>
        <v>0</v>
      </c>
      <c r="AO311" s="403">
        <f>+'O&amp;M'!AO108/AO$5*'O&amp;M'!AO$11</f>
        <v>0</v>
      </c>
      <c r="AP311" s="403">
        <f>+'O&amp;M'!AP108/AP$5*'O&amp;M'!AP$11</f>
        <v>0</v>
      </c>
      <c r="AQ311" s="403">
        <f>+'O&amp;M'!AQ108/AQ$5*'O&amp;M'!AQ$11</f>
        <v>0</v>
      </c>
      <c r="AR311" s="403">
        <f>+'O&amp;M'!AR108/AR$5*'O&amp;M'!AR$11</f>
        <v>0</v>
      </c>
      <c r="AS311" s="403">
        <f>+'O&amp;M'!AS108/AS$5*'O&amp;M'!AS$11</f>
        <v>0</v>
      </c>
      <c r="AT311" s="403">
        <f>+'O&amp;M'!AT108/AT$5*'O&amp;M'!AT$11</f>
        <v>0</v>
      </c>
      <c r="AU311" s="403">
        <f>+'O&amp;M'!AU108/AU$5*'O&amp;M'!AU$11</f>
        <v>0</v>
      </c>
      <c r="AV311" s="403">
        <f>+'O&amp;M'!AV108/AV$5*'O&amp;M'!AV$11</f>
        <v>0</v>
      </c>
    </row>
    <row r="312" spans="2:48" x14ac:dyDescent="0.2">
      <c r="B312" s="350" t="s">
        <v>256</v>
      </c>
      <c r="C312" s="2"/>
      <c r="D312" s="262"/>
      <c r="E312" s="403">
        <f t="shared" si="228"/>
        <v>1832.8767123287671</v>
      </c>
      <c r="F312" s="2"/>
      <c r="G312" s="403">
        <f>+'O&amp;M'!G109/G$5*'O&amp;M'!G$11</f>
        <v>0</v>
      </c>
      <c r="H312" s="403">
        <f>+'O&amp;M'!H109/H$5*'O&amp;M'!H$11</f>
        <v>500.00000000000006</v>
      </c>
      <c r="I312" s="403">
        <f>+'O&amp;M'!I109/I$5*'O&amp;M'!I$11</f>
        <v>500</v>
      </c>
      <c r="J312" s="403">
        <f>+'O&amp;M'!J109/J$5*'O&amp;M'!J$11</f>
        <v>500</v>
      </c>
      <c r="K312" s="403">
        <f>+'O&amp;M'!K109/K$5*'O&amp;M'!K$11</f>
        <v>332.87671232876716</v>
      </c>
      <c r="L312" s="403">
        <f>+'O&amp;M'!L109/L$5*'O&amp;M'!L$11</f>
        <v>0</v>
      </c>
      <c r="M312" s="403">
        <f>+'O&amp;M'!M109/M$5*'O&amp;M'!M$11</f>
        <v>0</v>
      </c>
      <c r="N312" s="403">
        <f>+'O&amp;M'!N109/N$5*'O&amp;M'!N$11</f>
        <v>0</v>
      </c>
      <c r="O312" s="403">
        <f>+'O&amp;M'!O109/O$5*'O&amp;M'!O$11</f>
        <v>0</v>
      </c>
      <c r="P312" s="403">
        <f>+'O&amp;M'!P109/P$5*'O&amp;M'!P$11</f>
        <v>0</v>
      </c>
      <c r="Q312" s="403">
        <f>+'O&amp;M'!Q109/Q$5*'O&amp;M'!Q$11</f>
        <v>0</v>
      </c>
      <c r="R312" s="403">
        <f>+'O&amp;M'!R109/R$5*'O&amp;M'!R$11</f>
        <v>0</v>
      </c>
      <c r="S312" s="403">
        <f>+'O&amp;M'!S109/S$5*'O&amp;M'!S$11</f>
        <v>0</v>
      </c>
      <c r="T312" s="403">
        <f>+'O&amp;M'!T109/T$5*'O&amp;M'!T$11</f>
        <v>0</v>
      </c>
      <c r="U312" s="403">
        <f>+'O&amp;M'!U109/U$5*'O&amp;M'!U$11</f>
        <v>0</v>
      </c>
      <c r="V312" s="403">
        <f>+'O&amp;M'!V109/V$5*'O&amp;M'!V$11</f>
        <v>0</v>
      </c>
      <c r="W312" s="403">
        <f>+'O&amp;M'!W109/W$5*'O&amp;M'!W$11</f>
        <v>0</v>
      </c>
      <c r="X312" s="403">
        <f>+'O&amp;M'!X109/X$5*'O&amp;M'!X$11</f>
        <v>0</v>
      </c>
      <c r="Y312" s="403">
        <f>+'O&amp;M'!Y109/Y$5*'O&amp;M'!Y$11</f>
        <v>0</v>
      </c>
      <c r="Z312" s="403">
        <f>+'O&amp;M'!Z109/Z$5*'O&amp;M'!Z$11</f>
        <v>0</v>
      </c>
      <c r="AA312" s="403">
        <f>+'O&amp;M'!AA109/AA$5*'O&amp;M'!AA$11</f>
        <v>0</v>
      </c>
      <c r="AB312" s="403">
        <f>+'O&amp;M'!AB109/AB$5*'O&amp;M'!AB$11</f>
        <v>0</v>
      </c>
      <c r="AC312" s="403">
        <f>+'O&amp;M'!AC109/AC$5*'O&amp;M'!AC$11</f>
        <v>0</v>
      </c>
      <c r="AD312" s="403">
        <f>+'O&amp;M'!AD109/AD$5*'O&amp;M'!AD$11</f>
        <v>0</v>
      </c>
      <c r="AE312" s="403">
        <f>+'O&amp;M'!AE109/AE$5*'O&amp;M'!AE$11</f>
        <v>0</v>
      </c>
      <c r="AF312" s="403">
        <f>+'O&amp;M'!AF109/AF$5*'O&amp;M'!AF$11</f>
        <v>0</v>
      </c>
      <c r="AG312" s="403">
        <f>+'O&amp;M'!AG109/AG$5*'O&amp;M'!AG$11</f>
        <v>0</v>
      </c>
      <c r="AH312" s="403">
        <f>+'O&amp;M'!AH109/AH$5*'O&amp;M'!AH$11</f>
        <v>0</v>
      </c>
      <c r="AI312" s="403">
        <f>+'O&amp;M'!AI109/AI$5*'O&amp;M'!AI$11</f>
        <v>0</v>
      </c>
      <c r="AJ312" s="403">
        <f>+'O&amp;M'!AJ109/AJ$5*'O&amp;M'!AJ$11</f>
        <v>0</v>
      </c>
      <c r="AK312" s="403">
        <f>+'O&amp;M'!AK109/AK$5*'O&amp;M'!AK$11</f>
        <v>0</v>
      </c>
      <c r="AL312" s="403">
        <f>+'O&amp;M'!AL109/AL$5*'O&amp;M'!AL$11</f>
        <v>0</v>
      </c>
      <c r="AM312" s="403">
        <f>+'O&amp;M'!AM109/AM$5*'O&amp;M'!AM$11</f>
        <v>0</v>
      </c>
      <c r="AN312" s="403">
        <f>+'O&amp;M'!AN109/AN$5*'O&amp;M'!AN$11</f>
        <v>0</v>
      </c>
      <c r="AO312" s="403">
        <f>+'O&amp;M'!AO109/AO$5*'O&amp;M'!AO$11</f>
        <v>0</v>
      </c>
      <c r="AP312" s="403">
        <f>+'O&amp;M'!AP109/AP$5*'O&amp;M'!AP$11</f>
        <v>0</v>
      </c>
      <c r="AQ312" s="403">
        <f>+'O&amp;M'!AQ109/AQ$5*'O&amp;M'!AQ$11</f>
        <v>0</v>
      </c>
      <c r="AR312" s="403">
        <f>+'O&amp;M'!AR109/AR$5*'O&amp;M'!AR$11</f>
        <v>0</v>
      </c>
      <c r="AS312" s="403">
        <f>+'O&amp;M'!AS109/AS$5*'O&amp;M'!AS$11</f>
        <v>0</v>
      </c>
      <c r="AT312" s="403">
        <f>+'O&amp;M'!AT109/AT$5*'O&amp;M'!AT$11</f>
        <v>0</v>
      </c>
      <c r="AU312" s="403">
        <f>+'O&amp;M'!AU109/AU$5*'O&amp;M'!AU$11</f>
        <v>0</v>
      </c>
      <c r="AV312" s="403">
        <f>+'O&amp;M'!AV109/AV$5*'O&amp;M'!AV$11</f>
        <v>0</v>
      </c>
    </row>
    <row r="313" spans="2:48" x14ac:dyDescent="0.2">
      <c r="B313" s="2" t="s">
        <v>291</v>
      </c>
      <c r="C313" s="290">
        <f>+TS!D167</f>
        <v>4.0000000000000001E-3</v>
      </c>
      <c r="D313" s="262">
        <f t="shared" ref="D313:D314" si="229">+E313/$E$315</f>
        <v>0.38662558990278084</v>
      </c>
      <c r="E313" s="160">
        <f t="shared" si="228"/>
        <v>1350.6927691682035</v>
      </c>
      <c r="F313" s="2"/>
      <c r="G313" s="160">
        <f t="shared" ref="G313:AV313" si="230">+$C$313*G253</f>
        <v>0</v>
      </c>
      <c r="H313" s="160">
        <f t="shared" si="230"/>
        <v>160.20988190376454</v>
      </c>
      <c r="I313" s="160">
        <f t="shared" si="230"/>
        <v>647.05587323555199</v>
      </c>
      <c r="J313" s="160">
        <f t="shared" si="230"/>
        <v>358.35639768312149</v>
      </c>
      <c r="K313" s="160">
        <f t="shared" si="230"/>
        <v>185.07061634576564</v>
      </c>
      <c r="L313" s="160">
        <f t="shared" si="230"/>
        <v>0</v>
      </c>
      <c r="M313" s="160">
        <f t="shared" si="230"/>
        <v>0</v>
      </c>
      <c r="N313" s="160">
        <f t="shared" si="230"/>
        <v>0</v>
      </c>
      <c r="O313" s="160">
        <f t="shared" si="230"/>
        <v>0</v>
      </c>
      <c r="P313" s="160">
        <f t="shared" si="230"/>
        <v>0</v>
      </c>
      <c r="Q313" s="160">
        <f t="shared" si="230"/>
        <v>0</v>
      </c>
      <c r="R313" s="160">
        <f t="shared" si="230"/>
        <v>0</v>
      </c>
      <c r="S313" s="160">
        <f t="shared" si="230"/>
        <v>0</v>
      </c>
      <c r="T313" s="160">
        <f t="shared" si="230"/>
        <v>0</v>
      </c>
      <c r="U313" s="160">
        <f t="shared" si="230"/>
        <v>0</v>
      </c>
      <c r="V313" s="160">
        <f t="shared" si="230"/>
        <v>0</v>
      </c>
      <c r="W313" s="160">
        <f t="shared" si="230"/>
        <v>0</v>
      </c>
      <c r="X313" s="160">
        <f t="shared" si="230"/>
        <v>0</v>
      </c>
      <c r="Y313" s="160">
        <f t="shared" si="230"/>
        <v>0</v>
      </c>
      <c r="Z313" s="160">
        <f t="shared" si="230"/>
        <v>0</v>
      </c>
      <c r="AA313" s="160">
        <f t="shared" si="230"/>
        <v>0</v>
      </c>
      <c r="AB313" s="160">
        <f t="shared" si="230"/>
        <v>0</v>
      </c>
      <c r="AC313" s="160">
        <f t="shared" si="230"/>
        <v>0</v>
      </c>
      <c r="AD313" s="160">
        <f t="shared" si="230"/>
        <v>0</v>
      </c>
      <c r="AE313" s="160">
        <f t="shared" si="230"/>
        <v>0</v>
      </c>
      <c r="AF313" s="160">
        <f t="shared" si="230"/>
        <v>0</v>
      </c>
      <c r="AG313" s="160">
        <f t="shared" si="230"/>
        <v>0</v>
      </c>
      <c r="AH313" s="160">
        <f t="shared" si="230"/>
        <v>0</v>
      </c>
      <c r="AI313" s="160">
        <f t="shared" si="230"/>
        <v>0</v>
      </c>
      <c r="AJ313" s="160">
        <f t="shared" si="230"/>
        <v>0</v>
      </c>
      <c r="AK313" s="160">
        <f t="shared" si="230"/>
        <v>0</v>
      </c>
      <c r="AL313" s="160">
        <f t="shared" si="230"/>
        <v>0</v>
      </c>
      <c r="AM313" s="160">
        <f t="shared" si="230"/>
        <v>0</v>
      </c>
      <c r="AN313" s="160">
        <f t="shared" si="230"/>
        <v>0</v>
      </c>
      <c r="AO313" s="160">
        <f t="shared" si="230"/>
        <v>0</v>
      </c>
      <c r="AP313" s="160">
        <f t="shared" si="230"/>
        <v>0</v>
      </c>
      <c r="AQ313" s="160">
        <f t="shared" si="230"/>
        <v>0</v>
      </c>
      <c r="AR313" s="160">
        <f t="shared" si="230"/>
        <v>0</v>
      </c>
      <c r="AS313" s="160">
        <f t="shared" si="230"/>
        <v>0</v>
      </c>
      <c r="AT313" s="160">
        <f t="shared" si="230"/>
        <v>0</v>
      </c>
      <c r="AU313" s="160">
        <f t="shared" si="230"/>
        <v>0</v>
      </c>
      <c r="AV313" s="160">
        <f t="shared" si="230"/>
        <v>0</v>
      </c>
    </row>
    <row r="314" spans="2:48" x14ac:dyDescent="0.2">
      <c r="B314" s="2" t="s">
        <v>255</v>
      </c>
      <c r="C314" s="259">
        <f>+TS!D168</f>
        <v>200</v>
      </c>
      <c r="D314" s="262">
        <f t="shared" si="229"/>
        <v>5.7248487402635065E-2</v>
      </c>
      <c r="E314" s="160">
        <f t="shared" si="228"/>
        <v>200</v>
      </c>
      <c r="F314" s="2"/>
      <c r="G314" s="160">
        <f>+$C$314*G$7</f>
        <v>0</v>
      </c>
      <c r="H314" s="160">
        <f t="shared" ref="H314:AV314" si="231">+$C$314*H$7</f>
        <v>200</v>
      </c>
      <c r="I314" s="160">
        <f t="shared" si="231"/>
        <v>0</v>
      </c>
      <c r="J314" s="160">
        <f t="shared" si="231"/>
        <v>0</v>
      </c>
      <c r="K314" s="160">
        <f t="shared" si="231"/>
        <v>0</v>
      </c>
      <c r="L314" s="160">
        <f t="shared" si="231"/>
        <v>0</v>
      </c>
      <c r="M314" s="160">
        <f t="shared" si="231"/>
        <v>0</v>
      </c>
      <c r="N314" s="160">
        <f t="shared" si="231"/>
        <v>0</v>
      </c>
      <c r="O314" s="160">
        <f t="shared" si="231"/>
        <v>0</v>
      </c>
      <c r="P314" s="160">
        <f t="shared" si="231"/>
        <v>0</v>
      </c>
      <c r="Q314" s="160">
        <f t="shared" si="231"/>
        <v>0</v>
      </c>
      <c r="R314" s="160">
        <f t="shared" si="231"/>
        <v>0</v>
      </c>
      <c r="S314" s="160">
        <f t="shared" si="231"/>
        <v>0</v>
      </c>
      <c r="T314" s="160">
        <f t="shared" si="231"/>
        <v>0</v>
      </c>
      <c r="U314" s="160">
        <f t="shared" si="231"/>
        <v>0</v>
      </c>
      <c r="V314" s="160">
        <f t="shared" si="231"/>
        <v>0</v>
      </c>
      <c r="W314" s="160">
        <f t="shared" si="231"/>
        <v>0</v>
      </c>
      <c r="X314" s="160">
        <f t="shared" si="231"/>
        <v>0</v>
      </c>
      <c r="Y314" s="160">
        <f t="shared" si="231"/>
        <v>0</v>
      </c>
      <c r="Z314" s="160">
        <f t="shared" si="231"/>
        <v>0</v>
      </c>
      <c r="AA314" s="160">
        <f t="shared" si="231"/>
        <v>0</v>
      </c>
      <c r="AB314" s="160">
        <f t="shared" si="231"/>
        <v>0</v>
      </c>
      <c r="AC314" s="160">
        <f t="shared" si="231"/>
        <v>0</v>
      </c>
      <c r="AD314" s="160">
        <f t="shared" si="231"/>
        <v>0</v>
      </c>
      <c r="AE314" s="160">
        <f t="shared" si="231"/>
        <v>0</v>
      </c>
      <c r="AF314" s="160">
        <f t="shared" si="231"/>
        <v>0</v>
      </c>
      <c r="AG314" s="160">
        <f t="shared" si="231"/>
        <v>0</v>
      </c>
      <c r="AH314" s="160">
        <f t="shared" si="231"/>
        <v>0</v>
      </c>
      <c r="AI314" s="160">
        <f t="shared" si="231"/>
        <v>0</v>
      </c>
      <c r="AJ314" s="160">
        <f t="shared" si="231"/>
        <v>0</v>
      </c>
      <c r="AK314" s="160">
        <f t="shared" si="231"/>
        <v>0</v>
      </c>
      <c r="AL314" s="160">
        <f t="shared" si="231"/>
        <v>0</v>
      </c>
      <c r="AM314" s="160">
        <f t="shared" si="231"/>
        <v>0</v>
      </c>
      <c r="AN314" s="160">
        <f t="shared" si="231"/>
        <v>0</v>
      </c>
      <c r="AO314" s="160">
        <f t="shared" si="231"/>
        <v>0</v>
      </c>
      <c r="AP314" s="160">
        <f t="shared" si="231"/>
        <v>0</v>
      </c>
      <c r="AQ314" s="160">
        <f t="shared" si="231"/>
        <v>0</v>
      </c>
      <c r="AR314" s="160">
        <f t="shared" si="231"/>
        <v>0</v>
      </c>
      <c r="AS314" s="160">
        <f t="shared" si="231"/>
        <v>0</v>
      </c>
      <c r="AT314" s="160">
        <f t="shared" si="231"/>
        <v>0</v>
      </c>
      <c r="AU314" s="160">
        <f t="shared" si="231"/>
        <v>0</v>
      </c>
      <c r="AV314" s="160">
        <f t="shared" si="231"/>
        <v>0</v>
      </c>
    </row>
    <row r="315" spans="2:48" ht="13.5" thickBot="1" x14ac:dyDescent="0.25">
      <c r="B315" s="142" t="s">
        <v>296</v>
      </c>
      <c r="C315" s="266" t="s">
        <v>253</v>
      </c>
      <c r="D315" s="263">
        <f>+SUM(D310:D314)</f>
        <v>0.99999999999999989</v>
      </c>
      <c r="E315" s="261">
        <f>+SUM(G315:AV315)</f>
        <v>3493.5420842366971</v>
      </c>
      <c r="F315" s="195"/>
      <c r="G315" s="196">
        <f>SUM(G313:G314)+G310</f>
        <v>0</v>
      </c>
      <c r="H315" s="196">
        <f t="shared" ref="H315:AV315" si="232">SUM(H313:H314)+H310</f>
        <v>890.20988190376454</v>
      </c>
      <c r="I315" s="196">
        <f t="shared" si="232"/>
        <v>1177.0558732355521</v>
      </c>
      <c r="J315" s="196">
        <f t="shared" si="232"/>
        <v>888.35639768312149</v>
      </c>
      <c r="K315" s="196">
        <f t="shared" si="232"/>
        <v>537.91993141425883</v>
      </c>
      <c r="L315" s="196">
        <f t="shared" si="232"/>
        <v>0</v>
      </c>
      <c r="M315" s="196">
        <f t="shared" si="232"/>
        <v>0</v>
      </c>
      <c r="N315" s="196">
        <f t="shared" si="232"/>
        <v>0</v>
      </c>
      <c r="O315" s="196">
        <f t="shared" si="232"/>
        <v>0</v>
      </c>
      <c r="P315" s="196">
        <f t="shared" si="232"/>
        <v>0</v>
      </c>
      <c r="Q315" s="196">
        <f t="shared" si="232"/>
        <v>0</v>
      </c>
      <c r="R315" s="196">
        <f t="shared" si="232"/>
        <v>0</v>
      </c>
      <c r="S315" s="196">
        <f t="shared" si="232"/>
        <v>0</v>
      </c>
      <c r="T315" s="196">
        <f t="shared" si="232"/>
        <v>0</v>
      </c>
      <c r="U315" s="196">
        <f t="shared" si="232"/>
        <v>0</v>
      </c>
      <c r="V315" s="196">
        <f t="shared" si="232"/>
        <v>0</v>
      </c>
      <c r="W315" s="196">
        <f t="shared" si="232"/>
        <v>0</v>
      </c>
      <c r="X315" s="196">
        <f t="shared" si="232"/>
        <v>0</v>
      </c>
      <c r="Y315" s="196">
        <f t="shared" si="232"/>
        <v>0</v>
      </c>
      <c r="Z315" s="196">
        <f t="shared" si="232"/>
        <v>0</v>
      </c>
      <c r="AA315" s="196">
        <f t="shared" si="232"/>
        <v>0</v>
      </c>
      <c r="AB315" s="196">
        <f t="shared" si="232"/>
        <v>0</v>
      </c>
      <c r="AC315" s="196">
        <f t="shared" si="232"/>
        <v>0</v>
      </c>
      <c r="AD315" s="196">
        <f t="shared" si="232"/>
        <v>0</v>
      </c>
      <c r="AE315" s="196">
        <f t="shared" si="232"/>
        <v>0</v>
      </c>
      <c r="AF315" s="196">
        <f t="shared" si="232"/>
        <v>0</v>
      </c>
      <c r="AG315" s="196">
        <f t="shared" si="232"/>
        <v>0</v>
      </c>
      <c r="AH315" s="196">
        <f t="shared" si="232"/>
        <v>0</v>
      </c>
      <c r="AI315" s="196">
        <f t="shared" si="232"/>
        <v>0</v>
      </c>
      <c r="AJ315" s="196">
        <f t="shared" si="232"/>
        <v>0</v>
      </c>
      <c r="AK315" s="196">
        <f t="shared" si="232"/>
        <v>0</v>
      </c>
      <c r="AL315" s="196">
        <f t="shared" si="232"/>
        <v>0</v>
      </c>
      <c r="AM315" s="196">
        <f t="shared" si="232"/>
        <v>0</v>
      </c>
      <c r="AN315" s="196">
        <f t="shared" si="232"/>
        <v>0</v>
      </c>
      <c r="AO315" s="196">
        <f t="shared" si="232"/>
        <v>0</v>
      </c>
      <c r="AP315" s="196">
        <f t="shared" si="232"/>
        <v>0</v>
      </c>
      <c r="AQ315" s="196">
        <f t="shared" si="232"/>
        <v>0</v>
      </c>
      <c r="AR315" s="196">
        <f t="shared" si="232"/>
        <v>0</v>
      </c>
      <c r="AS315" s="196">
        <f t="shared" si="232"/>
        <v>0</v>
      </c>
      <c r="AT315" s="196">
        <f t="shared" si="232"/>
        <v>0</v>
      </c>
      <c r="AU315" s="196">
        <f t="shared" si="232"/>
        <v>0</v>
      </c>
      <c r="AV315" s="196">
        <f t="shared" si="232"/>
        <v>0</v>
      </c>
    </row>
    <row r="316" spans="2:48" ht="13.5" thickTop="1" x14ac:dyDescent="0.2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</row>
    <row r="317" spans="2:48" x14ac:dyDescent="0.2">
      <c r="B317" s="2" t="s">
        <v>550</v>
      </c>
      <c r="C317" s="2"/>
      <c r="D317" s="262">
        <f>+E317/$E$315</f>
        <v>0.66672037467415002</v>
      </c>
      <c r="E317" s="160">
        <f t="shared" ref="E317:E319" si="233">+SUM(G317:AV317)</f>
        <v>2329.2156873422018</v>
      </c>
      <c r="F317" s="2"/>
      <c r="G317" s="160">
        <f>+'O&amp;M'!G114</f>
        <v>0</v>
      </c>
      <c r="H317" s="160">
        <f>+'O&amp;M'!H114</f>
        <v>619.72792728000002</v>
      </c>
      <c r="I317" s="160">
        <f>+'O&amp;M'!I114</f>
        <v>629.64357411647995</v>
      </c>
      <c r="J317" s="160">
        <f>+'O&amp;M'!J114</f>
        <v>642.86608917292597</v>
      </c>
      <c r="K317" s="160">
        <f>+'O&amp;M'!K114</f>
        <v>436.97809677279577</v>
      </c>
      <c r="L317" s="160">
        <f>+'O&amp;M'!L114</f>
        <v>0</v>
      </c>
      <c r="M317" s="160">
        <f>+'O&amp;M'!M114</f>
        <v>0</v>
      </c>
      <c r="N317" s="160">
        <f>+'O&amp;M'!N114</f>
        <v>0</v>
      </c>
      <c r="O317" s="160">
        <f>+'O&amp;M'!O114</f>
        <v>0</v>
      </c>
      <c r="P317" s="160">
        <f>+'O&amp;M'!P114</f>
        <v>0</v>
      </c>
      <c r="Q317" s="160">
        <f>+'O&amp;M'!Q114</f>
        <v>0</v>
      </c>
      <c r="R317" s="160">
        <f>+'O&amp;M'!R114</f>
        <v>0</v>
      </c>
      <c r="S317" s="160">
        <f>+'O&amp;M'!S114</f>
        <v>0</v>
      </c>
      <c r="T317" s="160">
        <f>+'O&amp;M'!T114</f>
        <v>0</v>
      </c>
      <c r="U317" s="160">
        <f>+'O&amp;M'!U114</f>
        <v>0</v>
      </c>
      <c r="V317" s="160">
        <f>+'O&amp;M'!V114</f>
        <v>0</v>
      </c>
      <c r="W317" s="160">
        <f>+'O&amp;M'!W114</f>
        <v>0</v>
      </c>
      <c r="X317" s="160">
        <f>+'O&amp;M'!X114</f>
        <v>0</v>
      </c>
      <c r="Y317" s="160">
        <f>+'O&amp;M'!Y114</f>
        <v>0</v>
      </c>
      <c r="Z317" s="160">
        <f>+'O&amp;M'!Z114</f>
        <v>0</v>
      </c>
      <c r="AA317" s="160">
        <f>+'O&amp;M'!AA114</f>
        <v>0</v>
      </c>
      <c r="AB317" s="160">
        <f>+'O&amp;M'!AB114</f>
        <v>0</v>
      </c>
      <c r="AC317" s="160">
        <f>+'O&amp;M'!AC114</f>
        <v>0</v>
      </c>
      <c r="AD317" s="160">
        <f>+'O&amp;M'!AD114</f>
        <v>0</v>
      </c>
      <c r="AE317" s="160">
        <f>+'O&amp;M'!AE114</f>
        <v>0</v>
      </c>
      <c r="AF317" s="160">
        <f>+'O&amp;M'!AF114</f>
        <v>0</v>
      </c>
      <c r="AG317" s="160">
        <f>+'O&amp;M'!AG114</f>
        <v>0</v>
      </c>
      <c r="AH317" s="160">
        <f>+'O&amp;M'!AH114</f>
        <v>0</v>
      </c>
      <c r="AI317" s="160">
        <f>+'O&amp;M'!AI114</f>
        <v>0</v>
      </c>
      <c r="AJ317" s="160">
        <f>+'O&amp;M'!AJ114</f>
        <v>0</v>
      </c>
      <c r="AK317" s="160">
        <f>+'O&amp;M'!AK114</f>
        <v>0</v>
      </c>
      <c r="AL317" s="160">
        <f>+'O&amp;M'!AL114</f>
        <v>0</v>
      </c>
      <c r="AM317" s="160">
        <f>+'O&amp;M'!AM114</f>
        <v>0</v>
      </c>
      <c r="AN317" s="160">
        <f>+'O&amp;M'!AN114</f>
        <v>0</v>
      </c>
      <c r="AO317" s="160">
        <f>+'O&amp;M'!AW114</f>
        <v>0</v>
      </c>
      <c r="AP317" s="160">
        <f>+'O&amp;M'!AX114</f>
        <v>0</v>
      </c>
      <c r="AQ317" s="160">
        <f>+'O&amp;M'!AY114</f>
        <v>0</v>
      </c>
      <c r="AR317" s="160">
        <f>+'O&amp;M'!AZ114</f>
        <v>0</v>
      </c>
      <c r="AS317" s="160">
        <f>+'O&amp;M'!BA114</f>
        <v>0</v>
      </c>
      <c r="AT317" s="160">
        <f>+'O&amp;M'!BB114</f>
        <v>0</v>
      </c>
      <c r="AU317" s="160">
        <f>+'O&amp;M'!BC114</f>
        <v>0</v>
      </c>
      <c r="AV317" s="160">
        <f>+'O&amp;M'!BD114</f>
        <v>0</v>
      </c>
    </row>
    <row r="318" spans="2:48" x14ac:dyDescent="0.2">
      <c r="B318" s="2" t="s">
        <v>291</v>
      </c>
      <c r="C318" s="290">
        <f>+TS!D167</f>
        <v>4.0000000000000001E-3</v>
      </c>
      <c r="D318" s="262">
        <f t="shared" ref="D318:D319" si="234">+E318/$E$315</f>
        <v>0.46368595894705555</v>
      </c>
      <c r="E318" s="160">
        <f t="shared" si="233"/>
        <v>1619.906411451188</v>
      </c>
      <c r="F318" s="2"/>
      <c r="G318" s="160">
        <f t="shared" ref="G318:AV318" si="235">+$C$318*G284</f>
        <v>0</v>
      </c>
      <c r="H318" s="160">
        <f t="shared" si="235"/>
        <v>187.33309064527091</v>
      </c>
      <c r="I318" s="160">
        <f t="shared" si="235"/>
        <v>768.70674090017542</v>
      </c>
      <c r="J318" s="160">
        <f t="shared" si="235"/>
        <v>434.67014322386063</v>
      </c>
      <c r="K318" s="160">
        <f t="shared" si="235"/>
        <v>229.19643668188101</v>
      </c>
      <c r="L318" s="160">
        <f t="shared" si="235"/>
        <v>0</v>
      </c>
      <c r="M318" s="160">
        <f t="shared" si="235"/>
        <v>0</v>
      </c>
      <c r="N318" s="160">
        <f t="shared" si="235"/>
        <v>0</v>
      </c>
      <c r="O318" s="160">
        <f t="shared" si="235"/>
        <v>0</v>
      </c>
      <c r="P318" s="160">
        <f t="shared" si="235"/>
        <v>0</v>
      </c>
      <c r="Q318" s="160">
        <f t="shared" si="235"/>
        <v>0</v>
      </c>
      <c r="R318" s="160">
        <f t="shared" si="235"/>
        <v>0</v>
      </c>
      <c r="S318" s="160">
        <f t="shared" si="235"/>
        <v>0</v>
      </c>
      <c r="T318" s="160">
        <f t="shared" si="235"/>
        <v>0</v>
      </c>
      <c r="U318" s="160">
        <f t="shared" si="235"/>
        <v>0</v>
      </c>
      <c r="V318" s="160">
        <f t="shared" si="235"/>
        <v>0</v>
      </c>
      <c r="W318" s="160">
        <f t="shared" si="235"/>
        <v>0</v>
      </c>
      <c r="X318" s="160">
        <f t="shared" si="235"/>
        <v>0</v>
      </c>
      <c r="Y318" s="160">
        <f t="shared" si="235"/>
        <v>0</v>
      </c>
      <c r="Z318" s="160">
        <f t="shared" si="235"/>
        <v>0</v>
      </c>
      <c r="AA318" s="160">
        <f t="shared" si="235"/>
        <v>0</v>
      </c>
      <c r="AB318" s="160">
        <f t="shared" si="235"/>
        <v>0</v>
      </c>
      <c r="AC318" s="160">
        <f t="shared" si="235"/>
        <v>0</v>
      </c>
      <c r="AD318" s="160">
        <f t="shared" si="235"/>
        <v>0</v>
      </c>
      <c r="AE318" s="160">
        <f t="shared" si="235"/>
        <v>0</v>
      </c>
      <c r="AF318" s="160">
        <f t="shared" si="235"/>
        <v>0</v>
      </c>
      <c r="AG318" s="160">
        <f t="shared" si="235"/>
        <v>0</v>
      </c>
      <c r="AH318" s="160">
        <f t="shared" si="235"/>
        <v>0</v>
      </c>
      <c r="AI318" s="160">
        <f t="shared" si="235"/>
        <v>0</v>
      </c>
      <c r="AJ318" s="160">
        <f t="shared" si="235"/>
        <v>0</v>
      </c>
      <c r="AK318" s="160">
        <f t="shared" si="235"/>
        <v>0</v>
      </c>
      <c r="AL318" s="160">
        <f t="shared" si="235"/>
        <v>0</v>
      </c>
      <c r="AM318" s="160">
        <f t="shared" si="235"/>
        <v>0</v>
      </c>
      <c r="AN318" s="160">
        <f t="shared" si="235"/>
        <v>0</v>
      </c>
      <c r="AO318" s="160">
        <f t="shared" si="235"/>
        <v>0</v>
      </c>
      <c r="AP318" s="160">
        <f t="shared" si="235"/>
        <v>0</v>
      </c>
      <c r="AQ318" s="160">
        <f t="shared" si="235"/>
        <v>0</v>
      </c>
      <c r="AR318" s="160">
        <f t="shared" si="235"/>
        <v>0</v>
      </c>
      <c r="AS318" s="160">
        <f t="shared" si="235"/>
        <v>0</v>
      </c>
      <c r="AT318" s="160">
        <f t="shared" si="235"/>
        <v>0</v>
      </c>
      <c r="AU318" s="160">
        <f t="shared" si="235"/>
        <v>0</v>
      </c>
      <c r="AV318" s="160">
        <f t="shared" si="235"/>
        <v>0</v>
      </c>
    </row>
    <row r="319" spans="2:48" x14ac:dyDescent="0.2">
      <c r="B319" s="2" t="s">
        <v>255</v>
      </c>
      <c r="C319" s="259">
        <f>+TS!D168</f>
        <v>200</v>
      </c>
      <c r="D319" s="262">
        <f t="shared" si="234"/>
        <v>6.6940540448962679E-2</v>
      </c>
      <c r="E319" s="160">
        <f t="shared" si="233"/>
        <v>233.8595952</v>
      </c>
      <c r="F319" s="2"/>
      <c r="G319" s="160">
        <f>+$C$319*G$7*G$5</f>
        <v>0</v>
      </c>
      <c r="H319" s="160">
        <f t="shared" ref="H319:AV319" si="236">+$C$319*H$7*H$5</f>
        <v>233.8595952</v>
      </c>
      <c r="I319" s="160">
        <f t="shared" si="236"/>
        <v>0</v>
      </c>
      <c r="J319" s="160">
        <f t="shared" si="236"/>
        <v>0</v>
      </c>
      <c r="K319" s="160">
        <f t="shared" si="236"/>
        <v>0</v>
      </c>
      <c r="L319" s="160">
        <f t="shared" si="236"/>
        <v>0</v>
      </c>
      <c r="M319" s="160">
        <f t="shared" si="236"/>
        <v>0</v>
      </c>
      <c r="N319" s="160">
        <f t="shared" si="236"/>
        <v>0</v>
      </c>
      <c r="O319" s="160">
        <f t="shared" si="236"/>
        <v>0</v>
      </c>
      <c r="P319" s="160">
        <f t="shared" si="236"/>
        <v>0</v>
      </c>
      <c r="Q319" s="160">
        <f t="shared" si="236"/>
        <v>0</v>
      </c>
      <c r="R319" s="160">
        <f t="shared" si="236"/>
        <v>0</v>
      </c>
      <c r="S319" s="160">
        <f t="shared" si="236"/>
        <v>0</v>
      </c>
      <c r="T319" s="160">
        <f t="shared" si="236"/>
        <v>0</v>
      </c>
      <c r="U319" s="160">
        <f t="shared" si="236"/>
        <v>0</v>
      </c>
      <c r="V319" s="160">
        <f t="shared" si="236"/>
        <v>0</v>
      </c>
      <c r="W319" s="160">
        <f t="shared" si="236"/>
        <v>0</v>
      </c>
      <c r="X319" s="160">
        <f t="shared" si="236"/>
        <v>0</v>
      </c>
      <c r="Y319" s="160">
        <f t="shared" si="236"/>
        <v>0</v>
      </c>
      <c r="Z319" s="160">
        <f t="shared" si="236"/>
        <v>0</v>
      </c>
      <c r="AA319" s="160">
        <f t="shared" si="236"/>
        <v>0</v>
      </c>
      <c r="AB319" s="160">
        <f t="shared" si="236"/>
        <v>0</v>
      </c>
      <c r="AC319" s="160">
        <f t="shared" si="236"/>
        <v>0</v>
      </c>
      <c r="AD319" s="160">
        <f t="shared" si="236"/>
        <v>0</v>
      </c>
      <c r="AE319" s="160">
        <f t="shared" si="236"/>
        <v>0</v>
      </c>
      <c r="AF319" s="160">
        <f t="shared" si="236"/>
        <v>0</v>
      </c>
      <c r="AG319" s="160">
        <f t="shared" si="236"/>
        <v>0</v>
      </c>
      <c r="AH319" s="160">
        <f t="shared" si="236"/>
        <v>0</v>
      </c>
      <c r="AI319" s="160">
        <f t="shared" si="236"/>
        <v>0</v>
      </c>
      <c r="AJ319" s="160">
        <f t="shared" si="236"/>
        <v>0</v>
      </c>
      <c r="AK319" s="160">
        <f t="shared" si="236"/>
        <v>0</v>
      </c>
      <c r="AL319" s="160">
        <f t="shared" si="236"/>
        <v>0</v>
      </c>
      <c r="AM319" s="160">
        <f t="shared" si="236"/>
        <v>0</v>
      </c>
      <c r="AN319" s="160">
        <f t="shared" si="236"/>
        <v>0</v>
      </c>
      <c r="AO319" s="160">
        <f t="shared" si="236"/>
        <v>0</v>
      </c>
      <c r="AP319" s="160">
        <f t="shared" si="236"/>
        <v>0</v>
      </c>
      <c r="AQ319" s="160">
        <f t="shared" si="236"/>
        <v>0</v>
      </c>
      <c r="AR319" s="160">
        <f t="shared" si="236"/>
        <v>0</v>
      </c>
      <c r="AS319" s="160">
        <f t="shared" si="236"/>
        <v>0</v>
      </c>
      <c r="AT319" s="160">
        <f t="shared" si="236"/>
        <v>0</v>
      </c>
      <c r="AU319" s="160">
        <f t="shared" si="236"/>
        <v>0</v>
      </c>
      <c r="AV319" s="160">
        <f t="shared" si="236"/>
        <v>0</v>
      </c>
    </row>
    <row r="320" spans="2:48" ht="13.5" thickBot="1" x14ac:dyDescent="0.25">
      <c r="B320" s="142" t="s">
        <v>296</v>
      </c>
      <c r="C320" s="266" t="s">
        <v>254</v>
      </c>
      <c r="D320" s="263">
        <f>+SUM(D317:D319)</f>
        <v>1.1973468740701683</v>
      </c>
      <c r="E320" s="261">
        <f>+SUM(G320:AV320)</f>
        <v>4182.9816939933899</v>
      </c>
      <c r="F320" s="195"/>
      <c r="G320" s="196">
        <f>SUM(G317:G319)</f>
        <v>0</v>
      </c>
      <c r="H320" s="196">
        <f t="shared" ref="H320:AO320" si="237">SUM(H317:H319)</f>
        <v>1040.9206131252708</v>
      </c>
      <c r="I320" s="196">
        <f t="shared" si="237"/>
        <v>1398.3503150166553</v>
      </c>
      <c r="J320" s="196">
        <f t="shared" si="237"/>
        <v>1077.5362323967865</v>
      </c>
      <c r="K320" s="196">
        <f t="shared" si="237"/>
        <v>666.17453345467675</v>
      </c>
      <c r="L320" s="196">
        <f t="shared" si="237"/>
        <v>0</v>
      </c>
      <c r="M320" s="196">
        <f t="shared" si="237"/>
        <v>0</v>
      </c>
      <c r="N320" s="196">
        <f t="shared" si="237"/>
        <v>0</v>
      </c>
      <c r="O320" s="196">
        <f t="shared" si="237"/>
        <v>0</v>
      </c>
      <c r="P320" s="196">
        <f t="shared" si="237"/>
        <v>0</v>
      </c>
      <c r="Q320" s="196">
        <f t="shared" si="237"/>
        <v>0</v>
      </c>
      <c r="R320" s="196">
        <f t="shared" si="237"/>
        <v>0</v>
      </c>
      <c r="S320" s="196">
        <f t="shared" si="237"/>
        <v>0</v>
      </c>
      <c r="T320" s="196">
        <f t="shared" si="237"/>
        <v>0</v>
      </c>
      <c r="U320" s="196">
        <f t="shared" si="237"/>
        <v>0</v>
      </c>
      <c r="V320" s="196">
        <f t="shared" si="237"/>
        <v>0</v>
      </c>
      <c r="W320" s="196">
        <f t="shared" si="237"/>
        <v>0</v>
      </c>
      <c r="X320" s="196">
        <f t="shared" si="237"/>
        <v>0</v>
      </c>
      <c r="Y320" s="196">
        <f t="shared" si="237"/>
        <v>0</v>
      </c>
      <c r="Z320" s="196">
        <f t="shared" si="237"/>
        <v>0</v>
      </c>
      <c r="AA320" s="196">
        <f t="shared" si="237"/>
        <v>0</v>
      </c>
      <c r="AB320" s="196">
        <f t="shared" si="237"/>
        <v>0</v>
      </c>
      <c r="AC320" s="196">
        <f t="shared" si="237"/>
        <v>0</v>
      </c>
      <c r="AD320" s="196">
        <f t="shared" si="237"/>
        <v>0</v>
      </c>
      <c r="AE320" s="196">
        <f t="shared" si="237"/>
        <v>0</v>
      </c>
      <c r="AF320" s="196">
        <f t="shared" si="237"/>
        <v>0</v>
      </c>
      <c r="AG320" s="196">
        <f t="shared" si="237"/>
        <v>0</v>
      </c>
      <c r="AH320" s="196">
        <f t="shared" si="237"/>
        <v>0</v>
      </c>
      <c r="AI320" s="196">
        <f t="shared" si="237"/>
        <v>0</v>
      </c>
      <c r="AJ320" s="196">
        <f t="shared" si="237"/>
        <v>0</v>
      </c>
      <c r="AK320" s="196">
        <f t="shared" si="237"/>
        <v>0</v>
      </c>
      <c r="AL320" s="196">
        <f t="shared" si="237"/>
        <v>0</v>
      </c>
      <c r="AM320" s="196">
        <f t="shared" si="237"/>
        <v>0</v>
      </c>
      <c r="AN320" s="196">
        <f t="shared" si="237"/>
        <v>0</v>
      </c>
      <c r="AO320" s="196">
        <f t="shared" si="237"/>
        <v>0</v>
      </c>
      <c r="AP320" s="196">
        <f t="shared" ref="AP320:AV320" si="238">SUM(AP317:AP319)</f>
        <v>0</v>
      </c>
      <c r="AQ320" s="196">
        <f t="shared" si="238"/>
        <v>0</v>
      </c>
      <c r="AR320" s="196">
        <f t="shared" si="238"/>
        <v>0</v>
      </c>
      <c r="AS320" s="196">
        <f t="shared" si="238"/>
        <v>0</v>
      </c>
      <c r="AT320" s="196">
        <f t="shared" si="238"/>
        <v>0</v>
      </c>
      <c r="AU320" s="196">
        <f t="shared" si="238"/>
        <v>0</v>
      </c>
      <c r="AV320" s="196">
        <f t="shared" si="238"/>
        <v>0</v>
      </c>
    </row>
    <row r="321" spans="2:48" ht="13.5" thickTop="1" x14ac:dyDescent="0.2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</row>
    <row r="327" spans="2:48" x14ac:dyDescent="0.2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</row>
    <row r="328" spans="2:48" x14ac:dyDescent="0.2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</row>
    <row r="329" spans="2:48" x14ac:dyDescent="0.2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</row>
    <row r="330" spans="2:48" x14ac:dyDescent="0.2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</row>
    <row r="331" spans="2:48" x14ac:dyDescent="0.2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</row>
    <row r="332" spans="2:48" x14ac:dyDescent="0.2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</row>
    <row r="333" spans="2:48" x14ac:dyDescent="0.2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</row>
    <row r="334" spans="2:48" x14ac:dyDescent="0.2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</row>
    <row r="335" spans="2:48" x14ac:dyDescent="0.2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</row>
    <row r="336" spans="2:48" x14ac:dyDescent="0.2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</row>
    <row r="337" spans="2:48" x14ac:dyDescent="0.2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</row>
    <row r="338" spans="2:48" x14ac:dyDescent="0.2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</row>
    <row r="339" spans="2:48" x14ac:dyDescent="0.2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</row>
  </sheetData>
  <conditionalFormatting sqref="C3">
    <cfRule type="containsText" dxfId="44" priority="1" operator="containsText" text="Error">
      <formula>NOT(ISERROR(SEARCH("Error",C3)))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4" tint="0.59999389629810485"/>
  </sheetPr>
  <dimension ref="A1:BG98"/>
  <sheetViews>
    <sheetView showGridLines="0" zoomScale="80" zoomScaleNormal="80" workbookViewId="0">
      <pane xSplit="5" ySplit="3" topLeftCell="F4" activePane="bottomRight" state="frozen"/>
      <selection activeCell="G69" sqref="G69"/>
      <selection pane="topRight" activeCell="G69" sqref="G69"/>
      <selection pane="bottomLeft" activeCell="G69" sqref="G69"/>
      <selection pane="bottomRight" activeCell="B92" sqref="B92"/>
    </sheetView>
  </sheetViews>
  <sheetFormatPr baseColWidth="10" defaultColWidth="0" defaultRowHeight="12.75" x14ac:dyDescent="0.2"/>
  <cols>
    <col min="1" max="1" width="9.140625" style="22" customWidth="1"/>
    <col min="2" max="2" width="41.140625" style="22" customWidth="1"/>
    <col min="3" max="3" width="9.7109375" style="22" customWidth="1"/>
    <col min="4" max="4" width="11.140625" style="22" customWidth="1"/>
    <col min="5" max="5" width="14.85546875" style="22" bestFit="1" customWidth="1"/>
    <col min="6" max="6" width="3.5703125" style="22" customWidth="1"/>
    <col min="7" max="49" width="14.28515625" style="22" customWidth="1"/>
    <col min="50" max="59" width="15.42578125" style="22" hidden="1" customWidth="1"/>
    <col min="60" max="16384" width="10.28515625" style="22" hidden="1"/>
  </cols>
  <sheetData>
    <row r="1" spans="1:58" ht="15" x14ac:dyDescent="0.2">
      <c r="A1" s="1" t="str">
        <f>+Control!$A$1</f>
        <v>Ruta PY1 - Cuatro Mojones-Quiindy</v>
      </c>
      <c r="B1" s="2"/>
      <c r="C1" s="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58" x14ac:dyDescent="0.2">
      <c r="A2" s="3" t="str">
        <f ca="1" xml:space="preserve"> RIGHT( CELL("filename",A3), LEN( CELL("filename",A3)) - SEARCH("]", CELL("filename",A3)))</f>
        <v>Ingr</v>
      </c>
      <c r="B2" s="2"/>
      <c r="C2" s="1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58" x14ac:dyDescent="0.2">
      <c r="A3" s="4" t="str">
        <f>+Hip!A3</f>
        <v>Cifras en miles de USD</v>
      </c>
      <c r="B3" s="2"/>
      <c r="C3" s="23" t="str">
        <f ca="1">+Control!O29</f>
        <v>Ok</v>
      </c>
      <c r="D3" s="2"/>
      <c r="E3" s="2"/>
      <c r="F3" s="2"/>
      <c r="G3" s="25">
        <f>+'Inv. Inicial'!G3</f>
        <v>2023</v>
      </c>
      <c r="H3" s="25">
        <f>+'Inv. Inicial'!H3</f>
        <v>2024</v>
      </c>
      <c r="I3" s="25">
        <f>+'Inv. Inicial'!I3</f>
        <v>2025</v>
      </c>
      <c r="J3" s="25">
        <f>+'Inv. Inicial'!J3</f>
        <v>2026</v>
      </c>
      <c r="K3" s="25">
        <f>+'Inv. Inicial'!K3</f>
        <v>2027</v>
      </c>
      <c r="L3" s="25">
        <f>+'Inv. Inicial'!L3</f>
        <v>2028</v>
      </c>
      <c r="M3" s="25">
        <f>+'Inv. Inicial'!M3</f>
        <v>2029</v>
      </c>
      <c r="N3" s="25">
        <f>+'Inv. Inicial'!N3</f>
        <v>2030</v>
      </c>
      <c r="O3" s="25">
        <f>+'Inv. Inicial'!O3</f>
        <v>2031</v>
      </c>
      <c r="P3" s="25">
        <f>+'Inv. Inicial'!P3</f>
        <v>2032</v>
      </c>
      <c r="Q3" s="25">
        <f>+'Inv. Inicial'!Q3</f>
        <v>2033</v>
      </c>
      <c r="R3" s="25">
        <f>+'Inv. Inicial'!R3</f>
        <v>2034</v>
      </c>
      <c r="S3" s="25">
        <f>+'Inv. Inicial'!S3</f>
        <v>2035</v>
      </c>
      <c r="T3" s="25">
        <f>+'Inv. Inicial'!T3</f>
        <v>2036</v>
      </c>
      <c r="U3" s="25">
        <f>+'Inv. Inicial'!U3</f>
        <v>2037</v>
      </c>
      <c r="V3" s="25">
        <f>+'Inv. Inicial'!V3</f>
        <v>2038</v>
      </c>
      <c r="W3" s="25">
        <f>+'Inv. Inicial'!W3</f>
        <v>2039</v>
      </c>
      <c r="X3" s="25">
        <f>+'Inv. Inicial'!X3</f>
        <v>2040</v>
      </c>
      <c r="Y3" s="25">
        <f>+'Inv. Inicial'!Y3</f>
        <v>2041</v>
      </c>
      <c r="Z3" s="25">
        <f>+'Inv. Inicial'!Z3</f>
        <v>2042</v>
      </c>
      <c r="AA3" s="25">
        <f>+'Inv. Inicial'!AA3</f>
        <v>2043</v>
      </c>
      <c r="AB3" s="25">
        <f>+'Inv. Inicial'!AB3</f>
        <v>2044</v>
      </c>
      <c r="AC3" s="25">
        <f>+'Inv. Inicial'!AC3</f>
        <v>2045</v>
      </c>
      <c r="AD3" s="25">
        <f>+'Inv. Inicial'!AD3</f>
        <v>2046</v>
      </c>
      <c r="AE3" s="25">
        <f>+'Inv. Inicial'!AE3</f>
        <v>2047</v>
      </c>
      <c r="AF3" s="25">
        <f>+'Inv. Inicial'!AF3</f>
        <v>2048</v>
      </c>
      <c r="AG3" s="25">
        <f>+'Inv. Inicial'!AG3</f>
        <v>2049</v>
      </c>
      <c r="AH3" s="25">
        <f>+'Inv. Inicial'!AH3</f>
        <v>2050</v>
      </c>
      <c r="AI3" s="25">
        <f>+'Inv. Inicial'!AI3</f>
        <v>2051</v>
      </c>
      <c r="AJ3" s="25">
        <f>+'Inv. Inicial'!AJ3</f>
        <v>2052</v>
      </c>
      <c r="AK3" s="25">
        <f>+'Inv. Inicial'!AK3</f>
        <v>2053</v>
      </c>
      <c r="AL3" s="25">
        <f>+'Inv. Inicial'!AL3</f>
        <v>2054</v>
      </c>
      <c r="AM3" s="25">
        <f>+'Inv. Inicial'!AM3</f>
        <v>2055</v>
      </c>
      <c r="AN3" s="25">
        <f>+'Inv. Inicial'!AN3</f>
        <v>2056</v>
      </c>
      <c r="AO3" s="25">
        <f>+'Inv. Inicial'!AO3</f>
        <v>2057</v>
      </c>
      <c r="AP3" s="25">
        <f>+'Inv. Inicial'!AP3</f>
        <v>2058</v>
      </c>
      <c r="AQ3" s="25">
        <f>+'Inv. Inicial'!AQ3</f>
        <v>2059</v>
      </c>
      <c r="AR3" s="25">
        <f>+'Inv. Inicial'!AR3</f>
        <v>2060</v>
      </c>
      <c r="AS3" s="25">
        <f>+'Inv. Inicial'!AS3</f>
        <v>2061</v>
      </c>
      <c r="AT3" s="25">
        <f>+'Inv. Inicial'!AT3</f>
        <v>2062</v>
      </c>
      <c r="AU3" s="25">
        <f>+'Inv. Inicial'!AU3</f>
        <v>2063</v>
      </c>
      <c r="AV3" s="25">
        <f>+'Inv. Inicial'!AV3</f>
        <v>2064</v>
      </c>
    </row>
    <row r="4" spans="1:58" x14ac:dyDescent="0.2">
      <c r="A4" s="39"/>
      <c r="B4" s="4"/>
      <c r="C4" s="18"/>
      <c r="D4" s="40"/>
      <c r="E4" s="40"/>
      <c r="F4" s="40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10"/>
      <c r="AX4" s="10"/>
      <c r="AY4" s="10"/>
      <c r="AZ4" s="10"/>
      <c r="BA4" s="10"/>
      <c r="BB4" s="10"/>
      <c r="BC4" s="10"/>
      <c r="BD4" s="10"/>
      <c r="BE4" s="10"/>
      <c r="BF4" s="10"/>
    </row>
    <row r="5" spans="1:58" x14ac:dyDescent="0.2">
      <c r="A5" s="39"/>
      <c r="B5" s="2" t="str">
        <f>+Flags!B77</f>
        <v>Factor de Operación Tramo 1</v>
      </c>
      <c r="C5" s="18"/>
      <c r="D5" s="40"/>
      <c r="E5" s="40"/>
      <c r="F5" s="40"/>
      <c r="G5" s="205">
        <f>+Flags!G77</f>
        <v>0</v>
      </c>
      <c r="H5" s="205">
        <f>+Flags!H77</f>
        <v>0</v>
      </c>
      <c r="I5" s="205">
        <f>+Flags!I77</f>
        <v>0</v>
      </c>
      <c r="J5" s="205">
        <f>+Flags!J77</f>
        <v>0</v>
      </c>
      <c r="K5" s="205">
        <f>+Flags!K77</f>
        <v>0.33424657534246577</v>
      </c>
      <c r="L5" s="205">
        <f>+Flags!L77</f>
        <v>1</v>
      </c>
      <c r="M5" s="205">
        <f>+Flags!M77</f>
        <v>1</v>
      </c>
      <c r="N5" s="205">
        <f>+Flags!N77</f>
        <v>1</v>
      </c>
      <c r="O5" s="205">
        <f>+Flags!O77</f>
        <v>1</v>
      </c>
      <c r="P5" s="205">
        <f>+Flags!P77</f>
        <v>1</v>
      </c>
      <c r="Q5" s="205">
        <f>+Flags!Q77</f>
        <v>1</v>
      </c>
      <c r="R5" s="205">
        <f>+Flags!R77</f>
        <v>1</v>
      </c>
      <c r="S5" s="205">
        <f>+Flags!S77</f>
        <v>1</v>
      </c>
      <c r="T5" s="205">
        <f>+Flags!T77</f>
        <v>1</v>
      </c>
      <c r="U5" s="205">
        <f>+Flags!U77</f>
        <v>1</v>
      </c>
      <c r="V5" s="205">
        <f>+Flags!V77</f>
        <v>1</v>
      </c>
      <c r="W5" s="205">
        <f>+Flags!W77</f>
        <v>1</v>
      </c>
      <c r="X5" s="205">
        <f>+Flags!X77</f>
        <v>1</v>
      </c>
      <c r="Y5" s="205">
        <f>+Flags!Y77</f>
        <v>1</v>
      </c>
      <c r="Z5" s="205">
        <f>+Flags!Z77</f>
        <v>1</v>
      </c>
      <c r="AA5" s="205">
        <f>+Flags!AA77</f>
        <v>1</v>
      </c>
      <c r="AB5" s="205">
        <f>+Flags!AB77</f>
        <v>1</v>
      </c>
      <c r="AC5" s="205">
        <f>+Flags!AC77</f>
        <v>1</v>
      </c>
      <c r="AD5" s="205">
        <f>+Flags!AD77</f>
        <v>1</v>
      </c>
      <c r="AE5" s="205">
        <f>+Flags!AE77</f>
        <v>1</v>
      </c>
      <c r="AF5" s="205">
        <f>+Flags!AF77</f>
        <v>1</v>
      </c>
      <c r="AG5" s="205">
        <f>+Flags!AG77</f>
        <v>1</v>
      </c>
      <c r="AH5" s="205">
        <f>+Flags!AH77</f>
        <v>1</v>
      </c>
      <c r="AI5" s="205">
        <f>+Flags!AI77</f>
        <v>1</v>
      </c>
      <c r="AJ5" s="205">
        <f>+Flags!AJ77</f>
        <v>1</v>
      </c>
      <c r="AK5" s="205">
        <f>+Flags!AK77</f>
        <v>0</v>
      </c>
      <c r="AL5" s="205">
        <f>+Flags!AL77</f>
        <v>0</v>
      </c>
      <c r="AM5" s="205">
        <f>+Flags!AM77</f>
        <v>0</v>
      </c>
      <c r="AN5" s="205">
        <f>+Flags!AN77</f>
        <v>0</v>
      </c>
      <c r="AO5" s="205">
        <f>+Flags!AO77</f>
        <v>0</v>
      </c>
      <c r="AP5" s="205">
        <f>+Flags!AP77</f>
        <v>0</v>
      </c>
      <c r="AQ5" s="205">
        <f>+Flags!AQ77</f>
        <v>0</v>
      </c>
      <c r="AR5" s="205">
        <f>+Flags!AR77</f>
        <v>0</v>
      </c>
      <c r="AS5" s="205">
        <f>+Flags!AS77</f>
        <v>0</v>
      </c>
      <c r="AT5" s="205">
        <f>+Flags!AT77</f>
        <v>0</v>
      </c>
      <c r="AU5" s="205">
        <f>+Flags!AU77</f>
        <v>0</v>
      </c>
      <c r="AV5" s="205">
        <f>+Flags!AV77</f>
        <v>0</v>
      </c>
      <c r="AW5" s="10"/>
      <c r="AX5" s="10"/>
      <c r="AY5" s="10"/>
      <c r="AZ5" s="10"/>
      <c r="BA5" s="10"/>
      <c r="BB5" s="10"/>
      <c r="BC5" s="10"/>
      <c r="BD5" s="10"/>
      <c r="BE5" s="10"/>
      <c r="BF5" s="10"/>
    </row>
    <row r="6" spans="1:58" x14ac:dyDescent="0.2">
      <c r="A6" s="39"/>
      <c r="B6" s="2" t="str">
        <f>+Flags!B97</f>
        <v>Factor de Operación Tramo 2A</v>
      </c>
      <c r="C6" s="18"/>
      <c r="D6" s="40"/>
      <c r="E6" s="40"/>
      <c r="F6" s="40"/>
      <c r="G6" s="205">
        <f>+Flags!G97</f>
        <v>0</v>
      </c>
      <c r="H6" s="205">
        <f>+Flags!H97</f>
        <v>0</v>
      </c>
      <c r="I6" s="205">
        <f>+Flags!I97</f>
        <v>0</v>
      </c>
      <c r="J6" s="205">
        <f>+Flags!J97</f>
        <v>0.75342465753424659</v>
      </c>
      <c r="K6" s="205">
        <f>+Flags!K97</f>
        <v>1</v>
      </c>
      <c r="L6" s="205">
        <f>+Flags!L97</f>
        <v>1</v>
      </c>
      <c r="M6" s="205">
        <f>+Flags!M97</f>
        <v>1</v>
      </c>
      <c r="N6" s="205">
        <f>+Flags!N97</f>
        <v>1</v>
      </c>
      <c r="O6" s="205">
        <f>+Flags!O97</f>
        <v>1</v>
      </c>
      <c r="P6" s="205">
        <f>+Flags!P97</f>
        <v>1</v>
      </c>
      <c r="Q6" s="205">
        <f>+Flags!Q97</f>
        <v>1</v>
      </c>
      <c r="R6" s="205">
        <f>+Flags!R97</f>
        <v>1</v>
      </c>
      <c r="S6" s="205">
        <f>+Flags!S97</f>
        <v>1</v>
      </c>
      <c r="T6" s="205">
        <f>+Flags!T97</f>
        <v>1</v>
      </c>
      <c r="U6" s="205">
        <f>+Flags!U97</f>
        <v>1</v>
      </c>
      <c r="V6" s="205">
        <f>+Flags!V97</f>
        <v>1</v>
      </c>
      <c r="W6" s="205">
        <f>+Flags!W97</f>
        <v>1</v>
      </c>
      <c r="X6" s="205">
        <f>+Flags!X97</f>
        <v>1</v>
      </c>
      <c r="Y6" s="205">
        <f>+Flags!Y97</f>
        <v>1</v>
      </c>
      <c r="Z6" s="205">
        <f>+Flags!Z97</f>
        <v>1</v>
      </c>
      <c r="AA6" s="205">
        <f>+Flags!AA97</f>
        <v>1</v>
      </c>
      <c r="AB6" s="205">
        <f>+Flags!AB97</f>
        <v>1</v>
      </c>
      <c r="AC6" s="205">
        <f>+Flags!AC97</f>
        <v>1</v>
      </c>
      <c r="AD6" s="205">
        <f>+Flags!AD97</f>
        <v>1</v>
      </c>
      <c r="AE6" s="205">
        <f>+Flags!AE97</f>
        <v>1</v>
      </c>
      <c r="AF6" s="205">
        <f>+Flags!AF97</f>
        <v>1</v>
      </c>
      <c r="AG6" s="205">
        <f>+Flags!AG97</f>
        <v>1</v>
      </c>
      <c r="AH6" s="205">
        <f>+Flags!AH97</f>
        <v>1</v>
      </c>
      <c r="AI6" s="205">
        <f>+Flags!AI97</f>
        <v>1</v>
      </c>
      <c r="AJ6" s="205">
        <f>+Flags!AJ97</f>
        <v>1</v>
      </c>
      <c r="AK6" s="205">
        <f>+Flags!AK97</f>
        <v>0</v>
      </c>
      <c r="AL6" s="205">
        <f>+Flags!AL97</f>
        <v>0</v>
      </c>
      <c r="AM6" s="205">
        <f>+Flags!AM97</f>
        <v>0</v>
      </c>
      <c r="AN6" s="205">
        <f>+Flags!AN97</f>
        <v>0</v>
      </c>
      <c r="AO6" s="205">
        <f>+Flags!AO97</f>
        <v>0</v>
      </c>
      <c r="AP6" s="205">
        <f>+Flags!AP97</f>
        <v>0</v>
      </c>
      <c r="AQ6" s="205">
        <f>+Flags!AQ97</f>
        <v>0</v>
      </c>
      <c r="AR6" s="205">
        <f>+Flags!AR97</f>
        <v>0</v>
      </c>
      <c r="AS6" s="205">
        <f>+Flags!AS97</f>
        <v>0</v>
      </c>
      <c r="AT6" s="205">
        <f>+Flags!AT97</f>
        <v>0</v>
      </c>
      <c r="AU6" s="205">
        <f>+Flags!AU97</f>
        <v>0</v>
      </c>
      <c r="AV6" s="205">
        <f>+Flags!AV97</f>
        <v>0</v>
      </c>
      <c r="AW6" s="10"/>
      <c r="AX6" s="10"/>
      <c r="AY6" s="10"/>
      <c r="AZ6" s="10"/>
      <c r="BA6" s="10"/>
      <c r="BB6" s="10"/>
      <c r="BC6" s="10"/>
      <c r="BD6" s="10"/>
      <c r="BE6" s="10"/>
      <c r="BF6" s="10"/>
    </row>
    <row r="7" spans="1:58" x14ac:dyDescent="0.2">
      <c r="A7" s="32"/>
      <c r="B7" s="2" t="str">
        <f>+Flags!B117</f>
        <v>Factor de Operación Tramo 2B</v>
      </c>
      <c r="C7" s="50"/>
      <c r="D7" s="50"/>
      <c r="E7" s="50"/>
      <c r="F7" s="50"/>
      <c r="G7" s="205">
        <f>+Flags!G117</f>
        <v>0</v>
      </c>
      <c r="H7" s="205">
        <f>+Flags!H117</f>
        <v>0</v>
      </c>
      <c r="I7" s="205">
        <f>+Flags!I117</f>
        <v>0</v>
      </c>
      <c r="J7" s="205">
        <f>+Flags!J117</f>
        <v>0.75342465753424659</v>
      </c>
      <c r="K7" s="205">
        <f>+Flags!K117</f>
        <v>1</v>
      </c>
      <c r="L7" s="205">
        <f>+Flags!L117</f>
        <v>1</v>
      </c>
      <c r="M7" s="205">
        <f>+Flags!M117</f>
        <v>1</v>
      </c>
      <c r="N7" s="205">
        <f>+Flags!N117</f>
        <v>1</v>
      </c>
      <c r="O7" s="205">
        <f>+Flags!O117</f>
        <v>1</v>
      </c>
      <c r="P7" s="205">
        <f>+Flags!P117</f>
        <v>1</v>
      </c>
      <c r="Q7" s="205">
        <f>+Flags!Q117</f>
        <v>1</v>
      </c>
      <c r="R7" s="205">
        <f>+Flags!R117</f>
        <v>1</v>
      </c>
      <c r="S7" s="205">
        <f>+Flags!S117</f>
        <v>1</v>
      </c>
      <c r="T7" s="205">
        <f>+Flags!T117</f>
        <v>1</v>
      </c>
      <c r="U7" s="205">
        <f>+Flags!U117</f>
        <v>1</v>
      </c>
      <c r="V7" s="205">
        <f>+Flags!V117</f>
        <v>1</v>
      </c>
      <c r="W7" s="205">
        <f>+Flags!W117</f>
        <v>1</v>
      </c>
      <c r="X7" s="205">
        <f>+Flags!X117</f>
        <v>1</v>
      </c>
      <c r="Y7" s="205">
        <f>+Flags!Y117</f>
        <v>1</v>
      </c>
      <c r="Z7" s="205">
        <f>+Flags!Z117</f>
        <v>1</v>
      </c>
      <c r="AA7" s="205">
        <f>+Flags!AA117</f>
        <v>1</v>
      </c>
      <c r="AB7" s="205">
        <f>+Flags!AB117</f>
        <v>1</v>
      </c>
      <c r="AC7" s="205">
        <f>+Flags!AC117</f>
        <v>1</v>
      </c>
      <c r="AD7" s="205">
        <f>+Flags!AD117</f>
        <v>1</v>
      </c>
      <c r="AE7" s="205">
        <f>+Flags!AE117</f>
        <v>1</v>
      </c>
      <c r="AF7" s="205">
        <f>+Flags!AF117</f>
        <v>1</v>
      </c>
      <c r="AG7" s="205">
        <f>+Flags!AG117</f>
        <v>1</v>
      </c>
      <c r="AH7" s="205">
        <f>+Flags!AH117</f>
        <v>1</v>
      </c>
      <c r="AI7" s="205">
        <f>+Flags!AI117</f>
        <v>1</v>
      </c>
      <c r="AJ7" s="205">
        <f>+Flags!AJ117</f>
        <v>1</v>
      </c>
      <c r="AK7" s="205">
        <f>+Flags!AK117</f>
        <v>0</v>
      </c>
      <c r="AL7" s="205">
        <f>+Flags!AL117</f>
        <v>0</v>
      </c>
      <c r="AM7" s="205">
        <f>+Flags!AM117</f>
        <v>0</v>
      </c>
      <c r="AN7" s="205">
        <f>+Flags!AN117</f>
        <v>0</v>
      </c>
      <c r="AO7" s="205">
        <f>+Flags!AO117</f>
        <v>0</v>
      </c>
      <c r="AP7" s="205">
        <f>+Flags!AP117</f>
        <v>0</v>
      </c>
      <c r="AQ7" s="205">
        <f>+Flags!AQ117</f>
        <v>0</v>
      </c>
      <c r="AR7" s="205">
        <f>+Flags!AR117</f>
        <v>0</v>
      </c>
      <c r="AS7" s="205">
        <f>+Flags!AS117</f>
        <v>0</v>
      </c>
      <c r="AT7" s="205">
        <f>+Flags!AT117</f>
        <v>0</v>
      </c>
      <c r="AU7" s="205">
        <f>+Flags!AU117</f>
        <v>0</v>
      </c>
      <c r="AV7" s="205">
        <f>+Flags!AV117</f>
        <v>0</v>
      </c>
      <c r="AW7" s="51"/>
      <c r="AX7" s="51"/>
      <c r="AY7" s="51"/>
      <c r="AZ7" s="51"/>
      <c r="BA7" s="51"/>
      <c r="BB7" s="51"/>
      <c r="BC7" s="51"/>
      <c r="BD7" s="51"/>
      <c r="BE7" s="51"/>
      <c r="BF7" s="51"/>
    </row>
    <row r="8" spans="1:58" x14ac:dyDescent="0.2">
      <c r="A8" s="32"/>
      <c r="B8" s="2" t="str">
        <f>+Flags!B137</f>
        <v>Factor de Operación Tramo 2C</v>
      </c>
      <c r="C8" s="50"/>
      <c r="D8" s="50"/>
      <c r="E8" s="50"/>
      <c r="F8" s="50"/>
      <c r="G8" s="205">
        <f>+Flags!G137</f>
        <v>0</v>
      </c>
      <c r="H8" s="205">
        <f>+Flags!H137</f>
        <v>0</v>
      </c>
      <c r="I8" s="205">
        <f>+Flags!I137</f>
        <v>0</v>
      </c>
      <c r="J8" s="205">
        <f>+Flags!J137</f>
        <v>0</v>
      </c>
      <c r="K8" s="205">
        <f>+Flags!K137</f>
        <v>0.67123287671232879</v>
      </c>
      <c r="L8" s="205">
        <f>+Flags!L137</f>
        <v>1</v>
      </c>
      <c r="M8" s="205">
        <f>+Flags!M137</f>
        <v>1</v>
      </c>
      <c r="N8" s="205">
        <f>+Flags!N137</f>
        <v>1</v>
      </c>
      <c r="O8" s="205">
        <f>+Flags!O137</f>
        <v>1</v>
      </c>
      <c r="P8" s="205">
        <f>+Flags!P137</f>
        <v>1</v>
      </c>
      <c r="Q8" s="205">
        <f>+Flags!Q137</f>
        <v>1</v>
      </c>
      <c r="R8" s="205">
        <f>+Flags!R137</f>
        <v>1</v>
      </c>
      <c r="S8" s="205">
        <f>+Flags!S137</f>
        <v>1</v>
      </c>
      <c r="T8" s="205">
        <f>+Flags!T137</f>
        <v>1</v>
      </c>
      <c r="U8" s="205">
        <f>+Flags!U137</f>
        <v>1</v>
      </c>
      <c r="V8" s="205">
        <f>+Flags!V137</f>
        <v>1</v>
      </c>
      <c r="W8" s="205">
        <f>+Flags!W137</f>
        <v>1</v>
      </c>
      <c r="X8" s="205">
        <f>+Flags!X137</f>
        <v>1</v>
      </c>
      <c r="Y8" s="205">
        <f>+Flags!Y137</f>
        <v>1</v>
      </c>
      <c r="Z8" s="205">
        <f>+Flags!Z137</f>
        <v>1</v>
      </c>
      <c r="AA8" s="205">
        <f>+Flags!AA137</f>
        <v>1</v>
      </c>
      <c r="AB8" s="205">
        <f>+Flags!AB137</f>
        <v>1</v>
      </c>
      <c r="AC8" s="205">
        <f>+Flags!AC137</f>
        <v>1</v>
      </c>
      <c r="AD8" s="205">
        <f>+Flags!AD137</f>
        <v>1</v>
      </c>
      <c r="AE8" s="205">
        <f>+Flags!AE137</f>
        <v>1</v>
      </c>
      <c r="AF8" s="205">
        <f>+Flags!AF137</f>
        <v>1</v>
      </c>
      <c r="AG8" s="205">
        <f>+Flags!AG137</f>
        <v>1</v>
      </c>
      <c r="AH8" s="205">
        <f>+Flags!AH137</f>
        <v>1</v>
      </c>
      <c r="AI8" s="205">
        <f>+Flags!AI137</f>
        <v>1</v>
      </c>
      <c r="AJ8" s="205">
        <f>+Flags!AJ137</f>
        <v>1</v>
      </c>
      <c r="AK8" s="205">
        <f>+Flags!AK137</f>
        <v>0</v>
      </c>
      <c r="AL8" s="205">
        <f>+Flags!AL137</f>
        <v>0</v>
      </c>
      <c r="AM8" s="205">
        <f>+Flags!AM137</f>
        <v>0</v>
      </c>
      <c r="AN8" s="205">
        <f>+Flags!AN137</f>
        <v>0</v>
      </c>
      <c r="AO8" s="205">
        <f>+Flags!AO137</f>
        <v>0</v>
      </c>
      <c r="AP8" s="205">
        <f>+Flags!AP137</f>
        <v>0</v>
      </c>
      <c r="AQ8" s="205">
        <f>+Flags!AQ137</f>
        <v>0</v>
      </c>
      <c r="AR8" s="205">
        <f>+Flags!AR137</f>
        <v>0</v>
      </c>
      <c r="AS8" s="205">
        <f>+Flags!AS137</f>
        <v>0</v>
      </c>
      <c r="AT8" s="205">
        <f>+Flags!AT137</f>
        <v>0</v>
      </c>
      <c r="AU8" s="205">
        <f>+Flags!AU137</f>
        <v>0</v>
      </c>
      <c r="AV8" s="205">
        <f>+Flags!AV137</f>
        <v>0</v>
      </c>
      <c r="AW8" s="51"/>
      <c r="AX8" s="51"/>
      <c r="AY8" s="51"/>
      <c r="AZ8" s="51"/>
      <c r="BA8" s="51"/>
      <c r="BB8" s="51"/>
      <c r="BC8" s="51"/>
      <c r="BD8" s="51"/>
      <c r="BE8" s="51"/>
      <c r="BF8" s="51"/>
    </row>
    <row r="9" spans="1:58" x14ac:dyDescent="0.2">
      <c r="A9" s="32"/>
      <c r="B9" s="2" t="str">
        <f>+Flags!B157</f>
        <v>Factor de Operación Tramo 3</v>
      </c>
      <c r="C9" s="50"/>
      <c r="D9" s="50"/>
      <c r="E9" s="50"/>
      <c r="F9" s="50"/>
      <c r="G9" s="205">
        <f>+Flags!G157</f>
        <v>0</v>
      </c>
      <c r="H9" s="205">
        <f>+Flags!H157</f>
        <v>0</v>
      </c>
      <c r="I9" s="205">
        <f>+Flags!I157</f>
        <v>0</v>
      </c>
      <c r="J9" s="205">
        <f>+Flags!J157</f>
        <v>0</v>
      </c>
      <c r="K9" s="205">
        <f>+Flags!K157</f>
        <v>0.41917808219178082</v>
      </c>
      <c r="L9" s="205">
        <f>+Flags!L157</f>
        <v>1</v>
      </c>
      <c r="M9" s="205">
        <f>+Flags!M157</f>
        <v>1</v>
      </c>
      <c r="N9" s="205">
        <f>+Flags!N157</f>
        <v>1</v>
      </c>
      <c r="O9" s="205">
        <f>+Flags!O157</f>
        <v>1</v>
      </c>
      <c r="P9" s="205">
        <f>+Flags!P157</f>
        <v>1</v>
      </c>
      <c r="Q9" s="205">
        <f>+Flags!Q157</f>
        <v>1</v>
      </c>
      <c r="R9" s="205">
        <f>+Flags!R157</f>
        <v>1</v>
      </c>
      <c r="S9" s="205">
        <f>+Flags!S157</f>
        <v>1</v>
      </c>
      <c r="T9" s="205">
        <f>+Flags!T157</f>
        <v>1</v>
      </c>
      <c r="U9" s="205">
        <f>+Flags!U157</f>
        <v>1</v>
      </c>
      <c r="V9" s="205">
        <f>+Flags!V157</f>
        <v>1</v>
      </c>
      <c r="W9" s="205">
        <f>+Flags!W157</f>
        <v>1</v>
      </c>
      <c r="X9" s="205">
        <f>+Flags!X157</f>
        <v>1</v>
      </c>
      <c r="Y9" s="205">
        <f>+Flags!Y157</f>
        <v>1</v>
      </c>
      <c r="Z9" s="205">
        <f>+Flags!Z157</f>
        <v>1</v>
      </c>
      <c r="AA9" s="205">
        <f>+Flags!AA157</f>
        <v>1</v>
      </c>
      <c r="AB9" s="205">
        <f>+Flags!AB157</f>
        <v>1</v>
      </c>
      <c r="AC9" s="205">
        <f>+Flags!AC157</f>
        <v>1</v>
      </c>
      <c r="AD9" s="205">
        <f>+Flags!AD157</f>
        <v>1</v>
      </c>
      <c r="AE9" s="205">
        <f>+Flags!AE157</f>
        <v>1</v>
      </c>
      <c r="AF9" s="205">
        <f>+Flags!AF157</f>
        <v>1</v>
      </c>
      <c r="AG9" s="205">
        <f>+Flags!AG157</f>
        <v>1</v>
      </c>
      <c r="AH9" s="205">
        <f>+Flags!AH157</f>
        <v>1</v>
      </c>
      <c r="AI9" s="205">
        <f>+Flags!AI157</f>
        <v>1</v>
      </c>
      <c r="AJ9" s="205">
        <f>+Flags!AJ157</f>
        <v>1</v>
      </c>
      <c r="AK9" s="205">
        <f>+Flags!AK157</f>
        <v>0</v>
      </c>
      <c r="AL9" s="205">
        <f>+Flags!AL157</f>
        <v>0</v>
      </c>
      <c r="AM9" s="205">
        <f>+Flags!AM157</f>
        <v>0</v>
      </c>
      <c r="AN9" s="205">
        <f>+Flags!AN157</f>
        <v>0</v>
      </c>
      <c r="AO9" s="205">
        <f>+Flags!AO157</f>
        <v>0</v>
      </c>
      <c r="AP9" s="205">
        <f>+Flags!AP157</f>
        <v>0</v>
      </c>
      <c r="AQ9" s="205">
        <f>+Flags!AQ157</f>
        <v>0</v>
      </c>
      <c r="AR9" s="205">
        <f>+Flags!AR157</f>
        <v>0</v>
      </c>
      <c r="AS9" s="205">
        <f>+Flags!AS157</f>
        <v>0</v>
      </c>
      <c r="AT9" s="205">
        <f>+Flags!AT157</f>
        <v>0</v>
      </c>
      <c r="AU9" s="205">
        <f>+Flags!AU157</f>
        <v>0</v>
      </c>
      <c r="AV9" s="205">
        <f>+Flags!AV157</f>
        <v>0</v>
      </c>
      <c r="AW9" s="51"/>
      <c r="AX9" s="51"/>
      <c r="AY9" s="51"/>
      <c r="AZ9" s="51"/>
      <c r="BA9" s="51"/>
      <c r="BB9" s="51"/>
      <c r="BC9" s="51"/>
      <c r="BD9" s="51"/>
      <c r="BE9" s="51"/>
      <c r="BF9" s="51"/>
    </row>
    <row r="10" spans="1:58" x14ac:dyDescent="0.2">
      <c r="B10" s="2" t="str">
        <f>+Flags!B116</f>
        <v>Días del periodo Operación Tramo 2B</v>
      </c>
      <c r="C10" s="2"/>
      <c r="D10" s="2"/>
      <c r="E10" s="2"/>
      <c r="F10" s="2"/>
      <c r="G10" s="160">
        <f>+Flags!G116</f>
        <v>0</v>
      </c>
      <c r="H10" s="160">
        <f>+Flags!H116</f>
        <v>0</v>
      </c>
      <c r="I10" s="160">
        <f>+Flags!I116</f>
        <v>0</v>
      </c>
      <c r="J10" s="160">
        <f>+Flags!J116</f>
        <v>275</v>
      </c>
      <c r="K10" s="160">
        <f>+Flags!K116</f>
        <v>365</v>
      </c>
      <c r="L10" s="160">
        <f>+Flags!L116</f>
        <v>366</v>
      </c>
      <c r="M10" s="160">
        <f>+Flags!M116</f>
        <v>365</v>
      </c>
      <c r="N10" s="160">
        <f>+Flags!N116</f>
        <v>365</v>
      </c>
      <c r="O10" s="160">
        <f>+Flags!O116</f>
        <v>365</v>
      </c>
      <c r="P10" s="160">
        <f>+Flags!P116</f>
        <v>366</v>
      </c>
      <c r="Q10" s="160">
        <f>+Flags!Q116</f>
        <v>365</v>
      </c>
      <c r="R10" s="160">
        <f>+Flags!R116</f>
        <v>365</v>
      </c>
      <c r="S10" s="160">
        <f>+Flags!S116</f>
        <v>365</v>
      </c>
      <c r="T10" s="160">
        <f>+Flags!T116</f>
        <v>366</v>
      </c>
      <c r="U10" s="160">
        <f>+Flags!U116</f>
        <v>365</v>
      </c>
      <c r="V10" s="160">
        <f>+Flags!V116</f>
        <v>365</v>
      </c>
      <c r="W10" s="160">
        <f>+Flags!W116</f>
        <v>365</v>
      </c>
      <c r="X10" s="160">
        <f>+Flags!X116</f>
        <v>366</v>
      </c>
      <c r="Y10" s="160">
        <f>+Flags!Y116</f>
        <v>365</v>
      </c>
      <c r="Z10" s="160">
        <f>+Flags!Z116</f>
        <v>365</v>
      </c>
      <c r="AA10" s="160">
        <f>+Flags!AA116</f>
        <v>365</v>
      </c>
      <c r="AB10" s="160">
        <f>+Flags!AB116</f>
        <v>366</v>
      </c>
      <c r="AC10" s="160">
        <f>+Flags!AC116</f>
        <v>365</v>
      </c>
      <c r="AD10" s="160">
        <f>+Flags!AD116</f>
        <v>365</v>
      </c>
      <c r="AE10" s="160">
        <f>+Flags!AE116</f>
        <v>365</v>
      </c>
      <c r="AF10" s="160">
        <f>+Flags!AF116</f>
        <v>366</v>
      </c>
      <c r="AG10" s="160">
        <f>+Flags!AG116</f>
        <v>365</v>
      </c>
      <c r="AH10" s="160">
        <f>+Flags!AH116</f>
        <v>365</v>
      </c>
      <c r="AI10" s="160">
        <f>+Flags!AI116</f>
        <v>365</v>
      </c>
      <c r="AJ10" s="160">
        <f>+Flags!AJ116</f>
        <v>366</v>
      </c>
      <c r="AK10" s="160">
        <f>+Flags!AK116</f>
        <v>0</v>
      </c>
      <c r="AL10" s="160">
        <f>+Flags!AL116</f>
        <v>0</v>
      </c>
      <c r="AM10" s="160">
        <f>+Flags!AM116</f>
        <v>0</v>
      </c>
      <c r="AN10" s="160">
        <f>+Flags!AN116</f>
        <v>0</v>
      </c>
      <c r="AO10" s="160">
        <f>+Flags!AO116</f>
        <v>0</v>
      </c>
      <c r="AP10" s="160">
        <f>+Flags!AP116</f>
        <v>0</v>
      </c>
      <c r="AQ10" s="160">
        <f>+Flags!AQ116</f>
        <v>0</v>
      </c>
      <c r="AR10" s="160">
        <f>+Flags!AR116</f>
        <v>0</v>
      </c>
      <c r="AS10" s="160">
        <f>+Flags!AS116</f>
        <v>0</v>
      </c>
      <c r="AT10" s="160">
        <f>+Flags!AT116</f>
        <v>0</v>
      </c>
      <c r="AU10" s="160">
        <f>+Flags!AU116</f>
        <v>0</v>
      </c>
      <c r="AV10" s="160">
        <f>+Flags!AV116</f>
        <v>0</v>
      </c>
      <c r="AW10" s="52"/>
      <c r="AX10" s="52"/>
      <c r="AY10" s="52"/>
      <c r="AZ10" s="52"/>
      <c r="BA10" s="52"/>
      <c r="BB10" s="52"/>
      <c r="BC10" s="52"/>
      <c r="BD10" s="52"/>
      <c r="BE10" s="52"/>
      <c r="BF10" s="52"/>
    </row>
    <row r="11" spans="1:58" x14ac:dyDescent="0.2">
      <c r="B11" s="2" t="str">
        <f>+Flags!B50</f>
        <v>Factor de Actualización PYG 2021</v>
      </c>
      <c r="C11" s="2"/>
      <c r="D11" s="2"/>
      <c r="E11" s="2"/>
      <c r="F11" s="2"/>
      <c r="G11" s="201">
        <f>+Flags!G50</f>
        <v>1.1360320000000002</v>
      </c>
      <c r="H11" s="201">
        <f>+Flags!H50</f>
        <v>1.17579312</v>
      </c>
      <c r="I11" s="201">
        <f>+Flags!I50</f>
        <v>1.2334069828799998</v>
      </c>
      <c r="J11" s="201">
        <f>+Flags!J50</f>
        <v>1.2790430412465597</v>
      </c>
      <c r="K11" s="201">
        <f>+Flags!K50</f>
        <v>1.3263676337726822</v>
      </c>
      <c r="L11" s="201">
        <f>+Flags!L50</f>
        <v>1.3754432362222713</v>
      </c>
      <c r="M11" s="201">
        <f>+Flags!M50</f>
        <v>1.4263346359624951</v>
      </c>
      <c r="N11" s="201">
        <f>+Flags!N50</f>
        <v>1.4791090174931074</v>
      </c>
      <c r="O11" s="201">
        <f>+Flags!O50</f>
        <v>1.5338360511403524</v>
      </c>
      <c r="P11" s="201">
        <f>+Flags!P50</f>
        <v>1.5905879850325453</v>
      </c>
      <c r="Q11" s="201">
        <f>+Flags!Q50</f>
        <v>1.6494397404787493</v>
      </c>
      <c r="R11" s="201">
        <f>+Flags!R50</f>
        <v>1.7104690108764629</v>
      </c>
      <c r="S11" s="201">
        <f>+Flags!S50</f>
        <v>1.7737563642788918</v>
      </c>
      <c r="T11" s="201">
        <f>+Flags!T50</f>
        <v>1.8393853497572108</v>
      </c>
      <c r="U11" s="201">
        <f>+Flags!U50</f>
        <v>1.9074426076982274</v>
      </c>
      <c r="V11" s="201">
        <f>+Flags!V50</f>
        <v>1.9780179841830616</v>
      </c>
      <c r="W11" s="201">
        <f>+Flags!W50</f>
        <v>2.0512046495978349</v>
      </c>
      <c r="X11" s="201">
        <f>+Flags!X50</f>
        <v>2.1270992216329545</v>
      </c>
      <c r="Y11" s="201">
        <f>+Flags!Y50</f>
        <v>2.2058018928333736</v>
      </c>
      <c r="Z11" s="201">
        <f>+Flags!Z50</f>
        <v>2.2874165628682084</v>
      </c>
      <c r="AA11" s="201">
        <f>+Flags!AA50</f>
        <v>2.3720509756943318</v>
      </c>
      <c r="AB11" s="201">
        <f>+Flags!AB50</f>
        <v>2.459816861795022</v>
      </c>
      <c r="AC11" s="201">
        <f>+Flags!AC50</f>
        <v>2.5508300856814374</v>
      </c>
      <c r="AD11" s="201">
        <f>+Flags!AD50</f>
        <v>2.6452107988516502</v>
      </c>
      <c r="AE11" s="201">
        <f>+Flags!AE50</f>
        <v>2.7430835984091613</v>
      </c>
      <c r="AF11" s="201">
        <f>+Flags!AF50</f>
        <v>2.8445776915502998</v>
      </c>
      <c r="AG11" s="201">
        <f>+Flags!AG50</f>
        <v>2.9498270661376607</v>
      </c>
      <c r="AH11" s="201">
        <f>+Flags!AH50</f>
        <v>3.0589706675847537</v>
      </c>
      <c r="AI11" s="201">
        <f>+Flags!AI50</f>
        <v>3.1721525822853893</v>
      </c>
      <c r="AJ11" s="201">
        <f>+Flags!AJ50</f>
        <v>3.2895222278299485</v>
      </c>
      <c r="AK11" s="201">
        <f>+Flags!AK50</f>
        <v>3.4112345502596564</v>
      </c>
      <c r="AL11" s="201">
        <f>+Flags!AL50</f>
        <v>3.5374502286192633</v>
      </c>
      <c r="AM11" s="201">
        <f>+Flags!AM50</f>
        <v>3.6683358870781757</v>
      </c>
      <c r="AN11" s="201">
        <f>+Flags!AN50</f>
        <v>3.8040643149000681</v>
      </c>
      <c r="AO11" s="201">
        <f>+Flags!AO50</f>
        <v>3.9448146945513702</v>
      </c>
      <c r="AP11" s="201">
        <f>+Flags!AP50</f>
        <v>4.0907728382497703</v>
      </c>
      <c r="AQ11" s="201">
        <f>+Flags!AQ50</f>
        <v>4.242131433265012</v>
      </c>
      <c r="AR11" s="201">
        <f>+Flags!AR50</f>
        <v>4.3990902962958174</v>
      </c>
      <c r="AS11" s="201">
        <f>+Flags!AS50</f>
        <v>4.5618566372587619</v>
      </c>
      <c r="AT11" s="201">
        <f>+Flags!AT50</f>
        <v>4.7306453328373355</v>
      </c>
      <c r="AU11" s="201">
        <f>+Flags!AU50</f>
        <v>4.9056792101523161</v>
      </c>
      <c r="AV11" s="201">
        <f>+Flags!AV50</f>
        <v>5.0871893409279512</v>
      </c>
      <c r="AW11" s="52"/>
      <c r="AX11" s="52"/>
      <c r="AY11" s="52"/>
      <c r="AZ11" s="52"/>
      <c r="BA11" s="52"/>
      <c r="BB11" s="52"/>
      <c r="BC11" s="52"/>
      <c r="BD11" s="52"/>
      <c r="BE11" s="52"/>
      <c r="BF11" s="52"/>
    </row>
    <row r="12" spans="1:58" x14ac:dyDescent="0.2">
      <c r="B12" s="2" t="str">
        <f>+Flags!B52</f>
        <v>Factor de Actualización USD 2021</v>
      </c>
      <c r="C12" s="2"/>
      <c r="D12" s="2"/>
      <c r="E12" s="2"/>
      <c r="F12" s="2"/>
      <c r="G12" s="201">
        <f>+Flags!G52</f>
        <v>1.1286659999999999</v>
      </c>
      <c r="H12" s="201">
        <f>+Flags!H52</f>
        <v>1.169297976</v>
      </c>
      <c r="I12" s="201">
        <f>+Flags!I52</f>
        <v>1.188006743616</v>
      </c>
      <c r="J12" s="201">
        <f>+Flags!J52</f>
        <v>1.2129548852319358</v>
      </c>
      <c r="K12" s="201">
        <f>+Flags!K52</f>
        <v>1.2384269378218065</v>
      </c>
      <c r="L12" s="201">
        <f>+Flags!L52</f>
        <v>1.2644339035160643</v>
      </c>
      <c r="M12" s="201">
        <f>+Flags!M52</f>
        <v>1.2909870154899015</v>
      </c>
      <c r="N12" s="201">
        <f>+Flags!N52</f>
        <v>1.3180977428151892</v>
      </c>
      <c r="O12" s="201">
        <f>+Flags!O52</f>
        <v>1.345777795414308</v>
      </c>
      <c r="P12" s="201">
        <f>+Flags!P52</f>
        <v>1.3740391291180083</v>
      </c>
      <c r="Q12" s="201">
        <f>+Flags!Q52</f>
        <v>1.4028939508294864</v>
      </c>
      <c r="R12" s="201">
        <f>+Flags!R52</f>
        <v>1.4323547237969054</v>
      </c>
      <c r="S12" s="201">
        <f>+Flags!S52</f>
        <v>1.4624341729966404</v>
      </c>
      <c r="T12" s="201">
        <f>+Flags!T52</f>
        <v>1.4931452906295697</v>
      </c>
      <c r="U12" s="201">
        <f>+Flags!U52</f>
        <v>1.5245013417327906</v>
      </c>
      <c r="V12" s="201">
        <f>+Flags!V52</f>
        <v>1.556515869909179</v>
      </c>
      <c r="W12" s="201">
        <f>+Flags!W52</f>
        <v>1.5892027031772715</v>
      </c>
      <c r="X12" s="201">
        <f>+Flags!X52</f>
        <v>1.6225759599439942</v>
      </c>
      <c r="Y12" s="201">
        <f>+Flags!Y52</f>
        <v>1.6566500551028178</v>
      </c>
      <c r="Z12" s="201">
        <f>+Flags!Z52</f>
        <v>1.6914397062599769</v>
      </c>
      <c r="AA12" s="201">
        <f>+Flags!AA52</f>
        <v>1.7269599400914362</v>
      </c>
      <c r="AB12" s="201">
        <f>+Flags!AB52</f>
        <v>1.7632260988333561</v>
      </c>
      <c r="AC12" s="201">
        <f>+Flags!AC52</f>
        <v>1.8002538469088565</v>
      </c>
      <c r="AD12" s="201">
        <f>+Flags!AD52</f>
        <v>1.8380591776939423</v>
      </c>
      <c r="AE12" s="201">
        <f>+Flags!AE52</f>
        <v>1.876658420425515</v>
      </c>
      <c r="AF12" s="201">
        <f>+Flags!AF52</f>
        <v>1.9160682472544506</v>
      </c>
      <c r="AG12" s="201">
        <f>+Flags!AG52</f>
        <v>1.9563056804467938</v>
      </c>
      <c r="AH12" s="201">
        <f>+Flags!AH52</f>
        <v>1.9973880997361761</v>
      </c>
      <c r="AI12" s="201">
        <f>+Flags!AI52</f>
        <v>2.0393332498306358</v>
      </c>
      <c r="AJ12" s="201">
        <f>+Flags!AJ52</f>
        <v>2.0821592480770788</v>
      </c>
      <c r="AK12" s="201">
        <f>+Flags!AK52</f>
        <v>2.1258845922866971</v>
      </c>
      <c r="AL12" s="201">
        <f>+Flags!AL52</f>
        <v>2.1705281687247178</v>
      </c>
      <c r="AM12" s="201">
        <f>+Flags!AM52</f>
        <v>2.2161092602679364</v>
      </c>
      <c r="AN12" s="201">
        <f>+Flags!AN52</f>
        <v>2.2626475547335629</v>
      </c>
      <c r="AO12" s="201">
        <f>+Flags!AO52</f>
        <v>2.3101631533829674</v>
      </c>
      <c r="AP12" s="201">
        <f>+Flags!AP52</f>
        <v>2.3586765796040097</v>
      </c>
      <c r="AQ12" s="201">
        <f>+Flags!AQ52</f>
        <v>2.4082087877756937</v>
      </c>
      <c r="AR12" s="201">
        <f>+Flags!AR52</f>
        <v>2.4587811723189832</v>
      </c>
      <c r="AS12" s="201">
        <f>+Flags!AS52</f>
        <v>2.5104155769376817</v>
      </c>
      <c r="AT12" s="201">
        <f>+Flags!AT52</f>
        <v>2.5631343040533729</v>
      </c>
      <c r="AU12" s="201">
        <f>+Flags!AU52</f>
        <v>2.6169601244384935</v>
      </c>
      <c r="AV12" s="201">
        <f>+Flags!AV52</f>
        <v>2.6719162870517015</v>
      </c>
      <c r="AW12" s="52"/>
      <c r="AX12" s="52"/>
      <c r="AY12" s="52"/>
      <c r="AZ12" s="52"/>
      <c r="BA12" s="52"/>
      <c r="BB12" s="52"/>
      <c r="BC12" s="52"/>
      <c r="BD12" s="52"/>
      <c r="BE12" s="52"/>
      <c r="BF12" s="52"/>
    </row>
    <row r="13" spans="1:58" x14ac:dyDescent="0.2">
      <c r="B13" s="2" t="str">
        <f>+Hip!B22</f>
        <v>Proyección tipo cambio aplicado al MEF</v>
      </c>
      <c r="C13" s="2"/>
      <c r="D13" s="2"/>
      <c r="E13" s="2"/>
      <c r="F13" s="2"/>
      <c r="G13" s="160">
        <f>+Hip!G22</f>
        <v>6879.4681986518717</v>
      </c>
      <c r="H13" s="160">
        <f>+Hip!H22</f>
        <v>7102.9154925057219</v>
      </c>
      <c r="I13" s="160">
        <f>+Hip!I22</f>
        <v>7214.2246481179573</v>
      </c>
      <c r="J13" s="160">
        <f>+Hip!J22</f>
        <v>7327.2781195869948</v>
      </c>
      <c r="K13" s="160">
        <f>+Hip!K22</f>
        <v>7442.1032419311587</v>
      </c>
      <c r="L13" s="160">
        <f>+Hip!L22</f>
        <v>7558.7277785334099</v>
      </c>
      <c r="M13" s="160">
        <f>+Hip!M22</f>
        <v>7677.1799278542076</v>
      </c>
      <c r="N13" s="160">
        <f>+Hip!N22</f>
        <v>7797.4883302495718</v>
      </c>
      <c r="O13" s="160">
        <f>+Hip!O22</f>
        <v>7919.6820748959908</v>
      </c>
      <c r="P13" s="160">
        <f>+Hip!P22</f>
        <v>8043.7907068238428</v>
      </c>
      <c r="Q13" s="160">
        <f>+Hip!Q22</f>
        <v>8169.8442340610427</v>
      </c>
      <c r="R13" s="160">
        <f>+Hip!R22</f>
        <v>8297.8731348886395</v>
      </c>
      <c r="S13" s="160">
        <f>+Hip!S22</f>
        <v>8427.9083652101071</v>
      </c>
      <c r="T13" s="160">
        <f>+Hip!T22</f>
        <v>8559.9813660361233</v>
      </c>
      <c r="U13" s="160">
        <f>+Hip!U22</f>
        <v>8694.1240710866405</v>
      </c>
      <c r="V13" s="160">
        <f>+Hip!V22</f>
        <v>8830.3689145120934</v>
      </c>
      <c r="W13" s="160">
        <f>+Hip!W22</f>
        <v>8968.7488387355934</v>
      </c>
      <c r="X13" s="160">
        <f>+Hip!X22</f>
        <v>9109.2973024180319</v>
      </c>
      <c r="Y13" s="160">
        <f>+Hip!Y22</f>
        <v>9252.0482885479905</v>
      </c>
      <c r="Z13" s="160">
        <f>+Hip!Z22</f>
        <v>9397.036312658438</v>
      </c>
      <c r="AA13" s="160">
        <f>+Hip!AA22</f>
        <v>9544.2964311721844</v>
      </c>
      <c r="AB13" s="160">
        <f>+Hip!AB22</f>
        <v>9693.8642498781137</v>
      </c>
      <c r="AC13" s="160">
        <f>+Hip!AC22</f>
        <v>9845.7759325402585</v>
      </c>
      <c r="AD13" s="160">
        <f>+Hip!AD22</f>
        <v>10000.068209641771</v>
      </c>
      <c r="AE13" s="160">
        <f>+Hip!AE22</f>
        <v>10156.778387265931</v>
      </c>
      <c r="AF13" s="160">
        <f>+Hip!AF22</f>
        <v>10315.944356116326</v>
      </c>
      <c r="AG13" s="160">
        <f>+Hip!AG22</f>
        <v>10477.604600678384</v>
      </c>
      <c r="AH13" s="160">
        <f>+Hip!AH22</f>
        <v>10641.798208524471</v>
      </c>
      <c r="AI13" s="160">
        <f>+Hip!AI22</f>
        <v>10808.564879764815</v>
      </c>
      <c r="AJ13" s="160">
        <f>+Hip!AJ22</f>
        <v>10977.944936646536</v>
      </c>
      <c r="AK13" s="160">
        <f>+Hip!AK22</f>
        <v>11149.979333303094</v>
      </c>
      <c r="AL13" s="160">
        <f>+Hip!AL22</f>
        <v>11324.709665656521</v>
      </c>
      <c r="AM13" s="160">
        <f>+Hip!AM22</f>
        <v>11502.178181474841</v>
      </c>
      <c r="AN13" s="160">
        <f>+Hip!AN22</f>
        <v>11682.427790587082</v>
      </c>
      <c r="AO13" s="160">
        <f>+Hip!AO22</f>
        <v>11865.502075258379</v>
      </c>
      <c r="AP13" s="160">
        <f>+Hip!AP22</f>
        <v>12051.445300727657</v>
      </c>
      <c r="AQ13" s="160">
        <f>+Hip!AQ22</f>
        <v>12240.302425910462</v>
      </c>
      <c r="AR13" s="160">
        <f>+Hip!AR22</f>
        <v>12432.11911426949</v>
      </c>
      <c r="AS13" s="160">
        <f>+Hip!AS22</f>
        <v>12626.941744855496</v>
      </c>
      <c r="AT13" s="160">
        <f>+Hip!AT22</f>
        <v>12824.817423521205</v>
      </c>
      <c r="AU13" s="160">
        <f>+Hip!AU22</f>
        <v>13025.79399431096</v>
      </c>
      <c r="AV13" s="160">
        <f>+Hip!AV22</f>
        <v>13229.920051028859</v>
      </c>
      <c r="AW13" s="52"/>
      <c r="AX13" s="52"/>
      <c r="AY13" s="52"/>
      <c r="AZ13" s="52"/>
      <c r="BA13" s="52"/>
      <c r="BB13" s="52"/>
      <c r="BC13" s="52"/>
      <c r="BD13" s="52"/>
      <c r="BE13" s="52"/>
      <c r="BF13" s="52"/>
    </row>
    <row r="14" spans="1:58" x14ac:dyDescent="0.2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spans="1:58" x14ac:dyDescent="0.2">
      <c r="B15" s="169" t="s">
        <v>27</v>
      </c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</row>
    <row r="16" spans="1:58" x14ac:dyDescent="0.2"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2:48" x14ac:dyDescent="0.2">
      <c r="B17" s="2" t="s">
        <v>723</v>
      </c>
      <c r="C17" s="290">
        <f>+Control!Q6</f>
        <v>0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spans="2:48" x14ac:dyDescent="0.2">
      <c r="B18" s="2" t="s">
        <v>597</v>
      </c>
      <c r="C18" s="290">
        <f>+Control!P6</f>
        <v>0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spans="2:48" x14ac:dyDescent="0.2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spans="2:48" x14ac:dyDescent="0.2">
      <c r="B20" s="284" t="s">
        <v>278</v>
      </c>
      <c r="C20" s="365" t="str">
        <f>+Control!J11</f>
        <v>SI</v>
      </c>
      <c r="D20" s="286"/>
      <c r="E20" s="286"/>
      <c r="F20" s="286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287"/>
      <c r="Z20" s="287"/>
      <c r="AA20" s="287"/>
      <c r="AB20" s="287"/>
      <c r="AC20" s="287"/>
      <c r="AD20" s="287"/>
      <c r="AE20" s="287"/>
      <c r="AF20" s="287"/>
      <c r="AG20" s="287"/>
      <c r="AH20" s="287"/>
      <c r="AI20" s="287"/>
      <c r="AJ20" s="287"/>
      <c r="AK20" s="287"/>
      <c r="AL20" s="287"/>
      <c r="AM20" s="287"/>
      <c r="AN20" s="287"/>
      <c r="AO20" s="287"/>
      <c r="AP20" s="287"/>
      <c r="AQ20" s="287"/>
      <c r="AR20" s="287"/>
      <c r="AS20" s="287"/>
      <c r="AT20" s="287"/>
      <c r="AU20" s="287"/>
      <c r="AV20" s="287"/>
    </row>
    <row r="21" spans="2:48" x14ac:dyDescent="0.2">
      <c r="B21" s="2"/>
      <c r="C21" s="164"/>
      <c r="D21" s="164"/>
      <c r="E21" s="164"/>
      <c r="F21" s="16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</row>
    <row r="22" spans="2:48" x14ac:dyDescent="0.2">
      <c r="B22" s="9" t="s">
        <v>129</v>
      </c>
      <c r="C22" s="259"/>
      <c r="D22" s="164"/>
      <c r="E22" s="164"/>
      <c r="F22" s="164"/>
      <c r="G22" s="317"/>
      <c r="H22" s="317"/>
      <c r="I22" s="317"/>
      <c r="J22" s="317"/>
      <c r="K22" s="317"/>
      <c r="L22" s="317"/>
      <c r="M22" s="317"/>
      <c r="N22" s="317"/>
      <c r="O22" s="317"/>
      <c r="P22" s="317"/>
      <c r="Q22" s="317"/>
      <c r="R22" s="317"/>
      <c r="S22" s="317"/>
      <c r="T22" s="317"/>
      <c r="U22" s="317"/>
      <c r="V22" s="317"/>
      <c r="W22" s="317"/>
      <c r="X22" s="317"/>
      <c r="Y22" s="317"/>
      <c r="Z22" s="317"/>
      <c r="AA22" s="317"/>
      <c r="AB22" s="317"/>
      <c r="AC22" s="317"/>
      <c r="AD22" s="317"/>
      <c r="AE22" s="317"/>
      <c r="AF22" s="317"/>
      <c r="AG22" s="317"/>
      <c r="AH22" s="317"/>
      <c r="AI22" s="317"/>
      <c r="AJ22" s="317"/>
      <c r="AK22" s="317"/>
      <c r="AL22" s="317"/>
      <c r="AM22" s="317"/>
      <c r="AN22" s="317"/>
      <c r="AO22" s="317"/>
      <c r="AP22" s="317"/>
      <c r="AQ22" s="317"/>
      <c r="AR22" s="317"/>
      <c r="AS22" s="317"/>
      <c r="AT22" s="317"/>
      <c r="AU22" s="317"/>
      <c r="AV22" s="317"/>
    </row>
    <row r="23" spans="2:48" x14ac:dyDescent="0.2">
      <c r="B23" s="510" t="s">
        <v>279</v>
      </c>
      <c r="C23" s="259">
        <f>+Hip!D57</f>
        <v>15</v>
      </c>
      <c r="D23" s="164"/>
      <c r="E23" s="164"/>
      <c r="F23" s="164"/>
      <c r="G23" s="317">
        <f t="shared" ref="G23:V31" si="0">+$C23*G$11*($C$20="SI")*(1+$C$17)</f>
        <v>17.040480000000002</v>
      </c>
      <c r="H23" s="317">
        <f t="shared" si="0"/>
        <v>17.636896799999999</v>
      </c>
      <c r="I23" s="317">
        <f t="shared" si="0"/>
        <v>18.501104743199999</v>
      </c>
      <c r="J23" s="317">
        <f t="shared" si="0"/>
        <v>19.185645618698395</v>
      </c>
      <c r="K23" s="317">
        <f t="shared" si="0"/>
        <v>19.895514506590231</v>
      </c>
      <c r="L23" s="317">
        <f t="shared" si="0"/>
        <v>20.63164854333407</v>
      </c>
      <c r="M23" s="317">
        <f t="shared" si="0"/>
        <v>21.395019539437428</v>
      </c>
      <c r="N23" s="317">
        <f t="shared" si="0"/>
        <v>22.18663526239661</v>
      </c>
      <c r="O23" s="317">
        <f t="shared" si="0"/>
        <v>23.007540767105287</v>
      </c>
      <c r="P23" s="317">
        <f t="shared" si="0"/>
        <v>23.858819775488179</v>
      </c>
      <c r="Q23" s="317">
        <f t="shared" si="0"/>
        <v>24.741596107181241</v>
      </c>
      <c r="R23" s="317">
        <f t="shared" si="0"/>
        <v>25.657035163146944</v>
      </c>
      <c r="S23" s="317">
        <f t="shared" si="0"/>
        <v>26.606345464183377</v>
      </c>
      <c r="T23" s="317">
        <f t="shared" si="0"/>
        <v>27.590780246358161</v>
      </c>
      <c r="U23" s="317">
        <f t="shared" si="0"/>
        <v>28.611639115473409</v>
      </c>
      <c r="V23" s="317">
        <f t="shared" si="0"/>
        <v>29.670269762745924</v>
      </c>
      <c r="W23" s="317">
        <f t="shared" ref="H23:AV29" si="1">+$C23*W$11*($C$20="SI")*(1+$C$17)</f>
        <v>30.768069743967523</v>
      </c>
      <c r="X23" s="317">
        <f t="shared" si="1"/>
        <v>31.906488324494319</v>
      </c>
      <c r="Y23" s="317">
        <f t="shared" si="1"/>
        <v>33.087028392500606</v>
      </c>
      <c r="Z23" s="317">
        <f t="shared" si="1"/>
        <v>34.311248443023125</v>
      </c>
      <c r="AA23" s="317">
        <f t="shared" si="1"/>
        <v>35.58076463541498</v>
      </c>
      <c r="AB23" s="317">
        <f t="shared" si="1"/>
        <v>36.897252926925333</v>
      </c>
      <c r="AC23" s="317">
        <f t="shared" si="1"/>
        <v>38.262451285221559</v>
      </c>
      <c r="AD23" s="317">
        <f t="shared" si="1"/>
        <v>39.678161982774753</v>
      </c>
      <c r="AE23" s="317">
        <f t="shared" si="1"/>
        <v>41.146253976137416</v>
      </c>
      <c r="AF23" s="317">
        <f t="shared" si="1"/>
        <v>42.668665373254498</v>
      </c>
      <c r="AG23" s="317">
        <f t="shared" si="1"/>
        <v>44.247405992064913</v>
      </c>
      <c r="AH23" s="317">
        <f t="shared" si="1"/>
        <v>45.884560013771306</v>
      </c>
      <c r="AI23" s="317">
        <f t="shared" si="1"/>
        <v>47.582288734280837</v>
      </c>
      <c r="AJ23" s="317">
        <f t="shared" si="1"/>
        <v>49.342833417449228</v>
      </c>
      <c r="AK23" s="317">
        <f t="shared" si="1"/>
        <v>51.168518253894845</v>
      </c>
      <c r="AL23" s="317">
        <f t="shared" si="1"/>
        <v>53.061753429288949</v>
      </c>
      <c r="AM23" s="317">
        <f t="shared" si="1"/>
        <v>55.025038306172632</v>
      </c>
      <c r="AN23" s="317">
        <f t="shared" si="1"/>
        <v>57.060964723501023</v>
      </c>
      <c r="AO23" s="317">
        <f t="shared" si="1"/>
        <v>59.172220418270555</v>
      </c>
      <c r="AP23" s="317">
        <f t="shared" si="1"/>
        <v>61.361592573746556</v>
      </c>
      <c r="AQ23" s="317">
        <f t="shared" si="1"/>
        <v>63.631971498975176</v>
      </c>
      <c r="AR23" s="317">
        <f t="shared" si="1"/>
        <v>65.986354444437268</v>
      </c>
      <c r="AS23" s="317">
        <f t="shared" si="1"/>
        <v>68.427849558881434</v>
      </c>
      <c r="AT23" s="317">
        <f t="shared" si="1"/>
        <v>70.959679992560027</v>
      </c>
      <c r="AU23" s="317">
        <f t="shared" si="1"/>
        <v>73.585188152284744</v>
      </c>
      <c r="AV23" s="317">
        <f t="shared" si="1"/>
        <v>76.307840113919269</v>
      </c>
    </row>
    <row r="24" spans="2:48" x14ac:dyDescent="0.2">
      <c r="B24" s="510" t="s">
        <v>280</v>
      </c>
      <c r="C24" s="259">
        <f>+Hip!D58</f>
        <v>15</v>
      </c>
      <c r="D24" s="164"/>
      <c r="E24" s="164"/>
      <c r="F24" s="164"/>
      <c r="G24" s="317">
        <f t="shared" si="0"/>
        <v>17.040480000000002</v>
      </c>
      <c r="H24" s="317">
        <f t="shared" si="1"/>
        <v>17.636896799999999</v>
      </c>
      <c r="I24" s="317">
        <f t="shared" si="1"/>
        <v>18.501104743199999</v>
      </c>
      <c r="J24" s="317">
        <f t="shared" si="1"/>
        <v>19.185645618698395</v>
      </c>
      <c r="K24" s="317">
        <f t="shared" si="1"/>
        <v>19.895514506590231</v>
      </c>
      <c r="L24" s="317">
        <f t="shared" si="1"/>
        <v>20.63164854333407</v>
      </c>
      <c r="M24" s="317">
        <f t="shared" si="1"/>
        <v>21.395019539437428</v>
      </c>
      <c r="N24" s="317">
        <f t="shared" si="1"/>
        <v>22.18663526239661</v>
      </c>
      <c r="O24" s="317">
        <f t="shared" si="1"/>
        <v>23.007540767105287</v>
      </c>
      <c r="P24" s="317">
        <f t="shared" si="1"/>
        <v>23.858819775488179</v>
      </c>
      <c r="Q24" s="317">
        <f t="shared" si="1"/>
        <v>24.741596107181241</v>
      </c>
      <c r="R24" s="317">
        <f t="shared" si="1"/>
        <v>25.657035163146944</v>
      </c>
      <c r="S24" s="317">
        <f t="shared" si="1"/>
        <v>26.606345464183377</v>
      </c>
      <c r="T24" s="317">
        <f t="shared" si="1"/>
        <v>27.590780246358161</v>
      </c>
      <c r="U24" s="317">
        <f t="shared" si="1"/>
        <v>28.611639115473409</v>
      </c>
      <c r="V24" s="317">
        <f t="shared" si="1"/>
        <v>29.670269762745924</v>
      </c>
      <c r="W24" s="317">
        <f t="shared" si="1"/>
        <v>30.768069743967523</v>
      </c>
      <c r="X24" s="317">
        <f t="shared" si="1"/>
        <v>31.906488324494319</v>
      </c>
      <c r="Y24" s="317">
        <f t="shared" si="1"/>
        <v>33.087028392500606</v>
      </c>
      <c r="Z24" s="317">
        <f t="shared" si="1"/>
        <v>34.311248443023125</v>
      </c>
      <c r="AA24" s="317">
        <f t="shared" si="1"/>
        <v>35.58076463541498</v>
      </c>
      <c r="AB24" s="317">
        <f t="shared" si="1"/>
        <v>36.897252926925333</v>
      </c>
      <c r="AC24" s="317">
        <f t="shared" si="1"/>
        <v>38.262451285221559</v>
      </c>
      <c r="AD24" s="317">
        <f t="shared" si="1"/>
        <v>39.678161982774753</v>
      </c>
      <c r="AE24" s="317">
        <f t="shared" si="1"/>
        <v>41.146253976137416</v>
      </c>
      <c r="AF24" s="317">
        <f t="shared" si="1"/>
        <v>42.668665373254498</v>
      </c>
      <c r="AG24" s="317">
        <f t="shared" si="1"/>
        <v>44.247405992064913</v>
      </c>
      <c r="AH24" s="317">
        <f t="shared" si="1"/>
        <v>45.884560013771306</v>
      </c>
      <c r="AI24" s="317">
        <f t="shared" si="1"/>
        <v>47.582288734280837</v>
      </c>
      <c r="AJ24" s="317">
        <f t="shared" si="1"/>
        <v>49.342833417449228</v>
      </c>
      <c r="AK24" s="317">
        <f t="shared" si="1"/>
        <v>51.168518253894845</v>
      </c>
      <c r="AL24" s="317">
        <f t="shared" si="1"/>
        <v>53.061753429288949</v>
      </c>
      <c r="AM24" s="317">
        <f t="shared" si="1"/>
        <v>55.025038306172632</v>
      </c>
      <c r="AN24" s="317">
        <f t="shared" si="1"/>
        <v>57.060964723501023</v>
      </c>
      <c r="AO24" s="317">
        <f t="shared" si="1"/>
        <v>59.172220418270555</v>
      </c>
      <c r="AP24" s="317">
        <f t="shared" si="1"/>
        <v>61.361592573746556</v>
      </c>
      <c r="AQ24" s="317">
        <f t="shared" si="1"/>
        <v>63.631971498975176</v>
      </c>
      <c r="AR24" s="317">
        <f t="shared" si="1"/>
        <v>65.986354444437268</v>
      </c>
      <c r="AS24" s="317">
        <f t="shared" si="1"/>
        <v>68.427849558881434</v>
      </c>
      <c r="AT24" s="317">
        <f t="shared" si="1"/>
        <v>70.959679992560027</v>
      </c>
      <c r="AU24" s="317">
        <f t="shared" si="1"/>
        <v>73.585188152284744</v>
      </c>
      <c r="AV24" s="317">
        <f t="shared" si="1"/>
        <v>76.307840113919269</v>
      </c>
    </row>
    <row r="25" spans="2:48" x14ac:dyDescent="0.2">
      <c r="B25" s="510" t="s">
        <v>281</v>
      </c>
      <c r="C25" s="259">
        <f>+Hip!D59</f>
        <v>26</v>
      </c>
      <c r="D25" s="164"/>
      <c r="E25" s="164"/>
      <c r="F25" s="164"/>
      <c r="G25" s="317">
        <f t="shared" si="0"/>
        <v>29.536832000000004</v>
      </c>
      <c r="H25" s="317">
        <f t="shared" si="1"/>
        <v>30.570621120000002</v>
      </c>
      <c r="I25" s="317">
        <f t="shared" si="1"/>
        <v>32.068581554879998</v>
      </c>
      <c r="J25" s="317">
        <f t="shared" si="1"/>
        <v>33.255119072410551</v>
      </c>
      <c r="K25" s="317">
        <f t="shared" si="1"/>
        <v>34.485558478089736</v>
      </c>
      <c r="L25" s="317">
        <f t="shared" si="1"/>
        <v>35.761524141779056</v>
      </c>
      <c r="M25" s="317">
        <f t="shared" si="1"/>
        <v>37.084700535024872</v>
      </c>
      <c r="N25" s="317">
        <f t="shared" si="1"/>
        <v>38.456834454820793</v>
      </c>
      <c r="O25" s="317">
        <f t="shared" si="1"/>
        <v>39.87973732964916</v>
      </c>
      <c r="P25" s="317">
        <f t="shared" si="1"/>
        <v>41.355287610846176</v>
      </c>
      <c r="Q25" s="317">
        <f t="shared" si="1"/>
        <v>42.885433252447484</v>
      </c>
      <c r="R25" s="317">
        <f t="shared" si="1"/>
        <v>44.472194282788031</v>
      </c>
      <c r="S25" s="317">
        <f t="shared" si="1"/>
        <v>46.117665471251186</v>
      </c>
      <c r="T25" s="317">
        <f t="shared" si="1"/>
        <v>47.824019093687482</v>
      </c>
      <c r="U25" s="317">
        <f t="shared" si="1"/>
        <v>49.593507800153915</v>
      </c>
      <c r="V25" s="317">
        <f t="shared" si="1"/>
        <v>51.428467588759602</v>
      </c>
      <c r="W25" s="317">
        <f t="shared" si="1"/>
        <v>53.331320889543704</v>
      </c>
      <c r="X25" s="317">
        <f t="shared" si="1"/>
        <v>55.304579762456818</v>
      </c>
      <c r="Y25" s="317">
        <f t="shared" si="1"/>
        <v>57.350849213667715</v>
      </c>
      <c r="Z25" s="317">
        <f t="shared" si="1"/>
        <v>59.47283063457342</v>
      </c>
      <c r="AA25" s="317">
        <f t="shared" si="1"/>
        <v>61.673325368052623</v>
      </c>
      <c r="AB25" s="317">
        <f t="shared" si="1"/>
        <v>63.955238406670574</v>
      </c>
      <c r="AC25" s="317">
        <f t="shared" si="1"/>
        <v>66.321582227717371</v>
      </c>
      <c r="AD25" s="317">
        <f t="shared" si="1"/>
        <v>68.775480770142906</v>
      </c>
      <c r="AE25" s="317">
        <f t="shared" si="1"/>
        <v>71.320173558638189</v>
      </c>
      <c r="AF25" s="317">
        <f t="shared" si="1"/>
        <v>73.959019980307801</v>
      </c>
      <c r="AG25" s="317">
        <f t="shared" si="1"/>
        <v>76.695503719579179</v>
      </c>
      <c r="AH25" s="317">
        <f t="shared" si="1"/>
        <v>79.533237357203589</v>
      </c>
      <c r="AI25" s="317">
        <f t="shared" si="1"/>
        <v>82.475967139420121</v>
      </c>
      <c r="AJ25" s="317">
        <f t="shared" si="1"/>
        <v>85.527577923578662</v>
      </c>
      <c r="AK25" s="317">
        <f t="shared" si="1"/>
        <v>88.692098306751063</v>
      </c>
      <c r="AL25" s="317">
        <f t="shared" si="1"/>
        <v>91.973705944100843</v>
      </c>
      <c r="AM25" s="317">
        <f t="shared" si="1"/>
        <v>95.376733064032564</v>
      </c>
      <c r="AN25" s="317">
        <f t="shared" si="1"/>
        <v>98.905672187401777</v>
      </c>
      <c r="AO25" s="317">
        <f t="shared" si="1"/>
        <v>102.56518205833562</v>
      </c>
      <c r="AP25" s="317">
        <f t="shared" si="1"/>
        <v>106.36009379449403</v>
      </c>
      <c r="AQ25" s="317">
        <f t="shared" si="1"/>
        <v>110.29541726489032</v>
      </c>
      <c r="AR25" s="317">
        <f t="shared" si="1"/>
        <v>114.37634770369125</v>
      </c>
      <c r="AS25" s="317">
        <f t="shared" si="1"/>
        <v>118.60827256872781</v>
      </c>
      <c r="AT25" s="317">
        <f t="shared" si="1"/>
        <v>122.99677865377072</v>
      </c>
      <c r="AU25" s="317">
        <f t="shared" si="1"/>
        <v>127.54765946396022</v>
      </c>
      <c r="AV25" s="317">
        <f t="shared" si="1"/>
        <v>132.26692286412674</v>
      </c>
    </row>
    <row r="26" spans="2:48" x14ac:dyDescent="0.2">
      <c r="B26" s="510" t="s">
        <v>282</v>
      </c>
      <c r="C26" s="259">
        <f>+Hip!D60</f>
        <v>26</v>
      </c>
      <c r="D26" s="164"/>
      <c r="E26" s="164"/>
      <c r="F26" s="164"/>
      <c r="G26" s="317">
        <f t="shared" si="0"/>
        <v>29.536832000000004</v>
      </c>
      <c r="H26" s="317">
        <f t="shared" si="1"/>
        <v>30.570621120000002</v>
      </c>
      <c r="I26" s="317">
        <f t="shared" si="1"/>
        <v>32.068581554879998</v>
      </c>
      <c r="J26" s="317">
        <f t="shared" si="1"/>
        <v>33.255119072410551</v>
      </c>
      <c r="K26" s="317">
        <f t="shared" si="1"/>
        <v>34.485558478089736</v>
      </c>
      <c r="L26" s="317">
        <f t="shared" si="1"/>
        <v>35.761524141779056</v>
      </c>
      <c r="M26" s="317">
        <f t="shared" si="1"/>
        <v>37.084700535024872</v>
      </c>
      <c r="N26" s="317">
        <f t="shared" si="1"/>
        <v>38.456834454820793</v>
      </c>
      <c r="O26" s="317">
        <f t="shared" si="1"/>
        <v>39.87973732964916</v>
      </c>
      <c r="P26" s="317">
        <f t="shared" si="1"/>
        <v>41.355287610846176</v>
      </c>
      <c r="Q26" s="317">
        <f t="shared" si="1"/>
        <v>42.885433252447484</v>
      </c>
      <c r="R26" s="317">
        <f t="shared" si="1"/>
        <v>44.472194282788031</v>
      </c>
      <c r="S26" s="317">
        <f t="shared" si="1"/>
        <v>46.117665471251186</v>
      </c>
      <c r="T26" s="317">
        <f t="shared" si="1"/>
        <v>47.824019093687482</v>
      </c>
      <c r="U26" s="317">
        <f t="shared" si="1"/>
        <v>49.593507800153915</v>
      </c>
      <c r="V26" s="317">
        <f t="shared" si="1"/>
        <v>51.428467588759602</v>
      </c>
      <c r="W26" s="317">
        <f t="shared" si="1"/>
        <v>53.331320889543704</v>
      </c>
      <c r="X26" s="317">
        <f t="shared" si="1"/>
        <v>55.304579762456818</v>
      </c>
      <c r="Y26" s="317">
        <f t="shared" si="1"/>
        <v>57.350849213667715</v>
      </c>
      <c r="Z26" s="317">
        <f t="shared" si="1"/>
        <v>59.47283063457342</v>
      </c>
      <c r="AA26" s="317">
        <f t="shared" si="1"/>
        <v>61.673325368052623</v>
      </c>
      <c r="AB26" s="317">
        <f t="shared" si="1"/>
        <v>63.955238406670574</v>
      </c>
      <c r="AC26" s="317">
        <f t="shared" si="1"/>
        <v>66.321582227717371</v>
      </c>
      <c r="AD26" s="317">
        <f t="shared" si="1"/>
        <v>68.775480770142906</v>
      </c>
      <c r="AE26" s="317">
        <f t="shared" si="1"/>
        <v>71.320173558638189</v>
      </c>
      <c r="AF26" s="317">
        <f t="shared" si="1"/>
        <v>73.959019980307801</v>
      </c>
      <c r="AG26" s="317">
        <f t="shared" si="1"/>
        <v>76.695503719579179</v>
      </c>
      <c r="AH26" s="317">
        <f t="shared" si="1"/>
        <v>79.533237357203589</v>
      </c>
      <c r="AI26" s="317">
        <f t="shared" si="1"/>
        <v>82.475967139420121</v>
      </c>
      <c r="AJ26" s="317">
        <f t="shared" si="1"/>
        <v>85.527577923578662</v>
      </c>
      <c r="AK26" s="317">
        <f t="shared" si="1"/>
        <v>88.692098306751063</v>
      </c>
      <c r="AL26" s="317">
        <f t="shared" si="1"/>
        <v>91.973705944100843</v>
      </c>
      <c r="AM26" s="317">
        <f t="shared" si="1"/>
        <v>95.376733064032564</v>
      </c>
      <c r="AN26" s="317">
        <f t="shared" si="1"/>
        <v>98.905672187401777</v>
      </c>
      <c r="AO26" s="317">
        <f t="shared" si="1"/>
        <v>102.56518205833562</v>
      </c>
      <c r="AP26" s="317">
        <f t="shared" si="1"/>
        <v>106.36009379449403</v>
      </c>
      <c r="AQ26" s="317">
        <f t="shared" si="1"/>
        <v>110.29541726489032</v>
      </c>
      <c r="AR26" s="317">
        <f t="shared" si="1"/>
        <v>114.37634770369125</v>
      </c>
      <c r="AS26" s="317">
        <f t="shared" si="1"/>
        <v>118.60827256872781</v>
      </c>
      <c r="AT26" s="317">
        <f t="shared" si="1"/>
        <v>122.99677865377072</v>
      </c>
      <c r="AU26" s="317">
        <f t="shared" si="1"/>
        <v>127.54765946396022</v>
      </c>
      <c r="AV26" s="317">
        <f t="shared" si="1"/>
        <v>132.26692286412674</v>
      </c>
    </row>
    <row r="27" spans="2:48" x14ac:dyDescent="0.2">
      <c r="B27" s="510" t="s">
        <v>283</v>
      </c>
      <c r="C27" s="259">
        <f>+Hip!D61</f>
        <v>44</v>
      </c>
      <c r="D27" s="164"/>
      <c r="E27" s="164"/>
      <c r="F27" s="164"/>
      <c r="G27" s="317">
        <f t="shared" si="0"/>
        <v>49.985408000000007</v>
      </c>
      <c r="H27" s="317">
        <f t="shared" si="1"/>
        <v>51.734897279999998</v>
      </c>
      <c r="I27" s="317">
        <f t="shared" si="1"/>
        <v>54.269907246719995</v>
      </c>
      <c r="J27" s="317">
        <f t="shared" si="1"/>
        <v>56.277893814848625</v>
      </c>
      <c r="K27" s="317">
        <f t="shared" si="1"/>
        <v>58.360175885998018</v>
      </c>
      <c r="L27" s="317">
        <f t="shared" si="1"/>
        <v>60.519502393779938</v>
      </c>
      <c r="M27" s="317">
        <f t="shared" si="1"/>
        <v>62.758723982349785</v>
      </c>
      <c r="N27" s="317">
        <f t="shared" si="1"/>
        <v>65.080796769696732</v>
      </c>
      <c r="O27" s="317">
        <f t="shared" si="1"/>
        <v>67.488786250175508</v>
      </c>
      <c r="P27" s="317">
        <f t="shared" si="1"/>
        <v>69.985871341431988</v>
      </c>
      <c r="Q27" s="317">
        <f t="shared" si="1"/>
        <v>72.575348581064972</v>
      </c>
      <c r="R27" s="317">
        <f t="shared" si="1"/>
        <v>75.260636478564365</v>
      </c>
      <c r="S27" s="317">
        <f t="shared" si="1"/>
        <v>78.045280028271236</v>
      </c>
      <c r="T27" s="317">
        <f t="shared" si="1"/>
        <v>80.932955389317272</v>
      </c>
      <c r="U27" s="317">
        <f t="shared" si="1"/>
        <v>83.927474738721997</v>
      </c>
      <c r="V27" s="317">
        <f t="shared" si="1"/>
        <v>87.032791304054712</v>
      </c>
      <c r="W27" s="317">
        <f t="shared" si="1"/>
        <v>90.25300458230474</v>
      </c>
      <c r="X27" s="317">
        <f t="shared" si="1"/>
        <v>93.592365751849997</v>
      </c>
      <c r="Y27" s="317">
        <f t="shared" si="1"/>
        <v>97.055283284668434</v>
      </c>
      <c r="Z27" s="317">
        <f t="shared" si="1"/>
        <v>100.64632876620117</v>
      </c>
      <c r="AA27" s="317">
        <f t="shared" si="1"/>
        <v>104.3702429305506</v>
      </c>
      <c r="AB27" s="317">
        <f t="shared" si="1"/>
        <v>108.23194191898097</v>
      </c>
      <c r="AC27" s="317">
        <f t="shared" si="1"/>
        <v>112.23652376998325</v>
      </c>
      <c r="AD27" s="317">
        <f t="shared" si="1"/>
        <v>116.38927514947261</v>
      </c>
      <c r="AE27" s="317">
        <f t="shared" si="1"/>
        <v>120.69567833000309</v>
      </c>
      <c r="AF27" s="317">
        <f t="shared" si="1"/>
        <v>125.1614184282132</v>
      </c>
      <c r="AG27" s="317">
        <f t="shared" si="1"/>
        <v>129.79239091005707</v>
      </c>
      <c r="AH27" s="317">
        <f t="shared" si="1"/>
        <v>134.59470937372916</v>
      </c>
      <c r="AI27" s="317">
        <f t="shared" si="1"/>
        <v>139.57471362055713</v>
      </c>
      <c r="AJ27" s="317">
        <f t="shared" si="1"/>
        <v>144.73897802451773</v>
      </c>
      <c r="AK27" s="317">
        <f t="shared" si="1"/>
        <v>150.09432021142487</v>
      </c>
      <c r="AL27" s="317">
        <f t="shared" si="1"/>
        <v>155.64781005924758</v>
      </c>
      <c r="AM27" s="317">
        <f t="shared" si="1"/>
        <v>161.40677903143973</v>
      </c>
      <c r="AN27" s="317">
        <f t="shared" si="1"/>
        <v>167.37882985560299</v>
      </c>
      <c r="AO27" s="317">
        <f t="shared" si="1"/>
        <v>173.5718465602603</v>
      </c>
      <c r="AP27" s="317">
        <f t="shared" si="1"/>
        <v>179.99400488298988</v>
      </c>
      <c r="AQ27" s="317">
        <f t="shared" si="1"/>
        <v>186.65378306366051</v>
      </c>
      <c r="AR27" s="317">
        <f t="shared" si="1"/>
        <v>193.55997303701596</v>
      </c>
      <c r="AS27" s="317">
        <f t="shared" si="1"/>
        <v>200.72169203938552</v>
      </c>
      <c r="AT27" s="317">
        <f t="shared" si="1"/>
        <v>208.14839464484277</v>
      </c>
      <c r="AU27" s="317">
        <f t="shared" si="1"/>
        <v>215.84988524670192</v>
      </c>
      <c r="AV27" s="317">
        <f t="shared" si="1"/>
        <v>223.83633100082986</v>
      </c>
    </row>
    <row r="28" spans="2:48" x14ac:dyDescent="0.2">
      <c r="B28" s="510" t="s">
        <v>284</v>
      </c>
      <c r="C28" s="259">
        <f>+Hip!D62</f>
        <v>54</v>
      </c>
      <c r="D28" s="164"/>
      <c r="E28" s="164"/>
      <c r="F28" s="164"/>
      <c r="G28" s="317">
        <f t="shared" si="0"/>
        <v>61.345728000000008</v>
      </c>
      <c r="H28" s="317">
        <f t="shared" si="1"/>
        <v>63.49282848</v>
      </c>
      <c r="I28" s="317">
        <f t="shared" si="1"/>
        <v>66.603977075519992</v>
      </c>
      <c r="J28" s="317">
        <f t="shared" si="1"/>
        <v>69.068324227314221</v>
      </c>
      <c r="K28" s="317">
        <f t="shared" si="1"/>
        <v>71.623852223724839</v>
      </c>
      <c r="L28" s="317">
        <f t="shared" si="1"/>
        <v>74.273934756002646</v>
      </c>
      <c r="M28" s="317">
        <f t="shared" si="1"/>
        <v>77.022070341974739</v>
      </c>
      <c r="N28" s="317">
        <f t="shared" si="1"/>
        <v>79.871886944627803</v>
      </c>
      <c r="O28" s="317">
        <f t="shared" si="1"/>
        <v>82.82714676157903</v>
      </c>
      <c r="P28" s="317">
        <f t="shared" si="1"/>
        <v>85.89175119175745</v>
      </c>
      <c r="Q28" s="317">
        <f t="shared" si="1"/>
        <v>89.069745985852464</v>
      </c>
      <c r="R28" s="317">
        <f t="shared" si="1"/>
        <v>92.365326587328994</v>
      </c>
      <c r="S28" s="317">
        <f t="shared" si="1"/>
        <v>95.782843671060164</v>
      </c>
      <c r="T28" s="317">
        <f t="shared" si="1"/>
        <v>99.326808886889381</v>
      </c>
      <c r="U28" s="317">
        <f t="shared" si="1"/>
        <v>103.00190081570427</v>
      </c>
      <c r="V28" s="317">
        <f t="shared" si="1"/>
        <v>106.81297114588533</v>
      </c>
      <c r="W28" s="317">
        <f t="shared" si="1"/>
        <v>110.76505107828308</v>
      </c>
      <c r="X28" s="317">
        <f t="shared" si="1"/>
        <v>114.86335796817954</v>
      </c>
      <c r="Y28" s="317">
        <f t="shared" si="1"/>
        <v>119.11330221300217</v>
      </c>
      <c r="Z28" s="317">
        <f t="shared" si="1"/>
        <v>123.52049439488326</v>
      </c>
      <c r="AA28" s="317">
        <f t="shared" si="1"/>
        <v>128.0907526874939</v>
      </c>
      <c r="AB28" s="317">
        <f t="shared" si="1"/>
        <v>132.83011053693119</v>
      </c>
      <c r="AC28" s="317">
        <f t="shared" si="1"/>
        <v>137.74482462679762</v>
      </c>
      <c r="AD28" s="317">
        <f t="shared" si="1"/>
        <v>142.84138313798911</v>
      </c>
      <c r="AE28" s="317">
        <f t="shared" si="1"/>
        <v>148.12651431409472</v>
      </c>
      <c r="AF28" s="317">
        <f t="shared" si="1"/>
        <v>153.6071953437162</v>
      </c>
      <c r="AG28" s="317">
        <f t="shared" si="1"/>
        <v>159.29066157143367</v>
      </c>
      <c r="AH28" s="317">
        <f t="shared" si="1"/>
        <v>165.1844160495767</v>
      </c>
      <c r="AI28" s="317">
        <f t="shared" si="1"/>
        <v>171.29623944341103</v>
      </c>
      <c r="AJ28" s="317">
        <f t="shared" si="1"/>
        <v>177.63420030281722</v>
      </c>
      <c r="AK28" s="317">
        <f t="shared" si="1"/>
        <v>184.20666571402145</v>
      </c>
      <c r="AL28" s="317">
        <f t="shared" si="1"/>
        <v>191.02231234544021</v>
      </c>
      <c r="AM28" s="317">
        <f t="shared" si="1"/>
        <v>198.0901379022215</v>
      </c>
      <c r="AN28" s="317">
        <f t="shared" si="1"/>
        <v>205.41947300460367</v>
      </c>
      <c r="AO28" s="317">
        <f t="shared" si="1"/>
        <v>213.01999350577398</v>
      </c>
      <c r="AP28" s="317">
        <f t="shared" si="1"/>
        <v>220.90173326548759</v>
      </c>
      <c r="AQ28" s="317">
        <f t="shared" si="1"/>
        <v>229.07509739631064</v>
      </c>
      <c r="AR28" s="317">
        <f t="shared" si="1"/>
        <v>237.55087599997415</v>
      </c>
      <c r="AS28" s="317">
        <f t="shared" si="1"/>
        <v>246.34025841197314</v>
      </c>
      <c r="AT28" s="317">
        <f t="shared" si="1"/>
        <v>255.45484797321612</v>
      </c>
      <c r="AU28" s="317">
        <f t="shared" si="1"/>
        <v>264.90667734822506</v>
      </c>
      <c r="AV28" s="317">
        <f t="shared" si="1"/>
        <v>274.70822441010938</v>
      </c>
    </row>
    <row r="29" spans="2:48" x14ac:dyDescent="0.2">
      <c r="B29" s="510" t="s">
        <v>285</v>
      </c>
      <c r="C29" s="259">
        <f>+Hip!D63</f>
        <v>58</v>
      </c>
      <c r="D29" s="164"/>
      <c r="E29" s="164"/>
      <c r="F29" s="164"/>
      <c r="G29" s="317">
        <f t="shared" si="0"/>
        <v>65.889856000000009</v>
      </c>
      <c r="H29" s="317">
        <f t="shared" si="1"/>
        <v>68.196000960000006</v>
      </c>
      <c r="I29" s="317">
        <f t="shared" si="1"/>
        <v>71.537605007039986</v>
      </c>
      <c r="J29" s="317">
        <f t="shared" si="1"/>
        <v>74.18449639230046</v>
      </c>
      <c r="K29" s="317">
        <f t="shared" si="1"/>
        <v>76.929322758815573</v>
      </c>
      <c r="L29" s="317">
        <f t="shared" si="1"/>
        <v>79.775707700891729</v>
      </c>
      <c r="M29" s="317">
        <f t="shared" si="1"/>
        <v>82.727408885824715</v>
      </c>
      <c r="N29" s="317">
        <f t="shared" si="1"/>
        <v>85.788323014600223</v>
      </c>
      <c r="O29" s="317">
        <f t="shared" si="1"/>
        <v>88.962490966140436</v>
      </c>
      <c r="P29" s="317">
        <f t="shared" si="1"/>
        <v>92.254103131887632</v>
      </c>
      <c r="Q29" s="317">
        <f t="shared" si="1"/>
        <v>95.667504947767455</v>
      </c>
      <c r="R29" s="317">
        <f t="shared" si="1"/>
        <v>99.207202630834843</v>
      </c>
      <c r="S29" s="317">
        <f t="shared" si="1"/>
        <v>102.87786912817573</v>
      </c>
      <c r="T29" s="317">
        <f t="shared" si="1"/>
        <v>106.68435028591823</v>
      </c>
      <c r="U29" s="317">
        <f t="shared" si="1"/>
        <v>110.63167124649719</v>
      </c>
      <c r="V29" s="317">
        <f t="shared" si="1"/>
        <v>114.72504308261757</v>
      </c>
      <c r="W29" s="317">
        <f t="shared" si="1"/>
        <v>118.96986967667442</v>
      </c>
      <c r="X29" s="317">
        <f t="shared" si="1"/>
        <v>123.37175485471136</v>
      </c>
      <c r="Y29" s="317">
        <f t="shared" si="1"/>
        <v>127.93650978433567</v>
      </c>
      <c r="Z29" s="317">
        <f t="shared" si="1"/>
        <v>132.67016064635609</v>
      </c>
      <c r="AA29" s="317">
        <f t="shared" si="1"/>
        <v>137.57895659027125</v>
      </c>
      <c r="AB29" s="317">
        <f t="shared" si="1"/>
        <v>142.66937798411126</v>
      </c>
      <c r="AC29" s="317">
        <f t="shared" si="1"/>
        <v>147.94814496952338</v>
      </c>
      <c r="AD29" s="317">
        <f t="shared" si="1"/>
        <v>153.42222633339571</v>
      </c>
      <c r="AE29" s="317">
        <f t="shared" si="1"/>
        <v>159.09884870773135</v>
      </c>
      <c r="AF29" s="317">
        <f t="shared" ref="H29:AV31" si="2">+$C29*AF$11*($C$20="SI")*(1+$C$17)</f>
        <v>164.9855061099174</v>
      </c>
      <c r="AG29" s="317">
        <f t="shared" si="2"/>
        <v>171.08996983598431</v>
      </c>
      <c r="AH29" s="317">
        <f t="shared" si="2"/>
        <v>177.42029871991571</v>
      </c>
      <c r="AI29" s="317">
        <f t="shared" si="2"/>
        <v>183.98484977255259</v>
      </c>
      <c r="AJ29" s="317">
        <f t="shared" si="2"/>
        <v>190.79228921413701</v>
      </c>
      <c r="AK29" s="317">
        <f t="shared" si="2"/>
        <v>197.85160391506008</v>
      </c>
      <c r="AL29" s="317">
        <f t="shared" si="2"/>
        <v>205.17211325991727</v>
      </c>
      <c r="AM29" s="317">
        <f t="shared" si="2"/>
        <v>212.76348145053419</v>
      </c>
      <c r="AN29" s="317">
        <f t="shared" si="2"/>
        <v>220.63573026420394</v>
      </c>
      <c r="AO29" s="317">
        <f t="shared" si="2"/>
        <v>228.79925228397948</v>
      </c>
      <c r="AP29" s="317">
        <f t="shared" si="2"/>
        <v>237.26482461848667</v>
      </c>
      <c r="AQ29" s="317">
        <f t="shared" si="2"/>
        <v>246.0436231293707</v>
      </c>
      <c r="AR29" s="317">
        <f t="shared" si="2"/>
        <v>255.14723718515739</v>
      </c>
      <c r="AS29" s="317">
        <f t="shared" si="2"/>
        <v>264.58768496100816</v>
      </c>
      <c r="AT29" s="317">
        <f t="shared" si="2"/>
        <v>274.37742930456545</v>
      </c>
      <c r="AU29" s="317">
        <f t="shared" si="2"/>
        <v>284.52939418883432</v>
      </c>
      <c r="AV29" s="317">
        <f t="shared" si="2"/>
        <v>295.05698177382118</v>
      </c>
    </row>
    <row r="30" spans="2:48" x14ac:dyDescent="0.2">
      <c r="B30" s="510" t="s">
        <v>286</v>
      </c>
      <c r="C30" s="259">
        <f>+Hip!D64</f>
        <v>54</v>
      </c>
      <c r="D30" s="164"/>
      <c r="E30" s="164"/>
      <c r="F30" s="164"/>
      <c r="G30" s="317">
        <f t="shared" si="0"/>
        <v>61.345728000000008</v>
      </c>
      <c r="H30" s="317">
        <f t="shared" si="2"/>
        <v>63.49282848</v>
      </c>
      <c r="I30" s="317">
        <f t="shared" si="2"/>
        <v>66.603977075519992</v>
      </c>
      <c r="J30" s="317">
        <f t="shared" si="2"/>
        <v>69.068324227314221</v>
      </c>
      <c r="K30" s="317">
        <f t="shared" si="2"/>
        <v>71.623852223724839</v>
      </c>
      <c r="L30" s="317">
        <f t="shared" si="2"/>
        <v>74.273934756002646</v>
      </c>
      <c r="M30" s="317">
        <f t="shared" si="2"/>
        <v>77.022070341974739</v>
      </c>
      <c r="N30" s="317">
        <f t="shared" si="2"/>
        <v>79.871886944627803</v>
      </c>
      <c r="O30" s="317">
        <f t="shared" si="2"/>
        <v>82.82714676157903</v>
      </c>
      <c r="P30" s="317">
        <f t="shared" si="2"/>
        <v>85.89175119175745</v>
      </c>
      <c r="Q30" s="317">
        <f t="shared" si="2"/>
        <v>89.069745985852464</v>
      </c>
      <c r="R30" s="317">
        <f t="shared" si="2"/>
        <v>92.365326587328994</v>
      </c>
      <c r="S30" s="317">
        <f t="shared" si="2"/>
        <v>95.782843671060164</v>
      </c>
      <c r="T30" s="317">
        <f t="shared" si="2"/>
        <v>99.326808886889381</v>
      </c>
      <c r="U30" s="317">
        <f t="shared" si="2"/>
        <v>103.00190081570427</v>
      </c>
      <c r="V30" s="317">
        <f t="shared" si="2"/>
        <v>106.81297114588533</v>
      </c>
      <c r="W30" s="317">
        <f t="shared" si="2"/>
        <v>110.76505107828308</v>
      </c>
      <c r="X30" s="317">
        <f t="shared" si="2"/>
        <v>114.86335796817954</v>
      </c>
      <c r="Y30" s="317">
        <f t="shared" si="2"/>
        <v>119.11330221300217</v>
      </c>
      <c r="Z30" s="317">
        <f t="shared" si="2"/>
        <v>123.52049439488326</v>
      </c>
      <c r="AA30" s="317">
        <f t="shared" si="2"/>
        <v>128.0907526874939</v>
      </c>
      <c r="AB30" s="317">
        <f t="shared" si="2"/>
        <v>132.83011053693119</v>
      </c>
      <c r="AC30" s="317">
        <f t="shared" si="2"/>
        <v>137.74482462679762</v>
      </c>
      <c r="AD30" s="317">
        <f t="shared" si="2"/>
        <v>142.84138313798911</v>
      </c>
      <c r="AE30" s="317">
        <f t="shared" si="2"/>
        <v>148.12651431409472</v>
      </c>
      <c r="AF30" s="317">
        <f t="shared" si="2"/>
        <v>153.6071953437162</v>
      </c>
      <c r="AG30" s="317">
        <f t="shared" si="2"/>
        <v>159.29066157143367</v>
      </c>
      <c r="AH30" s="317">
        <f t="shared" si="2"/>
        <v>165.1844160495767</v>
      </c>
      <c r="AI30" s="317">
        <f t="shared" si="2"/>
        <v>171.29623944341103</v>
      </c>
      <c r="AJ30" s="317">
        <f t="shared" si="2"/>
        <v>177.63420030281722</v>
      </c>
      <c r="AK30" s="317">
        <f t="shared" si="2"/>
        <v>184.20666571402145</v>
      </c>
      <c r="AL30" s="317">
        <f t="shared" si="2"/>
        <v>191.02231234544021</v>
      </c>
      <c r="AM30" s="317">
        <f t="shared" si="2"/>
        <v>198.0901379022215</v>
      </c>
      <c r="AN30" s="317">
        <f t="shared" si="2"/>
        <v>205.41947300460367</v>
      </c>
      <c r="AO30" s="317">
        <f t="shared" si="2"/>
        <v>213.01999350577398</v>
      </c>
      <c r="AP30" s="317">
        <f t="shared" si="2"/>
        <v>220.90173326548759</v>
      </c>
      <c r="AQ30" s="317">
        <f t="shared" si="2"/>
        <v>229.07509739631064</v>
      </c>
      <c r="AR30" s="317">
        <f t="shared" si="2"/>
        <v>237.55087599997415</v>
      </c>
      <c r="AS30" s="317">
        <f t="shared" si="2"/>
        <v>246.34025841197314</v>
      </c>
      <c r="AT30" s="317">
        <f t="shared" si="2"/>
        <v>255.45484797321612</v>
      </c>
      <c r="AU30" s="317">
        <f t="shared" si="2"/>
        <v>264.90667734822506</v>
      </c>
      <c r="AV30" s="317">
        <f t="shared" si="2"/>
        <v>274.70822441010938</v>
      </c>
    </row>
    <row r="31" spans="2:48" x14ac:dyDescent="0.2">
      <c r="B31" s="510" t="s">
        <v>287</v>
      </c>
      <c r="C31" s="259">
        <f>+Hip!D65</f>
        <v>58</v>
      </c>
      <c r="D31" s="164"/>
      <c r="E31" s="164"/>
      <c r="F31" s="164"/>
      <c r="G31" s="317">
        <f t="shared" si="0"/>
        <v>65.889856000000009</v>
      </c>
      <c r="H31" s="317">
        <f t="shared" si="2"/>
        <v>68.196000960000006</v>
      </c>
      <c r="I31" s="317">
        <f t="shared" si="2"/>
        <v>71.537605007039986</v>
      </c>
      <c r="J31" s="317">
        <f t="shared" si="2"/>
        <v>74.18449639230046</v>
      </c>
      <c r="K31" s="317">
        <f t="shared" si="2"/>
        <v>76.929322758815573</v>
      </c>
      <c r="L31" s="317">
        <f t="shared" si="2"/>
        <v>79.775707700891729</v>
      </c>
      <c r="M31" s="317">
        <f t="shared" si="2"/>
        <v>82.727408885824715</v>
      </c>
      <c r="N31" s="317">
        <f t="shared" si="2"/>
        <v>85.788323014600223</v>
      </c>
      <c r="O31" s="317">
        <f t="shared" si="2"/>
        <v>88.962490966140436</v>
      </c>
      <c r="P31" s="317">
        <f t="shared" si="2"/>
        <v>92.254103131887632</v>
      </c>
      <c r="Q31" s="317">
        <f t="shared" si="2"/>
        <v>95.667504947767455</v>
      </c>
      <c r="R31" s="317">
        <f t="shared" si="2"/>
        <v>99.207202630834843</v>
      </c>
      <c r="S31" s="317">
        <f t="shared" si="2"/>
        <v>102.87786912817573</v>
      </c>
      <c r="T31" s="317">
        <f t="shared" si="2"/>
        <v>106.68435028591823</v>
      </c>
      <c r="U31" s="317">
        <f t="shared" si="2"/>
        <v>110.63167124649719</v>
      </c>
      <c r="V31" s="317">
        <f t="shared" si="2"/>
        <v>114.72504308261757</v>
      </c>
      <c r="W31" s="317">
        <f t="shared" si="2"/>
        <v>118.96986967667442</v>
      </c>
      <c r="X31" s="317">
        <f t="shared" si="2"/>
        <v>123.37175485471136</v>
      </c>
      <c r="Y31" s="317">
        <f t="shared" si="2"/>
        <v>127.93650978433567</v>
      </c>
      <c r="Z31" s="317">
        <f t="shared" si="2"/>
        <v>132.67016064635609</v>
      </c>
      <c r="AA31" s="317">
        <f t="shared" si="2"/>
        <v>137.57895659027125</v>
      </c>
      <c r="AB31" s="317">
        <f t="shared" si="2"/>
        <v>142.66937798411126</v>
      </c>
      <c r="AC31" s="317">
        <f t="shared" si="2"/>
        <v>147.94814496952338</v>
      </c>
      <c r="AD31" s="317">
        <f t="shared" si="2"/>
        <v>153.42222633339571</v>
      </c>
      <c r="AE31" s="317">
        <f t="shared" si="2"/>
        <v>159.09884870773135</v>
      </c>
      <c r="AF31" s="317">
        <f t="shared" si="2"/>
        <v>164.9855061099174</v>
      </c>
      <c r="AG31" s="317">
        <f t="shared" si="2"/>
        <v>171.08996983598431</v>
      </c>
      <c r="AH31" s="317">
        <f t="shared" si="2"/>
        <v>177.42029871991571</v>
      </c>
      <c r="AI31" s="317">
        <f t="shared" si="2"/>
        <v>183.98484977255259</v>
      </c>
      <c r="AJ31" s="317">
        <f t="shared" si="2"/>
        <v>190.79228921413701</v>
      </c>
      <c r="AK31" s="317">
        <f t="shared" si="2"/>
        <v>197.85160391506008</v>
      </c>
      <c r="AL31" s="317">
        <f t="shared" si="2"/>
        <v>205.17211325991727</v>
      </c>
      <c r="AM31" s="317">
        <f t="shared" si="2"/>
        <v>212.76348145053419</v>
      </c>
      <c r="AN31" s="317">
        <f t="shared" si="2"/>
        <v>220.63573026420394</v>
      </c>
      <c r="AO31" s="317">
        <f t="shared" si="2"/>
        <v>228.79925228397948</v>
      </c>
      <c r="AP31" s="317">
        <f t="shared" si="2"/>
        <v>237.26482461848667</v>
      </c>
      <c r="AQ31" s="317">
        <f t="shared" si="2"/>
        <v>246.0436231293707</v>
      </c>
      <c r="AR31" s="317">
        <f t="shared" si="2"/>
        <v>255.14723718515739</v>
      </c>
      <c r="AS31" s="317">
        <f t="shared" si="2"/>
        <v>264.58768496100816</v>
      </c>
      <c r="AT31" s="317">
        <f t="shared" si="2"/>
        <v>274.37742930456545</v>
      </c>
      <c r="AU31" s="317">
        <f t="shared" si="2"/>
        <v>284.52939418883432</v>
      </c>
      <c r="AV31" s="317">
        <f t="shared" si="2"/>
        <v>295.05698177382118</v>
      </c>
    </row>
    <row r="32" spans="2:48" x14ac:dyDescent="0.2">
      <c r="B32" s="510"/>
      <c r="C32" s="259"/>
      <c r="D32" s="164"/>
      <c r="E32" s="164"/>
      <c r="F32" s="164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7"/>
      <c r="W32" s="317"/>
      <c r="X32" s="317"/>
      <c r="Y32" s="317"/>
      <c r="Z32" s="317"/>
      <c r="AA32" s="317"/>
      <c r="AB32" s="317"/>
      <c r="AC32" s="317"/>
      <c r="AD32" s="317"/>
      <c r="AE32" s="317"/>
      <c r="AF32" s="317"/>
      <c r="AG32" s="317"/>
      <c r="AH32" s="317"/>
      <c r="AI32" s="317"/>
      <c r="AJ32" s="317"/>
      <c r="AK32" s="317"/>
      <c r="AL32" s="317"/>
      <c r="AM32" s="317"/>
      <c r="AN32" s="317"/>
      <c r="AO32" s="317"/>
      <c r="AP32" s="317"/>
      <c r="AQ32" s="317"/>
      <c r="AR32" s="317"/>
      <c r="AS32" s="317"/>
      <c r="AT32" s="317"/>
      <c r="AU32" s="317"/>
      <c r="AV32" s="317"/>
    </row>
    <row r="33" spans="2:48" x14ac:dyDescent="0.2">
      <c r="B33" s="9" t="s">
        <v>131</v>
      </c>
      <c r="C33" s="164"/>
      <c r="D33" s="164"/>
      <c r="E33" s="383">
        <f>+SUM(E34:E42)</f>
        <v>782313.20344498975</v>
      </c>
      <c r="F33" s="16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</row>
    <row r="34" spans="2:48" x14ac:dyDescent="0.2">
      <c r="B34" s="510" t="s">
        <v>279</v>
      </c>
      <c r="C34" s="164"/>
      <c r="D34" s="301">
        <f>+E34/$E$33</f>
        <v>0.64996800729167004</v>
      </c>
      <c r="E34" s="164">
        <f>+SUM(G34:AV34)</f>
        <v>508478.55392110284</v>
      </c>
      <c r="F34" s="164"/>
      <c r="G34" s="194">
        <f>+Hip!G101*G$7*(1+$C$18)</f>
        <v>0</v>
      </c>
      <c r="H34" s="194">
        <f>+Hip!H101*H$7*(1+$C$18)</f>
        <v>0</v>
      </c>
      <c r="I34" s="194">
        <f>+Hip!I101*I$7*(1+$C$18)</f>
        <v>0</v>
      </c>
      <c r="J34" s="194">
        <f>+Hip!J101*J$7*(1+$C$18)</f>
        <v>10143.9960721323</v>
      </c>
      <c r="K34" s="194">
        <f>+Hip!K101*K$7*(1+$C$18)</f>
        <v>13865.926481357257</v>
      </c>
      <c r="L34" s="194">
        <f>+Hip!L101*L$7*(1+$C$18)</f>
        <v>14280.01104617051</v>
      </c>
      <c r="M34" s="194">
        <f>+Hip!M101*M$7*(1+$C$18)</f>
        <v>14706.461609537637</v>
      </c>
      <c r="N34" s="194">
        <f>+Hip!N101*N$7*(1+$C$18)</f>
        <v>15145.647462887595</v>
      </c>
      <c r="O34" s="194">
        <f>+Hip!O101*O$7*(1+$C$18)</f>
        <v>15745.390770941576</v>
      </c>
      <c r="P34" s="194">
        <f>+Hip!P101*P$7*(1+$C$18)</f>
        <v>16368.882950507119</v>
      </c>
      <c r="Q34" s="194">
        <f>+Hip!Q101*Q$7*(1+$C$18)</f>
        <v>17017.064418743528</v>
      </c>
      <c r="R34" s="194">
        <f>+Hip!R101*R$7*(1+$C$18)</f>
        <v>17690.912831818841</v>
      </c>
      <c r="S34" s="194">
        <f>+Hip!S101*S$7*(1+$C$18)</f>
        <v>18391.444559497624</v>
      </c>
      <c r="T34" s="194">
        <f>+Hip!T101*T$7*(1+$C$18)</f>
        <v>18666.00036735745</v>
      </c>
      <c r="U34" s="194">
        <f>+Hip!U101*U$7*(1+$C$18)</f>
        <v>18944.65486857362</v>
      </c>
      <c r="V34" s="194">
        <f>+Hip!V101*V$7*(1+$C$18)</f>
        <v>19227.469250295515</v>
      </c>
      <c r="W34" s="194">
        <f>+Hip!W101*W$7*(1+$C$18)</f>
        <v>19514.505613101974</v>
      </c>
      <c r="X34" s="194">
        <f>+Hip!X101*X$7*(1+$C$18)</f>
        <v>19805.826984637384</v>
      </c>
      <c r="Y34" s="194">
        <f>+Hip!Y101*Y$7*(1+$C$18)</f>
        <v>20101.497333451334</v>
      </c>
      <c r="Z34" s="194">
        <f>+Hip!Z101*Z$7*(1+$C$18)</f>
        <v>20401.581583044866</v>
      </c>
      <c r="AA34" s="194">
        <f>+Hip!AA101*AA$7*(1+$C$18)</f>
        <v>20706.145626126432</v>
      </c>
      <c r="AB34" s="194">
        <f>+Hip!AB101*AB$7*(1+$C$18)</f>
        <v>21015.256339080654</v>
      </c>
      <c r="AC34" s="194">
        <f>+Hip!AC101*AC$7*(1+$C$18)</f>
        <v>21328.98159665307</v>
      </c>
      <c r="AD34" s="194">
        <f>+Hip!AD101*AD$7*(1+$C$18)</f>
        <v>21542.784846184819</v>
      </c>
      <c r="AE34" s="194">
        <f>+Hip!AE101*AE$7*(1+$C$18)</f>
        <v>21758.731274906968</v>
      </c>
      <c r="AF34" s="194">
        <f>+Hip!AF101*AF$7*(1+$C$18)</f>
        <v>21976.842366202261</v>
      </c>
      <c r="AG34" s="194">
        <f>+Hip!AG101*AG$7*(1+$C$18)</f>
        <v>22197.139818804426</v>
      </c>
      <c r="AH34" s="194">
        <f>+Hip!AH101*AH$7*(1+$C$18)</f>
        <v>22419.645548956854</v>
      </c>
      <c r="AI34" s="194">
        <f>+Hip!AI101*AI$7*(1+$C$18)</f>
        <v>22644.38169259295</v>
      </c>
      <c r="AJ34" s="194">
        <f>+Hip!AJ101*AJ$7*(1+$C$18)</f>
        <v>22871.370607538302</v>
      </c>
      <c r="AK34" s="194">
        <f>+Hip!AK101*AK$7*(1+$C$18)</f>
        <v>0</v>
      </c>
      <c r="AL34" s="194">
        <f>+Hip!AL101*AL$7*(1+$C$18)</f>
        <v>0</v>
      </c>
      <c r="AM34" s="194">
        <f>+Hip!AM101*AM$7*(1+$C$18)</f>
        <v>0</v>
      </c>
      <c r="AN34" s="194">
        <f>+Hip!AN101*AN$7*(1+$C$18)</f>
        <v>0</v>
      </c>
      <c r="AO34" s="194">
        <f>+Hip!AO101*AO$7*(1+$C$18)</f>
        <v>0</v>
      </c>
      <c r="AP34" s="194">
        <f>+Hip!AP101*AP$7*(1+$C$18)</f>
        <v>0</v>
      </c>
      <c r="AQ34" s="194">
        <f>+Hip!AQ101*AQ$7*(1+$C$18)</f>
        <v>0</v>
      </c>
      <c r="AR34" s="194">
        <f>+Hip!AR101*AR$7*(1+$C$18)</f>
        <v>0</v>
      </c>
      <c r="AS34" s="194">
        <f>+Hip!AS101*AS$7*(1+$C$18)</f>
        <v>0</v>
      </c>
      <c r="AT34" s="194">
        <f>+Hip!AT101*AT$7*(1+$C$18)</f>
        <v>0</v>
      </c>
      <c r="AU34" s="194">
        <f>+Hip!AU101*AU$7*(1+$C$18)</f>
        <v>0</v>
      </c>
      <c r="AV34" s="194">
        <f>+Hip!AV101*AV$7*(1+$C$18)</f>
        <v>0</v>
      </c>
    </row>
    <row r="35" spans="2:48" x14ac:dyDescent="0.2">
      <c r="B35" s="510" t="s">
        <v>280</v>
      </c>
      <c r="C35" s="164"/>
      <c r="D35" s="301">
        <f t="shared" ref="D35:D42" si="3">+E35/$E$33</f>
        <v>0.1206907250962857</v>
      </c>
      <c r="E35" s="164">
        <f t="shared" ref="E35:E42" si="4">+SUM(G35:AV35)</f>
        <v>94417.947776173882</v>
      </c>
      <c r="F35" s="164"/>
      <c r="G35" s="194">
        <f>+Hip!G102*G$7*(1+$C$18)</f>
        <v>0</v>
      </c>
      <c r="H35" s="194">
        <f>+Hip!H102*H$7*(1+$C$18)</f>
        <v>0</v>
      </c>
      <c r="I35" s="194">
        <f>+Hip!I102*I$7*(1+$C$18)</f>
        <v>0</v>
      </c>
      <c r="J35" s="194">
        <f>+Hip!J102*J$7*(1+$C$18)</f>
        <v>1883.6100047769405</v>
      </c>
      <c r="K35" s="194">
        <f>+Hip!K102*K$7*(1+$C$18)</f>
        <v>2574.7247593616189</v>
      </c>
      <c r="L35" s="194">
        <f>+Hip!L102*L$7*(1+$C$18)</f>
        <v>2651.6149536755438</v>
      </c>
      <c r="M35" s="194">
        <f>+Hip!M102*M$7*(1+$C$18)</f>
        <v>2730.8013553646983</v>
      </c>
      <c r="N35" s="194">
        <f>+Hip!N102*N$7*(1+$C$18)</f>
        <v>2812.3525371124069</v>
      </c>
      <c r="O35" s="194">
        <f>+Hip!O102*O$7*(1+$C$18)</f>
        <v>2923.7171795388731</v>
      </c>
      <c r="P35" s="194">
        <f>+Hip!P102*P$7*(1+$C$18)</f>
        <v>3039.4916828981754</v>
      </c>
      <c r="Q35" s="194">
        <f>+Hip!Q102*Q$7*(1+$C$18)</f>
        <v>3159.8506705988143</v>
      </c>
      <c r="R35" s="194">
        <f>+Hip!R102*R$7*(1+$C$18)</f>
        <v>3284.9756808557349</v>
      </c>
      <c r="S35" s="194">
        <f>+Hip!S102*S$7*(1+$C$18)</f>
        <v>3415.0554405023777</v>
      </c>
      <c r="T35" s="194">
        <f>+Hip!T102*T$7*(1+$C$18)</f>
        <v>3466.0369336809013</v>
      </c>
      <c r="U35" s="194">
        <f>+Hip!U102*U$7*(1+$C$18)</f>
        <v>3517.7795016624532</v>
      </c>
      <c r="V35" s="194">
        <f>+Hip!V102*V$7*(1+$C$18)</f>
        <v>3570.2945061161354</v>
      </c>
      <c r="W35" s="194">
        <f>+Hip!W102*W$7*(1+$C$18)</f>
        <v>3623.5934783231878</v>
      </c>
      <c r="X35" s="194">
        <f>+Hip!X102*X$7*(1+$C$18)</f>
        <v>3677.6881217090358</v>
      </c>
      <c r="Y35" s="194">
        <f>+Hip!Y102*Y$7*(1+$C$18)</f>
        <v>3732.5903144131357</v>
      </c>
      <c r="Z35" s="194">
        <f>+Hip!Z102*Z$7*(1+$C$18)</f>
        <v>3788.3121118971858</v>
      </c>
      <c r="AA35" s="194">
        <f>+Hip!AA102*AA$7*(1+$C$18)</f>
        <v>3844.8657495922721</v>
      </c>
      <c r="AB35" s="194">
        <f>+Hip!AB102*AB$7*(1+$C$18)</f>
        <v>3902.2636455855336</v>
      </c>
      <c r="AC35" s="194">
        <f>+Hip!AC102*AC$7*(1+$C$18)</f>
        <v>3960.5184033469322</v>
      </c>
      <c r="AD35" s="194">
        <f>+Hip!AD102*AD$7*(1+$C$18)</f>
        <v>4000.2189254102432</v>
      </c>
      <c r="AE35" s="194">
        <f>+Hip!AE102*AE$7*(1+$C$18)</f>
        <v>4040.317408369473</v>
      </c>
      <c r="AF35" s="194">
        <f>+Hip!AF102*AF$7*(1+$C$18)</f>
        <v>4080.817841413339</v>
      </c>
      <c r="AG35" s="194">
        <f>+Hip!AG102*AG$7*(1+$C$18)</f>
        <v>4121.7242537184738</v>
      </c>
      <c r="AH35" s="194">
        <f>+Hip!AH102*AH$7*(1+$C$18)</f>
        <v>4163.0407148502663</v>
      </c>
      <c r="AI35" s="194">
        <f>+Hip!AI102*AI$7*(1+$C$18)</f>
        <v>4204.7713351677239</v>
      </c>
      <c r="AJ35" s="194">
        <f>+Hip!AJ102*AJ$7*(1+$C$18)</f>
        <v>4246.9202662323878</v>
      </c>
      <c r="AK35" s="194">
        <f>+Hip!AK102*AK$7*(1+$C$18)</f>
        <v>0</v>
      </c>
      <c r="AL35" s="194">
        <f>+Hip!AL102*AL$7*(1+$C$18)</f>
        <v>0</v>
      </c>
      <c r="AM35" s="194">
        <f>+Hip!AM102*AM$7*(1+$C$18)</f>
        <v>0</v>
      </c>
      <c r="AN35" s="194">
        <f>+Hip!AN102*AN$7*(1+$C$18)</f>
        <v>0</v>
      </c>
      <c r="AO35" s="194">
        <f>+Hip!AO102*AO$7*(1+$C$18)</f>
        <v>0</v>
      </c>
      <c r="AP35" s="194">
        <f>+Hip!AP102*AP$7*(1+$C$18)</f>
        <v>0</v>
      </c>
      <c r="AQ35" s="194">
        <f>+Hip!AQ102*AQ$7*(1+$C$18)</f>
        <v>0</v>
      </c>
      <c r="AR35" s="194">
        <f>+Hip!AR102*AR$7*(1+$C$18)</f>
        <v>0</v>
      </c>
      <c r="AS35" s="194">
        <f>+Hip!AS102*AS$7*(1+$C$18)</f>
        <v>0</v>
      </c>
      <c r="AT35" s="194">
        <f>+Hip!AT102*AT$7*(1+$C$18)</f>
        <v>0</v>
      </c>
      <c r="AU35" s="194">
        <f>+Hip!AU102*AU$7*(1+$C$18)</f>
        <v>0</v>
      </c>
      <c r="AV35" s="194">
        <f>+Hip!AV102*AV$7*(1+$C$18)</f>
        <v>0</v>
      </c>
    </row>
    <row r="36" spans="2:48" x14ac:dyDescent="0.2">
      <c r="B36" s="510" t="s">
        <v>281</v>
      </c>
      <c r="C36" s="164"/>
      <c r="D36" s="301">
        <f t="shared" si="3"/>
        <v>3.4593761800011578E-2</v>
      </c>
      <c r="E36" s="164">
        <f t="shared" si="4"/>
        <v>27063.156612979972</v>
      </c>
      <c r="F36" s="164"/>
      <c r="G36" s="194">
        <f>+Hip!G103*G$7*(1+$C$18)</f>
        <v>0</v>
      </c>
      <c r="H36" s="194">
        <f>+Hip!H103*H$7*(1+$C$18)</f>
        <v>0</v>
      </c>
      <c r="I36" s="194">
        <f>+Hip!I103*I$7*(1+$C$18)</f>
        <v>0</v>
      </c>
      <c r="J36" s="194">
        <f>+Hip!J103*J$7*(1+$C$18)</f>
        <v>639.9272420561324</v>
      </c>
      <c r="K36" s="194">
        <f>+Hip!K103*K$7*(1+$C$18)</f>
        <v>872.32040034942645</v>
      </c>
      <c r="L36" s="194">
        <f>+Hip!L103*L$7*(1+$C$18)</f>
        <v>895.90361488179428</v>
      </c>
      <c r="M36" s="194">
        <f>+Hip!M103*M$7*(1+$C$18)</f>
        <v>920.12440249792462</v>
      </c>
      <c r="N36" s="194">
        <f>+Hip!N103*N$7*(1+$C$18)</f>
        <v>945</v>
      </c>
      <c r="O36" s="194">
        <f>+Hip!O103*O$7*(1+$C$18)</f>
        <v>979.83531680466785</v>
      </c>
      <c r="P36" s="194">
        <f>+Hip!P103*P$7*(1+$C$18)</f>
        <v>1015.954759849422</v>
      </c>
      <c r="Q36" s="194">
        <f>+Hip!Q103*Q$7*(1+$C$18)</f>
        <v>1053.4056655833531</v>
      </c>
      <c r="R36" s="194">
        <f>+Hip!R103*R$7*(1+$C$18)</f>
        <v>1092.2371154081447</v>
      </c>
      <c r="S36" s="194">
        <f>+Hip!S103*S$7*(1+$C$18)</f>
        <v>1132.5</v>
      </c>
      <c r="T36" s="194">
        <f>+Hip!T103*T$7*(1+$C$18)</f>
        <v>1115.4386112260188</v>
      </c>
      <c r="U36" s="194">
        <f>+Hip!U103*U$7*(1+$C$18)</f>
        <v>1098.6342564360525</v>
      </c>
      <c r="V36" s="194">
        <f>+Hip!V103*V$7*(1+$C$18)</f>
        <v>1082.0830633504286</v>
      </c>
      <c r="W36" s="194">
        <f>+Hip!W103*W$7*(1+$C$18)</f>
        <v>1065.781218026312</v>
      </c>
      <c r="X36" s="194">
        <f>+Hip!X103*X$7*(1+$C$18)</f>
        <v>1049.724963978847</v>
      </c>
      <c r="Y36" s="194">
        <f>+Hip!Y103*Y$7*(1+$C$18)</f>
        <v>1033.9106013155388</v>
      </c>
      <c r="Z36" s="194">
        <f>+Hip!Z103*Z$7*(1+$C$18)</f>
        <v>1018.3344858836756</v>
      </c>
      <c r="AA36" s="194">
        <f>+Hip!AA103*AA$7*(1+$C$18)</f>
        <v>1002.9930284305951</v>
      </c>
      <c r="AB36" s="194">
        <f>+Hip!AB103*AB$7*(1+$C$18)</f>
        <v>987.88269377660208</v>
      </c>
      <c r="AC36" s="194">
        <f>+Hip!AC103*AC$7*(1+$C$18)</f>
        <v>973</v>
      </c>
      <c r="AD36" s="194">
        <f>+Hip!AD103*AD$7*(1+$C$18)</f>
        <v>982.70281072971352</v>
      </c>
      <c r="AE36" s="194">
        <f>+Hip!AE103*AE$7*(1+$C$18)</f>
        <v>992.50237843379159</v>
      </c>
      <c r="AF36" s="194">
        <f>+Hip!AF103*AF$7*(1+$C$18)</f>
        <v>1002.3996679782249</v>
      </c>
      <c r="AG36" s="194">
        <f>+Hip!AG103*AG$7*(1+$C$18)</f>
        <v>1012.3956538507022</v>
      </c>
      <c r="AH36" s="194">
        <f>+Hip!AH103*AH$7*(1+$C$18)</f>
        <v>1022.4913202565582</v>
      </c>
      <c r="AI36" s="194">
        <f>+Hip!AI103*AI$7*(1+$C$18)</f>
        <v>1032.6876612156786</v>
      </c>
      <c r="AJ36" s="194">
        <f>+Hip!AJ103*AJ$7*(1+$C$18)</f>
        <v>1042.9856806603716</v>
      </c>
      <c r="AK36" s="194">
        <f>+Hip!AK103*AK$7*(1+$C$18)</f>
        <v>0</v>
      </c>
      <c r="AL36" s="194">
        <f>+Hip!AL103*AL$7*(1+$C$18)</f>
        <v>0</v>
      </c>
      <c r="AM36" s="194">
        <f>+Hip!AM103*AM$7*(1+$C$18)</f>
        <v>0</v>
      </c>
      <c r="AN36" s="194">
        <f>+Hip!AN103*AN$7*(1+$C$18)</f>
        <v>0</v>
      </c>
      <c r="AO36" s="194">
        <f>+Hip!AO103*AO$7*(1+$C$18)</f>
        <v>0</v>
      </c>
      <c r="AP36" s="194">
        <f>+Hip!AP103*AP$7*(1+$C$18)</f>
        <v>0</v>
      </c>
      <c r="AQ36" s="194">
        <f>+Hip!AQ103*AQ$7*(1+$C$18)</f>
        <v>0</v>
      </c>
      <c r="AR36" s="194">
        <f>+Hip!AR103*AR$7*(1+$C$18)</f>
        <v>0</v>
      </c>
      <c r="AS36" s="194">
        <f>+Hip!AS103*AS$7*(1+$C$18)</f>
        <v>0</v>
      </c>
      <c r="AT36" s="194">
        <f>+Hip!AT103*AT$7*(1+$C$18)</f>
        <v>0</v>
      </c>
      <c r="AU36" s="194">
        <f>+Hip!AU103*AU$7*(1+$C$18)</f>
        <v>0</v>
      </c>
      <c r="AV36" s="194">
        <f>+Hip!AV103*AV$7*(1+$C$18)</f>
        <v>0</v>
      </c>
    </row>
    <row r="37" spans="2:48" x14ac:dyDescent="0.2">
      <c r="B37" s="510" t="s">
        <v>282</v>
      </c>
      <c r="C37" s="164"/>
      <c r="D37" s="301">
        <f t="shared" si="3"/>
        <v>4.3109022449505777E-2</v>
      </c>
      <c r="E37" s="164">
        <f t="shared" si="4"/>
        <v>33724.757449854842</v>
      </c>
      <c r="F37" s="164"/>
      <c r="G37" s="194">
        <f>+Hip!G104*G$7*(1+$C$18)</f>
        <v>0</v>
      </c>
      <c r="H37" s="194">
        <f>+Hip!H104*H$7*(1+$C$18)</f>
        <v>0</v>
      </c>
      <c r="I37" s="194">
        <f>+Hip!I104*I$7*(1+$C$18)</f>
        <v>0</v>
      </c>
      <c r="J37" s="194">
        <f>+Hip!J104*J$7*(1+$C$18)</f>
        <v>736.23665700040772</v>
      </c>
      <c r="K37" s="194">
        <f>+Hip!K104*K$7*(1+$C$18)</f>
        <v>993.96070458649183</v>
      </c>
      <c r="L37" s="194">
        <f>+Hip!L104*L$7*(1+$C$18)</f>
        <v>1011.0225048209619</v>
      </c>
      <c r="M37" s="194">
        <f>+Hip!M104*M$7*(1+$C$18)</f>
        <v>1028.3771788339402</v>
      </c>
      <c r="N37" s="194">
        <f>+Hip!N104*N$7*(1+$C$18)</f>
        <v>1046.0297539407718</v>
      </c>
      <c r="O37" s="194">
        <f>+Hip!O104*O$7*(1+$C$18)</f>
        <v>1084.6238088055361</v>
      </c>
      <c r="P37" s="194">
        <f>+Hip!P104*P$7*(1+$C$18)</f>
        <v>1124.6418203649289</v>
      </c>
      <c r="Q37" s="194">
        <f>+Hip!Q104*Q$7*(1+$C$18)</f>
        <v>1166.1363265726654</v>
      </c>
      <c r="R37" s="194">
        <f>+Hip!R104*R$7*(1+$C$18)</f>
        <v>1209.1618038097963</v>
      </c>
      <c r="S37" s="194">
        <f>+Hip!S104*S$7*(1+$C$18)</f>
        <v>1253.774738402398</v>
      </c>
      <c r="T37" s="194">
        <f>+Hip!T104*T$7*(1+$C$18)</f>
        <v>1264.3542914214868</v>
      </c>
      <c r="U37" s="194">
        <f>+Hip!U104*U$7*(1+$C$18)</f>
        <v>1275.0231164115728</v>
      </c>
      <c r="V37" s="194">
        <f>+Hip!V104*V$7*(1+$C$18)</f>
        <v>1285.7819666639143</v>
      </c>
      <c r="W37" s="194">
        <f>+Hip!W104*W$7*(1+$C$18)</f>
        <v>1296.6316018261625</v>
      </c>
      <c r="X37" s="194">
        <f>+Hip!X104*X$7*(1+$C$18)</f>
        <v>1307.5727879559975</v>
      </c>
      <c r="Y37" s="194">
        <f>+Hip!Y104*Y$7*(1+$C$18)</f>
        <v>1318.6062975752177</v>
      </c>
      <c r="Z37" s="194">
        <f>+Hip!Z104*Z$7*(1+$C$18)</f>
        <v>1329.7329097242846</v>
      </c>
      <c r="AA37" s="194">
        <f>+Hip!AA104*AA$7*(1+$C$18)</f>
        <v>1340.9534100173285</v>
      </c>
      <c r="AB37" s="194">
        <f>+Hip!AB104*AB$7*(1+$C$18)</f>
        <v>1352.2685906976183</v>
      </c>
      <c r="AC37" s="194">
        <f>+Hip!AC104*AC$7*(1+$C$18)</f>
        <v>1363.679250693498</v>
      </c>
      <c r="AD37" s="194">
        <f>+Hip!AD104*AD$7*(1+$C$18)</f>
        <v>1377.345901856703</v>
      </c>
      <c r="AE37" s="194">
        <f>+Hip!AE104*AE$7*(1+$C$18)</f>
        <v>1391.1495187718776</v>
      </c>
      <c r="AF37" s="194">
        <f>+Hip!AF104*AF$7*(1+$C$18)</f>
        <v>1405.0914740954972</v>
      </c>
      <c r="AG37" s="194">
        <f>+Hip!AG104*AG$7*(1+$C$18)</f>
        <v>1419.1731542406567</v>
      </c>
      <c r="AH37" s="194">
        <f>+Hip!AH104*AH$7*(1+$C$18)</f>
        <v>1433.3959595149386</v>
      </c>
      <c r="AI37" s="194">
        <f>+Hip!AI104*AI$7*(1+$C$18)</f>
        <v>1447.761304259662</v>
      </c>
      <c r="AJ37" s="194">
        <f>+Hip!AJ104*AJ$7*(1+$C$18)</f>
        <v>1462.2706169905268</v>
      </c>
      <c r="AK37" s="194">
        <f>+Hip!AK104*AK$7*(1+$C$18)</f>
        <v>0</v>
      </c>
      <c r="AL37" s="194">
        <f>+Hip!AL104*AL$7*(1+$C$18)</f>
        <v>0</v>
      </c>
      <c r="AM37" s="194">
        <f>+Hip!AM104*AM$7*(1+$C$18)</f>
        <v>0</v>
      </c>
      <c r="AN37" s="194">
        <f>+Hip!AN104*AN$7*(1+$C$18)</f>
        <v>0</v>
      </c>
      <c r="AO37" s="194">
        <f>+Hip!AO104*AO$7*(1+$C$18)</f>
        <v>0</v>
      </c>
      <c r="AP37" s="194">
        <f>+Hip!AP104*AP$7*(1+$C$18)</f>
        <v>0</v>
      </c>
      <c r="AQ37" s="194">
        <f>+Hip!AQ104*AQ$7*(1+$C$18)</f>
        <v>0</v>
      </c>
      <c r="AR37" s="194">
        <f>+Hip!AR104*AR$7*(1+$C$18)</f>
        <v>0</v>
      </c>
      <c r="AS37" s="194">
        <f>+Hip!AS104*AS$7*(1+$C$18)</f>
        <v>0</v>
      </c>
      <c r="AT37" s="194">
        <f>+Hip!AT104*AT$7*(1+$C$18)</f>
        <v>0</v>
      </c>
      <c r="AU37" s="194">
        <f>+Hip!AU104*AU$7*(1+$C$18)</f>
        <v>0</v>
      </c>
      <c r="AV37" s="194">
        <f>+Hip!AV104*AV$7*(1+$C$18)</f>
        <v>0</v>
      </c>
    </row>
    <row r="38" spans="2:48" x14ac:dyDescent="0.2">
      <c r="B38" s="510" t="s">
        <v>283</v>
      </c>
      <c r="C38" s="164"/>
      <c r="D38" s="301">
        <f t="shared" si="3"/>
        <v>2.3346695204323337E-2</v>
      </c>
      <c r="E38" s="164">
        <f t="shared" si="4"/>
        <v>18264.427915147968</v>
      </c>
      <c r="F38" s="164"/>
      <c r="G38" s="194">
        <f>+Hip!G105*G$7*(1+$C$18)</f>
        <v>0</v>
      </c>
      <c r="H38" s="194">
        <f>+Hip!H105*H$7*(1+$C$18)</f>
        <v>0</v>
      </c>
      <c r="I38" s="194">
        <f>+Hip!I105*I$7*(1+$C$18)</f>
        <v>0</v>
      </c>
      <c r="J38" s="194">
        <f>+Hip!J105*J$7*(1+$C$18)</f>
        <v>398.72611004742288</v>
      </c>
      <c r="K38" s="194">
        <f>+Hip!K105*K$7*(1+$C$18)</f>
        <v>538.30257093480748</v>
      </c>
      <c r="L38" s="194">
        <f>+Hip!L105*L$7*(1+$C$18)</f>
        <v>547.54278625580673</v>
      </c>
      <c r="M38" s="194">
        <f>+Hip!M105*M$7*(1+$C$18)</f>
        <v>556.941614193183</v>
      </c>
      <c r="N38" s="194">
        <f>+Hip!N105*N$7*(1+$C$18)</f>
        <v>566.50177740665777</v>
      </c>
      <c r="O38" s="194">
        <f>+Hip!O105*O$7*(1+$C$18)</f>
        <v>587.40328675268836</v>
      </c>
      <c r="P38" s="194">
        <f>+Hip!P105*P$7*(1+$C$18)</f>
        <v>609.0759730135419</v>
      </c>
      <c r="Q38" s="194">
        <f>+Hip!Q105*Q$7*(1+$C$18)</f>
        <v>631.54828934176885</v>
      </c>
      <c r="R38" s="194">
        <f>+Hip!R105*R$7*(1+$C$18)</f>
        <v>654.84973869039266</v>
      </c>
      <c r="S38" s="194">
        <f>+Hip!S105*S$7*(1+$C$18)</f>
        <v>679.01091254498147</v>
      </c>
      <c r="T38" s="194">
        <f>+Hip!T105*T$7*(1+$C$18)</f>
        <v>684.74051590177191</v>
      </c>
      <c r="U38" s="194">
        <f>+Hip!U105*U$7*(1+$C$18)</f>
        <v>690.51846657378167</v>
      </c>
      <c r="V38" s="194">
        <f>+Hip!V105*V$7*(1+$C$18)</f>
        <v>696.34517252343733</v>
      </c>
      <c r="W38" s="194">
        <f>+Hip!W105*W$7*(1+$C$18)</f>
        <v>702.22104515561807</v>
      </c>
      <c r="X38" s="194">
        <f>+Hip!X105*X$7*(1+$C$18)</f>
        <v>708.14649934670365</v>
      </c>
      <c r="Y38" s="194">
        <f>+Hip!Y105*Y$7*(1+$C$18)</f>
        <v>714.12195347386762</v>
      </c>
      <c r="Z38" s="194">
        <f>+Hip!Z105*Z$7*(1+$C$18)</f>
        <v>720.14782944461729</v>
      </c>
      <c r="AA38" s="194">
        <f>+Hip!AA105*AA$7*(1+$C$18)</f>
        <v>726.22455272658351</v>
      </c>
      <c r="AB38" s="194">
        <f>+Hip!AB105*AB$7*(1+$C$18)</f>
        <v>732.35255237756144</v>
      </c>
      <c r="AC38" s="194">
        <f>+Hip!AC105*AC$7*(1+$C$18)</f>
        <v>738.53226107580474</v>
      </c>
      <c r="AD38" s="194">
        <f>+Hip!AD105*AD$7*(1+$C$18)</f>
        <v>745.93375433733456</v>
      </c>
      <c r="AE38" s="194">
        <f>+Hip!AE105*AE$7*(1+$C$18)</f>
        <v>753.40942459205451</v>
      </c>
      <c r="AF38" s="194">
        <f>+Hip!AF105*AF$7*(1+$C$18)</f>
        <v>760.96001523405062</v>
      </c>
      <c r="AG38" s="194">
        <f>+Hip!AG105*AG$7*(1+$C$18)</f>
        <v>768.58627710762687</v>
      </c>
      <c r="AH38" s="194">
        <f>+Hip!AH105*AH$7*(1+$C$18)</f>
        <v>776.28896858197061</v>
      </c>
      <c r="AI38" s="194">
        <f>+Hip!AI105*AI$7*(1+$C$18)</f>
        <v>784.06885562656601</v>
      </c>
      <c r="AJ38" s="194">
        <f>+Hip!AJ105*AJ$7*(1+$C$18)</f>
        <v>791.92671188736347</v>
      </c>
      <c r="AK38" s="194">
        <f>+Hip!AK105*AK$7*(1+$C$18)</f>
        <v>0</v>
      </c>
      <c r="AL38" s="194">
        <f>+Hip!AL105*AL$7*(1+$C$18)</f>
        <v>0</v>
      </c>
      <c r="AM38" s="194">
        <f>+Hip!AM105*AM$7*(1+$C$18)</f>
        <v>0</v>
      </c>
      <c r="AN38" s="194">
        <f>+Hip!AN105*AN$7*(1+$C$18)</f>
        <v>0</v>
      </c>
      <c r="AO38" s="194">
        <f>+Hip!AO105*AO$7*(1+$C$18)</f>
        <v>0</v>
      </c>
      <c r="AP38" s="194">
        <f>+Hip!AP105*AP$7*(1+$C$18)</f>
        <v>0</v>
      </c>
      <c r="AQ38" s="194">
        <f>+Hip!AQ105*AQ$7*(1+$C$18)</f>
        <v>0</v>
      </c>
      <c r="AR38" s="194">
        <f>+Hip!AR105*AR$7*(1+$C$18)</f>
        <v>0</v>
      </c>
      <c r="AS38" s="194">
        <f>+Hip!AS105*AS$7*(1+$C$18)</f>
        <v>0</v>
      </c>
      <c r="AT38" s="194">
        <f>+Hip!AT105*AT$7*(1+$C$18)</f>
        <v>0</v>
      </c>
      <c r="AU38" s="194">
        <f>+Hip!AU105*AU$7*(1+$C$18)</f>
        <v>0</v>
      </c>
      <c r="AV38" s="194">
        <f>+Hip!AV105*AV$7*(1+$C$18)</f>
        <v>0</v>
      </c>
    </row>
    <row r="39" spans="2:48" x14ac:dyDescent="0.2">
      <c r="B39" s="510" t="s">
        <v>284</v>
      </c>
      <c r="C39" s="164"/>
      <c r="D39" s="301">
        <f t="shared" si="3"/>
        <v>3.731824631259744E-3</v>
      </c>
      <c r="E39" s="164">
        <f t="shared" si="4"/>
        <v>2919.4556819757281</v>
      </c>
      <c r="F39" s="164"/>
      <c r="G39" s="194">
        <f>+Hip!G106*G$7*(1+$C$18)</f>
        <v>0</v>
      </c>
      <c r="H39" s="194">
        <f>+Hip!H106*H$7*(1+$C$18)</f>
        <v>0</v>
      </c>
      <c r="I39" s="194">
        <f>+Hip!I106*I$7*(1+$C$18)</f>
        <v>0</v>
      </c>
      <c r="J39" s="194">
        <f>+Hip!J106*J$7*(1+$C$18)</f>
        <v>63.733899191257422</v>
      </c>
      <c r="K39" s="194">
        <f>+Hip!K106*K$7*(1+$C$18)</f>
        <v>86.044332000914736</v>
      </c>
      <c r="L39" s="194">
        <f>+Hip!L106*L$7*(1+$C$18)</f>
        <v>87.521323190942496</v>
      </c>
      <c r="M39" s="194">
        <f>+Hip!M106*M$7*(1+$C$18)</f>
        <v>89.02366762533498</v>
      </c>
      <c r="N39" s="194">
        <f>+Hip!N106*N$7*(1+$C$18)</f>
        <v>90.551800504385952</v>
      </c>
      <c r="O39" s="194">
        <f>+Hip!O106*O$7*(1+$C$18)</f>
        <v>93.89277732039281</v>
      </c>
      <c r="P39" s="194">
        <f>+Hip!P106*P$7*(1+$C$18)</f>
        <v>97.357021989969894</v>
      </c>
      <c r="Q39" s="194">
        <f>+Hip!Q106*Q$7*(1+$C$18)</f>
        <v>100.94908257332852</v>
      </c>
      <c r="R39" s="194">
        <f>+Hip!R106*R$7*(1+$C$18)</f>
        <v>104.67367493478373</v>
      </c>
      <c r="S39" s="194">
        <f>+Hip!S106*S$7*(1+$C$18)</f>
        <v>108.535688933836</v>
      </c>
      <c r="T39" s="194">
        <f>+Hip!T106*T$7*(1+$C$18)</f>
        <v>109.45153054426913</v>
      </c>
      <c r="U39" s="194">
        <f>+Hip!U106*U$7*(1+$C$18)</f>
        <v>110.37510017360223</v>
      </c>
      <c r="V39" s="194">
        <f>+Hip!V106*V$7*(1+$C$18)</f>
        <v>111.30646303210249</v>
      </c>
      <c r="W39" s="194">
        <f>+Hip!W106*W$7*(1+$C$18)</f>
        <v>112.24568488029179</v>
      </c>
      <c r="X39" s="194">
        <f>+Hip!X106*X$7*(1+$C$18)</f>
        <v>113.19283203358995</v>
      </c>
      <c r="Y39" s="194">
        <f>+Hip!Y106*Y$7*(1+$C$18)</f>
        <v>114.14797136699693</v>
      </c>
      <c r="Z39" s="194">
        <f>+Hip!Z106*Z$7*(1+$C$18)</f>
        <v>115.1111703198147</v>
      </c>
      <c r="AA39" s="194">
        <f>+Hip!AA106*AA$7*(1+$C$18)</f>
        <v>116.08249690040894</v>
      </c>
      <c r="AB39" s="194">
        <f>+Hip!AB106*AB$7*(1+$C$18)</f>
        <v>117.06201969101083</v>
      </c>
      <c r="AC39" s="194">
        <f>+Hip!AC106*AC$7*(1+$C$18)</f>
        <v>118.04980785255944</v>
      </c>
      <c r="AD39" s="194">
        <f>+Hip!AD106*AD$7*(1+$C$18)</f>
        <v>119.2328907094584</v>
      </c>
      <c r="AE39" s="194">
        <f>+Hip!AE106*AE$7*(1+$C$18)</f>
        <v>120.42783029930551</v>
      </c>
      <c r="AF39" s="194">
        <f>+Hip!AF106*AF$7*(1+$C$18)</f>
        <v>121.63474544904125</v>
      </c>
      <c r="AG39" s="194">
        <f>+Hip!AG106*AG$7*(1+$C$18)</f>
        <v>122.85375617647726</v>
      </c>
      <c r="AH39" s="194">
        <f>+Hip!AH106*AH$7*(1+$C$18)</f>
        <v>124.0849837022312</v>
      </c>
      <c r="AI39" s="194">
        <f>+Hip!AI106*AI$7*(1+$C$18)</f>
        <v>125.32855046178111</v>
      </c>
      <c r="AJ39" s="194">
        <f>+Hip!AJ106*AJ$7*(1+$C$18)</f>
        <v>126.5845801176406</v>
      </c>
      <c r="AK39" s="194">
        <f>+Hip!AK106*AK$7*(1+$C$18)</f>
        <v>0</v>
      </c>
      <c r="AL39" s="194">
        <f>+Hip!AL106*AL$7*(1+$C$18)</f>
        <v>0</v>
      </c>
      <c r="AM39" s="194">
        <f>+Hip!AM106*AM$7*(1+$C$18)</f>
        <v>0</v>
      </c>
      <c r="AN39" s="194">
        <f>+Hip!AN106*AN$7*(1+$C$18)</f>
        <v>0</v>
      </c>
      <c r="AO39" s="194">
        <f>+Hip!AO106*AO$7*(1+$C$18)</f>
        <v>0</v>
      </c>
      <c r="AP39" s="194">
        <f>+Hip!AP106*AP$7*(1+$C$18)</f>
        <v>0</v>
      </c>
      <c r="AQ39" s="194">
        <f>+Hip!AQ106*AQ$7*(1+$C$18)</f>
        <v>0</v>
      </c>
      <c r="AR39" s="194">
        <f>+Hip!AR106*AR$7*(1+$C$18)</f>
        <v>0</v>
      </c>
      <c r="AS39" s="194">
        <f>+Hip!AS106*AS$7*(1+$C$18)</f>
        <v>0</v>
      </c>
      <c r="AT39" s="194">
        <f>+Hip!AT106*AT$7*(1+$C$18)</f>
        <v>0</v>
      </c>
      <c r="AU39" s="194">
        <f>+Hip!AU106*AU$7*(1+$C$18)</f>
        <v>0</v>
      </c>
      <c r="AV39" s="194">
        <f>+Hip!AV106*AV$7*(1+$C$18)</f>
        <v>0</v>
      </c>
    </row>
    <row r="40" spans="2:48" x14ac:dyDescent="0.2">
      <c r="B40" s="510" t="s">
        <v>285</v>
      </c>
      <c r="C40" s="164"/>
      <c r="D40" s="301">
        <f t="shared" si="3"/>
        <v>1.7207449083896043E-2</v>
      </c>
      <c r="E40" s="164">
        <f t="shared" si="4"/>
        <v>13461.614615939268</v>
      </c>
      <c r="F40" s="164"/>
      <c r="G40" s="194">
        <f>+Hip!G107*G$7*(1+$C$18)</f>
        <v>0</v>
      </c>
      <c r="H40" s="194">
        <f>+Hip!H107*H$7*(1+$C$18)</f>
        <v>0</v>
      </c>
      <c r="I40" s="194">
        <f>+Hip!I107*I$7*(1+$C$18)</f>
        <v>0</v>
      </c>
      <c r="J40" s="194">
        <f>+Hip!J107*J$7*(1+$C$18)</f>
        <v>293.87710667462829</v>
      </c>
      <c r="K40" s="194">
        <f>+Hip!K107*K$7*(1+$C$18)</f>
        <v>396.75054649172597</v>
      </c>
      <c r="L40" s="194">
        <f>+Hip!L107*L$7*(1+$C$18)</f>
        <v>403.56095512852897</v>
      </c>
      <c r="M40" s="194">
        <f>+Hip!M107*M$7*(1+$C$18)</f>
        <v>410.4882676138846</v>
      </c>
      <c r="N40" s="194">
        <f>+Hip!N107*N$7*(1+$C$18)</f>
        <v>417.53449065701324</v>
      </c>
      <c r="O40" s="194">
        <f>+Hip!O107*O$7*(1+$C$18)</f>
        <v>432.93973986683699</v>
      </c>
      <c r="P40" s="194">
        <f>+Hip!P107*P$7*(1+$C$18)</f>
        <v>448.91337733805523</v>
      </c>
      <c r="Q40" s="194">
        <f>+Hip!Q107*Q$7*(1+$C$18)</f>
        <v>465.47637418326025</v>
      </c>
      <c r="R40" s="194">
        <f>+Hip!R107*R$7*(1+$C$18)</f>
        <v>482.65047526002326</v>
      </c>
      <c r="S40" s="194">
        <f>+Hip!S107*S$7*(1+$C$18)</f>
        <v>500.4582277179818</v>
      </c>
      <c r="T40" s="194">
        <f>+Hip!T107*T$7*(1+$C$18)</f>
        <v>504.68117478479553</v>
      </c>
      <c r="U40" s="194">
        <f>+Hip!U107*U$7*(1+$C$18)</f>
        <v>508.93975575857974</v>
      </c>
      <c r="V40" s="194">
        <f>+Hip!V107*V$7*(1+$C$18)</f>
        <v>513.23427132397615</v>
      </c>
      <c r="W40" s="194">
        <f>+Hip!W107*W$7*(1+$C$18)</f>
        <v>517.56502470285204</v>
      </c>
      <c r="X40" s="194">
        <f>+Hip!X107*X$7*(1+$C$18)</f>
        <v>521.93232167570943</v>
      </c>
      <c r="Y40" s="194">
        <f>+Hip!Y107*Y$7*(1+$C$18)</f>
        <v>526.33647060327542</v>
      </c>
      <c r="Z40" s="194">
        <f>+Hip!Z107*Z$7*(1+$C$18)</f>
        <v>530.77778244827471</v>
      </c>
      <c r="AA40" s="194">
        <f>+Hip!AA107*AA$7*(1+$C$18)</f>
        <v>535.25657079738528</v>
      </c>
      <c r="AB40" s="194">
        <f>+Hip!AB107*AB$7*(1+$C$18)</f>
        <v>539.77315188338025</v>
      </c>
      <c r="AC40" s="194">
        <f>+Hip!AC107*AC$7*(1+$C$18)</f>
        <v>544.32784460745529</v>
      </c>
      <c r="AD40" s="194">
        <f>+Hip!AD107*AD$7*(1+$C$18)</f>
        <v>549.78304147056383</v>
      </c>
      <c r="AE40" s="194">
        <f>+Hip!AE107*AE$7*(1+$C$18)</f>
        <v>555.29290974743537</v>
      </c>
      <c r="AF40" s="194">
        <f>+Hip!AF107*AF$7*(1+$C$18)</f>
        <v>560.85799734927423</v>
      </c>
      <c r="AG40" s="194">
        <f>+Hip!AG107*AG$7*(1+$C$18)</f>
        <v>566.47885767839352</v>
      </c>
      <c r="AH40" s="194">
        <f>+Hip!AH107*AH$7*(1+$C$18)</f>
        <v>572.15604968324681</v>
      </c>
      <c r="AI40" s="194">
        <f>+Hip!AI107*AI$7*(1+$C$18)</f>
        <v>577.89013791401055</v>
      </c>
      <c r="AJ40" s="194">
        <f>+Hip!AJ107*AJ$7*(1+$C$18)</f>
        <v>583.68169257872421</v>
      </c>
      <c r="AK40" s="194">
        <f>+Hip!AK107*AK$7*(1+$C$18)</f>
        <v>0</v>
      </c>
      <c r="AL40" s="194">
        <f>+Hip!AL107*AL$7*(1+$C$18)</f>
        <v>0</v>
      </c>
      <c r="AM40" s="194">
        <f>+Hip!AM107*AM$7*(1+$C$18)</f>
        <v>0</v>
      </c>
      <c r="AN40" s="194">
        <f>+Hip!AN107*AN$7*(1+$C$18)</f>
        <v>0</v>
      </c>
      <c r="AO40" s="194">
        <f>+Hip!AO107*AO$7*(1+$C$18)</f>
        <v>0</v>
      </c>
      <c r="AP40" s="194">
        <f>+Hip!AP107*AP$7*(1+$C$18)</f>
        <v>0</v>
      </c>
      <c r="AQ40" s="194">
        <f>+Hip!AQ107*AQ$7*(1+$C$18)</f>
        <v>0</v>
      </c>
      <c r="AR40" s="194">
        <f>+Hip!AR107*AR$7*(1+$C$18)</f>
        <v>0</v>
      </c>
      <c r="AS40" s="194">
        <f>+Hip!AS107*AS$7*(1+$C$18)</f>
        <v>0</v>
      </c>
      <c r="AT40" s="194">
        <f>+Hip!AT107*AT$7*(1+$C$18)</f>
        <v>0</v>
      </c>
      <c r="AU40" s="194">
        <f>+Hip!AU107*AU$7*(1+$C$18)</f>
        <v>0</v>
      </c>
      <c r="AV40" s="194">
        <f>+Hip!AV107*AV$7*(1+$C$18)</f>
        <v>0</v>
      </c>
    </row>
    <row r="41" spans="2:48" x14ac:dyDescent="0.2">
      <c r="B41" s="510" t="s">
        <v>286</v>
      </c>
      <c r="C41" s="164"/>
      <c r="D41" s="301">
        <f t="shared" si="3"/>
        <v>8.5926703601131374E-3</v>
      </c>
      <c r="E41" s="164">
        <f t="shared" si="4"/>
        <v>6722.1594755669221</v>
      </c>
      <c r="F41" s="164"/>
      <c r="G41" s="194">
        <f>+Hip!G108*G$7*(1+$C$18)</f>
        <v>0</v>
      </c>
      <c r="H41" s="194">
        <f>+Hip!H108*H$7*(1+$C$18)</f>
        <v>0</v>
      </c>
      <c r="I41" s="194">
        <f>+Hip!I108*I$7*(1+$C$18)</f>
        <v>0</v>
      </c>
      <c r="J41" s="194">
        <f>+Hip!J108*J$7*(1+$C$18)</f>
        <v>146.74976469360217</v>
      </c>
      <c r="K41" s="194">
        <f>+Hip!K108*K$7*(1+$C$18)</f>
        <v>198.12039800766661</v>
      </c>
      <c r="L41" s="194">
        <f>+Hip!L108*L$7*(1+$C$18)</f>
        <v>201.52122727343399</v>
      </c>
      <c r="M41" s="194">
        <f>+Hip!M108*M$7*(1+$C$18)</f>
        <v>204.98043336365362</v>
      </c>
      <c r="N41" s="194">
        <f>+Hip!N108*N$7*(1+$C$18)</f>
        <v>208.499018343812</v>
      </c>
      <c r="O41" s="194">
        <f>+Hip!O108*O$7*(1+$C$18)</f>
        <v>216.19174651229406</v>
      </c>
      <c r="P41" s="194">
        <f>+Hip!P108*P$7*(1+$C$18)</f>
        <v>224.16830367500464</v>
      </c>
      <c r="Q41" s="194">
        <f>+Hip!Q108*Q$7*(1+$C$18)</f>
        <v>232.4391619162551</v>
      </c>
      <c r="R41" s="194">
        <f>+Hip!R108*R$7*(1+$C$18)</f>
        <v>241.01517969578731</v>
      </c>
      <c r="S41" s="194">
        <f>+Hip!S108*S$7*(1+$C$18)</f>
        <v>249.90761610397865</v>
      </c>
      <c r="T41" s="194">
        <f>+Hip!T108*T$7*(1+$C$18)</f>
        <v>252.01637678758848</v>
      </c>
      <c r="U41" s="194">
        <f>+Hip!U108*U$7*(1+$C$18)</f>
        <v>254.14293153322038</v>
      </c>
      <c r="V41" s="194">
        <f>+Hip!V108*V$7*(1+$C$18)</f>
        <v>256.28743049003339</v>
      </c>
      <c r="W41" s="194">
        <f>+Hip!W108*W$7*(1+$C$18)</f>
        <v>258.45002507416928</v>
      </c>
      <c r="X41" s="194">
        <f>+Hip!X108*X$7*(1+$C$18)</f>
        <v>260.63086797944362</v>
      </c>
      <c r="Y41" s="194">
        <f>+Hip!Y108*Y$7*(1+$C$18)</f>
        <v>262.83011318812697</v>
      </c>
      <c r="Z41" s="194">
        <f>+Hip!Z108*Z$7*(1+$C$18)</f>
        <v>265.04791598181708</v>
      </c>
      <c r="AA41" s="194">
        <f>+Hip!AA108*AA$7*(1+$C$18)</f>
        <v>267.28443295240282</v>
      </c>
      <c r="AB41" s="194">
        <f>+Hip!AB108*AB$7*(1+$C$18)</f>
        <v>269.53982201312061</v>
      </c>
      <c r="AC41" s="194">
        <f>+Hip!AC108*AC$7*(1+$C$18)</f>
        <v>271.81424240970347</v>
      </c>
      <c r="AD41" s="194">
        <f>+Hip!AD108*AD$7*(1+$C$18)</f>
        <v>274.53833638584564</v>
      </c>
      <c r="AE41" s="194">
        <f>+Hip!AE108*AE$7*(1+$C$18)</f>
        <v>277.28973094758283</v>
      </c>
      <c r="AF41" s="194">
        <f>+Hip!AF108*AF$7*(1+$C$18)</f>
        <v>280.06869969853534</v>
      </c>
      <c r="AG41" s="194">
        <f>+Hip!AG108*AG$7*(1+$C$18)</f>
        <v>282.87551898435038</v>
      </c>
      <c r="AH41" s="194">
        <f>+Hip!AH108*AH$7*(1+$C$18)</f>
        <v>285.71046792018234</v>
      </c>
      <c r="AI41" s="194">
        <f>+Hip!AI108*AI$7*(1+$C$18)</f>
        <v>288.57382841844867</v>
      </c>
      <c r="AJ41" s="194">
        <f>+Hip!AJ108*AJ$7*(1+$C$18)</f>
        <v>291.46588521686357</v>
      </c>
      <c r="AK41" s="194">
        <f>+Hip!AK108*AK$7*(1+$C$18)</f>
        <v>0</v>
      </c>
      <c r="AL41" s="194">
        <f>+Hip!AL108*AL$7*(1+$C$18)</f>
        <v>0</v>
      </c>
      <c r="AM41" s="194">
        <f>+Hip!AM108*AM$7*(1+$C$18)</f>
        <v>0</v>
      </c>
      <c r="AN41" s="194">
        <f>+Hip!AN108*AN$7*(1+$C$18)</f>
        <v>0</v>
      </c>
      <c r="AO41" s="194">
        <f>+Hip!AO108*AO$7*(1+$C$18)</f>
        <v>0</v>
      </c>
      <c r="AP41" s="194">
        <f>+Hip!AP108*AP$7*(1+$C$18)</f>
        <v>0</v>
      </c>
      <c r="AQ41" s="194">
        <f>+Hip!AQ108*AQ$7*(1+$C$18)</f>
        <v>0</v>
      </c>
      <c r="AR41" s="194">
        <f>+Hip!AR108*AR$7*(1+$C$18)</f>
        <v>0</v>
      </c>
      <c r="AS41" s="194">
        <f>+Hip!AS108*AS$7*(1+$C$18)</f>
        <v>0</v>
      </c>
      <c r="AT41" s="194">
        <f>+Hip!AT108*AT$7*(1+$C$18)</f>
        <v>0</v>
      </c>
      <c r="AU41" s="194">
        <f>+Hip!AU108*AU$7*(1+$C$18)</f>
        <v>0</v>
      </c>
      <c r="AV41" s="194">
        <f>+Hip!AV108*AV$7*(1+$C$18)</f>
        <v>0</v>
      </c>
    </row>
    <row r="42" spans="2:48" x14ac:dyDescent="0.2">
      <c r="B42" s="510" t="s">
        <v>287</v>
      </c>
      <c r="C42" s="164"/>
      <c r="D42" s="301">
        <f t="shared" si="3"/>
        <v>9.8759844082934589E-2</v>
      </c>
      <c r="E42" s="164">
        <f t="shared" si="4"/>
        <v>77261.129996248274</v>
      </c>
      <c r="F42" s="164"/>
      <c r="G42" s="194">
        <f>+Hip!G109*G$7*(1+$C$18)</f>
        <v>0</v>
      </c>
      <c r="H42" s="194">
        <f>+Hip!H109*H$7*(1+$C$18)</f>
        <v>0</v>
      </c>
      <c r="I42" s="194">
        <f>+Hip!I109*I$7*(1+$C$18)</f>
        <v>0</v>
      </c>
      <c r="J42" s="194">
        <f>+Hip!J109*J$7*(1+$C$18)</f>
        <v>1686.6682035916785</v>
      </c>
      <c r="K42" s="194">
        <f>+Hip!K109*K$7*(1+$C$18)</f>
        <v>2277.0965016547511</v>
      </c>
      <c r="L42" s="194">
        <f>+Hip!L109*L$7*(1+$C$18)</f>
        <v>2316.1839277940039</v>
      </c>
      <c r="M42" s="194">
        <f>+Hip!M109*M$7*(1+$C$18)</f>
        <v>2355.94230787881</v>
      </c>
      <c r="N42" s="194">
        <f>+Hip!N109*N$7*(1+$C$18)</f>
        <v>2396.3831591473586</v>
      </c>
      <c r="O42" s="194">
        <f>+Hip!O109*O$7*(1+$C$18)</f>
        <v>2484.7995189810076</v>
      </c>
      <c r="P42" s="194">
        <f>+Hip!P109*P$7*(1+$C$18)</f>
        <v>2576.478066940288</v>
      </c>
      <c r="Q42" s="194">
        <f>+Hip!Q109*Q$7*(1+$C$18)</f>
        <v>2671.5391639107534</v>
      </c>
      <c r="R42" s="194">
        <f>+Hip!R109*R$7*(1+$C$18)</f>
        <v>2770.1076115833962</v>
      </c>
      <c r="S42" s="194">
        <f>+Hip!S109*S$7*(1+$C$18)</f>
        <v>2872.3128162968233</v>
      </c>
      <c r="T42" s="194">
        <f>+Hip!T109*T$7*(1+$C$18)</f>
        <v>2896.5498540968842</v>
      </c>
      <c r="U42" s="194">
        <f>+Hip!U109*U$7*(1+$C$18)</f>
        <v>2920.9914079224936</v>
      </c>
      <c r="V42" s="194">
        <f>+Hip!V109*V$7*(1+$C$18)</f>
        <v>2945.6392035127892</v>
      </c>
      <c r="W42" s="194">
        <f>+Hip!W109*W$7*(1+$C$18)</f>
        <v>2970.494981168973</v>
      </c>
      <c r="X42" s="194">
        <f>+Hip!X109*X$7*(1+$C$18)</f>
        <v>2995.5604958771883</v>
      </c>
      <c r="Y42" s="194">
        <f>+Hip!Y109*Y$7*(1+$C$18)</f>
        <v>3020.8375174324342</v>
      </c>
      <c r="Z42" s="194">
        <f>+Hip!Z109*Z$7*(1+$C$18)</f>
        <v>3046.3278305635254</v>
      </c>
      <c r="AA42" s="194">
        <f>+Hip!AA109*AA$7*(1+$C$18)</f>
        <v>3072.0332350591043</v>
      </c>
      <c r="AB42" s="194">
        <f>+Hip!AB109*AB$7*(1+$C$18)</f>
        <v>3097.9555458947207</v>
      </c>
      <c r="AC42" s="194">
        <f>+Hip!AC109*AC$7*(1+$C$18)</f>
        <v>3124.0965933609782</v>
      </c>
      <c r="AD42" s="194">
        <f>+Hip!AD109*AD$7*(1+$C$18)</f>
        <v>3155.4059634492219</v>
      </c>
      <c r="AE42" s="194">
        <f>+Hip!AE109*AE$7*(1+$C$18)</f>
        <v>3187.0291127776482</v>
      </c>
      <c r="AF42" s="194">
        <f>+Hip!AF109*AF$7*(1+$C$18)</f>
        <v>3218.9691860090625</v>
      </c>
      <c r="AG42" s="194">
        <f>+Hip!AG109*AG$7*(1+$C$18)</f>
        <v>3251.2293593217523</v>
      </c>
      <c r="AH42" s="194">
        <f>+Hip!AH109*AH$7*(1+$C$18)</f>
        <v>3283.812840725333</v>
      </c>
      <c r="AI42" s="194">
        <f>+Hip!AI109*AI$7*(1+$C$18)</f>
        <v>3316.7228703797573</v>
      </c>
      <c r="AJ42" s="194">
        <f>+Hip!AJ109*AJ$7*(1+$C$18)</f>
        <v>3349.9627209175228</v>
      </c>
      <c r="AK42" s="194">
        <f>+Hip!AK109*AK$7*(1+$C$18)</f>
        <v>0</v>
      </c>
      <c r="AL42" s="194">
        <f>+Hip!AL109*AL$7*(1+$C$18)</f>
        <v>0</v>
      </c>
      <c r="AM42" s="194">
        <f>+Hip!AM109*AM$7*(1+$C$18)</f>
        <v>0</v>
      </c>
      <c r="AN42" s="194">
        <f>+Hip!AN109*AN$7*(1+$C$18)</f>
        <v>0</v>
      </c>
      <c r="AO42" s="194">
        <f>+Hip!AO109*AO$7*(1+$C$18)</f>
        <v>0</v>
      </c>
      <c r="AP42" s="194">
        <f>+Hip!AP109*AP$7*(1+$C$18)</f>
        <v>0</v>
      </c>
      <c r="AQ42" s="194">
        <f>+Hip!AQ109*AQ$7*(1+$C$18)</f>
        <v>0</v>
      </c>
      <c r="AR42" s="194">
        <f>+Hip!AR109*AR$7*(1+$C$18)</f>
        <v>0</v>
      </c>
      <c r="AS42" s="194">
        <f>+Hip!AS109*AS$7*(1+$C$18)</f>
        <v>0</v>
      </c>
      <c r="AT42" s="194">
        <f>+Hip!AT109*AT$7*(1+$C$18)</f>
        <v>0</v>
      </c>
      <c r="AU42" s="194">
        <f>+Hip!AU109*AU$7*(1+$C$18)</f>
        <v>0</v>
      </c>
      <c r="AV42" s="194">
        <f>+Hip!AV109*AV$7*(1+$C$18)</f>
        <v>0</v>
      </c>
    </row>
    <row r="43" spans="2:48" x14ac:dyDescent="0.2">
      <c r="B43" s="9"/>
      <c r="C43" s="164"/>
      <c r="D43" s="164"/>
      <c r="E43" s="164"/>
      <c r="F43" s="16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</row>
    <row r="44" spans="2:48" ht="13.5" thickBot="1" x14ac:dyDescent="0.25">
      <c r="B44" s="280" t="s">
        <v>174</v>
      </c>
      <c r="C44" s="257" t="s">
        <v>378</v>
      </c>
      <c r="D44" s="288"/>
      <c r="E44" s="288">
        <f>SUM(G44:AV44)</f>
        <v>13887756249.335712</v>
      </c>
      <c r="F44" s="288"/>
      <c r="G44" s="289">
        <f t="shared" ref="G44:H44" si="5">+SUMPRODUCT(G23:G31,G34:G42)*G$10</f>
        <v>0</v>
      </c>
      <c r="H44" s="289">
        <f t="shared" si="5"/>
        <v>0</v>
      </c>
      <c r="I44" s="289">
        <f>+SUMPRODUCT(I23:I31,I34:I42)*I$10</f>
        <v>0</v>
      </c>
      <c r="J44" s="289">
        <f t="shared" ref="J44:AV44" si="6">+SUMPRODUCT(J23:J31,J34:J42)*J$10</f>
        <v>126616836.00709258</v>
      </c>
      <c r="K44" s="289">
        <f t="shared" si="6"/>
        <v>236856022.41708288</v>
      </c>
      <c r="L44" s="289">
        <f t="shared" si="6"/>
        <v>252209450.27020752</v>
      </c>
      <c r="M44" s="289">
        <f t="shared" si="6"/>
        <v>267102460.29197878</v>
      </c>
      <c r="N44" s="289">
        <f t="shared" si="6"/>
        <v>283660375.68327725</v>
      </c>
      <c r="O44" s="289">
        <f t="shared" si="6"/>
        <v>305416032.56268311</v>
      </c>
      <c r="P44" s="289">
        <f t="shared" si="6"/>
        <v>329741756.16741681</v>
      </c>
      <c r="Q44" s="289">
        <f t="shared" si="6"/>
        <v>354062846.82942796</v>
      </c>
      <c r="R44" s="289">
        <f t="shared" si="6"/>
        <v>381220042.17903191</v>
      </c>
      <c r="S44" s="289">
        <f t="shared" si="6"/>
        <v>410460934.83655113</v>
      </c>
      <c r="T44" s="289">
        <f t="shared" si="6"/>
        <v>431378978.44881552</v>
      </c>
      <c r="U44" s="289">
        <f t="shared" si="6"/>
        <v>450907713.8165096</v>
      </c>
      <c r="V44" s="289">
        <f t="shared" si="6"/>
        <v>472631031.74474853</v>
      </c>
      <c r="W44" s="289">
        <f t="shared" si="6"/>
        <v>495420696.06981635</v>
      </c>
      <c r="X44" s="289">
        <f t="shared" si="6"/>
        <v>520752440.37412822</v>
      </c>
      <c r="Y44" s="289">
        <f t="shared" si="6"/>
        <v>544413358.99074066</v>
      </c>
      <c r="Z44" s="289">
        <f t="shared" si="6"/>
        <v>570730248.60773587</v>
      </c>
      <c r="AA44" s="289">
        <f t="shared" si="6"/>
        <v>598341539.07018936</v>
      </c>
      <c r="AB44" s="289">
        <f t="shared" si="6"/>
        <v>629030206.12161708</v>
      </c>
      <c r="AC44" s="289">
        <f t="shared" si="6"/>
        <v>657707795.70219338</v>
      </c>
      <c r="AD44" s="289">
        <f t="shared" si="6"/>
        <v>688877927.56195009</v>
      </c>
      <c r="AE44" s="289">
        <f t="shared" si="6"/>
        <v>721525276.46077919</v>
      </c>
      <c r="AF44" s="289">
        <f t="shared" si="6"/>
        <v>757790316.11812413</v>
      </c>
      <c r="AG44" s="289">
        <f t="shared" si="6"/>
        <v>791534976.71710789</v>
      </c>
      <c r="AH44" s="289">
        <f t="shared" si="6"/>
        <v>829047455.5898006</v>
      </c>
      <c r="AI44" s="289">
        <f t="shared" si="6"/>
        <v>868337728.46269166</v>
      </c>
      <c r="AJ44" s="289">
        <f t="shared" si="6"/>
        <v>911981802.23401463</v>
      </c>
      <c r="AK44" s="289">
        <f t="shared" si="6"/>
        <v>0</v>
      </c>
      <c r="AL44" s="289">
        <f t="shared" si="6"/>
        <v>0</v>
      </c>
      <c r="AM44" s="289">
        <f t="shared" si="6"/>
        <v>0</v>
      </c>
      <c r="AN44" s="289">
        <f t="shared" si="6"/>
        <v>0</v>
      </c>
      <c r="AO44" s="289">
        <f t="shared" si="6"/>
        <v>0</v>
      </c>
      <c r="AP44" s="289">
        <f t="shared" si="6"/>
        <v>0</v>
      </c>
      <c r="AQ44" s="289">
        <f t="shared" si="6"/>
        <v>0</v>
      </c>
      <c r="AR44" s="289">
        <f t="shared" si="6"/>
        <v>0</v>
      </c>
      <c r="AS44" s="289">
        <f t="shared" si="6"/>
        <v>0</v>
      </c>
      <c r="AT44" s="289">
        <f t="shared" si="6"/>
        <v>0</v>
      </c>
      <c r="AU44" s="289">
        <f t="shared" si="6"/>
        <v>0</v>
      </c>
      <c r="AV44" s="289">
        <f t="shared" si="6"/>
        <v>0</v>
      </c>
    </row>
    <row r="45" spans="2:48" ht="13.5" thickTop="1" x14ac:dyDescent="0.2">
      <c r="B45" s="11"/>
      <c r="C45" s="164"/>
      <c r="D45" s="164"/>
      <c r="E45" s="164"/>
      <c r="F45" s="16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</row>
    <row r="46" spans="2:48" ht="13.5" thickBot="1" x14ac:dyDescent="0.25">
      <c r="B46" s="280" t="s">
        <v>174</v>
      </c>
      <c r="C46" s="257" t="s">
        <v>379</v>
      </c>
      <c r="D46" s="288"/>
      <c r="E46" s="288">
        <f>SUM(G46:AV46)</f>
        <v>1483576.2688581522</v>
      </c>
      <c r="F46" s="288"/>
      <c r="G46" s="289">
        <f t="shared" ref="G46:AV46" si="7">+G44/G$13</f>
        <v>0</v>
      </c>
      <c r="H46" s="289">
        <f t="shared" si="7"/>
        <v>0</v>
      </c>
      <c r="I46" s="289">
        <f t="shared" si="7"/>
        <v>0</v>
      </c>
      <c r="J46" s="289">
        <f t="shared" si="7"/>
        <v>17280.200633933273</v>
      </c>
      <c r="K46" s="289">
        <f t="shared" si="7"/>
        <v>31826.489732440325</v>
      </c>
      <c r="L46" s="289">
        <f t="shared" si="7"/>
        <v>33366.653444839721</v>
      </c>
      <c r="M46" s="289">
        <f t="shared" si="7"/>
        <v>34791.741603304406</v>
      </c>
      <c r="N46" s="289">
        <f t="shared" si="7"/>
        <v>36378.42901063992</v>
      </c>
      <c r="O46" s="289">
        <f t="shared" si="7"/>
        <v>38564.178419585631</v>
      </c>
      <c r="P46" s="289">
        <f t="shared" si="7"/>
        <v>40993.32866625741</v>
      </c>
      <c r="Q46" s="289">
        <f t="shared" si="7"/>
        <v>43337.77201691291</v>
      </c>
      <c r="R46" s="289">
        <f t="shared" si="7"/>
        <v>45941.898120396851</v>
      </c>
      <c r="S46" s="289">
        <f t="shared" si="7"/>
        <v>48702.586341696464</v>
      </c>
      <c r="T46" s="289">
        <f t="shared" si="7"/>
        <v>50394.850175774918</v>
      </c>
      <c r="U46" s="289">
        <f t="shared" si="7"/>
        <v>51863.501156609629</v>
      </c>
      <c r="V46" s="289">
        <f t="shared" si="7"/>
        <v>53523.36197053019</v>
      </c>
      <c r="W46" s="289">
        <f t="shared" si="7"/>
        <v>55238.551661756683</v>
      </c>
      <c r="X46" s="289">
        <f t="shared" si="7"/>
        <v>57167.136287877693</v>
      </c>
      <c r="Y46" s="289">
        <f t="shared" si="7"/>
        <v>58842.468393145457</v>
      </c>
      <c r="Z46" s="289">
        <f t="shared" si="7"/>
        <v>60735.13282468899</v>
      </c>
      <c r="AA46" s="289">
        <f t="shared" si="7"/>
        <v>62691.005396267217</v>
      </c>
      <c r="AB46" s="289">
        <f t="shared" si="7"/>
        <v>64889.520825456806</v>
      </c>
      <c r="AC46" s="289">
        <f t="shared" si="7"/>
        <v>66801.011947516614</v>
      </c>
      <c r="AD46" s="289">
        <f t="shared" si="7"/>
        <v>68887.322878233404</v>
      </c>
      <c r="AE46" s="289">
        <f t="shared" si="7"/>
        <v>71038.792907541632</v>
      </c>
      <c r="AF46" s="289">
        <f t="shared" si="7"/>
        <v>73458.162428806638</v>
      </c>
      <c r="AG46" s="289">
        <f t="shared" si="7"/>
        <v>75545.413945651191</v>
      </c>
      <c r="AH46" s="289">
        <f t="shared" si="7"/>
        <v>77904.827675242253</v>
      </c>
      <c r="AI46" s="289">
        <f t="shared" si="7"/>
        <v>80337.929977026317</v>
      </c>
      <c r="AJ46" s="289">
        <f t="shared" si="7"/>
        <v>83074.000416019597</v>
      </c>
      <c r="AK46" s="289">
        <f t="shared" si="7"/>
        <v>0</v>
      </c>
      <c r="AL46" s="289">
        <f t="shared" si="7"/>
        <v>0</v>
      </c>
      <c r="AM46" s="289">
        <f t="shared" si="7"/>
        <v>0</v>
      </c>
      <c r="AN46" s="289">
        <f t="shared" si="7"/>
        <v>0</v>
      </c>
      <c r="AO46" s="289">
        <f t="shared" si="7"/>
        <v>0</v>
      </c>
      <c r="AP46" s="289">
        <f t="shared" si="7"/>
        <v>0</v>
      </c>
      <c r="AQ46" s="289">
        <f t="shared" si="7"/>
        <v>0</v>
      </c>
      <c r="AR46" s="289">
        <f t="shared" si="7"/>
        <v>0</v>
      </c>
      <c r="AS46" s="289">
        <f t="shared" si="7"/>
        <v>0</v>
      </c>
      <c r="AT46" s="289">
        <f t="shared" si="7"/>
        <v>0</v>
      </c>
      <c r="AU46" s="289">
        <f t="shared" si="7"/>
        <v>0</v>
      </c>
      <c r="AV46" s="289">
        <f t="shared" si="7"/>
        <v>0</v>
      </c>
    </row>
    <row r="47" spans="2:48" ht="13.5" thickTop="1" x14ac:dyDescent="0.2">
      <c r="B47" s="11"/>
      <c r="C47" s="164"/>
      <c r="D47" s="164"/>
      <c r="E47" s="164"/>
      <c r="F47" s="16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</row>
    <row r="48" spans="2:48" x14ac:dyDescent="0.2">
      <c r="B48" s="284" t="s">
        <v>592</v>
      </c>
      <c r="C48" s="286"/>
      <c r="D48" s="286"/>
      <c r="E48" s="286"/>
      <c r="F48" s="286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287"/>
      <c r="R48" s="287"/>
      <c r="S48" s="287"/>
      <c r="T48" s="287"/>
      <c r="U48" s="287"/>
      <c r="V48" s="287"/>
      <c r="W48" s="287"/>
      <c r="X48" s="287"/>
      <c r="Y48" s="287"/>
      <c r="Z48" s="287"/>
      <c r="AA48" s="287"/>
      <c r="AB48" s="287"/>
      <c r="AC48" s="287"/>
      <c r="AD48" s="287"/>
      <c r="AE48" s="287"/>
      <c r="AF48" s="287"/>
      <c r="AG48" s="287"/>
      <c r="AH48" s="287"/>
      <c r="AI48" s="287"/>
      <c r="AJ48" s="287"/>
      <c r="AK48" s="287"/>
      <c r="AL48" s="287"/>
      <c r="AM48" s="287"/>
      <c r="AN48" s="287"/>
      <c r="AO48" s="287"/>
      <c r="AP48" s="287"/>
      <c r="AQ48" s="287"/>
      <c r="AR48" s="287"/>
      <c r="AS48" s="287"/>
      <c r="AT48" s="287"/>
      <c r="AU48" s="287"/>
      <c r="AV48" s="287"/>
    </row>
    <row r="49" spans="2:48" x14ac:dyDescent="0.2">
      <c r="B49" s="11"/>
      <c r="C49" s="164"/>
      <c r="D49" s="164"/>
      <c r="E49" s="164"/>
      <c r="F49" s="16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</row>
    <row r="50" spans="2:48" x14ac:dyDescent="0.2">
      <c r="B50" s="11" t="s">
        <v>591</v>
      </c>
      <c r="C50" s="290">
        <f>+Control!J14</f>
        <v>0.1</v>
      </c>
      <c r="D50" s="164"/>
      <c r="E50" s="164"/>
      <c r="F50" s="16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</row>
    <row r="51" spans="2:48" x14ac:dyDescent="0.2">
      <c r="B51" s="11"/>
      <c r="C51" s="164"/>
      <c r="D51" s="164"/>
      <c r="E51" s="164"/>
      <c r="F51" s="16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</row>
    <row r="52" spans="2:48" x14ac:dyDescent="0.2">
      <c r="B52" s="11" t="s">
        <v>381</v>
      </c>
      <c r="C52" s="164"/>
      <c r="D52" s="164"/>
      <c r="E52" s="164">
        <f>SUM(G52:AV52)</f>
        <v>148357.62688581523</v>
      </c>
      <c r="F52" s="164"/>
      <c r="G52" s="194">
        <f>+G46*$C$50</f>
        <v>0</v>
      </c>
      <c r="H52" s="194">
        <f t="shared" ref="H52:AV52" si="8">+H46*$C$50</f>
        <v>0</v>
      </c>
      <c r="I52" s="194">
        <f t="shared" si="8"/>
        <v>0</v>
      </c>
      <c r="J52" s="194">
        <f t="shared" si="8"/>
        <v>1728.0200633933273</v>
      </c>
      <c r="K52" s="194">
        <f t="shared" si="8"/>
        <v>3182.6489732440327</v>
      </c>
      <c r="L52" s="194">
        <f t="shared" si="8"/>
        <v>3336.6653444839721</v>
      </c>
      <c r="M52" s="194">
        <f t="shared" si="8"/>
        <v>3479.1741603304408</v>
      </c>
      <c r="N52" s="194">
        <f t="shared" si="8"/>
        <v>3637.842901063992</v>
      </c>
      <c r="O52" s="194">
        <f t="shared" si="8"/>
        <v>3856.4178419585633</v>
      </c>
      <c r="P52" s="194">
        <f t="shared" si="8"/>
        <v>4099.3328666257412</v>
      </c>
      <c r="Q52" s="194">
        <f t="shared" si="8"/>
        <v>4333.7772016912913</v>
      </c>
      <c r="R52" s="194">
        <f t="shared" si="8"/>
        <v>4594.1898120396854</v>
      </c>
      <c r="S52" s="194">
        <f t="shared" si="8"/>
        <v>4870.2586341696469</v>
      </c>
      <c r="T52" s="194">
        <f t="shared" si="8"/>
        <v>5039.4850175774918</v>
      </c>
      <c r="U52" s="194">
        <f t="shared" si="8"/>
        <v>5186.3501156609636</v>
      </c>
      <c r="V52" s="194">
        <f t="shared" si="8"/>
        <v>5352.3361970530195</v>
      </c>
      <c r="W52" s="194">
        <f t="shared" si="8"/>
        <v>5523.8551661756683</v>
      </c>
      <c r="X52" s="194">
        <f t="shared" si="8"/>
        <v>5716.7136287877693</v>
      </c>
      <c r="Y52" s="194">
        <f t="shared" si="8"/>
        <v>5884.2468393145464</v>
      </c>
      <c r="Z52" s="194">
        <f t="shared" si="8"/>
        <v>6073.513282468899</v>
      </c>
      <c r="AA52" s="194">
        <f t="shared" si="8"/>
        <v>6269.1005396267219</v>
      </c>
      <c r="AB52" s="194">
        <f t="shared" si="8"/>
        <v>6488.9520825456812</v>
      </c>
      <c r="AC52" s="194">
        <f t="shared" si="8"/>
        <v>6680.1011947516618</v>
      </c>
      <c r="AD52" s="194">
        <f t="shared" si="8"/>
        <v>6888.7322878233408</v>
      </c>
      <c r="AE52" s="194">
        <f t="shared" si="8"/>
        <v>7103.8792907541638</v>
      </c>
      <c r="AF52" s="194">
        <f t="shared" si="8"/>
        <v>7345.8162428806645</v>
      </c>
      <c r="AG52" s="194">
        <f t="shared" si="8"/>
        <v>7554.5413945651198</v>
      </c>
      <c r="AH52" s="194">
        <f t="shared" si="8"/>
        <v>7790.4827675242259</v>
      </c>
      <c r="AI52" s="194">
        <f t="shared" si="8"/>
        <v>8033.7929977026324</v>
      </c>
      <c r="AJ52" s="194">
        <f t="shared" si="8"/>
        <v>8307.4000416019608</v>
      </c>
      <c r="AK52" s="194">
        <f t="shared" si="8"/>
        <v>0</v>
      </c>
      <c r="AL52" s="194">
        <f t="shared" si="8"/>
        <v>0</v>
      </c>
      <c r="AM52" s="194">
        <f t="shared" si="8"/>
        <v>0</v>
      </c>
      <c r="AN52" s="194">
        <f t="shared" si="8"/>
        <v>0</v>
      </c>
      <c r="AO52" s="194">
        <f t="shared" si="8"/>
        <v>0</v>
      </c>
      <c r="AP52" s="194">
        <f t="shared" si="8"/>
        <v>0</v>
      </c>
      <c r="AQ52" s="194">
        <f t="shared" si="8"/>
        <v>0</v>
      </c>
      <c r="AR52" s="194">
        <f t="shared" si="8"/>
        <v>0</v>
      </c>
      <c r="AS52" s="194">
        <f t="shared" si="8"/>
        <v>0</v>
      </c>
      <c r="AT52" s="194">
        <f t="shared" si="8"/>
        <v>0</v>
      </c>
      <c r="AU52" s="194">
        <f t="shared" si="8"/>
        <v>0</v>
      </c>
      <c r="AV52" s="194">
        <f t="shared" si="8"/>
        <v>0</v>
      </c>
    </row>
    <row r="53" spans="2:48" x14ac:dyDescent="0.2">
      <c r="B53" s="11"/>
      <c r="C53" s="164"/>
      <c r="D53" s="164"/>
      <c r="E53" s="164"/>
      <c r="F53" s="16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</row>
    <row r="54" spans="2:48" x14ac:dyDescent="0.2">
      <c r="B54" s="284" t="s">
        <v>382</v>
      </c>
      <c r="C54" s="286"/>
      <c r="D54" s="286"/>
      <c r="E54" s="286"/>
      <c r="F54" s="286"/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287"/>
      <c r="S54" s="287"/>
      <c r="T54" s="287"/>
      <c r="U54" s="287"/>
      <c r="V54" s="287"/>
      <c r="W54" s="287"/>
      <c r="X54" s="287"/>
      <c r="Y54" s="287"/>
      <c r="Z54" s="287"/>
      <c r="AA54" s="287"/>
      <c r="AB54" s="287"/>
      <c r="AC54" s="287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287"/>
      <c r="AO54" s="287"/>
      <c r="AP54" s="287"/>
      <c r="AQ54" s="287"/>
      <c r="AR54" s="287"/>
      <c r="AS54" s="287"/>
      <c r="AT54" s="287"/>
      <c r="AU54" s="287"/>
      <c r="AV54" s="287"/>
    </row>
    <row r="55" spans="2:48" x14ac:dyDescent="0.2">
      <c r="B55" s="11"/>
      <c r="C55" s="164"/>
      <c r="D55" s="164"/>
      <c r="E55" s="164"/>
      <c r="F55" s="16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</row>
    <row r="56" spans="2:48" x14ac:dyDescent="0.2">
      <c r="B56" s="11" t="s">
        <v>381</v>
      </c>
      <c r="C56" s="164"/>
      <c r="D56" s="164"/>
      <c r="E56" s="164">
        <f>SUM(G56:AV56)</f>
        <v>148357.62688581523</v>
      </c>
      <c r="F56" s="164"/>
      <c r="G56" s="194">
        <f>+G52</f>
        <v>0</v>
      </c>
      <c r="H56" s="194">
        <f t="shared" ref="H56:AV56" si="9">+H52</f>
        <v>0</v>
      </c>
      <c r="I56" s="194">
        <f t="shared" si="9"/>
        <v>0</v>
      </c>
      <c r="J56" s="194">
        <f t="shared" si="9"/>
        <v>1728.0200633933273</v>
      </c>
      <c r="K56" s="194">
        <f t="shared" si="9"/>
        <v>3182.6489732440327</v>
      </c>
      <c r="L56" s="194">
        <f t="shared" si="9"/>
        <v>3336.6653444839721</v>
      </c>
      <c r="M56" s="194">
        <f t="shared" si="9"/>
        <v>3479.1741603304408</v>
      </c>
      <c r="N56" s="194">
        <f t="shared" si="9"/>
        <v>3637.842901063992</v>
      </c>
      <c r="O56" s="194">
        <f t="shared" si="9"/>
        <v>3856.4178419585633</v>
      </c>
      <c r="P56" s="194">
        <f t="shared" si="9"/>
        <v>4099.3328666257412</v>
      </c>
      <c r="Q56" s="194">
        <f t="shared" si="9"/>
        <v>4333.7772016912913</v>
      </c>
      <c r="R56" s="194">
        <f t="shared" si="9"/>
        <v>4594.1898120396854</v>
      </c>
      <c r="S56" s="194">
        <f t="shared" si="9"/>
        <v>4870.2586341696469</v>
      </c>
      <c r="T56" s="194">
        <f t="shared" si="9"/>
        <v>5039.4850175774918</v>
      </c>
      <c r="U56" s="194">
        <f t="shared" si="9"/>
        <v>5186.3501156609636</v>
      </c>
      <c r="V56" s="194">
        <f t="shared" si="9"/>
        <v>5352.3361970530195</v>
      </c>
      <c r="W56" s="194">
        <f t="shared" si="9"/>
        <v>5523.8551661756683</v>
      </c>
      <c r="X56" s="194">
        <f t="shared" si="9"/>
        <v>5716.7136287877693</v>
      </c>
      <c r="Y56" s="194">
        <f t="shared" si="9"/>
        <v>5884.2468393145464</v>
      </c>
      <c r="Z56" s="194">
        <f t="shared" si="9"/>
        <v>6073.513282468899</v>
      </c>
      <c r="AA56" s="194">
        <f t="shared" si="9"/>
        <v>6269.1005396267219</v>
      </c>
      <c r="AB56" s="194">
        <f t="shared" si="9"/>
        <v>6488.9520825456812</v>
      </c>
      <c r="AC56" s="194">
        <f t="shared" si="9"/>
        <v>6680.1011947516618</v>
      </c>
      <c r="AD56" s="194">
        <f t="shared" si="9"/>
        <v>6888.7322878233408</v>
      </c>
      <c r="AE56" s="194">
        <f t="shared" si="9"/>
        <v>7103.8792907541638</v>
      </c>
      <c r="AF56" s="194">
        <f t="shared" si="9"/>
        <v>7345.8162428806645</v>
      </c>
      <c r="AG56" s="194">
        <f t="shared" si="9"/>
        <v>7554.5413945651198</v>
      </c>
      <c r="AH56" s="194">
        <f t="shared" si="9"/>
        <v>7790.4827675242259</v>
      </c>
      <c r="AI56" s="194">
        <f t="shared" si="9"/>
        <v>8033.7929977026324</v>
      </c>
      <c r="AJ56" s="194">
        <f t="shared" si="9"/>
        <v>8307.4000416019608</v>
      </c>
      <c r="AK56" s="194">
        <f t="shared" si="9"/>
        <v>0</v>
      </c>
      <c r="AL56" s="194">
        <f t="shared" si="9"/>
        <v>0</v>
      </c>
      <c r="AM56" s="194">
        <f t="shared" si="9"/>
        <v>0</v>
      </c>
      <c r="AN56" s="194">
        <f t="shared" si="9"/>
        <v>0</v>
      </c>
      <c r="AO56" s="194">
        <f t="shared" si="9"/>
        <v>0</v>
      </c>
      <c r="AP56" s="194">
        <f t="shared" si="9"/>
        <v>0</v>
      </c>
      <c r="AQ56" s="194">
        <f t="shared" si="9"/>
        <v>0</v>
      </c>
      <c r="AR56" s="194">
        <f t="shared" si="9"/>
        <v>0</v>
      </c>
      <c r="AS56" s="194">
        <f t="shared" si="9"/>
        <v>0</v>
      </c>
      <c r="AT56" s="194">
        <f t="shared" si="9"/>
        <v>0</v>
      </c>
      <c r="AU56" s="194">
        <f t="shared" si="9"/>
        <v>0</v>
      </c>
      <c r="AV56" s="194">
        <f t="shared" si="9"/>
        <v>0</v>
      </c>
    </row>
    <row r="57" spans="2:48" x14ac:dyDescent="0.2">
      <c r="B57" s="140" t="s">
        <v>134</v>
      </c>
      <c r="C57" s="418">
        <f>+Control!F6</f>
        <v>12575.660254793111</v>
      </c>
      <c r="D57" s="194"/>
      <c r="E57" s="194">
        <f>SUM(G57:AV57)</f>
        <v>535660.14645527501</v>
      </c>
      <c r="F57" s="164"/>
      <c r="G57" s="194">
        <f t="shared" ref="G57:H57" si="10">+G68*G$12</f>
        <v>0</v>
      </c>
      <c r="H57" s="194">
        <f t="shared" si="10"/>
        <v>0</v>
      </c>
      <c r="I57" s="194">
        <f>+I68*I$12</f>
        <v>0</v>
      </c>
      <c r="J57" s="194">
        <f t="shared" ref="J57:AV57" si="11">+J68*J$12</f>
        <v>7190.0062890867148</v>
      </c>
      <c r="K57" s="194">
        <f t="shared" si="11"/>
        <v>12598.178821566735</v>
      </c>
      <c r="L57" s="194">
        <f t="shared" si="11"/>
        <v>15901.091185259877</v>
      </c>
      <c r="M57" s="194">
        <f t="shared" si="11"/>
        <v>16235.014100150333</v>
      </c>
      <c r="N57" s="194">
        <f t="shared" si="11"/>
        <v>16575.949396253487</v>
      </c>
      <c r="O57" s="194">
        <f t="shared" si="11"/>
        <v>16924.044333574806</v>
      </c>
      <c r="P57" s="194">
        <f t="shared" si="11"/>
        <v>17279.449264579875</v>
      </c>
      <c r="Q57" s="194">
        <f t="shared" si="11"/>
        <v>17642.317699136052</v>
      </c>
      <c r="R57" s="194">
        <f t="shared" si="11"/>
        <v>18012.806370817907</v>
      </c>
      <c r="S57" s="194">
        <f t="shared" si="11"/>
        <v>18391.075304605081</v>
      </c>
      <c r="T57" s="194">
        <f t="shared" si="11"/>
        <v>18777.287886001788</v>
      </c>
      <c r="U57" s="194">
        <f t="shared" si="11"/>
        <v>19171.610931607825</v>
      </c>
      <c r="V57" s="194">
        <f t="shared" si="11"/>
        <v>19574.214761171585</v>
      </c>
      <c r="W57" s="194">
        <f t="shared" si="11"/>
        <v>19985.273271156188</v>
      </c>
      <c r="X57" s="194">
        <f t="shared" si="11"/>
        <v>20404.964009850464</v>
      </c>
      <c r="Y57" s="194">
        <f t="shared" si="11"/>
        <v>20833.468254057323</v>
      </c>
      <c r="Z57" s="194">
        <f t="shared" si="11"/>
        <v>21270.971087392525</v>
      </c>
      <c r="AA57" s="194">
        <f t="shared" si="11"/>
        <v>21717.661480227765</v>
      </c>
      <c r="AB57" s="194">
        <f t="shared" si="11"/>
        <v>22173.732371312544</v>
      </c>
      <c r="AC57" s="194">
        <f t="shared" si="11"/>
        <v>22639.380751110108</v>
      </c>
      <c r="AD57" s="194">
        <f t="shared" si="11"/>
        <v>23114.80774688342</v>
      </c>
      <c r="AE57" s="194">
        <f t="shared" si="11"/>
        <v>23600.218709567969</v>
      </c>
      <c r="AF57" s="194">
        <f t="shared" si="11"/>
        <v>24095.823302468893</v>
      </c>
      <c r="AG57" s="194">
        <f t="shared" si="11"/>
        <v>24601.835591820734</v>
      </c>
      <c r="AH57" s="194">
        <f t="shared" si="11"/>
        <v>25118.474139248967</v>
      </c>
      <c r="AI57" s="194">
        <f t="shared" si="11"/>
        <v>25645.962096173196</v>
      </c>
      <c r="AJ57" s="194">
        <f t="shared" si="11"/>
        <v>26184.527300192829</v>
      </c>
      <c r="AK57" s="194">
        <f t="shared" si="11"/>
        <v>0</v>
      </c>
      <c r="AL57" s="194">
        <f t="shared" si="11"/>
        <v>0</v>
      </c>
      <c r="AM57" s="194">
        <f t="shared" si="11"/>
        <v>0</v>
      </c>
      <c r="AN57" s="194">
        <f t="shared" si="11"/>
        <v>0</v>
      </c>
      <c r="AO57" s="194">
        <f t="shared" si="11"/>
        <v>0</v>
      </c>
      <c r="AP57" s="194">
        <f t="shared" si="11"/>
        <v>0</v>
      </c>
      <c r="AQ57" s="194">
        <f t="shared" si="11"/>
        <v>0</v>
      </c>
      <c r="AR57" s="194">
        <f t="shared" si="11"/>
        <v>0</v>
      </c>
      <c r="AS57" s="194">
        <f t="shared" si="11"/>
        <v>0</v>
      </c>
      <c r="AT57" s="194">
        <f t="shared" si="11"/>
        <v>0</v>
      </c>
      <c r="AU57" s="194">
        <f t="shared" si="11"/>
        <v>0</v>
      </c>
      <c r="AV57" s="194">
        <f t="shared" si="11"/>
        <v>0</v>
      </c>
    </row>
    <row r="58" spans="2:48" x14ac:dyDescent="0.2">
      <c r="B58" s="2" t="s">
        <v>348</v>
      </c>
      <c r="C58" s="259">
        <f>+Fin!C89</f>
        <v>42908.382316862619</v>
      </c>
      <c r="D58" s="164"/>
      <c r="E58" s="164">
        <f>SUM(G58:AV58)</f>
        <v>643625.73475293885</v>
      </c>
      <c r="F58" s="164"/>
      <c r="G58" s="194">
        <f>+Fin!G89</f>
        <v>0</v>
      </c>
      <c r="H58" s="194">
        <f>+Fin!H89</f>
        <v>0</v>
      </c>
      <c r="I58" s="194">
        <f>+Fin!I89</f>
        <v>0</v>
      </c>
      <c r="J58" s="194">
        <f>+Fin!J89</f>
        <v>18714.842907962837</v>
      </c>
      <c r="K58" s="194">
        <f>+Fin!K89</f>
        <v>33265.767900238308</v>
      </c>
      <c r="L58" s="194">
        <f>+Fin!L89</f>
        <v>42908.382316862611</v>
      </c>
      <c r="M58" s="194">
        <f>+Fin!M89</f>
        <v>42908.382316862611</v>
      </c>
      <c r="N58" s="194">
        <f>+Fin!N89</f>
        <v>42908.382316862611</v>
      </c>
      <c r="O58" s="194">
        <f>+Fin!O89</f>
        <v>42908.382316862611</v>
      </c>
      <c r="P58" s="194">
        <f>+Fin!P89</f>
        <v>42908.382316862611</v>
      </c>
      <c r="Q58" s="194">
        <f>+Fin!Q89</f>
        <v>42908.382316862611</v>
      </c>
      <c r="R58" s="194">
        <f>+Fin!R89</f>
        <v>42908.382316862611</v>
      </c>
      <c r="S58" s="194">
        <f>+Fin!S89</f>
        <v>42908.382316862611</v>
      </c>
      <c r="T58" s="194">
        <f>+Fin!T89</f>
        <v>42908.382316862611</v>
      </c>
      <c r="U58" s="194">
        <f>+Fin!U89</f>
        <v>42908.382316862611</v>
      </c>
      <c r="V58" s="194">
        <f>+Fin!V89</f>
        <v>42908.382316862611</v>
      </c>
      <c r="W58" s="194">
        <f>+Fin!W89</f>
        <v>42908.382316862611</v>
      </c>
      <c r="X58" s="194">
        <f>+Fin!X89</f>
        <v>42908.382316862611</v>
      </c>
      <c r="Y58" s="194">
        <f>+Fin!Y89</f>
        <v>24193.539408899771</v>
      </c>
      <c r="Z58" s="194">
        <f>+Fin!Z89</f>
        <v>9642.6144166243066</v>
      </c>
      <c r="AA58" s="194">
        <f>+Fin!AA89</f>
        <v>0</v>
      </c>
      <c r="AB58" s="194">
        <f>+Fin!AB89</f>
        <v>0</v>
      </c>
      <c r="AC58" s="194">
        <f>+Fin!AC89</f>
        <v>0</v>
      </c>
      <c r="AD58" s="194">
        <f>+Fin!AD89</f>
        <v>0</v>
      </c>
      <c r="AE58" s="194">
        <f>+Fin!AE89</f>
        <v>0</v>
      </c>
      <c r="AF58" s="194">
        <f>+Fin!AF89</f>
        <v>0</v>
      </c>
      <c r="AG58" s="194">
        <f>+Fin!AG89</f>
        <v>0</v>
      </c>
      <c r="AH58" s="194">
        <f>+Fin!AH89</f>
        <v>0</v>
      </c>
      <c r="AI58" s="194">
        <f>+Fin!AI89</f>
        <v>0</v>
      </c>
      <c r="AJ58" s="194">
        <f>+Fin!AJ89</f>
        <v>0</v>
      </c>
      <c r="AK58" s="194">
        <f>+Fin!AK89</f>
        <v>0</v>
      </c>
      <c r="AL58" s="194">
        <f>+Fin!AL89</f>
        <v>0</v>
      </c>
      <c r="AM58" s="194">
        <f>+Fin!AM89</f>
        <v>0</v>
      </c>
      <c r="AN58" s="194">
        <f>+Fin!AN89</f>
        <v>0</v>
      </c>
      <c r="AO58" s="194">
        <f>+Fin!AO89</f>
        <v>0</v>
      </c>
      <c r="AP58" s="194">
        <f>+Fin!AP89</f>
        <v>0</v>
      </c>
      <c r="AQ58" s="194">
        <f>+Fin!AQ89</f>
        <v>0</v>
      </c>
      <c r="AR58" s="194">
        <f>+Fin!AR89</f>
        <v>0</v>
      </c>
      <c r="AS58" s="194">
        <f>+Fin!AS89</f>
        <v>0</v>
      </c>
      <c r="AT58" s="194">
        <f>+Fin!AT89</f>
        <v>0</v>
      </c>
      <c r="AU58" s="194">
        <f>+Fin!AU89</f>
        <v>0</v>
      </c>
      <c r="AV58" s="194">
        <f>+Fin!AV89</f>
        <v>0</v>
      </c>
    </row>
    <row r="59" spans="2:48" ht="13.5" thickBot="1" x14ac:dyDescent="0.25">
      <c r="B59" s="202" t="s">
        <v>59</v>
      </c>
      <c r="C59" s="198"/>
      <c r="D59" s="198"/>
      <c r="E59" s="199">
        <f>SUM(G59:AV59)</f>
        <v>1327643.5080940297</v>
      </c>
      <c r="F59" s="198"/>
      <c r="G59" s="200">
        <f t="shared" ref="G59:I59" si="12">+SUM(G56:G58)</f>
        <v>0</v>
      </c>
      <c r="H59" s="200">
        <f t="shared" si="12"/>
        <v>0</v>
      </c>
      <c r="I59" s="200">
        <f t="shared" si="12"/>
        <v>0</v>
      </c>
      <c r="J59" s="200">
        <f>+SUM(J56:J58)</f>
        <v>27632.86926044288</v>
      </c>
      <c r="K59" s="200">
        <f t="shared" ref="K59:AV59" si="13">+SUM(K56:K58)</f>
        <v>49046.59569504908</v>
      </c>
      <c r="L59" s="200">
        <f t="shared" si="13"/>
        <v>62146.13884660646</v>
      </c>
      <c r="M59" s="200">
        <f t="shared" si="13"/>
        <v>62622.570577343387</v>
      </c>
      <c r="N59" s="200">
        <f t="shared" si="13"/>
        <v>63122.17461418009</v>
      </c>
      <c r="O59" s="200">
        <f t="shared" si="13"/>
        <v>63688.844492395976</v>
      </c>
      <c r="P59" s="200">
        <f t="shared" si="13"/>
        <v>64287.16444806823</v>
      </c>
      <c r="Q59" s="200">
        <f t="shared" si="13"/>
        <v>64884.477217689957</v>
      </c>
      <c r="R59" s="200">
        <f t="shared" si="13"/>
        <v>65515.378499720202</v>
      </c>
      <c r="S59" s="200">
        <f t="shared" si="13"/>
        <v>66169.716255637337</v>
      </c>
      <c r="T59" s="200">
        <f t="shared" si="13"/>
        <v>66725.155220441899</v>
      </c>
      <c r="U59" s="200">
        <f t="shared" si="13"/>
        <v>67266.343364131404</v>
      </c>
      <c r="V59" s="200">
        <f t="shared" si="13"/>
        <v>67834.933275087213</v>
      </c>
      <c r="W59" s="200">
        <f t="shared" si="13"/>
        <v>68417.51075419446</v>
      </c>
      <c r="X59" s="200">
        <f t="shared" si="13"/>
        <v>69030.059955500852</v>
      </c>
      <c r="Y59" s="200">
        <f t="shared" si="13"/>
        <v>50911.254502271637</v>
      </c>
      <c r="Z59" s="200">
        <f t="shared" si="13"/>
        <v>36987.098786485731</v>
      </c>
      <c r="AA59" s="200">
        <f t="shared" si="13"/>
        <v>27986.762019854486</v>
      </c>
      <c r="AB59" s="200">
        <f t="shared" si="13"/>
        <v>28662.684453858226</v>
      </c>
      <c r="AC59" s="200">
        <f t="shared" si="13"/>
        <v>29319.481945861771</v>
      </c>
      <c r="AD59" s="200">
        <f t="shared" si="13"/>
        <v>30003.540034706763</v>
      </c>
      <c r="AE59" s="200">
        <f t="shared" si="13"/>
        <v>30704.098000322134</v>
      </c>
      <c r="AF59" s="200">
        <f t="shared" si="13"/>
        <v>31441.639545349557</v>
      </c>
      <c r="AG59" s="200">
        <f t="shared" si="13"/>
        <v>32156.376986385854</v>
      </c>
      <c r="AH59" s="200">
        <f t="shared" si="13"/>
        <v>32908.956906773194</v>
      </c>
      <c r="AI59" s="200">
        <f t="shared" si="13"/>
        <v>33679.755093875829</v>
      </c>
      <c r="AJ59" s="200">
        <f t="shared" si="13"/>
        <v>34491.927341794792</v>
      </c>
      <c r="AK59" s="200">
        <f t="shared" si="13"/>
        <v>0</v>
      </c>
      <c r="AL59" s="200">
        <f t="shared" si="13"/>
        <v>0</v>
      </c>
      <c r="AM59" s="200">
        <f t="shared" si="13"/>
        <v>0</v>
      </c>
      <c r="AN59" s="200">
        <f t="shared" si="13"/>
        <v>0</v>
      </c>
      <c r="AO59" s="200">
        <f t="shared" si="13"/>
        <v>0</v>
      </c>
      <c r="AP59" s="200">
        <f t="shared" si="13"/>
        <v>0</v>
      </c>
      <c r="AQ59" s="200">
        <f t="shared" si="13"/>
        <v>0</v>
      </c>
      <c r="AR59" s="200">
        <f t="shared" si="13"/>
        <v>0</v>
      </c>
      <c r="AS59" s="200">
        <f t="shared" si="13"/>
        <v>0</v>
      </c>
      <c r="AT59" s="200">
        <f t="shared" si="13"/>
        <v>0</v>
      </c>
      <c r="AU59" s="200">
        <f t="shared" si="13"/>
        <v>0</v>
      </c>
      <c r="AV59" s="200">
        <f t="shared" si="13"/>
        <v>0</v>
      </c>
    </row>
    <row r="60" spans="2:48" x14ac:dyDescent="0.2">
      <c r="B60" s="53"/>
      <c r="C60" s="53"/>
      <c r="D60" s="53"/>
      <c r="E60" s="53"/>
      <c r="F60" s="53"/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</row>
    <row r="61" spans="2:48" x14ac:dyDescent="0.2">
      <c r="B61" s="409" t="s">
        <v>576</v>
      </c>
      <c r="C61" s="53"/>
      <c r="D61" s="53"/>
      <c r="E61" s="53"/>
      <c r="F61" s="53"/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</row>
    <row r="62" spans="2:48" x14ac:dyDescent="0.2">
      <c r="B62" s="409"/>
      <c r="C62" s="415" t="s">
        <v>28</v>
      </c>
      <c r="D62" s="415" t="s">
        <v>577</v>
      </c>
      <c r="E62" s="415" t="s">
        <v>578</v>
      </c>
      <c r="F62" s="53"/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</row>
    <row r="63" spans="2:48" x14ac:dyDescent="0.2">
      <c r="B63" s="410" t="s">
        <v>245</v>
      </c>
      <c r="C63" s="411">
        <f>+'O&amp;M'!E42</f>
        <v>11353.838768581758</v>
      </c>
      <c r="D63" s="262">
        <f>+C63/$C$68</f>
        <v>8.2225516204874199E-2</v>
      </c>
      <c r="E63" s="411">
        <f>+$C$57*D63</f>
        <v>1034.0401560674834</v>
      </c>
      <c r="F63" s="53"/>
      <c r="G63" s="194">
        <f t="shared" ref="G63:AV63" si="14">+$E$63*G5</f>
        <v>0</v>
      </c>
      <c r="H63" s="194">
        <f t="shared" si="14"/>
        <v>0</v>
      </c>
      <c r="I63" s="194">
        <f t="shared" si="14"/>
        <v>0</v>
      </c>
      <c r="J63" s="194">
        <f t="shared" si="14"/>
        <v>0</v>
      </c>
      <c r="K63" s="194">
        <f t="shared" si="14"/>
        <v>345.62438093214513</v>
      </c>
      <c r="L63" s="194">
        <f t="shared" si="14"/>
        <v>1034.0401560674834</v>
      </c>
      <c r="M63" s="194">
        <f t="shared" si="14"/>
        <v>1034.0401560674834</v>
      </c>
      <c r="N63" s="194">
        <f t="shared" si="14"/>
        <v>1034.0401560674834</v>
      </c>
      <c r="O63" s="194">
        <f t="shared" si="14"/>
        <v>1034.0401560674834</v>
      </c>
      <c r="P63" s="194">
        <f t="shared" si="14"/>
        <v>1034.0401560674834</v>
      </c>
      <c r="Q63" s="194">
        <f t="shared" si="14"/>
        <v>1034.0401560674834</v>
      </c>
      <c r="R63" s="194">
        <f t="shared" si="14"/>
        <v>1034.0401560674834</v>
      </c>
      <c r="S63" s="194">
        <f t="shared" si="14"/>
        <v>1034.0401560674834</v>
      </c>
      <c r="T63" s="194">
        <f t="shared" si="14"/>
        <v>1034.0401560674834</v>
      </c>
      <c r="U63" s="194">
        <f t="shared" si="14"/>
        <v>1034.0401560674834</v>
      </c>
      <c r="V63" s="194">
        <f t="shared" si="14"/>
        <v>1034.0401560674834</v>
      </c>
      <c r="W63" s="194">
        <f t="shared" si="14"/>
        <v>1034.0401560674834</v>
      </c>
      <c r="X63" s="194">
        <f t="shared" si="14"/>
        <v>1034.0401560674834</v>
      </c>
      <c r="Y63" s="194">
        <f t="shared" si="14"/>
        <v>1034.0401560674834</v>
      </c>
      <c r="Z63" s="194">
        <f t="shared" si="14"/>
        <v>1034.0401560674834</v>
      </c>
      <c r="AA63" s="194">
        <f t="shared" si="14"/>
        <v>1034.0401560674834</v>
      </c>
      <c r="AB63" s="194">
        <f t="shared" si="14"/>
        <v>1034.0401560674834</v>
      </c>
      <c r="AC63" s="194">
        <f t="shared" si="14"/>
        <v>1034.0401560674834</v>
      </c>
      <c r="AD63" s="194">
        <f t="shared" si="14"/>
        <v>1034.0401560674834</v>
      </c>
      <c r="AE63" s="194">
        <f t="shared" si="14"/>
        <v>1034.0401560674834</v>
      </c>
      <c r="AF63" s="194">
        <f t="shared" si="14"/>
        <v>1034.0401560674834</v>
      </c>
      <c r="AG63" s="194">
        <f t="shared" si="14"/>
        <v>1034.0401560674834</v>
      </c>
      <c r="AH63" s="194">
        <f t="shared" si="14"/>
        <v>1034.0401560674834</v>
      </c>
      <c r="AI63" s="194">
        <f t="shared" si="14"/>
        <v>1034.0401560674834</v>
      </c>
      <c r="AJ63" s="194">
        <f t="shared" si="14"/>
        <v>1034.0401560674834</v>
      </c>
      <c r="AK63" s="194">
        <f t="shared" si="14"/>
        <v>0</v>
      </c>
      <c r="AL63" s="194">
        <f t="shared" si="14"/>
        <v>0</v>
      </c>
      <c r="AM63" s="194">
        <f t="shared" si="14"/>
        <v>0</v>
      </c>
      <c r="AN63" s="194">
        <f t="shared" si="14"/>
        <v>0</v>
      </c>
      <c r="AO63" s="194">
        <f t="shared" si="14"/>
        <v>0</v>
      </c>
      <c r="AP63" s="194">
        <f t="shared" si="14"/>
        <v>0</v>
      </c>
      <c r="AQ63" s="194">
        <f t="shared" si="14"/>
        <v>0</v>
      </c>
      <c r="AR63" s="194">
        <f t="shared" si="14"/>
        <v>0</v>
      </c>
      <c r="AS63" s="194">
        <f t="shared" si="14"/>
        <v>0</v>
      </c>
      <c r="AT63" s="194">
        <f t="shared" si="14"/>
        <v>0</v>
      </c>
      <c r="AU63" s="194">
        <f t="shared" si="14"/>
        <v>0</v>
      </c>
      <c r="AV63" s="194">
        <f t="shared" si="14"/>
        <v>0</v>
      </c>
    </row>
    <row r="64" spans="2:48" x14ac:dyDescent="0.2">
      <c r="B64" s="410" t="s">
        <v>400</v>
      </c>
      <c r="C64" s="411">
        <f>+'O&amp;M'!E52</f>
        <v>39879.416865860789</v>
      </c>
      <c r="D64" s="262">
        <f t="shared" ref="D64:D67" si="15">+C64/$C$68</f>
        <v>0.2888103050061519</v>
      </c>
      <c r="E64" s="411">
        <f t="shared" ref="E64:E67" si="16">+$C$57*D64</f>
        <v>3631.9802738405401</v>
      </c>
      <c r="F64" s="53"/>
      <c r="G64" s="194">
        <f t="shared" ref="G64:AV64" si="17">+$E$64*G6</f>
        <v>0</v>
      </c>
      <c r="H64" s="194">
        <f t="shared" si="17"/>
        <v>0</v>
      </c>
      <c r="I64" s="194">
        <f t="shared" si="17"/>
        <v>0</v>
      </c>
      <c r="J64" s="194">
        <f t="shared" si="17"/>
        <v>2736.4234939894482</v>
      </c>
      <c r="K64" s="194">
        <f t="shared" si="17"/>
        <v>3631.9802738405401</v>
      </c>
      <c r="L64" s="194">
        <f t="shared" si="17"/>
        <v>3631.9802738405401</v>
      </c>
      <c r="M64" s="194">
        <f t="shared" si="17"/>
        <v>3631.9802738405401</v>
      </c>
      <c r="N64" s="194">
        <f t="shared" si="17"/>
        <v>3631.9802738405401</v>
      </c>
      <c r="O64" s="194">
        <f t="shared" si="17"/>
        <v>3631.9802738405401</v>
      </c>
      <c r="P64" s="194">
        <f t="shared" si="17"/>
        <v>3631.9802738405401</v>
      </c>
      <c r="Q64" s="194">
        <f t="shared" si="17"/>
        <v>3631.9802738405401</v>
      </c>
      <c r="R64" s="194">
        <f t="shared" si="17"/>
        <v>3631.9802738405401</v>
      </c>
      <c r="S64" s="194">
        <f t="shared" si="17"/>
        <v>3631.9802738405401</v>
      </c>
      <c r="T64" s="194">
        <f t="shared" si="17"/>
        <v>3631.9802738405401</v>
      </c>
      <c r="U64" s="194">
        <f t="shared" si="17"/>
        <v>3631.9802738405401</v>
      </c>
      <c r="V64" s="194">
        <f t="shared" si="17"/>
        <v>3631.9802738405401</v>
      </c>
      <c r="W64" s="194">
        <f t="shared" si="17"/>
        <v>3631.9802738405401</v>
      </c>
      <c r="X64" s="194">
        <f t="shared" si="17"/>
        <v>3631.9802738405401</v>
      </c>
      <c r="Y64" s="194">
        <f t="shared" si="17"/>
        <v>3631.9802738405401</v>
      </c>
      <c r="Z64" s="194">
        <f t="shared" si="17"/>
        <v>3631.9802738405401</v>
      </c>
      <c r="AA64" s="194">
        <f t="shared" si="17"/>
        <v>3631.9802738405401</v>
      </c>
      <c r="AB64" s="194">
        <f t="shared" si="17"/>
        <v>3631.9802738405401</v>
      </c>
      <c r="AC64" s="194">
        <f t="shared" si="17"/>
        <v>3631.9802738405401</v>
      </c>
      <c r="AD64" s="194">
        <f t="shared" si="17"/>
        <v>3631.9802738405401</v>
      </c>
      <c r="AE64" s="194">
        <f t="shared" si="17"/>
        <v>3631.9802738405401</v>
      </c>
      <c r="AF64" s="194">
        <f t="shared" si="17"/>
        <v>3631.9802738405401</v>
      </c>
      <c r="AG64" s="194">
        <f t="shared" si="17"/>
        <v>3631.9802738405401</v>
      </c>
      <c r="AH64" s="194">
        <f t="shared" si="17"/>
        <v>3631.9802738405401</v>
      </c>
      <c r="AI64" s="194">
        <f t="shared" si="17"/>
        <v>3631.9802738405401</v>
      </c>
      <c r="AJ64" s="194">
        <f t="shared" si="17"/>
        <v>3631.9802738405401</v>
      </c>
      <c r="AK64" s="194">
        <f t="shared" si="17"/>
        <v>0</v>
      </c>
      <c r="AL64" s="194">
        <f t="shared" si="17"/>
        <v>0</v>
      </c>
      <c r="AM64" s="194">
        <f t="shared" si="17"/>
        <v>0</v>
      </c>
      <c r="AN64" s="194">
        <f t="shared" si="17"/>
        <v>0</v>
      </c>
      <c r="AO64" s="194">
        <f t="shared" si="17"/>
        <v>0</v>
      </c>
      <c r="AP64" s="194">
        <f t="shared" si="17"/>
        <v>0</v>
      </c>
      <c r="AQ64" s="194">
        <f t="shared" si="17"/>
        <v>0</v>
      </c>
      <c r="AR64" s="194">
        <f t="shared" si="17"/>
        <v>0</v>
      </c>
      <c r="AS64" s="194">
        <f t="shared" si="17"/>
        <v>0</v>
      </c>
      <c r="AT64" s="194">
        <f t="shared" si="17"/>
        <v>0</v>
      </c>
      <c r="AU64" s="194">
        <f t="shared" si="17"/>
        <v>0</v>
      </c>
      <c r="AV64" s="194">
        <f t="shared" si="17"/>
        <v>0</v>
      </c>
    </row>
    <row r="65" spans="2:48" x14ac:dyDescent="0.2">
      <c r="B65" s="410" t="s">
        <v>401</v>
      </c>
      <c r="C65" s="411">
        <f>+'O&amp;M'!E62</f>
        <v>46507.925013401968</v>
      </c>
      <c r="D65" s="262">
        <f t="shared" si="15"/>
        <v>0.33681455407193894</v>
      </c>
      <c r="E65" s="411">
        <f t="shared" si="16"/>
        <v>4235.665400878348</v>
      </c>
      <c r="F65" s="53"/>
      <c r="G65" s="194">
        <f t="shared" ref="G65:AV65" si="18">+$E$65*G7</f>
        <v>0</v>
      </c>
      <c r="H65" s="194">
        <f t="shared" si="18"/>
        <v>0</v>
      </c>
      <c r="I65" s="194">
        <f t="shared" si="18"/>
        <v>0</v>
      </c>
      <c r="J65" s="194">
        <f t="shared" si="18"/>
        <v>3191.2547540864266</v>
      </c>
      <c r="K65" s="194">
        <f t="shared" si="18"/>
        <v>4235.665400878348</v>
      </c>
      <c r="L65" s="194">
        <f t="shared" si="18"/>
        <v>4235.665400878348</v>
      </c>
      <c r="M65" s="194">
        <f t="shared" si="18"/>
        <v>4235.665400878348</v>
      </c>
      <c r="N65" s="194">
        <f t="shared" si="18"/>
        <v>4235.665400878348</v>
      </c>
      <c r="O65" s="194">
        <f t="shared" si="18"/>
        <v>4235.665400878348</v>
      </c>
      <c r="P65" s="194">
        <f t="shared" si="18"/>
        <v>4235.665400878348</v>
      </c>
      <c r="Q65" s="194">
        <f t="shared" si="18"/>
        <v>4235.665400878348</v>
      </c>
      <c r="R65" s="194">
        <f t="shared" si="18"/>
        <v>4235.665400878348</v>
      </c>
      <c r="S65" s="194">
        <f t="shared" si="18"/>
        <v>4235.665400878348</v>
      </c>
      <c r="T65" s="194">
        <f t="shared" si="18"/>
        <v>4235.665400878348</v>
      </c>
      <c r="U65" s="194">
        <f t="shared" si="18"/>
        <v>4235.665400878348</v>
      </c>
      <c r="V65" s="194">
        <f t="shared" si="18"/>
        <v>4235.665400878348</v>
      </c>
      <c r="W65" s="194">
        <f t="shared" si="18"/>
        <v>4235.665400878348</v>
      </c>
      <c r="X65" s="194">
        <f t="shared" si="18"/>
        <v>4235.665400878348</v>
      </c>
      <c r="Y65" s="194">
        <f t="shared" si="18"/>
        <v>4235.665400878348</v>
      </c>
      <c r="Z65" s="194">
        <f t="shared" si="18"/>
        <v>4235.665400878348</v>
      </c>
      <c r="AA65" s="194">
        <f t="shared" si="18"/>
        <v>4235.665400878348</v>
      </c>
      <c r="AB65" s="194">
        <f t="shared" si="18"/>
        <v>4235.665400878348</v>
      </c>
      <c r="AC65" s="194">
        <f t="shared" si="18"/>
        <v>4235.665400878348</v>
      </c>
      <c r="AD65" s="194">
        <f t="shared" si="18"/>
        <v>4235.665400878348</v>
      </c>
      <c r="AE65" s="194">
        <f t="shared" si="18"/>
        <v>4235.665400878348</v>
      </c>
      <c r="AF65" s="194">
        <f t="shared" si="18"/>
        <v>4235.665400878348</v>
      </c>
      <c r="AG65" s="194">
        <f t="shared" si="18"/>
        <v>4235.665400878348</v>
      </c>
      <c r="AH65" s="194">
        <f t="shared" si="18"/>
        <v>4235.665400878348</v>
      </c>
      <c r="AI65" s="194">
        <f t="shared" si="18"/>
        <v>4235.665400878348</v>
      </c>
      <c r="AJ65" s="194">
        <f t="shared" si="18"/>
        <v>4235.665400878348</v>
      </c>
      <c r="AK65" s="194">
        <f t="shared" si="18"/>
        <v>0</v>
      </c>
      <c r="AL65" s="194">
        <f t="shared" si="18"/>
        <v>0</v>
      </c>
      <c r="AM65" s="194">
        <f t="shared" si="18"/>
        <v>0</v>
      </c>
      <c r="AN65" s="194">
        <f t="shared" si="18"/>
        <v>0</v>
      </c>
      <c r="AO65" s="194">
        <f t="shared" si="18"/>
        <v>0</v>
      </c>
      <c r="AP65" s="194">
        <f t="shared" si="18"/>
        <v>0</v>
      </c>
      <c r="AQ65" s="194">
        <f t="shared" si="18"/>
        <v>0</v>
      </c>
      <c r="AR65" s="194">
        <f t="shared" si="18"/>
        <v>0</v>
      </c>
      <c r="AS65" s="194">
        <f t="shared" si="18"/>
        <v>0</v>
      </c>
      <c r="AT65" s="194">
        <f t="shared" si="18"/>
        <v>0</v>
      </c>
      <c r="AU65" s="194">
        <f t="shared" si="18"/>
        <v>0</v>
      </c>
      <c r="AV65" s="194">
        <f t="shared" si="18"/>
        <v>0</v>
      </c>
    </row>
    <row r="66" spans="2:48" x14ac:dyDescent="0.2">
      <c r="B66" s="410" t="s">
        <v>402</v>
      </c>
      <c r="C66" s="411">
        <f>+'O&amp;M'!E72</f>
        <v>18270.320346695265</v>
      </c>
      <c r="D66" s="262">
        <f t="shared" si="15"/>
        <v>0.13231529462022557</v>
      </c>
      <c r="E66" s="411">
        <f t="shared" si="16"/>
        <v>1663.9521916568112</v>
      </c>
      <c r="F66" s="53"/>
      <c r="G66" s="194">
        <f t="shared" ref="G66:AV66" si="19">+$E$66*G8</f>
        <v>0</v>
      </c>
      <c r="H66" s="194">
        <f t="shared" si="19"/>
        <v>0</v>
      </c>
      <c r="I66" s="194">
        <f t="shared" si="19"/>
        <v>0</v>
      </c>
      <c r="J66" s="194">
        <f t="shared" si="19"/>
        <v>0</v>
      </c>
      <c r="K66" s="194">
        <f t="shared" si="19"/>
        <v>1116.8994163175857</v>
      </c>
      <c r="L66" s="194">
        <f t="shared" si="19"/>
        <v>1663.9521916568112</v>
      </c>
      <c r="M66" s="194">
        <f t="shared" si="19"/>
        <v>1663.9521916568112</v>
      </c>
      <c r="N66" s="194">
        <f t="shared" si="19"/>
        <v>1663.9521916568112</v>
      </c>
      <c r="O66" s="194">
        <f t="shared" si="19"/>
        <v>1663.9521916568112</v>
      </c>
      <c r="P66" s="194">
        <f t="shared" si="19"/>
        <v>1663.9521916568112</v>
      </c>
      <c r="Q66" s="194">
        <f t="shared" si="19"/>
        <v>1663.9521916568112</v>
      </c>
      <c r="R66" s="194">
        <f t="shared" si="19"/>
        <v>1663.9521916568112</v>
      </c>
      <c r="S66" s="194">
        <f t="shared" si="19"/>
        <v>1663.9521916568112</v>
      </c>
      <c r="T66" s="194">
        <f t="shared" si="19"/>
        <v>1663.9521916568112</v>
      </c>
      <c r="U66" s="194">
        <f t="shared" si="19"/>
        <v>1663.9521916568112</v>
      </c>
      <c r="V66" s="194">
        <f t="shared" si="19"/>
        <v>1663.9521916568112</v>
      </c>
      <c r="W66" s="194">
        <f t="shared" si="19"/>
        <v>1663.9521916568112</v>
      </c>
      <c r="X66" s="194">
        <f t="shared" si="19"/>
        <v>1663.9521916568112</v>
      </c>
      <c r="Y66" s="194">
        <f t="shared" si="19"/>
        <v>1663.9521916568112</v>
      </c>
      <c r="Z66" s="194">
        <f t="shared" si="19"/>
        <v>1663.9521916568112</v>
      </c>
      <c r="AA66" s="194">
        <f t="shared" si="19"/>
        <v>1663.9521916568112</v>
      </c>
      <c r="AB66" s="194">
        <f t="shared" si="19"/>
        <v>1663.9521916568112</v>
      </c>
      <c r="AC66" s="194">
        <f t="shared" si="19"/>
        <v>1663.9521916568112</v>
      </c>
      <c r="AD66" s="194">
        <f t="shared" si="19"/>
        <v>1663.9521916568112</v>
      </c>
      <c r="AE66" s="194">
        <f t="shared" si="19"/>
        <v>1663.9521916568112</v>
      </c>
      <c r="AF66" s="194">
        <f t="shared" si="19"/>
        <v>1663.9521916568112</v>
      </c>
      <c r="AG66" s="194">
        <f t="shared" si="19"/>
        <v>1663.9521916568112</v>
      </c>
      <c r="AH66" s="194">
        <f t="shared" si="19"/>
        <v>1663.9521916568112</v>
      </c>
      <c r="AI66" s="194">
        <f t="shared" si="19"/>
        <v>1663.9521916568112</v>
      </c>
      <c r="AJ66" s="194">
        <f t="shared" si="19"/>
        <v>1663.9521916568112</v>
      </c>
      <c r="AK66" s="194">
        <f t="shared" si="19"/>
        <v>0</v>
      </c>
      <c r="AL66" s="194">
        <f t="shared" si="19"/>
        <v>0</v>
      </c>
      <c r="AM66" s="194">
        <f t="shared" si="19"/>
        <v>0</v>
      </c>
      <c r="AN66" s="194">
        <f t="shared" si="19"/>
        <v>0</v>
      </c>
      <c r="AO66" s="194">
        <f t="shared" si="19"/>
        <v>0</v>
      </c>
      <c r="AP66" s="194">
        <f t="shared" si="19"/>
        <v>0</v>
      </c>
      <c r="AQ66" s="194">
        <f t="shared" si="19"/>
        <v>0</v>
      </c>
      <c r="AR66" s="194">
        <f t="shared" si="19"/>
        <v>0</v>
      </c>
      <c r="AS66" s="194">
        <f t="shared" si="19"/>
        <v>0</v>
      </c>
      <c r="AT66" s="194">
        <f t="shared" si="19"/>
        <v>0</v>
      </c>
      <c r="AU66" s="194">
        <f t="shared" si="19"/>
        <v>0</v>
      </c>
      <c r="AV66" s="194">
        <f t="shared" si="19"/>
        <v>0</v>
      </c>
    </row>
    <row r="67" spans="2:48" x14ac:dyDescent="0.2">
      <c r="B67" s="410" t="s">
        <v>249</v>
      </c>
      <c r="C67" s="411">
        <f>+'O&amp;M'!E82</f>
        <v>22070.195449814324</v>
      </c>
      <c r="D67" s="262">
        <f t="shared" si="15"/>
        <v>0.15983433009680939</v>
      </c>
      <c r="E67" s="411">
        <f t="shared" si="16"/>
        <v>2010.0222323499281</v>
      </c>
      <c r="F67" s="53"/>
      <c r="G67" s="194">
        <f t="shared" ref="G67:AV67" si="20">+$E$67*G9</f>
        <v>0</v>
      </c>
      <c r="H67" s="194">
        <f t="shared" si="20"/>
        <v>0</v>
      </c>
      <c r="I67" s="194">
        <f t="shared" si="20"/>
        <v>0</v>
      </c>
      <c r="J67" s="194">
        <f t="shared" si="20"/>
        <v>0</v>
      </c>
      <c r="K67" s="194">
        <f t="shared" si="20"/>
        <v>842.5572645192849</v>
      </c>
      <c r="L67" s="194">
        <f t="shared" si="20"/>
        <v>2010.0222323499281</v>
      </c>
      <c r="M67" s="194">
        <f t="shared" si="20"/>
        <v>2010.0222323499281</v>
      </c>
      <c r="N67" s="194">
        <f t="shared" si="20"/>
        <v>2010.0222323499281</v>
      </c>
      <c r="O67" s="194">
        <f t="shared" si="20"/>
        <v>2010.0222323499281</v>
      </c>
      <c r="P67" s="194">
        <f t="shared" si="20"/>
        <v>2010.0222323499281</v>
      </c>
      <c r="Q67" s="194">
        <f t="shared" si="20"/>
        <v>2010.0222323499281</v>
      </c>
      <c r="R67" s="194">
        <f t="shared" si="20"/>
        <v>2010.0222323499281</v>
      </c>
      <c r="S67" s="194">
        <f t="shared" si="20"/>
        <v>2010.0222323499281</v>
      </c>
      <c r="T67" s="194">
        <f t="shared" si="20"/>
        <v>2010.0222323499281</v>
      </c>
      <c r="U67" s="194">
        <f t="shared" si="20"/>
        <v>2010.0222323499281</v>
      </c>
      <c r="V67" s="194">
        <f t="shared" si="20"/>
        <v>2010.0222323499281</v>
      </c>
      <c r="W67" s="194">
        <f t="shared" si="20"/>
        <v>2010.0222323499281</v>
      </c>
      <c r="X67" s="194">
        <f t="shared" si="20"/>
        <v>2010.0222323499281</v>
      </c>
      <c r="Y67" s="194">
        <f t="shared" si="20"/>
        <v>2010.0222323499281</v>
      </c>
      <c r="Z67" s="194">
        <f t="shared" si="20"/>
        <v>2010.0222323499281</v>
      </c>
      <c r="AA67" s="194">
        <f t="shared" si="20"/>
        <v>2010.0222323499281</v>
      </c>
      <c r="AB67" s="194">
        <f t="shared" si="20"/>
        <v>2010.0222323499281</v>
      </c>
      <c r="AC67" s="194">
        <f t="shared" si="20"/>
        <v>2010.0222323499281</v>
      </c>
      <c r="AD67" s="194">
        <f t="shared" si="20"/>
        <v>2010.0222323499281</v>
      </c>
      <c r="AE67" s="194">
        <f t="shared" si="20"/>
        <v>2010.0222323499281</v>
      </c>
      <c r="AF67" s="194">
        <f t="shared" si="20"/>
        <v>2010.0222323499281</v>
      </c>
      <c r="AG67" s="194">
        <f t="shared" si="20"/>
        <v>2010.0222323499281</v>
      </c>
      <c r="AH67" s="194">
        <f t="shared" si="20"/>
        <v>2010.0222323499281</v>
      </c>
      <c r="AI67" s="194">
        <f t="shared" si="20"/>
        <v>2010.0222323499281</v>
      </c>
      <c r="AJ67" s="194">
        <f t="shared" si="20"/>
        <v>2010.0222323499281</v>
      </c>
      <c r="AK67" s="194">
        <f t="shared" si="20"/>
        <v>0</v>
      </c>
      <c r="AL67" s="194">
        <f t="shared" si="20"/>
        <v>0</v>
      </c>
      <c r="AM67" s="194">
        <f t="shared" si="20"/>
        <v>0</v>
      </c>
      <c r="AN67" s="194">
        <f t="shared" si="20"/>
        <v>0</v>
      </c>
      <c r="AO67" s="194">
        <f t="shared" si="20"/>
        <v>0</v>
      </c>
      <c r="AP67" s="194">
        <f t="shared" si="20"/>
        <v>0</v>
      </c>
      <c r="AQ67" s="194">
        <f t="shared" si="20"/>
        <v>0</v>
      </c>
      <c r="AR67" s="194">
        <f t="shared" si="20"/>
        <v>0</v>
      </c>
      <c r="AS67" s="194">
        <f t="shared" si="20"/>
        <v>0</v>
      </c>
      <c r="AT67" s="194">
        <f t="shared" si="20"/>
        <v>0</v>
      </c>
      <c r="AU67" s="194">
        <f t="shared" si="20"/>
        <v>0</v>
      </c>
      <c r="AV67" s="194">
        <f t="shared" si="20"/>
        <v>0</v>
      </c>
    </row>
    <row r="68" spans="2:48" x14ac:dyDescent="0.2">
      <c r="B68" s="412" t="s">
        <v>554</v>
      </c>
      <c r="C68" s="413">
        <f>+SUM(C63:C67)</f>
        <v>138081.69644435411</v>
      </c>
      <c r="D68" s="414">
        <f>+SUM(D63:D67)</f>
        <v>0.99999999999999989</v>
      </c>
      <c r="E68" s="413">
        <f>+SUM(E63:E67)</f>
        <v>12575.660254793111</v>
      </c>
      <c r="F68" s="417"/>
      <c r="G68" s="416">
        <f>+SUM(G63:G67)</f>
        <v>0</v>
      </c>
      <c r="H68" s="416">
        <f t="shared" ref="H68:AV68" si="21">+SUM(H63:H67)</f>
        <v>0</v>
      </c>
      <c r="I68" s="416">
        <f t="shared" si="21"/>
        <v>0</v>
      </c>
      <c r="J68" s="416">
        <f t="shared" si="21"/>
        <v>5927.6782480758748</v>
      </c>
      <c r="K68" s="416">
        <f t="shared" si="21"/>
        <v>10172.726736487904</v>
      </c>
      <c r="L68" s="416">
        <f t="shared" si="21"/>
        <v>12575.660254793111</v>
      </c>
      <c r="M68" s="416">
        <f t="shared" si="21"/>
        <v>12575.660254793111</v>
      </c>
      <c r="N68" s="416">
        <f t="shared" si="21"/>
        <v>12575.660254793111</v>
      </c>
      <c r="O68" s="416">
        <f t="shared" si="21"/>
        <v>12575.660254793111</v>
      </c>
      <c r="P68" s="416">
        <f t="shared" si="21"/>
        <v>12575.660254793111</v>
      </c>
      <c r="Q68" s="416">
        <f t="shared" si="21"/>
        <v>12575.660254793111</v>
      </c>
      <c r="R68" s="416">
        <f t="shared" si="21"/>
        <v>12575.660254793111</v>
      </c>
      <c r="S68" s="416">
        <f t="shared" si="21"/>
        <v>12575.660254793111</v>
      </c>
      <c r="T68" s="416">
        <f t="shared" si="21"/>
        <v>12575.660254793111</v>
      </c>
      <c r="U68" s="416">
        <f t="shared" si="21"/>
        <v>12575.660254793111</v>
      </c>
      <c r="V68" s="416">
        <f t="shared" si="21"/>
        <v>12575.660254793111</v>
      </c>
      <c r="W68" s="416">
        <f t="shared" si="21"/>
        <v>12575.660254793111</v>
      </c>
      <c r="X68" s="416">
        <f t="shared" si="21"/>
        <v>12575.660254793111</v>
      </c>
      <c r="Y68" s="416">
        <f t="shared" si="21"/>
        <v>12575.660254793111</v>
      </c>
      <c r="Z68" s="416">
        <f t="shared" si="21"/>
        <v>12575.660254793111</v>
      </c>
      <c r="AA68" s="416">
        <f t="shared" si="21"/>
        <v>12575.660254793111</v>
      </c>
      <c r="AB68" s="416">
        <f t="shared" si="21"/>
        <v>12575.660254793111</v>
      </c>
      <c r="AC68" s="416">
        <f t="shared" si="21"/>
        <v>12575.660254793111</v>
      </c>
      <c r="AD68" s="416">
        <f t="shared" si="21"/>
        <v>12575.660254793111</v>
      </c>
      <c r="AE68" s="416">
        <f t="shared" si="21"/>
        <v>12575.660254793111</v>
      </c>
      <c r="AF68" s="416">
        <f t="shared" si="21"/>
        <v>12575.660254793111</v>
      </c>
      <c r="AG68" s="416">
        <f t="shared" si="21"/>
        <v>12575.660254793111</v>
      </c>
      <c r="AH68" s="416">
        <f t="shared" si="21"/>
        <v>12575.660254793111</v>
      </c>
      <c r="AI68" s="416">
        <f t="shared" si="21"/>
        <v>12575.660254793111</v>
      </c>
      <c r="AJ68" s="416">
        <f t="shared" si="21"/>
        <v>12575.660254793111</v>
      </c>
      <c r="AK68" s="416">
        <f t="shared" si="21"/>
        <v>0</v>
      </c>
      <c r="AL68" s="416">
        <f t="shared" si="21"/>
        <v>0</v>
      </c>
      <c r="AM68" s="416">
        <f t="shared" si="21"/>
        <v>0</v>
      </c>
      <c r="AN68" s="416">
        <f t="shared" si="21"/>
        <v>0</v>
      </c>
      <c r="AO68" s="416">
        <f t="shared" si="21"/>
        <v>0</v>
      </c>
      <c r="AP68" s="416">
        <f t="shared" si="21"/>
        <v>0</v>
      </c>
      <c r="AQ68" s="416">
        <f t="shared" si="21"/>
        <v>0</v>
      </c>
      <c r="AR68" s="416">
        <f t="shared" si="21"/>
        <v>0</v>
      </c>
      <c r="AS68" s="416">
        <f t="shared" si="21"/>
        <v>0</v>
      </c>
      <c r="AT68" s="416">
        <f t="shared" si="21"/>
        <v>0</v>
      </c>
      <c r="AU68" s="416">
        <f t="shared" si="21"/>
        <v>0</v>
      </c>
      <c r="AV68" s="416">
        <f t="shared" si="21"/>
        <v>0</v>
      </c>
    </row>
    <row r="69" spans="2:48" x14ac:dyDescent="0.2">
      <c r="B69" s="53"/>
      <c r="C69" s="53"/>
      <c r="D69" s="53"/>
      <c r="E69" s="53"/>
      <c r="F69" s="53"/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I69" s="203"/>
      <c r="AJ69" s="203"/>
      <c r="AK69" s="203"/>
      <c r="AL69" s="203"/>
      <c r="AM69" s="203"/>
      <c r="AN69" s="203"/>
      <c r="AO69" s="203"/>
      <c r="AP69" s="203"/>
      <c r="AQ69" s="203"/>
      <c r="AR69" s="203"/>
      <c r="AS69" s="203"/>
      <c r="AT69" s="203"/>
      <c r="AU69" s="203"/>
      <c r="AV69" s="203"/>
    </row>
    <row r="70" spans="2:48" x14ac:dyDescent="0.2">
      <c r="B70" s="169" t="s">
        <v>795</v>
      </c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</row>
    <row r="72" spans="2:48" x14ac:dyDescent="0.2">
      <c r="B72" s="22" t="s">
        <v>690</v>
      </c>
      <c r="C72" s="348">
        <f>+Hip!D203</f>
        <v>6.2100000000000002E-2</v>
      </c>
    </row>
    <row r="74" spans="2:48" x14ac:dyDescent="0.2">
      <c r="B74" s="22" t="s">
        <v>691</v>
      </c>
      <c r="D74" s="10">
        <f>+NPV($C$72,G57:AV57)</f>
        <v>194504.86712975209</v>
      </c>
    </row>
    <row r="75" spans="2:48" x14ac:dyDescent="0.2">
      <c r="B75" s="22" t="s">
        <v>692</v>
      </c>
      <c r="D75" s="10">
        <f>+NPV($C$72,G58:AV58)</f>
        <v>327549.69785142387</v>
      </c>
    </row>
    <row r="76" spans="2:48" x14ac:dyDescent="0.2">
      <c r="B76" s="22" t="s">
        <v>693</v>
      </c>
      <c r="D76" s="10">
        <f>+NPV($C$72,G56:AV56)</f>
        <v>51246.102293891818</v>
      </c>
    </row>
    <row r="77" spans="2:48" x14ac:dyDescent="0.2">
      <c r="B77" s="22" t="s">
        <v>696</v>
      </c>
      <c r="D77" s="10">
        <f>+NPV($C$72,G46:AV46)</f>
        <v>512461.02293891826</v>
      </c>
    </row>
    <row r="78" spans="2:48" x14ac:dyDescent="0.2">
      <c r="B78" s="22" t="s">
        <v>697</v>
      </c>
      <c r="D78" s="10">
        <f>-NPV($C$72,CF!G27:AV27)</f>
        <v>7827.2322217289129</v>
      </c>
    </row>
    <row r="80" spans="2:48" x14ac:dyDescent="0.2">
      <c r="B80" s="22" t="s">
        <v>794</v>
      </c>
      <c r="D80" s="10">
        <f>+D74+D75+D76-D77-D78</f>
        <v>53012.412114420593</v>
      </c>
    </row>
    <row r="82" spans="2:48" x14ac:dyDescent="0.2">
      <c r="B82" s="169" t="s">
        <v>781</v>
      </c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</row>
    <row r="84" spans="2:48" x14ac:dyDescent="0.2">
      <c r="B84" s="499" t="s">
        <v>790</v>
      </c>
      <c r="E84" s="501">
        <f>+SUM(G84:AV84)</f>
        <v>1327643.5080940297</v>
      </c>
      <c r="G84" s="501">
        <f>+SUM(G85:G87)</f>
        <v>0</v>
      </c>
      <c r="H84" s="501">
        <f t="shared" ref="H84:AV84" si="22">+SUM(H85:H87)</f>
        <v>0</v>
      </c>
      <c r="I84" s="501">
        <f t="shared" si="22"/>
        <v>0</v>
      </c>
      <c r="J84" s="501">
        <f t="shared" si="22"/>
        <v>27632.86926044288</v>
      </c>
      <c r="K84" s="501">
        <f t="shared" si="22"/>
        <v>49046.595695049073</v>
      </c>
      <c r="L84" s="501">
        <f t="shared" si="22"/>
        <v>62146.138846606467</v>
      </c>
      <c r="M84" s="501">
        <f t="shared" si="22"/>
        <v>62622.570577343387</v>
      </c>
      <c r="N84" s="501">
        <f t="shared" si="22"/>
        <v>63122.174614180098</v>
      </c>
      <c r="O84" s="501">
        <f t="shared" si="22"/>
        <v>63688.844492395983</v>
      </c>
      <c r="P84" s="501">
        <f t="shared" si="22"/>
        <v>64287.16444806823</v>
      </c>
      <c r="Q84" s="501">
        <f t="shared" si="22"/>
        <v>64884.477217689957</v>
      </c>
      <c r="R84" s="501">
        <f t="shared" si="22"/>
        <v>65515.378499720209</v>
      </c>
      <c r="S84" s="501">
        <f t="shared" si="22"/>
        <v>66169.716255637337</v>
      </c>
      <c r="T84" s="501">
        <f t="shared" si="22"/>
        <v>66725.155220441899</v>
      </c>
      <c r="U84" s="501">
        <f t="shared" si="22"/>
        <v>67266.343364131404</v>
      </c>
      <c r="V84" s="501">
        <f t="shared" si="22"/>
        <v>67834.933275087213</v>
      </c>
      <c r="W84" s="501">
        <f t="shared" si="22"/>
        <v>68417.51075419446</v>
      </c>
      <c r="X84" s="501">
        <f t="shared" si="22"/>
        <v>69030.059955500838</v>
      </c>
      <c r="Y84" s="501">
        <f t="shared" si="22"/>
        <v>50911.254502271644</v>
      </c>
      <c r="Z84" s="501">
        <f t="shared" si="22"/>
        <v>36987.098786485731</v>
      </c>
      <c r="AA84" s="501">
        <f t="shared" si="22"/>
        <v>27986.762019854486</v>
      </c>
      <c r="AB84" s="501">
        <f t="shared" si="22"/>
        <v>28662.684453858226</v>
      </c>
      <c r="AC84" s="501">
        <f t="shared" si="22"/>
        <v>29319.481945861771</v>
      </c>
      <c r="AD84" s="501">
        <f t="shared" si="22"/>
        <v>30003.540034706763</v>
      </c>
      <c r="AE84" s="501">
        <f t="shared" si="22"/>
        <v>30704.098000322134</v>
      </c>
      <c r="AF84" s="501">
        <f t="shared" si="22"/>
        <v>31441.639545349557</v>
      </c>
      <c r="AG84" s="501">
        <f t="shared" si="22"/>
        <v>32156.376986385854</v>
      </c>
      <c r="AH84" s="501">
        <f t="shared" si="22"/>
        <v>32908.956906773194</v>
      </c>
      <c r="AI84" s="501">
        <f t="shared" si="22"/>
        <v>33679.755093875829</v>
      </c>
      <c r="AJ84" s="501">
        <f t="shared" si="22"/>
        <v>34491.927341794792</v>
      </c>
      <c r="AK84" s="501">
        <f t="shared" si="22"/>
        <v>0</v>
      </c>
      <c r="AL84" s="501">
        <f t="shared" si="22"/>
        <v>0</v>
      </c>
      <c r="AM84" s="501">
        <f t="shared" si="22"/>
        <v>0</v>
      </c>
      <c r="AN84" s="501">
        <f t="shared" si="22"/>
        <v>0</v>
      </c>
      <c r="AO84" s="501">
        <f t="shared" si="22"/>
        <v>0</v>
      </c>
      <c r="AP84" s="501">
        <f t="shared" si="22"/>
        <v>0</v>
      </c>
      <c r="AQ84" s="501">
        <f t="shared" si="22"/>
        <v>0</v>
      </c>
      <c r="AR84" s="501">
        <f t="shared" si="22"/>
        <v>0</v>
      </c>
      <c r="AS84" s="501">
        <f t="shared" si="22"/>
        <v>0</v>
      </c>
      <c r="AT84" s="501">
        <f t="shared" si="22"/>
        <v>0</v>
      </c>
      <c r="AU84" s="501">
        <f t="shared" si="22"/>
        <v>0</v>
      </c>
      <c r="AV84" s="501">
        <f t="shared" si="22"/>
        <v>0</v>
      </c>
    </row>
    <row r="85" spans="2:48" x14ac:dyDescent="0.2">
      <c r="B85" s="22" t="s">
        <v>348</v>
      </c>
      <c r="E85" s="581">
        <f>+SUM(G85:AV85)</f>
        <v>643625.73475293885</v>
      </c>
      <c r="G85" s="156">
        <f>+G58</f>
        <v>0</v>
      </c>
      <c r="H85" s="156">
        <f t="shared" ref="H85:AV85" si="23">+H58</f>
        <v>0</v>
      </c>
      <c r="I85" s="156">
        <f t="shared" si="23"/>
        <v>0</v>
      </c>
      <c r="J85" s="156">
        <f t="shared" si="23"/>
        <v>18714.842907962837</v>
      </c>
      <c r="K85" s="156">
        <f t="shared" si="23"/>
        <v>33265.767900238308</v>
      </c>
      <c r="L85" s="156">
        <f t="shared" si="23"/>
        <v>42908.382316862611</v>
      </c>
      <c r="M85" s="156">
        <f t="shared" si="23"/>
        <v>42908.382316862611</v>
      </c>
      <c r="N85" s="156">
        <f t="shared" si="23"/>
        <v>42908.382316862611</v>
      </c>
      <c r="O85" s="156">
        <f t="shared" si="23"/>
        <v>42908.382316862611</v>
      </c>
      <c r="P85" s="156">
        <f t="shared" si="23"/>
        <v>42908.382316862611</v>
      </c>
      <c r="Q85" s="156">
        <f t="shared" si="23"/>
        <v>42908.382316862611</v>
      </c>
      <c r="R85" s="156">
        <f t="shared" si="23"/>
        <v>42908.382316862611</v>
      </c>
      <c r="S85" s="156">
        <f t="shared" si="23"/>
        <v>42908.382316862611</v>
      </c>
      <c r="T85" s="156">
        <f t="shared" si="23"/>
        <v>42908.382316862611</v>
      </c>
      <c r="U85" s="156">
        <f t="shared" si="23"/>
        <v>42908.382316862611</v>
      </c>
      <c r="V85" s="156">
        <f t="shared" si="23"/>
        <v>42908.382316862611</v>
      </c>
      <c r="W85" s="156">
        <f t="shared" si="23"/>
        <v>42908.382316862611</v>
      </c>
      <c r="X85" s="156">
        <f t="shared" si="23"/>
        <v>42908.382316862611</v>
      </c>
      <c r="Y85" s="156">
        <f t="shared" si="23"/>
        <v>24193.539408899771</v>
      </c>
      <c r="Z85" s="156">
        <f t="shared" si="23"/>
        <v>9642.6144166243066</v>
      </c>
      <c r="AA85" s="156">
        <f t="shared" si="23"/>
        <v>0</v>
      </c>
      <c r="AB85" s="156">
        <f t="shared" si="23"/>
        <v>0</v>
      </c>
      <c r="AC85" s="156">
        <f t="shared" si="23"/>
        <v>0</v>
      </c>
      <c r="AD85" s="156">
        <f t="shared" si="23"/>
        <v>0</v>
      </c>
      <c r="AE85" s="156">
        <f t="shared" si="23"/>
        <v>0</v>
      </c>
      <c r="AF85" s="156">
        <f t="shared" si="23"/>
        <v>0</v>
      </c>
      <c r="AG85" s="156">
        <f t="shared" si="23"/>
        <v>0</v>
      </c>
      <c r="AH85" s="156">
        <f t="shared" si="23"/>
        <v>0</v>
      </c>
      <c r="AI85" s="156">
        <f t="shared" si="23"/>
        <v>0</v>
      </c>
      <c r="AJ85" s="156">
        <f t="shared" si="23"/>
        <v>0</v>
      </c>
      <c r="AK85" s="156">
        <f t="shared" si="23"/>
        <v>0</v>
      </c>
      <c r="AL85" s="156">
        <f t="shared" si="23"/>
        <v>0</v>
      </c>
      <c r="AM85" s="156">
        <f t="shared" si="23"/>
        <v>0</v>
      </c>
      <c r="AN85" s="156">
        <f t="shared" si="23"/>
        <v>0</v>
      </c>
      <c r="AO85" s="156">
        <f t="shared" si="23"/>
        <v>0</v>
      </c>
      <c r="AP85" s="156">
        <f t="shared" si="23"/>
        <v>0</v>
      </c>
      <c r="AQ85" s="156">
        <f t="shared" si="23"/>
        <v>0</v>
      </c>
      <c r="AR85" s="156">
        <f t="shared" si="23"/>
        <v>0</v>
      </c>
      <c r="AS85" s="156">
        <f t="shared" si="23"/>
        <v>0</v>
      </c>
      <c r="AT85" s="156">
        <f t="shared" si="23"/>
        <v>0</v>
      </c>
      <c r="AU85" s="156">
        <f t="shared" si="23"/>
        <v>0</v>
      </c>
      <c r="AV85" s="156">
        <f t="shared" si="23"/>
        <v>0</v>
      </c>
    </row>
    <row r="86" spans="2:48" x14ac:dyDescent="0.2">
      <c r="B86" s="22" t="s">
        <v>134</v>
      </c>
      <c r="E86" s="581">
        <f t="shared" ref="E86:E97" si="24">+SUM(G86:AV86)</f>
        <v>535660.14645527501</v>
      </c>
      <c r="G86" s="156">
        <f>+G57</f>
        <v>0</v>
      </c>
      <c r="H86" s="156">
        <f t="shared" ref="H86:AV86" si="25">+H57</f>
        <v>0</v>
      </c>
      <c r="I86" s="156">
        <f t="shared" si="25"/>
        <v>0</v>
      </c>
      <c r="J86" s="156">
        <f t="shared" si="25"/>
        <v>7190.0062890867148</v>
      </c>
      <c r="K86" s="156">
        <f t="shared" si="25"/>
        <v>12598.178821566735</v>
      </c>
      <c r="L86" s="156">
        <f t="shared" si="25"/>
        <v>15901.091185259877</v>
      </c>
      <c r="M86" s="156">
        <f t="shared" si="25"/>
        <v>16235.014100150333</v>
      </c>
      <c r="N86" s="156">
        <f t="shared" si="25"/>
        <v>16575.949396253487</v>
      </c>
      <c r="O86" s="156">
        <f t="shared" si="25"/>
        <v>16924.044333574806</v>
      </c>
      <c r="P86" s="156">
        <f t="shared" si="25"/>
        <v>17279.449264579875</v>
      </c>
      <c r="Q86" s="156">
        <f t="shared" si="25"/>
        <v>17642.317699136052</v>
      </c>
      <c r="R86" s="156">
        <f t="shared" si="25"/>
        <v>18012.806370817907</v>
      </c>
      <c r="S86" s="156">
        <f t="shared" si="25"/>
        <v>18391.075304605081</v>
      </c>
      <c r="T86" s="156">
        <f t="shared" si="25"/>
        <v>18777.287886001788</v>
      </c>
      <c r="U86" s="156">
        <f t="shared" si="25"/>
        <v>19171.610931607825</v>
      </c>
      <c r="V86" s="156">
        <f t="shared" si="25"/>
        <v>19574.214761171585</v>
      </c>
      <c r="W86" s="156">
        <f t="shared" si="25"/>
        <v>19985.273271156188</v>
      </c>
      <c r="X86" s="156">
        <f t="shared" si="25"/>
        <v>20404.964009850464</v>
      </c>
      <c r="Y86" s="156">
        <f t="shared" si="25"/>
        <v>20833.468254057323</v>
      </c>
      <c r="Z86" s="156">
        <f t="shared" si="25"/>
        <v>21270.971087392525</v>
      </c>
      <c r="AA86" s="156">
        <f t="shared" si="25"/>
        <v>21717.661480227765</v>
      </c>
      <c r="AB86" s="156">
        <f t="shared" si="25"/>
        <v>22173.732371312544</v>
      </c>
      <c r="AC86" s="156">
        <f t="shared" si="25"/>
        <v>22639.380751110108</v>
      </c>
      <c r="AD86" s="156">
        <f t="shared" si="25"/>
        <v>23114.80774688342</v>
      </c>
      <c r="AE86" s="156">
        <f t="shared" si="25"/>
        <v>23600.218709567969</v>
      </c>
      <c r="AF86" s="156">
        <f t="shared" si="25"/>
        <v>24095.823302468893</v>
      </c>
      <c r="AG86" s="156">
        <f t="shared" si="25"/>
        <v>24601.835591820734</v>
      </c>
      <c r="AH86" s="156">
        <f t="shared" si="25"/>
        <v>25118.474139248967</v>
      </c>
      <c r="AI86" s="156">
        <f t="shared" si="25"/>
        <v>25645.962096173196</v>
      </c>
      <c r="AJ86" s="156">
        <f t="shared" si="25"/>
        <v>26184.527300192829</v>
      </c>
      <c r="AK86" s="156">
        <f t="shared" si="25"/>
        <v>0</v>
      </c>
      <c r="AL86" s="156">
        <f t="shared" si="25"/>
        <v>0</v>
      </c>
      <c r="AM86" s="156">
        <f t="shared" si="25"/>
        <v>0</v>
      </c>
      <c r="AN86" s="156">
        <f t="shared" si="25"/>
        <v>0</v>
      </c>
      <c r="AO86" s="156">
        <f t="shared" si="25"/>
        <v>0</v>
      </c>
      <c r="AP86" s="156">
        <f t="shared" si="25"/>
        <v>0</v>
      </c>
      <c r="AQ86" s="156">
        <f t="shared" si="25"/>
        <v>0</v>
      </c>
      <c r="AR86" s="156">
        <f t="shared" si="25"/>
        <v>0</v>
      </c>
      <c r="AS86" s="156">
        <f t="shared" si="25"/>
        <v>0</v>
      </c>
      <c r="AT86" s="156">
        <f t="shared" si="25"/>
        <v>0</v>
      </c>
      <c r="AU86" s="156">
        <f t="shared" si="25"/>
        <v>0</v>
      </c>
      <c r="AV86" s="156">
        <f t="shared" si="25"/>
        <v>0</v>
      </c>
    </row>
    <row r="87" spans="2:48" x14ac:dyDescent="0.2">
      <c r="B87" s="22" t="s">
        <v>381</v>
      </c>
      <c r="E87" s="581">
        <f t="shared" si="24"/>
        <v>148357.62688581523</v>
      </c>
      <c r="G87" s="156">
        <f>+G56</f>
        <v>0</v>
      </c>
      <c r="H87" s="156">
        <f t="shared" ref="H87:AV87" si="26">+H56</f>
        <v>0</v>
      </c>
      <c r="I87" s="156">
        <f t="shared" si="26"/>
        <v>0</v>
      </c>
      <c r="J87" s="156">
        <f t="shared" si="26"/>
        <v>1728.0200633933273</v>
      </c>
      <c r="K87" s="156">
        <f t="shared" si="26"/>
        <v>3182.6489732440327</v>
      </c>
      <c r="L87" s="156">
        <f t="shared" si="26"/>
        <v>3336.6653444839721</v>
      </c>
      <c r="M87" s="156">
        <f t="shared" si="26"/>
        <v>3479.1741603304408</v>
      </c>
      <c r="N87" s="156">
        <f t="shared" si="26"/>
        <v>3637.842901063992</v>
      </c>
      <c r="O87" s="156">
        <f t="shared" si="26"/>
        <v>3856.4178419585633</v>
      </c>
      <c r="P87" s="156">
        <f t="shared" si="26"/>
        <v>4099.3328666257412</v>
      </c>
      <c r="Q87" s="156">
        <f t="shared" si="26"/>
        <v>4333.7772016912913</v>
      </c>
      <c r="R87" s="156">
        <f t="shared" si="26"/>
        <v>4594.1898120396854</v>
      </c>
      <c r="S87" s="156">
        <f t="shared" si="26"/>
        <v>4870.2586341696469</v>
      </c>
      <c r="T87" s="156">
        <f t="shared" si="26"/>
        <v>5039.4850175774918</v>
      </c>
      <c r="U87" s="156">
        <f t="shared" si="26"/>
        <v>5186.3501156609636</v>
      </c>
      <c r="V87" s="156">
        <f t="shared" si="26"/>
        <v>5352.3361970530195</v>
      </c>
      <c r="W87" s="156">
        <f t="shared" si="26"/>
        <v>5523.8551661756683</v>
      </c>
      <c r="X87" s="156">
        <f t="shared" si="26"/>
        <v>5716.7136287877693</v>
      </c>
      <c r="Y87" s="156">
        <f t="shared" si="26"/>
        <v>5884.2468393145464</v>
      </c>
      <c r="Z87" s="156">
        <f t="shared" si="26"/>
        <v>6073.513282468899</v>
      </c>
      <c r="AA87" s="156">
        <f t="shared" si="26"/>
        <v>6269.1005396267219</v>
      </c>
      <c r="AB87" s="156">
        <f t="shared" si="26"/>
        <v>6488.9520825456812</v>
      </c>
      <c r="AC87" s="156">
        <f t="shared" si="26"/>
        <v>6680.1011947516618</v>
      </c>
      <c r="AD87" s="156">
        <f t="shared" si="26"/>
        <v>6888.7322878233408</v>
      </c>
      <c r="AE87" s="156">
        <f t="shared" si="26"/>
        <v>7103.8792907541638</v>
      </c>
      <c r="AF87" s="156">
        <f t="shared" si="26"/>
        <v>7345.8162428806645</v>
      </c>
      <c r="AG87" s="156">
        <f t="shared" si="26"/>
        <v>7554.5413945651198</v>
      </c>
      <c r="AH87" s="156">
        <f t="shared" si="26"/>
        <v>7790.4827675242259</v>
      </c>
      <c r="AI87" s="156">
        <f t="shared" si="26"/>
        <v>8033.7929977026324</v>
      </c>
      <c r="AJ87" s="156">
        <f t="shared" si="26"/>
        <v>8307.4000416019608</v>
      </c>
      <c r="AK87" s="156">
        <f t="shared" si="26"/>
        <v>0</v>
      </c>
      <c r="AL87" s="156">
        <f t="shared" si="26"/>
        <v>0</v>
      </c>
      <c r="AM87" s="156">
        <f t="shared" si="26"/>
        <v>0</v>
      </c>
      <c r="AN87" s="156">
        <f t="shared" si="26"/>
        <v>0</v>
      </c>
      <c r="AO87" s="156">
        <f t="shared" si="26"/>
        <v>0</v>
      </c>
      <c r="AP87" s="156">
        <f t="shared" si="26"/>
        <v>0</v>
      </c>
      <c r="AQ87" s="156">
        <f t="shared" si="26"/>
        <v>0</v>
      </c>
      <c r="AR87" s="156">
        <f t="shared" si="26"/>
        <v>0</v>
      </c>
      <c r="AS87" s="156">
        <f t="shared" si="26"/>
        <v>0</v>
      </c>
      <c r="AT87" s="156">
        <f t="shared" si="26"/>
        <v>0</v>
      </c>
      <c r="AU87" s="156">
        <f t="shared" si="26"/>
        <v>0</v>
      </c>
      <c r="AV87" s="156">
        <f t="shared" si="26"/>
        <v>0</v>
      </c>
    </row>
    <row r="88" spans="2:48" x14ac:dyDescent="0.2">
      <c r="E88" s="501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56"/>
      <c r="AK88" s="156"/>
      <c r="AL88" s="156"/>
      <c r="AM88" s="156"/>
      <c r="AN88" s="156"/>
      <c r="AO88" s="156"/>
      <c r="AP88" s="156"/>
      <c r="AQ88" s="156"/>
      <c r="AR88" s="156"/>
      <c r="AS88" s="156"/>
      <c r="AT88" s="156"/>
      <c r="AU88" s="156"/>
      <c r="AV88" s="156"/>
    </row>
    <row r="89" spans="2:48" x14ac:dyDescent="0.2">
      <c r="B89" s="499" t="s">
        <v>791</v>
      </c>
      <c r="E89" s="501">
        <f t="shared" si="24"/>
        <v>60635.988858514182</v>
      </c>
      <c r="G89" s="501">
        <f>+CPP!G96*CPP!G8</f>
        <v>0</v>
      </c>
      <c r="H89" s="501">
        <f>+CPP!H96*CPP!H8</f>
        <v>60635.988858514182</v>
      </c>
      <c r="I89" s="501">
        <f>+CPP!I96*CPP!I8</f>
        <v>0</v>
      </c>
      <c r="J89" s="501">
        <f>+CPP!J96*CPP!J8</f>
        <v>0</v>
      </c>
      <c r="K89" s="501">
        <f>+CPP!K96*CPP!K8</f>
        <v>0</v>
      </c>
      <c r="L89" s="501">
        <f>+CPP!L96*CPP!L8</f>
        <v>0</v>
      </c>
      <c r="M89" s="501">
        <f>+CPP!M96*CPP!M8</f>
        <v>0</v>
      </c>
      <c r="N89" s="501">
        <f>+CPP!N96*CPP!N8</f>
        <v>0</v>
      </c>
      <c r="O89" s="501">
        <f>+CPP!O96*CPP!O8</f>
        <v>0</v>
      </c>
      <c r="P89" s="501">
        <f>+CPP!P96*CPP!P8</f>
        <v>0</v>
      </c>
      <c r="Q89" s="501">
        <f>+CPP!Q96*CPP!Q8</f>
        <v>0</v>
      </c>
      <c r="R89" s="501">
        <f>+CPP!R96*CPP!R8</f>
        <v>0</v>
      </c>
      <c r="S89" s="501">
        <f>+CPP!S96*CPP!S8</f>
        <v>0</v>
      </c>
      <c r="T89" s="501">
        <f>+CPP!T96*CPP!T8</f>
        <v>0</v>
      </c>
      <c r="U89" s="501">
        <f>+CPP!U96*CPP!U8</f>
        <v>0</v>
      </c>
      <c r="V89" s="501">
        <f>+CPP!V96*CPP!V8</f>
        <v>0</v>
      </c>
      <c r="W89" s="501">
        <f>+CPP!W96*CPP!W8</f>
        <v>0</v>
      </c>
      <c r="X89" s="501">
        <f>+CPP!X96*CPP!X8</f>
        <v>0</v>
      </c>
      <c r="Y89" s="501">
        <f>+CPP!Y96*CPP!Y8</f>
        <v>0</v>
      </c>
      <c r="Z89" s="501">
        <f>+CPP!Z96*CPP!Z8</f>
        <v>0</v>
      </c>
      <c r="AA89" s="501">
        <f>+CPP!AA96*CPP!AA8</f>
        <v>0</v>
      </c>
      <c r="AB89" s="501">
        <f>+CPP!AB96*CPP!AB8</f>
        <v>0</v>
      </c>
      <c r="AC89" s="501">
        <f>+CPP!AC96*CPP!AC8</f>
        <v>0</v>
      </c>
      <c r="AD89" s="501">
        <f>+CPP!AD96*CPP!AD8</f>
        <v>0</v>
      </c>
      <c r="AE89" s="501">
        <f>+CPP!AE96*CPP!AE8</f>
        <v>0</v>
      </c>
      <c r="AF89" s="501">
        <f>+CPP!AF96*CPP!AF8</f>
        <v>0</v>
      </c>
      <c r="AG89" s="501">
        <f>+CPP!AG96*CPP!AG8</f>
        <v>0</v>
      </c>
      <c r="AH89" s="501">
        <f>+CPP!AH96*CPP!AH8</f>
        <v>0</v>
      </c>
      <c r="AI89" s="501">
        <f>+CPP!AI96*CPP!AI8</f>
        <v>0</v>
      </c>
      <c r="AJ89" s="501">
        <f>+CPP!AJ96*CPP!AJ8</f>
        <v>0</v>
      </c>
      <c r="AK89" s="501">
        <f>+CPP!AK96*CPP!AK8</f>
        <v>0</v>
      </c>
      <c r="AL89" s="501">
        <f>+CPP!AL96*CPP!AL8</f>
        <v>0</v>
      </c>
      <c r="AM89" s="501">
        <f>+CPP!AM96*CPP!AM8</f>
        <v>0</v>
      </c>
      <c r="AN89" s="501">
        <f>+CPP!AN96*CPP!AN8</f>
        <v>0</v>
      </c>
      <c r="AO89" s="501">
        <f>+CPP!AO96*CPP!AO8</f>
        <v>0</v>
      </c>
      <c r="AP89" s="501">
        <f>+CPP!AP96*CPP!AP8</f>
        <v>0</v>
      </c>
      <c r="AQ89" s="501">
        <f>+CPP!AQ96*CPP!AQ8</f>
        <v>0</v>
      </c>
      <c r="AR89" s="501">
        <f>+CPP!AR96*CPP!AR8</f>
        <v>0</v>
      </c>
      <c r="AS89" s="501">
        <f>+CPP!AS96*CPP!AS8</f>
        <v>0</v>
      </c>
      <c r="AT89" s="501">
        <f>+CPP!AT96*CPP!AT8</f>
        <v>0</v>
      </c>
      <c r="AU89" s="501">
        <f>+CPP!AU96*CPP!AU8</f>
        <v>0</v>
      </c>
      <c r="AV89" s="501">
        <f>+CPP!AV96*CPP!AV8</f>
        <v>0</v>
      </c>
    </row>
    <row r="90" spans="2:48" x14ac:dyDescent="0.2">
      <c r="E90" s="501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</row>
    <row r="91" spans="2:48" x14ac:dyDescent="0.2">
      <c r="B91" s="499" t="s">
        <v>782</v>
      </c>
      <c r="E91" s="501">
        <f t="shared" si="24"/>
        <v>1504518.2104719968</v>
      </c>
      <c r="G91" s="501">
        <f>+G92+G93</f>
        <v>0</v>
      </c>
      <c r="H91" s="501">
        <f t="shared" ref="H91:AV91" si="27">+H92+H93</f>
        <v>0</v>
      </c>
      <c r="I91" s="501">
        <f t="shared" si="27"/>
        <v>0</v>
      </c>
      <c r="J91" s="501">
        <f t="shared" si="27"/>
        <v>17280.200633933273</v>
      </c>
      <c r="K91" s="501">
        <f t="shared" si="27"/>
        <v>31826.489732440325</v>
      </c>
      <c r="L91" s="501">
        <f t="shared" si="27"/>
        <v>33561.97843193436</v>
      </c>
      <c r="M91" s="501">
        <f t="shared" si="27"/>
        <v>35954.641746053756</v>
      </c>
      <c r="N91" s="501">
        <f t="shared" si="27"/>
        <v>37515.811519165851</v>
      </c>
      <c r="O91" s="501">
        <f t="shared" si="27"/>
        <v>39659.629583791611</v>
      </c>
      <c r="P91" s="501">
        <f t="shared" si="27"/>
        <v>42044.166069602397</v>
      </c>
      <c r="Q91" s="501">
        <f t="shared" si="27"/>
        <v>44332.24726948802</v>
      </c>
      <c r="R91" s="501">
        <f t="shared" si="27"/>
        <v>46870.504854369457</v>
      </c>
      <c r="S91" s="501">
        <f t="shared" si="27"/>
        <v>49569.423897248351</v>
      </c>
      <c r="T91" s="501">
        <f t="shared" si="27"/>
        <v>51151.005552212031</v>
      </c>
      <c r="U91" s="501">
        <f t="shared" si="27"/>
        <v>52498.402993781288</v>
      </c>
      <c r="V91" s="501">
        <f t="shared" si="27"/>
        <v>54020.74757529881</v>
      </c>
      <c r="W91" s="501">
        <f t="shared" si="27"/>
        <v>55578.870862152762</v>
      </c>
      <c r="X91" s="501">
        <f t="shared" si="27"/>
        <v>58805.969275408141</v>
      </c>
      <c r="Y91" s="501">
        <f t="shared" si="27"/>
        <v>59716.79058161415</v>
      </c>
      <c r="Z91" s="501">
        <f t="shared" si="27"/>
        <v>61577.498569861615</v>
      </c>
      <c r="AA91" s="501">
        <f t="shared" si="27"/>
        <v>63529.746676248586</v>
      </c>
      <c r="AB91" s="501">
        <f t="shared" si="27"/>
        <v>65645.065056148553</v>
      </c>
      <c r="AC91" s="501">
        <f t="shared" si="27"/>
        <v>67465.56600798844</v>
      </c>
      <c r="AD91" s="501">
        <f t="shared" si="27"/>
        <v>69452.298110596617</v>
      </c>
      <c r="AE91" s="501">
        <f t="shared" si="27"/>
        <v>71475.276517856793</v>
      </c>
      <c r="AF91" s="501">
        <f t="shared" si="27"/>
        <v>73759.905256117941</v>
      </c>
      <c r="AG91" s="501">
        <f t="shared" si="27"/>
        <v>75692.193823529436</v>
      </c>
      <c r="AH91" s="501">
        <f t="shared" si="27"/>
        <v>80171.652812772532</v>
      </c>
      <c r="AI91" s="501">
        <f t="shared" si="27"/>
        <v>81354.252699741017</v>
      </c>
      <c r="AJ91" s="501">
        <f t="shared" si="27"/>
        <v>84007.874362641101</v>
      </c>
      <c r="AK91" s="501">
        <f t="shared" si="27"/>
        <v>1.3327737114380692E-12</v>
      </c>
      <c r="AL91" s="501">
        <f t="shared" si="27"/>
        <v>1.4507825847831143E-12</v>
      </c>
      <c r="AM91" s="501">
        <f t="shared" si="27"/>
        <v>1.5792404143678052E-12</v>
      </c>
      <c r="AN91" s="501">
        <f t="shared" si="27"/>
        <v>1.7190723906748846E-12</v>
      </c>
      <c r="AO91" s="501">
        <f t="shared" si="27"/>
        <v>1.8712856240850959E-12</v>
      </c>
      <c r="AP91" s="501">
        <f t="shared" si="27"/>
        <v>2.0369763983777449E-12</v>
      </c>
      <c r="AQ91" s="501">
        <f t="shared" si="27"/>
        <v>2.2173380664839026E-12</v>
      </c>
      <c r="AR91" s="501">
        <f t="shared" si="27"/>
        <v>2.4136696453597397E-12</v>
      </c>
      <c r="AS91" s="501">
        <f t="shared" si="27"/>
        <v>2.6273851718827681E-12</v>
      </c>
      <c r="AT91" s="501">
        <f t="shared" si="27"/>
        <v>2.860023887154854E-12</v>
      </c>
      <c r="AU91" s="501">
        <f t="shared" si="27"/>
        <v>3.1132613225623157E-12</v>
      </c>
      <c r="AV91" s="501">
        <f t="shared" si="27"/>
        <v>3.3889213674380999E-12</v>
      </c>
    </row>
    <row r="92" spans="2:48" x14ac:dyDescent="0.2">
      <c r="B92" s="22" t="s">
        <v>174</v>
      </c>
      <c r="E92" s="581">
        <f t="shared" si="24"/>
        <v>1483576.2688581522</v>
      </c>
      <c r="G92" s="156">
        <f>+G46</f>
        <v>0</v>
      </c>
      <c r="H92" s="156">
        <f t="shared" ref="H92:AV92" si="28">+H46</f>
        <v>0</v>
      </c>
      <c r="I92" s="156">
        <f t="shared" si="28"/>
        <v>0</v>
      </c>
      <c r="J92" s="156">
        <f t="shared" si="28"/>
        <v>17280.200633933273</v>
      </c>
      <c r="K92" s="156">
        <f t="shared" si="28"/>
        <v>31826.489732440325</v>
      </c>
      <c r="L92" s="156">
        <f t="shared" si="28"/>
        <v>33366.653444839721</v>
      </c>
      <c r="M92" s="156">
        <f t="shared" si="28"/>
        <v>34791.741603304406</v>
      </c>
      <c r="N92" s="156">
        <f t="shared" si="28"/>
        <v>36378.42901063992</v>
      </c>
      <c r="O92" s="156">
        <f t="shared" si="28"/>
        <v>38564.178419585631</v>
      </c>
      <c r="P92" s="156">
        <f t="shared" si="28"/>
        <v>40993.32866625741</v>
      </c>
      <c r="Q92" s="156">
        <f t="shared" si="28"/>
        <v>43337.77201691291</v>
      </c>
      <c r="R92" s="156">
        <f t="shared" si="28"/>
        <v>45941.898120396851</v>
      </c>
      <c r="S92" s="156">
        <f t="shared" si="28"/>
        <v>48702.586341696464</v>
      </c>
      <c r="T92" s="156">
        <f t="shared" si="28"/>
        <v>50394.850175774918</v>
      </c>
      <c r="U92" s="156">
        <f t="shared" si="28"/>
        <v>51863.501156609629</v>
      </c>
      <c r="V92" s="156">
        <f t="shared" si="28"/>
        <v>53523.36197053019</v>
      </c>
      <c r="W92" s="156">
        <f t="shared" si="28"/>
        <v>55238.551661756683</v>
      </c>
      <c r="X92" s="156">
        <f t="shared" si="28"/>
        <v>57167.136287877693</v>
      </c>
      <c r="Y92" s="156">
        <f t="shared" si="28"/>
        <v>58842.468393145457</v>
      </c>
      <c r="Z92" s="156">
        <f t="shared" si="28"/>
        <v>60735.13282468899</v>
      </c>
      <c r="AA92" s="156">
        <f t="shared" si="28"/>
        <v>62691.005396267217</v>
      </c>
      <c r="AB92" s="156">
        <f t="shared" si="28"/>
        <v>64889.520825456806</v>
      </c>
      <c r="AC92" s="156">
        <f t="shared" si="28"/>
        <v>66801.011947516614</v>
      </c>
      <c r="AD92" s="156">
        <f t="shared" si="28"/>
        <v>68887.322878233404</v>
      </c>
      <c r="AE92" s="156">
        <f t="shared" si="28"/>
        <v>71038.792907541632</v>
      </c>
      <c r="AF92" s="156">
        <f t="shared" si="28"/>
        <v>73458.162428806638</v>
      </c>
      <c r="AG92" s="156">
        <f t="shared" si="28"/>
        <v>75545.413945651191</v>
      </c>
      <c r="AH92" s="156">
        <f t="shared" si="28"/>
        <v>77904.827675242253</v>
      </c>
      <c r="AI92" s="156">
        <f t="shared" si="28"/>
        <v>80337.929977026317</v>
      </c>
      <c r="AJ92" s="156">
        <f t="shared" si="28"/>
        <v>83074.000416019597</v>
      </c>
      <c r="AK92" s="156">
        <f t="shared" si="28"/>
        <v>0</v>
      </c>
      <c r="AL92" s="156">
        <f t="shared" si="28"/>
        <v>0</v>
      </c>
      <c r="AM92" s="156">
        <f t="shared" si="28"/>
        <v>0</v>
      </c>
      <c r="AN92" s="156">
        <f t="shared" si="28"/>
        <v>0</v>
      </c>
      <c r="AO92" s="156">
        <f t="shared" si="28"/>
        <v>0</v>
      </c>
      <c r="AP92" s="156">
        <f t="shared" si="28"/>
        <v>0</v>
      </c>
      <c r="AQ92" s="156">
        <f t="shared" si="28"/>
        <v>0</v>
      </c>
      <c r="AR92" s="156">
        <f t="shared" si="28"/>
        <v>0</v>
      </c>
      <c r="AS92" s="156">
        <f t="shared" si="28"/>
        <v>0</v>
      </c>
      <c r="AT92" s="156">
        <f t="shared" si="28"/>
        <v>0</v>
      </c>
      <c r="AU92" s="156">
        <f t="shared" si="28"/>
        <v>0</v>
      </c>
      <c r="AV92" s="156">
        <f t="shared" si="28"/>
        <v>0</v>
      </c>
    </row>
    <row r="93" spans="2:48" x14ac:dyDescent="0.2">
      <c r="B93" s="22" t="s">
        <v>398</v>
      </c>
      <c r="E93" s="581">
        <f t="shared" si="24"/>
        <v>20941.941613845102</v>
      </c>
      <c r="G93" s="156">
        <f>-CF!G27</f>
        <v>0</v>
      </c>
      <c r="H93" s="156">
        <f>-CF!H27</f>
        <v>0</v>
      </c>
      <c r="I93" s="156">
        <f>-CF!I27</f>
        <v>0</v>
      </c>
      <c r="J93" s="156">
        <f>-CF!J27</f>
        <v>0</v>
      </c>
      <c r="K93" s="156">
        <f>-CF!K27</f>
        <v>0</v>
      </c>
      <c r="L93" s="156">
        <f>-CF!L27</f>
        <v>195.324987094638</v>
      </c>
      <c r="M93" s="156">
        <f>-CF!M27</f>
        <v>1162.9001427493474</v>
      </c>
      <c r="N93" s="156">
        <f>-CF!N27</f>
        <v>1137.3825085259275</v>
      </c>
      <c r="O93" s="156">
        <f>-CF!O27</f>
        <v>1095.4511642059806</v>
      </c>
      <c r="P93" s="156">
        <f>-CF!P27</f>
        <v>1050.8374033449848</v>
      </c>
      <c r="Q93" s="156">
        <f>-CF!Q27</f>
        <v>994.4752525751087</v>
      </c>
      <c r="R93" s="156">
        <f>-CF!R27</f>
        <v>928.60673397260655</v>
      </c>
      <c r="S93" s="156">
        <f>-CF!S27</f>
        <v>866.83755555188918</v>
      </c>
      <c r="T93" s="156">
        <f>-CF!T27</f>
        <v>756.15537643711434</v>
      </c>
      <c r="U93" s="156">
        <f>-CF!U27</f>
        <v>634.90183717166065</v>
      </c>
      <c r="V93" s="156">
        <f>-CF!V27</f>
        <v>497.38560476861676</v>
      </c>
      <c r="W93" s="156">
        <f>-CF!W27</f>
        <v>340.31920039607962</v>
      </c>
      <c r="X93" s="156">
        <f>-CF!X27</f>
        <v>1638.8329875304496</v>
      </c>
      <c r="Y93" s="156">
        <f>-CF!Y27</f>
        <v>874.32218846869409</v>
      </c>
      <c r="Z93" s="156">
        <f>-CF!Z27</f>
        <v>842.36574517262477</v>
      </c>
      <c r="AA93" s="156">
        <f>-CF!AA27</f>
        <v>838.74127998136544</v>
      </c>
      <c r="AB93" s="156">
        <f>-CF!AB27</f>
        <v>755.54423069174754</v>
      </c>
      <c r="AC93" s="156">
        <f>-CF!AC27</f>
        <v>664.55406047183067</v>
      </c>
      <c r="AD93" s="156">
        <f>-CF!AD27</f>
        <v>564.97523236321638</v>
      </c>
      <c r="AE93" s="156">
        <f>-CF!AE27</f>
        <v>436.48361031516356</v>
      </c>
      <c r="AF93" s="156">
        <f>-CF!AF27</f>
        <v>301.74282731130415</v>
      </c>
      <c r="AG93" s="156">
        <f>-CF!AG27</f>
        <v>146.77987787824333</v>
      </c>
      <c r="AH93" s="156">
        <f>-CF!AH27</f>
        <v>2266.8251375302821</v>
      </c>
      <c r="AI93" s="156">
        <f>-CF!AI27</f>
        <v>1016.3227227146996</v>
      </c>
      <c r="AJ93" s="156">
        <f>-CF!AJ27</f>
        <v>933.87394662149745</v>
      </c>
      <c r="AK93" s="156">
        <f>-CF!AK27</f>
        <v>1.3327737114380692E-12</v>
      </c>
      <c r="AL93" s="156">
        <f>-CF!AL27</f>
        <v>1.4507825847831143E-12</v>
      </c>
      <c r="AM93" s="156">
        <f>-CF!AM27</f>
        <v>1.5792404143678052E-12</v>
      </c>
      <c r="AN93" s="156">
        <f>-CF!AN27</f>
        <v>1.7190723906748846E-12</v>
      </c>
      <c r="AO93" s="156">
        <f>-CF!AO27</f>
        <v>1.8712856240850959E-12</v>
      </c>
      <c r="AP93" s="156">
        <f>-CF!AP27</f>
        <v>2.0369763983777449E-12</v>
      </c>
      <c r="AQ93" s="156">
        <f>-CF!AQ27</f>
        <v>2.2173380664839026E-12</v>
      </c>
      <c r="AR93" s="156">
        <f>-CF!AR27</f>
        <v>2.4136696453597397E-12</v>
      </c>
      <c r="AS93" s="156">
        <f>-CF!AS27</f>
        <v>2.6273851718827681E-12</v>
      </c>
      <c r="AT93" s="156">
        <f>-CF!AT27</f>
        <v>2.860023887154854E-12</v>
      </c>
      <c r="AU93" s="156">
        <f>-CF!AU27</f>
        <v>3.1132613225623157E-12</v>
      </c>
      <c r="AV93" s="156">
        <f>-CF!AV27</f>
        <v>3.3889213674380999E-12</v>
      </c>
    </row>
    <row r="95" spans="2:48" ht="13.5" thickBot="1" x14ac:dyDescent="0.25">
      <c r="B95" s="256" t="s">
        <v>792</v>
      </c>
      <c r="C95" s="256"/>
      <c r="D95" s="256"/>
      <c r="E95" s="502">
        <f t="shared" si="24"/>
        <v>-116238.71351945374</v>
      </c>
      <c r="F95" s="256"/>
      <c r="G95" s="502">
        <f>+G84+G89-G91</f>
        <v>0</v>
      </c>
      <c r="H95" s="502">
        <f t="shared" ref="H95:AV95" si="29">+H84+H89-H91</f>
        <v>60635.988858514182</v>
      </c>
      <c r="I95" s="502">
        <f t="shared" si="29"/>
        <v>0</v>
      </c>
      <c r="J95" s="502">
        <f t="shared" si="29"/>
        <v>10352.668626509607</v>
      </c>
      <c r="K95" s="502">
        <f t="shared" si="29"/>
        <v>17220.105962608748</v>
      </c>
      <c r="L95" s="502">
        <f t="shared" si="29"/>
        <v>28584.160414672107</v>
      </c>
      <c r="M95" s="502">
        <f t="shared" si="29"/>
        <v>26667.928831289631</v>
      </c>
      <c r="N95" s="502">
        <f t="shared" si="29"/>
        <v>25606.363095014247</v>
      </c>
      <c r="O95" s="502">
        <f t="shared" si="29"/>
        <v>24029.214908604372</v>
      </c>
      <c r="P95" s="502">
        <f t="shared" si="29"/>
        <v>22242.998378465833</v>
      </c>
      <c r="Q95" s="502">
        <f t="shared" si="29"/>
        <v>20552.229948201937</v>
      </c>
      <c r="R95" s="502">
        <f t="shared" si="29"/>
        <v>18644.873645350752</v>
      </c>
      <c r="S95" s="502">
        <f t="shared" si="29"/>
        <v>16600.292358388986</v>
      </c>
      <c r="T95" s="502">
        <f t="shared" si="29"/>
        <v>15574.149668229868</v>
      </c>
      <c r="U95" s="502">
        <f t="shared" si="29"/>
        <v>14767.940370350116</v>
      </c>
      <c r="V95" s="502">
        <f t="shared" si="29"/>
        <v>13814.185699788402</v>
      </c>
      <c r="W95" s="502">
        <f t="shared" si="29"/>
        <v>12838.639892041698</v>
      </c>
      <c r="X95" s="502">
        <f t="shared" si="29"/>
        <v>10224.090680092697</v>
      </c>
      <c r="Y95" s="502">
        <f t="shared" si="29"/>
        <v>-8805.5360793425061</v>
      </c>
      <c r="Z95" s="502">
        <f t="shared" si="29"/>
        <v>-24590.399783375884</v>
      </c>
      <c r="AA95" s="502">
        <f t="shared" si="29"/>
        <v>-35542.984656394096</v>
      </c>
      <c r="AB95" s="502">
        <f t="shared" si="29"/>
        <v>-36982.38060229033</v>
      </c>
      <c r="AC95" s="502">
        <f t="shared" si="29"/>
        <v>-38146.084062126669</v>
      </c>
      <c r="AD95" s="502">
        <f t="shared" si="29"/>
        <v>-39448.758075889855</v>
      </c>
      <c r="AE95" s="502">
        <f t="shared" si="29"/>
        <v>-40771.178517534659</v>
      </c>
      <c r="AF95" s="502">
        <f t="shared" si="29"/>
        <v>-42318.265710768384</v>
      </c>
      <c r="AG95" s="502">
        <f t="shared" si="29"/>
        <v>-43535.816837143582</v>
      </c>
      <c r="AH95" s="502">
        <f t="shared" si="29"/>
        <v>-47262.695905999339</v>
      </c>
      <c r="AI95" s="502">
        <f t="shared" si="29"/>
        <v>-47674.497605865188</v>
      </c>
      <c r="AJ95" s="502">
        <f t="shared" si="29"/>
        <v>-49515.94702084631</v>
      </c>
      <c r="AK95" s="502">
        <f t="shared" si="29"/>
        <v>-1.3327737114380692E-12</v>
      </c>
      <c r="AL95" s="502">
        <f t="shared" si="29"/>
        <v>-1.4507825847831143E-12</v>
      </c>
      <c r="AM95" s="502">
        <f t="shared" si="29"/>
        <v>-1.5792404143678052E-12</v>
      </c>
      <c r="AN95" s="502">
        <f t="shared" si="29"/>
        <v>-1.7190723906748846E-12</v>
      </c>
      <c r="AO95" s="502">
        <f t="shared" si="29"/>
        <v>-1.8712856240850959E-12</v>
      </c>
      <c r="AP95" s="502">
        <f t="shared" si="29"/>
        <v>-2.0369763983777449E-12</v>
      </c>
      <c r="AQ95" s="502">
        <f t="shared" si="29"/>
        <v>-2.2173380664839026E-12</v>
      </c>
      <c r="AR95" s="502">
        <f t="shared" si="29"/>
        <v>-2.4136696453597397E-12</v>
      </c>
      <c r="AS95" s="502">
        <f t="shared" si="29"/>
        <v>-2.6273851718827681E-12</v>
      </c>
      <c r="AT95" s="502">
        <f t="shared" si="29"/>
        <v>-2.860023887154854E-12</v>
      </c>
      <c r="AU95" s="502">
        <f t="shared" si="29"/>
        <v>-3.1132613225623157E-12</v>
      </c>
      <c r="AV95" s="502">
        <f t="shared" si="29"/>
        <v>-3.3889213674380999E-12</v>
      </c>
    </row>
    <row r="96" spans="2:48" ht="13.5" thickTop="1" x14ac:dyDescent="0.2"/>
    <row r="97" spans="2:48" ht="13.5" thickBot="1" x14ac:dyDescent="0.25">
      <c r="B97" s="256" t="s">
        <v>793</v>
      </c>
      <c r="C97" s="256"/>
      <c r="D97" s="256"/>
      <c r="E97" s="502">
        <f t="shared" si="24"/>
        <v>-95296.771905608621</v>
      </c>
      <c r="F97" s="256"/>
      <c r="G97" s="502">
        <f>+G84+G89-G92</f>
        <v>0</v>
      </c>
      <c r="H97" s="502">
        <f t="shared" ref="H97:AV97" si="30">+H84+H89-H92</f>
        <v>60635.988858514182</v>
      </c>
      <c r="I97" s="502">
        <f t="shared" si="30"/>
        <v>0</v>
      </c>
      <c r="J97" s="502">
        <f t="shared" si="30"/>
        <v>10352.668626509607</v>
      </c>
      <c r="K97" s="502">
        <f t="shared" si="30"/>
        <v>17220.105962608748</v>
      </c>
      <c r="L97" s="502">
        <f t="shared" si="30"/>
        <v>28779.485401766746</v>
      </c>
      <c r="M97" s="502">
        <f t="shared" si="30"/>
        <v>27830.828974038981</v>
      </c>
      <c r="N97" s="502">
        <f t="shared" si="30"/>
        <v>26743.745603540177</v>
      </c>
      <c r="O97" s="502">
        <f t="shared" si="30"/>
        <v>25124.666072810352</v>
      </c>
      <c r="P97" s="502">
        <f t="shared" si="30"/>
        <v>23293.83578181082</v>
      </c>
      <c r="Q97" s="502">
        <f t="shared" si="30"/>
        <v>21546.705200777047</v>
      </c>
      <c r="R97" s="502">
        <f t="shared" si="30"/>
        <v>19573.480379323359</v>
      </c>
      <c r="S97" s="502">
        <f t="shared" si="30"/>
        <v>17467.129913940873</v>
      </c>
      <c r="T97" s="502">
        <f t="shared" si="30"/>
        <v>16330.30504466698</v>
      </c>
      <c r="U97" s="502">
        <f t="shared" si="30"/>
        <v>15402.842207521775</v>
      </c>
      <c r="V97" s="502">
        <f t="shared" si="30"/>
        <v>14311.571304557023</v>
      </c>
      <c r="W97" s="502">
        <f t="shared" si="30"/>
        <v>13178.959092437777</v>
      </c>
      <c r="X97" s="502">
        <f t="shared" si="30"/>
        <v>11862.923667623145</v>
      </c>
      <c r="Y97" s="502">
        <f t="shared" si="30"/>
        <v>-7931.2138908738125</v>
      </c>
      <c r="Z97" s="502">
        <f t="shared" si="30"/>
        <v>-23748.034038203259</v>
      </c>
      <c r="AA97" s="502">
        <f t="shared" si="30"/>
        <v>-34704.243376412735</v>
      </c>
      <c r="AB97" s="502">
        <f t="shared" si="30"/>
        <v>-36226.836371598576</v>
      </c>
      <c r="AC97" s="502">
        <f t="shared" si="30"/>
        <v>-37481.530001654843</v>
      </c>
      <c r="AD97" s="502">
        <f t="shared" si="30"/>
        <v>-38883.782843526642</v>
      </c>
      <c r="AE97" s="502">
        <f t="shared" si="30"/>
        <v>-40334.694907219498</v>
      </c>
      <c r="AF97" s="502">
        <f t="shared" si="30"/>
        <v>-42016.522883457081</v>
      </c>
      <c r="AG97" s="502">
        <f t="shared" si="30"/>
        <v>-43389.036959265337</v>
      </c>
      <c r="AH97" s="502">
        <f t="shared" si="30"/>
        <v>-44995.87076846906</v>
      </c>
      <c r="AI97" s="502">
        <f t="shared" si="30"/>
        <v>-46658.174883150488</v>
      </c>
      <c r="AJ97" s="502">
        <f t="shared" si="30"/>
        <v>-48582.073074224805</v>
      </c>
      <c r="AK97" s="502">
        <f t="shared" si="30"/>
        <v>0</v>
      </c>
      <c r="AL97" s="502">
        <f t="shared" si="30"/>
        <v>0</v>
      </c>
      <c r="AM97" s="502">
        <f t="shared" si="30"/>
        <v>0</v>
      </c>
      <c r="AN97" s="502">
        <f t="shared" si="30"/>
        <v>0</v>
      </c>
      <c r="AO97" s="502">
        <f t="shared" si="30"/>
        <v>0</v>
      </c>
      <c r="AP97" s="502">
        <f t="shared" si="30"/>
        <v>0</v>
      </c>
      <c r="AQ97" s="502">
        <f t="shared" si="30"/>
        <v>0</v>
      </c>
      <c r="AR97" s="502">
        <f t="shared" si="30"/>
        <v>0</v>
      </c>
      <c r="AS97" s="502">
        <f t="shared" si="30"/>
        <v>0</v>
      </c>
      <c r="AT97" s="502">
        <f t="shared" si="30"/>
        <v>0</v>
      </c>
      <c r="AU97" s="502">
        <f t="shared" si="30"/>
        <v>0</v>
      </c>
      <c r="AV97" s="502">
        <f t="shared" si="30"/>
        <v>0</v>
      </c>
    </row>
    <row r="98" spans="2:48" ht="13.5" thickTop="1" x14ac:dyDescent="0.2"/>
  </sheetData>
  <conditionalFormatting sqref="C3">
    <cfRule type="containsText" dxfId="43" priority="1" operator="containsText" text="Error">
      <formula>NOT(ISERROR(SEARCH("Error",C3)))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4" tint="0.59999389629810485"/>
  </sheetPr>
  <dimension ref="A1:BG138"/>
  <sheetViews>
    <sheetView showGridLines="0" zoomScale="80" zoomScaleNormal="80" workbookViewId="0">
      <pane xSplit="5" ySplit="3" topLeftCell="F70" activePane="bottomRight" state="frozen"/>
      <selection activeCell="G69" sqref="G69"/>
      <selection pane="topRight" activeCell="G69" sqref="G69"/>
      <selection pane="bottomLeft" activeCell="G69" sqref="G69"/>
      <selection pane="bottomRight" activeCell="G109" sqref="G109"/>
    </sheetView>
  </sheetViews>
  <sheetFormatPr baseColWidth="10" defaultColWidth="0" defaultRowHeight="12.75" x14ac:dyDescent="0.2"/>
  <cols>
    <col min="1" max="1" width="9.140625" style="22" customWidth="1"/>
    <col min="2" max="2" width="33.28515625" style="22" customWidth="1"/>
    <col min="3" max="3" width="12.85546875" style="22" customWidth="1"/>
    <col min="4" max="4" width="9.140625" style="22" customWidth="1"/>
    <col min="5" max="5" width="13.85546875" style="22" bestFit="1" customWidth="1"/>
    <col min="6" max="6" width="3.5703125" style="22" customWidth="1"/>
    <col min="7" max="49" width="14.28515625" style="22" customWidth="1"/>
    <col min="50" max="59" width="13.5703125" style="22" hidden="1" customWidth="1"/>
    <col min="60" max="67" width="0" style="22" hidden="1" customWidth="1"/>
    <col min="68" max="16384" width="0" style="22" hidden="1"/>
  </cols>
  <sheetData>
    <row r="1" spans="1:58" ht="15" x14ac:dyDescent="0.2">
      <c r="A1" s="1" t="str">
        <f>+Control!$A$1</f>
        <v>Ruta PY1 - Cuatro Mojones-Quiindy</v>
      </c>
      <c r="B1" s="2"/>
      <c r="C1" s="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58" x14ac:dyDescent="0.2">
      <c r="A2" s="3" t="str">
        <f ca="1" xml:space="preserve"> RIGHT( CELL("filename",A3), LEN( CELL("filename",A3)) - SEARCH("]", CELL("filename",A3)))</f>
        <v>O&amp;M</v>
      </c>
      <c r="B2" s="2"/>
      <c r="C2" s="1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58" x14ac:dyDescent="0.2">
      <c r="A3" s="4" t="str">
        <f>+Hip!A3</f>
        <v>Cifras en miles de USD</v>
      </c>
      <c r="B3" s="2"/>
      <c r="C3" s="23" t="str">
        <f ca="1">+Control!O29</f>
        <v>Ok</v>
      </c>
      <c r="D3" s="2"/>
      <c r="E3" s="2"/>
      <c r="F3" s="2"/>
      <c r="G3" s="25">
        <f>+'Inv. Inicial'!G3</f>
        <v>2023</v>
      </c>
      <c r="H3" s="25">
        <f>+'Inv. Inicial'!H3</f>
        <v>2024</v>
      </c>
      <c r="I3" s="25">
        <f>+'Inv. Inicial'!I3</f>
        <v>2025</v>
      </c>
      <c r="J3" s="25">
        <f>+'Inv. Inicial'!J3</f>
        <v>2026</v>
      </c>
      <c r="K3" s="25">
        <f>+'Inv. Inicial'!K3</f>
        <v>2027</v>
      </c>
      <c r="L3" s="25">
        <f>+'Inv. Inicial'!L3</f>
        <v>2028</v>
      </c>
      <c r="M3" s="25">
        <f>+'Inv. Inicial'!M3</f>
        <v>2029</v>
      </c>
      <c r="N3" s="25">
        <f>+'Inv. Inicial'!N3</f>
        <v>2030</v>
      </c>
      <c r="O3" s="25">
        <f>+'Inv. Inicial'!O3</f>
        <v>2031</v>
      </c>
      <c r="P3" s="25">
        <f>+'Inv. Inicial'!P3</f>
        <v>2032</v>
      </c>
      <c r="Q3" s="25">
        <f>+'Inv. Inicial'!Q3</f>
        <v>2033</v>
      </c>
      <c r="R3" s="25">
        <f>+'Inv. Inicial'!R3</f>
        <v>2034</v>
      </c>
      <c r="S3" s="25">
        <f>+'Inv. Inicial'!S3</f>
        <v>2035</v>
      </c>
      <c r="T3" s="25">
        <f>+'Inv. Inicial'!T3</f>
        <v>2036</v>
      </c>
      <c r="U3" s="25">
        <f>+'Inv. Inicial'!U3</f>
        <v>2037</v>
      </c>
      <c r="V3" s="25">
        <f>+'Inv. Inicial'!V3</f>
        <v>2038</v>
      </c>
      <c r="W3" s="25">
        <f>+'Inv. Inicial'!W3</f>
        <v>2039</v>
      </c>
      <c r="X3" s="25">
        <f>+'Inv. Inicial'!X3</f>
        <v>2040</v>
      </c>
      <c r="Y3" s="25">
        <f>+'Inv. Inicial'!Y3</f>
        <v>2041</v>
      </c>
      <c r="Z3" s="25">
        <f>+'Inv. Inicial'!Z3</f>
        <v>2042</v>
      </c>
      <c r="AA3" s="25">
        <f>+'Inv. Inicial'!AA3</f>
        <v>2043</v>
      </c>
      <c r="AB3" s="25">
        <f>+'Inv. Inicial'!AB3</f>
        <v>2044</v>
      </c>
      <c r="AC3" s="25">
        <f>+'Inv. Inicial'!AC3</f>
        <v>2045</v>
      </c>
      <c r="AD3" s="25">
        <f>+'Inv. Inicial'!AD3</f>
        <v>2046</v>
      </c>
      <c r="AE3" s="25">
        <f>+'Inv. Inicial'!AE3</f>
        <v>2047</v>
      </c>
      <c r="AF3" s="25">
        <f>+'Inv. Inicial'!AF3</f>
        <v>2048</v>
      </c>
      <c r="AG3" s="25">
        <f>+'Inv. Inicial'!AG3</f>
        <v>2049</v>
      </c>
      <c r="AH3" s="25">
        <f>+'Inv. Inicial'!AH3</f>
        <v>2050</v>
      </c>
      <c r="AI3" s="25">
        <f>+'Inv. Inicial'!AI3</f>
        <v>2051</v>
      </c>
      <c r="AJ3" s="25">
        <f>+'Inv. Inicial'!AJ3</f>
        <v>2052</v>
      </c>
      <c r="AK3" s="25">
        <f>+'Inv. Inicial'!AK3</f>
        <v>2053</v>
      </c>
      <c r="AL3" s="25">
        <f>+'Inv. Inicial'!AL3</f>
        <v>2054</v>
      </c>
      <c r="AM3" s="25">
        <f>+'Inv. Inicial'!AM3</f>
        <v>2055</v>
      </c>
      <c r="AN3" s="25">
        <f>+'Inv. Inicial'!AN3</f>
        <v>2056</v>
      </c>
      <c r="AO3" s="25">
        <f>+'Inv. Inicial'!AO3</f>
        <v>2057</v>
      </c>
      <c r="AP3" s="25">
        <f>+'Inv. Inicial'!AP3</f>
        <v>2058</v>
      </c>
      <c r="AQ3" s="25">
        <f>+'Inv. Inicial'!AQ3</f>
        <v>2059</v>
      </c>
      <c r="AR3" s="25">
        <f>+'Inv. Inicial'!AR3</f>
        <v>2060</v>
      </c>
      <c r="AS3" s="25">
        <f>+'Inv. Inicial'!AS3</f>
        <v>2061</v>
      </c>
      <c r="AT3" s="25">
        <f>+'Inv. Inicial'!AT3</f>
        <v>2062</v>
      </c>
      <c r="AU3" s="25">
        <f>+'Inv. Inicial'!AU3</f>
        <v>2063</v>
      </c>
      <c r="AV3" s="25">
        <f>+'Inv. Inicial'!AV3</f>
        <v>2064</v>
      </c>
    </row>
    <row r="4" spans="1:58" ht="15" customHeight="1" x14ac:dyDescent="0.2">
      <c r="B4" s="2"/>
      <c r="C4" s="2"/>
      <c r="D4" s="2"/>
      <c r="E4" s="53"/>
      <c r="F4" s="53"/>
      <c r="G4" s="54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6"/>
      <c r="AY4" s="56"/>
      <c r="AZ4" s="56"/>
      <c r="BA4" s="56"/>
      <c r="BB4" s="56"/>
      <c r="BC4" s="56"/>
      <c r="BD4" s="56"/>
      <c r="BE4" s="56"/>
      <c r="BF4" s="56"/>
    </row>
    <row r="5" spans="1:58" x14ac:dyDescent="0.2">
      <c r="B5" s="2" t="str">
        <f>+Flags!B37</f>
        <v>Factor de Operación completa</v>
      </c>
      <c r="C5" s="2"/>
      <c r="D5" s="2"/>
      <c r="E5" s="2"/>
      <c r="F5" s="2"/>
      <c r="G5" s="208">
        <f>+Flags!G37</f>
        <v>0</v>
      </c>
      <c r="H5" s="208">
        <f>+Flags!H37</f>
        <v>0</v>
      </c>
      <c r="I5" s="208">
        <f>+Flags!I37</f>
        <v>0</v>
      </c>
      <c r="J5" s="208">
        <f>+Flags!J37</f>
        <v>0</v>
      </c>
      <c r="K5" s="208">
        <f>+Flags!K37</f>
        <v>0.33424657534246577</v>
      </c>
      <c r="L5" s="208">
        <f>+Flags!L37</f>
        <v>1</v>
      </c>
      <c r="M5" s="208">
        <f>+Flags!M37</f>
        <v>1</v>
      </c>
      <c r="N5" s="208">
        <f>+Flags!N37</f>
        <v>1</v>
      </c>
      <c r="O5" s="208">
        <f>+Flags!O37</f>
        <v>1</v>
      </c>
      <c r="P5" s="208">
        <f>+Flags!P37</f>
        <v>1</v>
      </c>
      <c r="Q5" s="208">
        <f>+Flags!Q37</f>
        <v>1</v>
      </c>
      <c r="R5" s="208">
        <f>+Flags!R37</f>
        <v>1</v>
      </c>
      <c r="S5" s="208">
        <f>+Flags!S37</f>
        <v>1</v>
      </c>
      <c r="T5" s="208">
        <f>+Flags!T37</f>
        <v>1</v>
      </c>
      <c r="U5" s="208">
        <f>+Flags!U37</f>
        <v>1</v>
      </c>
      <c r="V5" s="208">
        <f>+Flags!V37</f>
        <v>1</v>
      </c>
      <c r="W5" s="208">
        <f>+Flags!W37</f>
        <v>1</v>
      </c>
      <c r="X5" s="208">
        <f>+Flags!X37</f>
        <v>1</v>
      </c>
      <c r="Y5" s="208">
        <f>+Flags!Y37</f>
        <v>1</v>
      </c>
      <c r="Z5" s="208">
        <f>+Flags!Z37</f>
        <v>1</v>
      </c>
      <c r="AA5" s="208">
        <f>+Flags!AA37</f>
        <v>1</v>
      </c>
      <c r="AB5" s="208">
        <f>+Flags!AB37</f>
        <v>1</v>
      </c>
      <c r="AC5" s="208">
        <f>+Flags!AC37</f>
        <v>1</v>
      </c>
      <c r="AD5" s="208">
        <f>+Flags!AD37</f>
        <v>1</v>
      </c>
      <c r="AE5" s="208">
        <f>+Flags!AE37</f>
        <v>1</v>
      </c>
      <c r="AF5" s="208">
        <f>+Flags!AF37</f>
        <v>1</v>
      </c>
      <c r="AG5" s="208">
        <f>+Flags!AG37</f>
        <v>1</v>
      </c>
      <c r="AH5" s="208">
        <f>+Flags!AH37</f>
        <v>1</v>
      </c>
      <c r="AI5" s="208">
        <f>+Flags!AI37</f>
        <v>1</v>
      </c>
      <c r="AJ5" s="208">
        <f>+Flags!AJ37</f>
        <v>1</v>
      </c>
      <c r="AK5" s="208">
        <f>+Flags!AK37</f>
        <v>0</v>
      </c>
      <c r="AL5" s="208">
        <f>+Flags!AL37</f>
        <v>0</v>
      </c>
      <c r="AM5" s="208">
        <f>+Flags!AM37</f>
        <v>0</v>
      </c>
      <c r="AN5" s="208">
        <f>+Flags!AN37</f>
        <v>0</v>
      </c>
      <c r="AO5" s="208">
        <f>+Flags!AO37</f>
        <v>0</v>
      </c>
      <c r="AP5" s="208">
        <f>+Flags!AP37</f>
        <v>0</v>
      </c>
      <c r="AQ5" s="208">
        <f>+Flags!AQ37</f>
        <v>0</v>
      </c>
      <c r="AR5" s="208">
        <f>+Flags!AR37</f>
        <v>0</v>
      </c>
      <c r="AS5" s="208">
        <f>+Flags!AS37</f>
        <v>0</v>
      </c>
      <c r="AT5" s="208">
        <f>+Flags!AT37</f>
        <v>0</v>
      </c>
      <c r="AU5" s="208">
        <f>+Flags!AU37</f>
        <v>0</v>
      </c>
      <c r="AV5" s="208">
        <f>+Flags!AV37</f>
        <v>0</v>
      </c>
    </row>
    <row r="6" spans="1:58" x14ac:dyDescent="0.2">
      <c r="B6" s="2" t="str">
        <f>+Flags!B77</f>
        <v>Factor de Operación Tramo 1</v>
      </c>
      <c r="C6" s="2"/>
      <c r="D6" s="2"/>
      <c r="E6" s="2"/>
      <c r="F6" s="2"/>
      <c r="G6" s="208">
        <f>+Flags!G77</f>
        <v>0</v>
      </c>
      <c r="H6" s="208">
        <f>+Flags!H77</f>
        <v>0</v>
      </c>
      <c r="I6" s="208">
        <f>+Flags!I77</f>
        <v>0</v>
      </c>
      <c r="J6" s="208">
        <f>+Flags!J77</f>
        <v>0</v>
      </c>
      <c r="K6" s="208">
        <f>+Flags!K77</f>
        <v>0.33424657534246577</v>
      </c>
      <c r="L6" s="208">
        <f>+Flags!L77</f>
        <v>1</v>
      </c>
      <c r="M6" s="208">
        <f>+Flags!M77</f>
        <v>1</v>
      </c>
      <c r="N6" s="208">
        <f>+Flags!N77</f>
        <v>1</v>
      </c>
      <c r="O6" s="208">
        <f>+Flags!O77</f>
        <v>1</v>
      </c>
      <c r="P6" s="208">
        <f>+Flags!P77</f>
        <v>1</v>
      </c>
      <c r="Q6" s="208">
        <f>+Flags!Q77</f>
        <v>1</v>
      </c>
      <c r="R6" s="208">
        <f>+Flags!R77</f>
        <v>1</v>
      </c>
      <c r="S6" s="208">
        <f>+Flags!S77</f>
        <v>1</v>
      </c>
      <c r="T6" s="208">
        <f>+Flags!T77</f>
        <v>1</v>
      </c>
      <c r="U6" s="208">
        <f>+Flags!U77</f>
        <v>1</v>
      </c>
      <c r="V6" s="208">
        <f>+Flags!V77</f>
        <v>1</v>
      </c>
      <c r="W6" s="208">
        <f>+Flags!W77</f>
        <v>1</v>
      </c>
      <c r="X6" s="208">
        <f>+Flags!X77</f>
        <v>1</v>
      </c>
      <c r="Y6" s="208">
        <f>+Flags!Y77</f>
        <v>1</v>
      </c>
      <c r="Z6" s="208">
        <f>+Flags!Z77</f>
        <v>1</v>
      </c>
      <c r="AA6" s="208">
        <f>+Flags!AA77</f>
        <v>1</v>
      </c>
      <c r="AB6" s="208">
        <f>+Flags!AB77</f>
        <v>1</v>
      </c>
      <c r="AC6" s="208">
        <f>+Flags!AC77</f>
        <v>1</v>
      </c>
      <c r="AD6" s="208">
        <f>+Flags!AD77</f>
        <v>1</v>
      </c>
      <c r="AE6" s="208">
        <f>+Flags!AE77</f>
        <v>1</v>
      </c>
      <c r="AF6" s="208">
        <f>+Flags!AF77</f>
        <v>1</v>
      </c>
      <c r="AG6" s="208">
        <f>+Flags!AG77</f>
        <v>1</v>
      </c>
      <c r="AH6" s="208">
        <f>+Flags!AH77</f>
        <v>1</v>
      </c>
      <c r="AI6" s="208">
        <f>+Flags!AI77</f>
        <v>1</v>
      </c>
      <c r="AJ6" s="208">
        <f>+Flags!AJ77</f>
        <v>1</v>
      </c>
      <c r="AK6" s="208">
        <f>+Flags!AK77</f>
        <v>0</v>
      </c>
      <c r="AL6" s="208">
        <f>+Flags!AL77</f>
        <v>0</v>
      </c>
      <c r="AM6" s="208">
        <f>+Flags!AM77</f>
        <v>0</v>
      </c>
      <c r="AN6" s="208">
        <f>+Flags!AN77</f>
        <v>0</v>
      </c>
      <c r="AO6" s="208">
        <f>+Flags!AO77</f>
        <v>0</v>
      </c>
      <c r="AP6" s="208">
        <f>+Flags!AP77</f>
        <v>0</v>
      </c>
      <c r="AQ6" s="208">
        <f>+Flags!AQ77</f>
        <v>0</v>
      </c>
      <c r="AR6" s="208">
        <f>+Flags!AR77</f>
        <v>0</v>
      </c>
      <c r="AS6" s="208">
        <f>+Flags!AS77</f>
        <v>0</v>
      </c>
      <c r="AT6" s="208">
        <f>+Flags!AT77</f>
        <v>0</v>
      </c>
      <c r="AU6" s="208">
        <f>+Flags!AU77</f>
        <v>0</v>
      </c>
      <c r="AV6" s="208">
        <f>+Flags!AV77</f>
        <v>0</v>
      </c>
    </row>
    <row r="7" spans="1:58" x14ac:dyDescent="0.2">
      <c r="B7" s="2" t="str">
        <f>+Flags!B97</f>
        <v>Factor de Operación Tramo 2A</v>
      </c>
      <c r="C7" s="2"/>
      <c r="D7" s="2"/>
      <c r="E7" s="2"/>
      <c r="F7" s="2"/>
      <c r="G7" s="208">
        <f>+Flags!G97</f>
        <v>0</v>
      </c>
      <c r="H7" s="208">
        <f>+Flags!H97</f>
        <v>0</v>
      </c>
      <c r="I7" s="208">
        <f>+Flags!I97</f>
        <v>0</v>
      </c>
      <c r="J7" s="208">
        <f>+Flags!J97</f>
        <v>0.75342465753424659</v>
      </c>
      <c r="K7" s="208">
        <f>+Flags!K97</f>
        <v>1</v>
      </c>
      <c r="L7" s="208">
        <f>+Flags!L97</f>
        <v>1</v>
      </c>
      <c r="M7" s="208">
        <f>+Flags!M97</f>
        <v>1</v>
      </c>
      <c r="N7" s="208">
        <f>+Flags!N97</f>
        <v>1</v>
      </c>
      <c r="O7" s="208">
        <f>+Flags!O97</f>
        <v>1</v>
      </c>
      <c r="P7" s="208">
        <f>+Flags!P97</f>
        <v>1</v>
      </c>
      <c r="Q7" s="208">
        <f>+Flags!Q97</f>
        <v>1</v>
      </c>
      <c r="R7" s="208">
        <f>+Flags!R97</f>
        <v>1</v>
      </c>
      <c r="S7" s="208">
        <f>+Flags!S97</f>
        <v>1</v>
      </c>
      <c r="T7" s="208">
        <f>+Flags!T97</f>
        <v>1</v>
      </c>
      <c r="U7" s="208">
        <f>+Flags!U97</f>
        <v>1</v>
      </c>
      <c r="V7" s="208">
        <f>+Flags!V97</f>
        <v>1</v>
      </c>
      <c r="W7" s="208">
        <f>+Flags!W97</f>
        <v>1</v>
      </c>
      <c r="X7" s="208">
        <f>+Flags!X97</f>
        <v>1</v>
      </c>
      <c r="Y7" s="208">
        <f>+Flags!Y97</f>
        <v>1</v>
      </c>
      <c r="Z7" s="208">
        <f>+Flags!Z97</f>
        <v>1</v>
      </c>
      <c r="AA7" s="208">
        <f>+Flags!AA97</f>
        <v>1</v>
      </c>
      <c r="AB7" s="208">
        <f>+Flags!AB97</f>
        <v>1</v>
      </c>
      <c r="AC7" s="208">
        <f>+Flags!AC97</f>
        <v>1</v>
      </c>
      <c r="AD7" s="208">
        <f>+Flags!AD97</f>
        <v>1</v>
      </c>
      <c r="AE7" s="208">
        <f>+Flags!AE97</f>
        <v>1</v>
      </c>
      <c r="AF7" s="208">
        <f>+Flags!AF97</f>
        <v>1</v>
      </c>
      <c r="AG7" s="208">
        <f>+Flags!AG97</f>
        <v>1</v>
      </c>
      <c r="AH7" s="208">
        <f>+Flags!AH97</f>
        <v>1</v>
      </c>
      <c r="AI7" s="208">
        <f>+Flags!AI97</f>
        <v>1</v>
      </c>
      <c r="AJ7" s="208">
        <f>+Flags!AJ97</f>
        <v>1</v>
      </c>
      <c r="AK7" s="208">
        <f>+Flags!AK97</f>
        <v>0</v>
      </c>
      <c r="AL7" s="208">
        <f>+Flags!AL97</f>
        <v>0</v>
      </c>
      <c r="AM7" s="208">
        <f>+Flags!AM97</f>
        <v>0</v>
      </c>
      <c r="AN7" s="208">
        <f>+Flags!AN97</f>
        <v>0</v>
      </c>
      <c r="AO7" s="208">
        <f>+Flags!AO97</f>
        <v>0</v>
      </c>
      <c r="AP7" s="208">
        <f>+Flags!AP97</f>
        <v>0</v>
      </c>
      <c r="AQ7" s="208">
        <f>+Flags!AQ97</f>
        <v>0</v>
      </c>
      <c r="AR7" s="208">
        <f>+Flags!AR97</f>
        <v>0</v>
      </c>
      <c r="AS7" s="208">
        <f>+Flags!AS97</f>
        <v>0</v>
      </c>
      <c r="AT7" s="208">
        <f>+Flags!AT97</f>
        <v>0</v>
      </c>
      <c r="AU7" s="208">
        <f>+Flags!AU97</f>
        <v>0</v>
      </c>
      <c r="AV7" s="208">
        <f>+Flags!AV97</f>
        <v>0</v>
      </c>
    </row>
    <row r="8" spans="1:58" x14ac:dyDescent="0.2">
      <c r="B8" s="2" t="str">
        <f>+Flags!B117</f>
        <v>Factor de Operación Tramo 2B</v>
      </c>
      <c r="C8" s="2"/>
      <c r="D8" s="2"/>
      <c r="E8" s="2"/>
      <c r="F8" s="2"/>
      <c r="G8" s="208">
        <f>+Flags!G117</f>
        <v>0</v>
      </c>
      <c r="H8" s="208">
        <f>+Flags!H117</f>
        <v>0</v>
      </c>
      <c r="I8" s="208">
        <f>+Flags!I117</f>
        <v>0</v>
      </c>
      <c r="J8" s="208">
        <f>+Flags!J117</f>
        <v>0.75342465753424659</v>
      </c>
      <c r="K8" s="208">
        <f>+Flags!K117</f>
        <v>1</v>
      </c>
      <c r="L8" s="208">
        <f>+Flags!L117</f>
        <v>1</v>
      </c>
      <c r="M8" s="208">
        <f>+Flags!M117</f>
        <v>1</v>
      </c>
      <c r="N8" s="208">
        <f>+Flags!N117</f>
        <v>1</v>
      </c>
      <c r="O8" s="208">
        <f>+Flags!O117</f>
        <v>1</v>
      </c>
      <c r="P8" s="208">
        <f>+Flags!P117</f>
        <v>1</v>
      </c>
      <c r="Q8" s="208">
        <f>+Flags!Q117</f>
        <v>1</v>
      </c>
      <c r="R8" s="208">
        <f>+Flags!R117</f>
        <v>1</v>
      </c>
      <c r="S8" s="208">
        <f>+Flags!S117</f>
        <v>1</v>
      </c>
      <c r="T8" s="208">
        <f>+Flags!T117</f>
        <v>1</v>
      </c>
      <c r="U8" s="208">
        <f>+Flags!U117</f>
        <v>1</v>
      </c>
      <c r="V8" s="208">
        <f>+Flags!V117</f>
        <v>1</v>
      </c>
      <c r="W8" s="208">
        <f>+Flags!W117</f>
        <v>1</v>
      </c>
      <c r="X8" s="208">
        <f>+Flags!X117</f>
        <v>1</v>
      </c>
      <c r="Y8" s="208">
        <f>+Flags!Y117</f>
        <v>1</v>
      </c>
      <c r="Z8" s="208">
        <f>+Flags!Z117</f>
        <v>1</v>
      </c>
      <c r="AA8" s="208">
        <f>+Flags!AA117</f>
        <v>1</v>
      </c>
      <c r="AB8" s="208">
        <f>+Flags!AB117</f>
        <v>1</v>
      </c>
      <c r="AC8" s="208">
        <f>+Flags!AC117</f>
        <v>1</v>
      </c>
      <c r="AD8" s="208">
        <f>+Flags!AD117</f>
        <v>1</v>
      </c>
      <c r="AE8" s="208">
        <f>+Flags!AE117</f>
        <v>1</v>
      </c>
      <c r="AF8" s="208">
        <f>+Flags!AF117</f>
        <v>1</v>
      </c>
      <c r="AG8" s="208">
        <f>+Flags!AG117</f>
        <v>1</v>
      </c>
      <c r="AH8" s="208">
        <f>+Flags!AH117</f>
        <v>1</v>
      </c>
      <c r="AI8" s="208">
        <f>+Flags!AI117</f>
        <v>1</v>
      </c>
      <c r="AJ8" s="208">
        <f>+Flags!AJ117</f>
        <v>1</v>
      </c>
      <c r="AK8" s="208">
        <f>+Flags!AK117</f>
        <v>0</v>
      </c>
      <c r="AL8" s="208">
        <f>+Flags!AL117</f>
        <v>0</v>
      </c>
      <c r="AM8" s="208">
        <f>+Flags!AM117</f>
        <v>0</v>
      </c>
      <c r="AN8" s="208">
        <f>+Flags!AN117</f>
        <v>0</v>
      </c>
      <c r="AO8" s="208">
        <f>+Flags!AO117</f>
        <v>0</v>
      </c>
      <c r="AP8" s="208">
        <f>+Flags!AP117</f>
        <v>0</v>
      </c>
      <c r="AQ8" s="208">
        <f>+Flags!AQ117</f>
        <v>0</v>
      </c>
      <c r="AR8" s="208">
        <f>+Flags!AR117</f>
        <v>0</v>
      </c>
      <c r="AS8" s="208">
        <f>+Flags!AS117</f>
        <v>0</v>
      </c>
      <c r="AT8" s="208">
        <f>+Flags!AT117</f>
        <v>0</v>
      </c>
      <c r="AU8" s="208">
        <f>+Flags!AU117</f>
        <v>0</v>
      </c>
      <c r="AV8" s="208">
        <f>+Flags!AV117</f>
        <v>0</v>
      </c>
    </row>
    <row r="9" spans="1:58" x14ac:dyDescent="0.2">
      <c r="B9" s="2" t="str">
        <f>+Flags!B137</f>
        <v>Factor de Operación Tramo 2C</v>
      </c>
      <c r="C9" s="2"/>
      <c r="D9" s="2"/>
      <c r="E9" s="2"/>
      <c r="F9" s="2"/>
      <c r="G9" s="208">
        <f>+Flags!G137</f>
        <v>0</v>
      </c>
      <c r="H9" s="208">
        <f>+Flags!H137</f>
        <v>0</v>
      </c>
      <c r="I9" s="208">
        <f>+Flags!I137</f>
        <v>0</v>
      </c>
      <c r="J9" s="208">
        <f>+Flags!J137</f>
        <v>0</v>
      </c>
      <c r="K9" s="208">
        <f>+Flags!K137</f>
        <v>0.67123287671232879</v>
      </c>
      <c r="L9" s="208">
        <f>+Flags!L137</f>
        <v>1</v>
      </c>
      <c r="M9" s="208">
        <f>+Flags!M137</f>
        <v>1</v>
      </c>
      <c r="N9" s="208">
        <f>+Flags!N137</f>
        <v>1</v>
      </c>
      <c r="O9" s="208">
        <f>+Flags!O137</f>
        <v>1</v>
      </c>
      <c r="P9" s="208">
        <f>+Flags!P137</f>
        <v>1</v>
      </c>
      <c r="Q9" s="208">
        <f>+Flags!Q137</f>
        <v>1</v>
      </c>
      <c r="R9" s="208">
        <f>+Flags!R137</f>
        <v>1</v>
      </c>
      <c r="S9" s="208">
        <f>+Flags!S137</f>
        <v>1</v>
      </c>
      <c r="T9" s="208">
        <f>+Flags!T137</f>
        <v>1</v>
      </c>
      <c r="U9" s="208">
        <f>+Flags!U137</f>
        <v>1</v>
      </c>
      <c r="V9" s="208">
        <f>+Flags!V137</f>
        <v>1</v>
      </c>
      <c r="W9" s="208">
        <f>+Flags!W137</f>
        <v>1</v>
      </c>
      <c r="X9" s="208">
        <f>+Flags!X137</f>
        <v>1</v>
      </c>
      <c r="Y9" s="208">
        <f>+Flags!Y137</f>
        <v>1</v>
      </c>
      <c r="Z9" s="208">
        <f>+Flags!Z137</f>
        <v>1</v>
      </c>
      <c r="AA9" s="208">
        <f>+Flags!AA137</f>
        <v>1</v>
      </c>
      <c r="AB9" s="208">
        <f>+Flags!AB137</f>
        <v>1</v>
      </c>
      <c r="AC9" s="208">
        <f>+Flags!AC137</f>
        <v>1</v>
      </c>
      <c r="AD9" s="208">
        <f>+Flags!AD137</f>
        <v>1</v>
      </c>
      <c r="AE9" s="208">
        <f>+Flags!AE137</f>
        <v>1</v>
      </c>
      <c r="AF9" s="208">
        <f>+Flags!AF137</f>
        <v>1</v>
      </c>
      <c r="AG9" s="208">
        <f>+Flags!AG137</f>
        <v>1</v>
      </c>
      <c r="AH9" s="208">
        <f>+Flags!AH137</f>
        <v>1</v>
      </c>
      <c r="AI9" s="208">
        <f>+Flags!AI137</f>
        <v>1</v>
      </c>
      <c r="AJ9" s="208">
        <f>+Flags!AJ137</f>
        <v>1</v>
      </c>
      <c r="AK9" s="208">
        <f>+Flags!AK137</f>
        <v>0</v>
      </c>
      <c r="AL9" s="208">
        <f>+Flags!AL137</f>
        <v>0</v>
      </c>
      <c r="AM9" s="208">
        <f>+Flags!AM137</f>
        <v>0</v>
      </c>
      <c r="AN9" s="208">
        <f>+Flags!AN137</f>
        <v>0</v>
      </c>
      <c r="AO9" s="208">
        <f>+Flags!AO137</f>
        <v>0</v>
      </c>
      <c r="AP9" s="208">
        <f>+Flags!AP137</f>
        <v>0</v>
      </c>
      <c r="AQ9" s="208">
        <f>+Flags!AQ137</f>
        <v>0</v>
      </c>
      <c r="AR9" s="208">
        <f>+Flags!AR137</f>
        <v>0</v>
      </c>
      <c r="AS9" s="208">
        <f>+Flags!AS137</f>
        <v>0</v>
      </c>
      <c r="AT9" s="208">
        <f>+Flags!AT137</f>
        <v>0</v>
      </c>
      <c r="AU9" s="208">
        <f>+Flags!AU137</f>
        <v>0</v>
      </c>
      <c r="AV9" s="208">
        <f>+Flags!AV137</f>
        <v>0</v>
      </c>
    </row>
    <row r="10" spans="1:58" x14ac:dyDescent="0.2">
      <c r="B10" s="2" t="str">
        <f>+Flags!B157</f>
        <v>Factor de Operación Tramo 3</v>
      </c>
      <c r="C10" s="2"/>
      <c r="D10" s="2"/>
      <c r="E10" s="2"/>
      <c r="F10" s="2"/>
      <c r="G10" s="208">
        <f>+Flags!G157</f>
        <v>0</v>
      </c>
      <c r="H10" s="208">
        <f>+Flags!H157</f>
        <v>0</v>
      </c>
      <c r="I10" s="208">
        <f>+Flags!I157</f>
        <v>0</v>
      </c>
      <c r="J10" s="208">
        <f>+Flags!J157</f>
        <v>0</v>
      </c>
      <c r="K10" s="208">
        <f>+Flags!K157</f>
        <v>0.41917808219178082</v>
      </c>
      <c r="L10" s="208">
        <f>+Flags!L157</f>
        <v>1</v>
      </c>
      <c r="M10" s="208">
        <f>+Flags!M157</f>
        <v>1</v>
      </c>
      <c r="N10" s="208">
        <f>+Flags!N157</f>
        <v>1</v>
      </c>
      <c r="O10" s="208">
        <f>+Flags!O157</f>
        <v>1</v>
      </c>
      <c r="P10" s="208">
        <f>+Flags!P157</f>
        <v>1</v>
      </c>
      <c r="Q10" s="208">
        <f>+Flags!Q157</f>
        <v>1</v>
      </c>
      <c r="R10" s="208">
        <f>+Flags!R157</f>
        <v>1</v>
      </c>
      <c r="S10" s="208">
        <f>+Flags!S157</f>
        <v>1</v>
      </c>
      <c r="T10" s="208">
        <f>+Flags!T157</f>
        <v>1</v>
      </c>
      <c r="U10" s="208">
        <f>+Flags!U157</f>
        <v>1</v>
      </c>
      <c r="V10" s="208">
        <f>+Flags!V157</f>
        <v>1</v>
      </c>
      <c r="W10" s="208">
        <f>+Flags!W157</f>
        <v>1</v>
      </c>
      <c r="X10" s="208">
        <f>+Flags!X157</f>
        <v>1</v>
      </c>
      <c r="Y10" s="208">
        <f>+Flags!Y157</f>
        <v>1</v>
      </c>
      <c r="Z10" s="208">
        <f>+Flags!Z157</f>
        <v>1</v>
      </c>
      <c r="AA10" s="208">
        <f>+Flags!AA157</f>
        <v>1</v>
      </c>
      <c r="AB10" s="208">
        <f>+Flags!AB157</f>
        <v>1</v>
      </c>
      <c r="AC10" s="208">
        <f>+Flags!AC157</f>
        <v>1</v>
      </c>
      <c r="AD10" s="208">
        <f>+Flags!AD157</f>
        <v>1</v>
      </c>
      <c r="AE10" s="208">
        <f>+Flags!AE157</f>
        <v>1</v>
      </c>
      <c r="AF10" s="208">
        <f>+Flags!AF157</f>
        <v>1</v>
      </c>
      <c r="AG10" s="208">
        <f>+Flags!AG157</f>
        <v>1</v>
      </c>
      <c r="AH10" s="208">
        <f>+Flags!AH157</f>
        <v>1</v>
      </c>
      <c r="AI10" s="208">
        <f>+Flags!AI157</f>
        <v>1</v>
      </c>
      <c r="AJ10" s="208">
        <f>+Flags!AJ157</f>
        <v>1</v>
      </c>
      <c r="AK10" s="208">
        <f>+Flags!AK157</f>
        <v>0</v>
      </c>
      <c r="AL10" s="208">
        <f>+Flags!AL157</f>
        <v>0</v>
      </c>
      <c r="AM10" s="208">
        <f>+Flags!AM157</f>
        <v>0</v>
      </c>
      <c r="AN10" s="208">
        <f>+Flags!AN157</f>
        <v>0</v>
      </c>
      <c r="AO10" s="208">
        <f>+Flags!AO157</f>
        <v>0</v>
      </c>
      <c r="AP10" s="208">
        <f>+Flags!AP157</f>
        <v>0</v>
      </c>
      <c r="AQ10" s="208">
        <f>+Flags!AQ157</f>
        <v>0</v>
      </c>
      <c r="AR10" s="208">
        <f>+Flags!AR157</f>
        <v>0</v>
      </c>
      <c r="AS10" s="208">
        <f>+Flags!AS157</f>
        <v>0</v>
      </c>
      <c r="AT10" s="208">
        <f>+Flags!AT157</f>
        <v>0</v>
      </c>
      <c r="AU10" s="208">
        <f>+Flags!AU157</f>
        <v>0</v>
      </c>
      <c r="AV10" s="208">
        <f>+Flags!AV157</f>
        <v>0</v>
      </c>
    </row>
    <row r="11" spans="1:58" x14ac:dyDescent="0.2">
      <c r="B11" s="2" t="str">
        <f>+Flags!B28</f>
        <v>Factor de Construcción completa</v>
      </c>
      <c r="C11" s="2"/>
      <c r="D11" s="2"/>
      <c r="E11" s="2"/>
      <c r="F11" s="2"/>
      <c r="G11" s="208">
        <f>+Flags!G28</f>
        <v>0</v>
      </c>
      <c r="H11" s="208">
        <f>+Flags!H28</f>
        <v>1</v>
      </c>
      <c r="I11" s="208">
        <f>+Flags!I28</f>
        <v>1</v>
      </c>
      <c r="J11" s="208">
        <f>+Flags!J28</f>
        <v>1</v>
      </c>
      <c r="K11" s="208">
        <f>+Flags!K28</f>
        <v>0.66575342465753429</v>
      </c>
      <c r="L11" s="208">
        <f>+Flags!L28</f>
        <v>0</v>
      </c>
      <c r="M11" s="208">
        <f>+Flags!M28</f>
        <v>0</v>
      </c>
      <c r="N11" s="208">
        <f>+Flags!N28</f>
        <v>0</v>
      </c>
      <c r="O11" s="208">
        <f>+Flags!O28</f>
        <v>0</v>
      </c>
      <c r="P11" s="208">
        <f>+Flags!P28</f>
        <v>0</v>
      </c>
      <c r="Q11" s="208">
        <f>+Flags!Q28</f>
        <v>0</v>
      </c>
      <c r="R11" s="208">
        <f>+Flags!R28</f>
        <v>0</v>
      </c>
      <c r="S11" s="208">
        <f>+Flags!S28</f>
        <v>0</v>
      </c>
      <c r="T11" s="208">
        <f>+Flags!T28</f>
        <v>0</v>
      </c>
      <c r="U11" s="208">
        <f>+Flags!U28</f>
        <v>0</v>
      </c>
      <c r="V11" s="208">
        <f>+Flags!V28</f>
        <v>0</v>
      </c>
      <c r="W11" s="208">
        <f>+Flags!W28</f>
        <v>0</v>
      </c>
      <c r="X11" s="208">
        <f>+Flags!X28</f>
        <v>0</v>
      </c>
      <c r="Y11" s="208">
        <f>+Flags!Y28</f>
        <v>0</v>
      </c>
      <c r="Z11" s="208">
        <f>+Flags!Z28</f>
        <v>0</v>
      </c>
      <c r="AA11" s="208">
        <f>+Flags!AA28</f>
        <v>0</v>
      </c>
      <c r="AB11" s="208">
        <f>+Flags!AB28</f>
        <v>0</v>
      </c>
      <c r="AC11" s="208">
        <f>+Flags!AC28</f>
        <v>0</v>
      </c>
      <c r="AD11" s="208">
        <f>+Flags!AD28</f>
        <v>0</v>
      </c>
      <c r="AE11" s="208">
        <f>+Flags!AE28</f>
        <v>0</v>
      </c>
      <c r="AF11" s="208">
        <f>+Flags!AF28</f>
        <v>0</v>
      </c>
      <c r="AG11" s="208">
        <f>+Flags!AG28</f>
        <v>0</v>
      </c>
      <c r="AH11" s="208">
        <f>+Flags!AH28</f>
        <v>0</v>
      </c>
      <c r="AI11" s="208">
        <f>+Flags!AI28</f>
        <v>0</v>
      </c>
      <c r="AJ11" s="208">
        <f>+Flags!AJ28</f>
        <v>0</v>
      </c>
      <c r="AK11" s="208">
        <f>+Flags!AK28</f>
        <v>0</v>
      </c>
      <c r="AL11" s="208">
        <f>+Flags!AL28</f>
        <v>0</v>
      </c>
      <c r="AM11" s="208">
        <f>+Flags!AM28</f>
        <v>0</v>
      </c>
      <c r="AN11" s="208">
        <f>+Flags!AN28</f>
        <v>0</v>
      </c>
      <c r="AO11" s="208">
        <f>+Flags!AO28</f>
        <v>0</v>
      </c>
      <c r="AP11" s="208">
        <f>+Flags!AP28</f>
        <v>0</v>
      </c>
      <c r="AQ11" s="208">
        <f>+Flags!AQ28</f>
        <v>0</v>
      </c>
      <c r="AR11" s="208">
        <f>+Flags!AR28</f>
        <v>0</v>
      </c>
      <c r="AS11" s="208">
        <f>+Flags!AS28</f>
        <v>0</v>
      </c>
      <c r="AT11" s="208">
        <f>+Flags!AT28</f>
        <v>0</v>
      </c>
      <c r="AU11" s="208">
        <f>+Flags!AU28</f>
        <v>0</v>
      </c>
      <c r="AV11" s="208">
        <f>+Flags!AV28</f>
        <v>0</v>
      </c>
    </row>
    <row r="12" spans="1:58" x14ac:dyDescent="0.2">
      <c r="B12" s="206" t="str">
        <f>+Flags!B52</f>
        <v>Factor de Actualización USD 2021</v>
      </c>
      <c r="C12" s="2"/>
      <c r="D12" s="2"/>
      <c r="E12" s="2"/>
      <c r="F12" s="2"/>
      <c r="G12" s="207">
        <f>+Flags!G52</f>
        <v>1.1286659999999999</v>
      </c>
      <c r="H12" s="207">
        <f>+Flags!H52</f>
        <v>1.169297976</v>
      </c>
      <c r="I12" s="207">
        <f>+Flags!I52</f>
        <v>1.188006743616</v>
      </c>
      <c r="J12" s="207">
        <f>+Flags!J52</f>
        <v>1.2129548852319358</v>
      </c>
      <c r="K12" s="207">
        <f>+Flags!K52</f>
        <v>1.2384269378218065</v>
      </c>
      <c r="L12" s="207">
        <f>+Flags!L52</f>
        <v>1.2644339035160643</v>
      </c>
      <c r="M12" s="207">
        <f>+Flags!M52</f>
        <v>1.2909870154899015</v>
      </c>
      <c r="N12" s="207">
        <f>+Flags!N52</f>
        <v>1.3180977428151892</v>
      </c>
      <c r="O12" s="207">
        <f>+Flags!O52</f>
        <v>1.345777795414308</v>
      </c>
      <c r="P12" s="207">
        <f>+Flags!P52</f>
        <v>1.3740391291180083</v>
      </c>
      <c r="Q12" s="207">
        <f>+Flags!Q52</f>
        <v>1.4028939508294864</v>
      </c>
      <c r="R12" s="207">
        <f>+Flags!R52</f>
        <v>1.4323547237969054</v>
      </c>
      <c r="S12" s="207">
        <f>+Flags!S52</f>
        <v>1.4624341729966404</v>
      </c>
      <c r="T12" s="207">
        <f>+Flags!T52</f>
        <v>1.4931452906295697</v>
      </c>
      <c r="U12" s="207">
        <f>+Flags!U52</f>
        <v>1.5245013417327906</v>
      </c>
      <c r="V12" s="207">
        <f>+Flags!V52</f>
        <v>1.556515869909179</v>
      </c>
      <c r="W12" s="207">
        <f>+Flags!W52</f>
        <v>1.5892027031772715</v>
      </c>
      <c r="X12" s="207">
        <f>+Flags!X52</f>
        <v>1.6225759599439942</v>
      </c>
      <c r="Y12" s="207">
        <f>+Flags!Y52</f>
        <v>1.6566500551028178</v>
      </c>
      <c r="Z12" s="207">
        <f>+Flags!Z52</f>
        <v>1.6914397062599769</v>
      </c>
      <c r="AA12" s="207">
        <f>+Flags!AA52</f>
        <v>1.7269599400914362</v>
      </c>
      <c r="AB12" s="207">
        <f>+Flags!AB52</f>
        <v>1.7632260988333561</v>
      </c>
      <c r="AC12" s="207">
        <f>+Flags!AC52</f>
        <v>1.8002538469088565</v>
      </c>
      <c r="AD12" s="207">
        <f>+Flags!AD52</f>
        <v>1.8380591776939423</v>
      </c>
      <c r="AE12" s="207">
        <f>+Flags!AE52</f>
        <v>1.876658420425515</v>
      </c>
      <c r="AF12" s="207">
        <f>+Flags!AF52</f>
        <v>1.9160682472544506</v>
      </c>
      <c r="AG12" s="207">
        <f>+Flags!AG52</f>
        <v>1.9563056804467938</v>
      </c>
      <c r="AH12" s="207">
        <f>+Flags!AH52</f>
        <v>1.9973880997361761</v>
      </c>
      <c r="AI12" s="207">
        <f>+Flags!AI52</f>
        <v>2.0393332498306358</v>
      </c>
      <c r="AJ12" s="207">
        <f>+Flags!AJ52</f>
        <v>2.0821592480770788</v>
      </c>
      <c r="AK12" s="207">
        <f>+Flags!AK52</f>
        <v>2.1258845922866971</v>
      </c>
      <c r="AL12" s="207">
        <f>+Flags!AL52</f>
        <v>2.1705281687247178</v>
      </c>
      <c r="AM12" s="207">
        <f>+Flags!AM52</f>
        <v>2.2161092602679364</v>
      </c>
      <c r="AN12" s="207">
        <f>+Flags!AN52</f>
        <v>2.2626475547335629</v>
      </c>
      <c r="AO12" s="207">
        <f>+Flags!AO52</f>
        <v>2.3101631533829674</v>
      </c>
      <c r="AP12" s="207">
        <f>+Flags!AP52</f>
        <v>2.3586765796040097</v>
      </c>
      <c r="AQ12" s="207">
        <f>+Flags!AQ52</f>
        <v>2.4082087877756937</v>
      </c>
      <c r="AR12" s="207">
        <f>+Flags!AR52</f>
        <v>2.4587811723189832</v>
      </c>
      <c r="AS12" s="207">
        <f>+Flags!AS52</f>
        <v>2.5104155769376817</v>
      </c>
      <c r="AT12" s="207">
        <f>+Flags!AT52</f>
        <v>2.5631343040533729</v>
      </c>
      <c r="AU12" s="207">
        <f>+Flags!AU52</f>
        <v>2.6169601244384935</v>
      </c>
      <c r="AV12" s="207">
        <f>+Flags!AV52</f>
        <v>2.6719162870517015</v>
      </c>
      <c r="AW12" s="52"/>
      <c r="AX12" s="52"/>
      <c r="AY12" s="52"/>
      <c r="AZ12" s="52"/>
      <c r="BA12" s="52"/>
      <c r="BB12" s="52"/>
      <c r="BC12" s="52"/>
      <c r="BD12" s="52"/>
      <c r="BE12" s="52"/>
      <c r="BF12" s="52"/>
    </row>
    <row r="13" spans="1:58" x14ac:dyDescent="0.2">
      <c r="B13" s="2" t="str">
        <f>+Flags!B14</f>
        <v>Periodo de Concesión</v>
      </c>
      <c r="C13" s="2"/>
      <c r="D13" s="2"/>
      <c r="E13" s="2"/>
      <c r="F13" s="2"/>
      <c r="G13" s="160">
        <f>+Flags!G14</f>
        <v>1</v>
      </c>
      <c r="H13" s="160">
        <f>+Flags!H14</f>
        <v>1</v>
      </c>
      <c r="I13" s="160">
        <f>+Flags!I14</f>
        <v>1</v>
      </c>
      <c r="J13" s="160">
        <f>+Flags!J14</f>
        <v>1</v>
      </c>
      <c r="K13" s="160">
        <f>+Flags!K14</f>
        <v>1</v>
      </c>
      <c r="L13" s="160">
        <f>+Flags!L14</f>
        <v>1</v>
      </c>
      <c r="M13" s="160">
        <f>+Flags!M14</f>
        <v>1</v>
      </c>
      <c r="N13" s="160">
        <f>+Flags!N14</f>
        <v>1</v>
      </c>
      <c r="O13" s="160">
        <f>+Flags!O14</f>
        <v>1</v>
      </c>
      <c r="P13" s="160">
        <f>+Flags!P14</f>
        <v>1</v>
      </c>
      <c r="Q13" s="160">
        <f>+Flags!Q14</f>
        <v>1</v>
      </c>
      <c r="R13" s="160">
        <f>+Flags!R14</f>
        <v>1</v>
      </c>
      <c r="S13" s="160">
        <f>+Flags!S14</f>
        <v>1</v>
      </c>
      <c r="T13" s="160">
        <f>+Flags!T14</f>
        <v>1</v>
      </c>
      <c r="U13" s="160">
        <f>+Flags!U14</f>
        <v>1</v>
      </c>
      <c r="V13" s="160">
        <f>+Flags!V14</f>
        <v>1</v>
      </c>
      <c r="W13" s="160">
        <f>+Flags!W14</f>
        <v>1</v>
      </c>
      <c r="X13" s="160">
        <f>+Flags!X14</f>
        <v>1</v>
      </c>
      <c r="Y13" s="160">
        <f>+Flags!Y14</f>
        <v>1</v>
      </c>
      <c r="Z13" s="160">
        <f>+Flags!Z14</f>
        <v>1</v>
      </c>
      <c r="AA13" s="160">
        <f>+Flags!AA14</f>
        <v>1</v>
      </c>
      <c r="AB13" s="160">
        <f>+Flags!AB14</f>
        <v>1</v>
      </c>
      <c r="AC13" s="160">
        <f>+Flags!AC14</f>
        <v>1</v>
      </c>
      <c r="AD13" s="160">
        <f>+Flags!AD14</f>
        <v>1</v>
      </c>
      <c r="AE13" s="160">
        <f>+Flags!AE14</f>
        <v>1</v>
      </c>
      <c r="AF13" s="160">
        <f>+Flags!AF14</f>
        <v>1</v>
      </c>
      <c r="AG13" s="160">
        <f>+Flags!AG14</f>
        <v>1</v>
      </c>
      <c r="AH13" s="160">
        <f>+Flags!AH14</f>
        <v>1</v>
      </c>
      <c r="AI13" s="160">
        <f>+Flags!AI14</f>
        <v>1</v>
      </c>
      <c r="AJ13" s="160">
        <f>+Flags!AJ14</f>
        <v>1</v>
      </c>
      <c r="AK13" s="160">
        <f>+Flags!AK14</f>
        <v>0</v>
      </c>
      <c r="AL13" s="160">
        <f>+Flags!AL14</f>
        <v>0</v>
      </c>
      <c r="AM13" s="160">
        <f>+Flags!AM14</f>
        <v>0</v>
      </c>
      <c r="AN13" s="160">
        <f>+Flags!AN14</f>
        <v>0</v>
      </c>
      <c r="AO13" s="160">
        <f>+Flags!AO14</f>
        <v>0</v>
      </c>
      <c r="AP13" s="160">
        <f>+Flags!AP14</f>
        <v>0</v>
      </c>
      <c r="AQ13" s="160">
        <f>+Flags!AQ14</f>
        <v>0</v>
      </c>
      <c r="AR13" s="160">
        <f>+Flags!AR14</f>
        <v>0</v>
      </c>
      <c r="AS13" s="160">
        <f>+Flags!AS14</f>
        <v>0</v>
      </c>
      <c r="AT13" s="160">
        <f>+Flags!AT14</f>
        <v>0</v>
      </c>
      <c r="AU13" s="160">
        <f>+Flags!AU14</f>
        <v>0</v>
      </c>
      <c r="AV13" s="160">
        <f>+Flags!AV14</f>
        <v>0</v>
      </c>
    </row>
    <row r="14" spans="1:58" x14ac:dyDescent="0.2">
      <c r="B14" s="2" t="str">
        <f>+Flags!B23</f>
        <v>Periodo de Construcción completa</v>
      </c>
      <c r="C14" s="2"/>
      <c r="D14" s="2"/>
      <c r="E14" s="2"/>
      <c r="F14" s="2"/>
      <c r="G14" s="160">
        <f>+Flags!G23</f>
        <v>0</v>
      </c>
      <c r="H14" s="160">
        <f>+Flags!H23</f>
        <v>1</v>
      </c>
      <c r="I14" s="160">
        <f>+Flags!I23</f>
        <v>1</v>
      </c>
      <c r="J14" s="160">
        <f>+Flags!J23</f>
        <v>1</v>
      </c>
      <c r="K14" s="160">
        <f>+Flags!K23</f>
        <v>1</v>
      </c>
      <c r="L14" s="160">
        <f>+Flags!L23</f>
        <v>0</v>
      </c>
      <c r="M14" s="160">
        <f>+Flags!M23</f>
        <v>0</v>
      </c>
      <c r="N14" s="160">
        <f>+Flags!N23</f>
        <v>0</v>
      </c>
      <c r="O14" s="160">
        <f>+Flags!O23</f>
        <v>0</v>
      </c>
      <c r="P14" s="160">
        <f>+Flags!P23</f>
        <v>0</v>
      </c>
      <c r="Q14" s="160">
        <f>+Flags!Q23</f>
        <v>0</v>
      </c>
      <c r="R14" s="160">
        <f>+Flags!R23</f>
        <v>0</v>
      </c>
      <c r="S14" s="160">
        <f>+Flags!S23</f>
        <v>0</v>
      </c>
      <c r="T14" s="160">
        <f>+Flags!T23</f>
        <v>0</v>
      </c>
      <c r="U14" s="160">
        <f>+Flags!U23</f>
        <v>0</v>
      </c>
      <c r="V14" s="160">
        <f>+Flags!V23</f>
        <v>0</v>
      </c>
      <c r="W14" s="160">
        <f>+Flags!W23</f>
        <v>0</v>
      </c>
      <c r="X14" s="160">
        <f>+Flags!X23</f>
        <v>0</v>
      </c>
      <c r="Y14" s="160">
        <f>+Flags!Y23</f>
        <v>0</v>
      </c>
      <c r="Z14" s="160">
        <f>+Flags!Z23</f>
        <v>0</v>
      </c>
      <c r="AA14" s="160">
        <f>+Flags!AA23</f>
        <v>0</v>
      </c>
      <c r="AB14" s="160">
        <f>+Flags!AB23</f>
        <v>0</v>
      </c>
      <c r="AC14" s="160">
        <f>+Flags!AC23</f>
        <v>0</v>
      </c>
      <c r="AD14" s="160">
        <f>+Flags!AD23</f>
        <v>0</v>
      </c>
      <c r="AE14" s="160">
        <f>+Flags!AE23</f>
        <v>0</v>
      </c>
      <c r="AF14" s="160">
        <f>+Flags!AF23</f>
        <v>0</v>
      </c>
      <c r="AG14" s="160">
        <f>+Flags!AG23</f>
        <v>0</v>
      </c>
      <c r="AH14" s="160">
        <f>+Flags!AH23</f>
        <v>0</v>
      </c>
      <c r="AI14" s="160">
        <f>+Flags!AI23</f>
        <v>0</v>
      </c>
      <c r="AJ14" s="160">
        <f>+Flags!AJ23</f>
        <v>0</v>
      </c>
      <c r="AK14" s="160">
        <f>+Flags!AK23</f>
        <v>0</v>
      </c>
      <c r="AL14" s="160">
        <f>+Flags!AL23</f>
        <v>0</v>
      </c>
      <c r="AM14" s="160">
        <f>+Flags!AM23</f>
        <v>0</v>
      </c>
      <c r="AN14" s="160">
        <f>+Flags!AN23</f>
        <v>0</v>
      </c>
      <c r="AO14" s="160">
        <f>+Flags!AO23</f>
        <v>0</v>
      </c>
      <c r="AP14" s="160">
        <f>+Flags!AP23</f>
        <v>0</v>
      </c>
      <c r="AQ14" s="160">
        <f>+Flags!AQ23</f>
        <v>0</v>
      </c>
      <c r="AR14" s="160">
        <f>+Flags!AR23</f>
        <v>0</v>
      </c>
      <c r="AS14" s="160">
        <f>+Flags!AS23</f>
        <v>0</v>
      </c>
      <c r="AT14" s="160">
        <f>+Flags!AT23</f>
        <v>0</v>
      </c>
      <c r="AU14" s="160">
        <f>+Flags!AU23</f>
        <v>0</v>
      </c>
      <c r="AV14" s="160">
        <f>+Flags!AV23</f>
        <v>0</v>
      </c>
    </row>
    <row r="15" spans="1:58" x14ac:dyDescent="0.2">
      <c r="B15" s="2" t="str">
        <f>+Flags!B32</f>
        <v>Periodo de Operación completa</v>
      </c>
      <c r="C15" s="2"/>
      <c r="D15" s="2"/>
      <c r="E15" s="2"/>
      <c r="F15" s="2"/>
      <c r="G15" s="160">
        <f>+Flags!G32</f>
        <v>0</v>
      </c>
      <c r="H15" s="160">
        <f>+Flags!H32</f>
        <v>0</v>
      </c>
      <c r="I15" s="160">
        <f>+Flags!I32</f>
        <v>0</v>
      </c>
      <c r="J15" s="160">
        <f>+Flags!J32</f>
        <v>0</v>
      </c>
      <c r="K15" s="160">
        <f>+Flags!K32</f>
        <v>1</v>
      </c>
      <c r="L15" s="160">
        <f>+Flags!L32</f>
        <v>1</v>
      </c>
      <c r="M15" s="160">
        <f>+Flags!M32</f>
        <v>1</v>
      </c>
      <c r="N15" s="160">
        <f>+Flags!N32</f>
        <v>1</v>
      </c>
      <c r="O15" s="160">
        <f>+Flags!O32</f>
        <v>1</v>
      </c>
      <c r="P15" s="160">
        <f>+Flags!P32</f>
        <v>1</v>
      </c>
      <c r="Q15" s="160">
        <f>+Flags!Q32</f>
        <v>1</v>
      </c>
      <c r="R15" s="160">
        <f>+Flags!R32</f>
        <v>1</v>
      </c>
      <c r="S15" s="160">
        <f>+Flags!S32</f>
        <v>1</v>
      </c>
      <c r="T15" s="160">
        <f>+Flags!T32</f>
        <v>1</v>
      </c>
      <c r="U15" s="160">
        <f>+Flags!U32</f>
        <v>1</v>
      </c>
      <c r="V15" s="160">
        <f>+Flags!V32</f>
        <v>1</v>
      </c>
      <c r="W15" s="160">
        <f>+Flags!W32</f>
        <v>1</v>
      </c>
      <c r="X15" s="160">
        <f>+Flags!X32</f>
        <v>1</v>
      </c>
      <c r="Y15" s="160">
        <f>+Flags!Y32</f>
        <v>1</v>
      </c>
      <c r="Z15" s="160">
        <f>+Flags!Z32</f>
        <v>1</v>
      </c>
      <c r="AA15" s="160">
        <f>+Flags!AA32</f>
        <v>1</v>
      </c>
      <c r="AB15" s="160">
        <f>+Flags!AB32</f>
        <v>1</v>
      </c>
      <c r="AC15" s="160">
        <f>+Flags!AC32</f>
        <v>1</v>
      </c>
      <c r="AD15" s="160">
        <f>+Flags!AD32</f>
        <v>1</v>
      </c>
      <c r="AE15" s="160">
        <f>+Flags!AE32</f>
        <v>1</v>
      </c>
      <c r="AF15" s="160">
        <f>+Flags!AF32</f>
        <v>1</v>
      </c>
      <c r="AG15" s="160">
        <f>+Flags!AG32</f>
        <v>1</v>
      </c>
      <c r="AH15" s="160">
        <f>+Flags!AH32</f>
        <v>1</v>
      </c>
      <c r="AI15" s="160">
        <f>+Flags!AI32</f>
        <v>1</v>
      </c>
      <c r="AJ15" s="160">
        <f>+Flags!AJ32</f>
        <v>1</v>
      </c>
      <c r="AK15" s="160">
        <f>+Flags!AK32</f>
        <v>0</v>
      </c>
      <c r="AL15" s="160">
        <f>+Flags!AL32</f>
        <v>0</v>
      </c>
      <c r="AM15" s="160">
        <f>+Flags!AM32</f>
        <v>0</v>
      </c>
      <c r="AN15" s="160">
        <f>+Flags!AN32</f>
        <v>0</v>
      </c>
      <c r="AO15" s="160">
        <f>+Flags!AO32</f>
        <v>0</v>
      </c>
      <c r="AP15" s="160">
        <f>+Flags!AP32</f>
        <v>0</v>
      </c>
      <c r="AQ15" s="160">
        <f>+Flags!AQ32</f>
        <v>0</v>
      </c>
      <c r="AR15" s="160">
        <f>+Flags!AR32</f>
        <v>0</v>
      </c>
      <c r="AS15" s="160">
        <f>+Flags!AS32</f>
        <v>0</v>
      </c>
      <c r="AT15" s="160">
        <f>+Flags!AT32</f>
        <v>0</v>
      </c>
      <c r="AU15" s="160">
        <f>+Flags!AU32</f>
        <v>0</v>
      </c>
      <c r="AV15" s="160">
        <f>+Flags!AV32</f>
        <v>0</v>
      </c>
    </row>
    <row r="16" spans="1:58" x14ac:dyDescent="0.2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58" ht="14.25" customHeight="1" x14ac:dyDescent="0.2">
      <c r="A17" s="26"/>
      <c r="B17" s="169" t="s">
        <v>60</v>
      </c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57"/>
      <c r="AX17" s="57"/>
      <c r="AY17" s="57"/>
      <c r="AZ17" s="57"/>
      <c r="BA17" s="57"/>
      <c r="BB17" s="57"/>
      <c r="BC17" s="57"/>
      <c r="BD17" s="57"/>
      <c r="BE17" s="57"/>
      <c r="BF17" s="57"/>
    </row>
    <row r="18" spans="1:58" x14ac:dyDescent="0.2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spans="1:58" x14ac:dyDescent="0.2">
      <c r="B19" s="2" t="s">
        <v>494</v>
      </c>
      <c r="D19" s="378">
        <f>+SUM(D20:D24)</f>
        <v>155.03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spans="1:58" x14ac:dyDescent="0.2">
      <c r="B20" s="377" t="s">
        <v>245</v>
      </c>
      <c r="D20" s="358">
        <f>+TS!D178</f>
        <v>13.1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spans="1:58" x14ac:dyDescent="0.2">
      <c r="B21" s="377" t="s">
        <v>400</v>
      </c>
      <c r="D21" s="358">
        <f>+TS!D179</f>
        <v>44.16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spans="1:58" x14ac:dyDescent="0.2">
      <c r="B22" s="377" t="s">
        <v>401</v>
      </c>
      <c r="D22" s="358">
        <f>+TS!D180</f>
        <v>51.5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</row>
    <row r="23" spans="1:58" x14ac:dyDescent="0.2">
      <c r="B23" s="377" t="s">
        <v>402</v>
      </c>
      <c r="D23" s="358">
        <f>+TS!D181</f>
        <v>20.87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spans="1:58" x14ac:dyDescent="0.2">
      <c r="B24" s="377" t="s">
        <v>249</v>
      </c>
      <c r="D24" s="358">
        <f>+TS!D182</f>
        <v>25.4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</row>
    <row r="25" spans="1:58" x14ac:dyDescent="0.2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spans="1:58" x14ac:dyDescent="0.2">
      <c r="B26" s="235" t="s">
        <v>552</v>
      </c>
      <c r="C26" s="379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  <c r="AA26" s="380"/>
      <c r="AB26" s="380"/>
      <c r="AC26" s="380"/>
      <c r="AD26" s="380"/>
      <c r="AE26" s="380"/>
      <c r="AF26" s="380"/>
      <c r="AG26" s="380"/>
      <c r="AH26" s="380"/>
      <c r="AI26" s="380"/>
      <c r="AJ26" s="380"/>
      <c r="AK26" s="380"/>
      <c r="AL26" s="380"/>
      <c r="AM26" s="380"/>
      <c r="AN26" s="380"/>
      <c r="AO26" s="380"/>
      <c r="AP26" s="380"/>
      <c r="AQ26" s="380"/>
      <c r="AR26" s="380"/>
      <c r="AS26" s="380"/>
      <c r="AT26" s="380"/>
      <c r="AU26" s="380"/>
      <c r="AV26" s="380"/>
    </row>
    <row r="27" spans="1:58" x14ac:dyDescent="0.2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spans="1:58" x14ac:dyDescent="0.2">
      <c r="B28" s="2" t="s">
        <v>28</v>
      </c>
      <c r="C28" s="2"/>
      <c r="D28" s="2"/>
      <c r="E28" s="357">
        <f>+SUM(G28:AV28)</f>
        <v>138081.69644435408</v>
      </c>
      <c r="F28" s="2"/>
      <c r="G28" s="357">
        <f>+SUM(G29:G33)</f>
        <v>0</v>
      </c>
      <c r="H28" s="357">
        <f t="shared" ref="H28:AV28" si="0">+SUM(H29:H33)</f>
        <v>0</v>
      </c>
      <c r="I28" s="357">
        <f t="shared" si="0"/>
        <v>0</v>
      </c>
      <c r="J28" s="357">
        <f t="shared" si="0"/>
        <v>1828.58322464394</v>
      </c>
      <c r="K28" s="357">
        <f t="shared" si="0"/>
        <v>3230.1088673958834</v>
      </c>
      <c r="L28" s="357">
        <f t="shared" si="0"/>
        <v>4100.2633995266351</v>
      </c>
      <c r="M28" s="357">
        <f t="shared" si="0"/>
        <v>4186.3689309166939</v>
      </c>
      <c r="N28" s="357">
        <f t="shared" si="0"/>
        <v>4274.2826784659428</v>
      </c>
      <c r="O28" s="357">
        <f t="shared" si="0"/>
        <v>4364.0426147137277</v>
      </c>
      <c r="P28" s="357">
        <f t="shared" si="0"/>
        <v>4455.6875096227159</v>
      </c>
      <c r="Q28" s="357">
        <f t="shared" si="0"/>
        <v>4549.2569473247931</v>
      </c>
      <c r="R28" s="357">
        <f t="shared" si="0"/>
        <v>4644.7913432186133</v>
      </c>
      <c r="S28" s="357">
        <f t="shared" si="0"/>
        <v>4742.3319614262027</v>
      </c>
      <c r="T28" s="357">
        <f t="shared" si="0"/>
        <v>4841.9209326161526</v>
      </c>
      <c r="U28" s="357">
        <f t="shared" si="0"/>
        <v>4943.601272201091</v>
      </c>
      <c r="V28" s="357">
        <f t="shared" si="0"/>
        <v>5047.416898917314</v>
      </c>
      <c r="W28" s="357">
        <f t="shared" si="0"/>
        <v>5153.4126537945776</v>
      </c>
      <c r="X28" s="357">
        <f t="shared" si="0"/>
        <v>5261.6343195242634</v>
      </c>
      <c r="Y28" s="357">
        <f t="shared" si="0"/>
        <v>5372.1286402342721</v>
      </c>
      <c r="Z28" s="357">
        <f t="shared" si="0"/>
        <v>5484.9433416791917</v>
      </c>
      <c r="AA28" s="357">
        <f t="shared" si="0"/>
        <v>5600.1271518544536</v>
      </c>
      <c r="AB28" s="357">
        <f t="shared" si="0"/>
        <v>5717.7298220433959</v>
      </c>
      <c r="AC28" s="357">
        <f t="shared" si="0"/>
        <v>5837.8021483063076</v>
      </c>
      <c r="AD28" s="357">
        <f t="shared" si="0"/>
        <v>5960.3959934207405</v>
      </c>
      <c r="AE28" s="357">
        <f t="shared" si="0"/>
        <v>6085.564309282574</v>
      </c>
      <c r="AF28" s="357">
        <f t="shared" si="0"/>
        <v>6213.361159777508</v>
      </c>
      <c r="AG28" s="357">
        <f t="shared" si="0"/>
        <v>6343.8417441328356</v>
      </c>
      <c r="AH28" s="357">
        <f t="shared" si="0"/>
        <v>6477.0624207596229</v>
      </c>
      <c r="AI28" s="357">
        <f t="shared" si="0"/>
        <v>6613.0807315955744</v>
      </c>
      <c r="AJ28" s="357">
        <f t="shared" si="0"/>
        <v>6751.9554269590808</v>
      </c>
      <c r="AK28" s="357">
        <f t="shared" si="0"/>
        <v>0</v>
      </c>
      <c r="AL28" s="357">
        <f t="shared" si="0"/>
        <v>0</v>
      </c>
      <c r="AM28" s="357">
        <f t="shared" si="0"/>
        <v>0</v>
      </c>
      <c r="AN28" s="357">
        <f t="shared" si="0"/>
        <v>0</v>
      </c>
      <c r="AO28" s="357">
        <f t="shared" si="0"/>
        <v>0</v>
      </c>
      <c r="AP28" s="357">
        <f t="shared" si="0"/>
        <v>0</v>
      </c>
      <c r="AQ28" s="357">
        <f t="shared" si="0"/>
        <v>0</v>
      </c>
      <c r="AR28" s="357">
        <f t="shared" si="0"/>
        <v>0</v>
      </c>
      <c r="AS28" s="357">
        <f t="shared" si="0"/>
        <v>0</v>
      </c>
      <c r="AT28" s="357">
        <f t="shared" si="0"/>
        <v>0</v>
      </c>
      <c r="AU28" s="357">
        <f t="shared" si="0"/>
        <v>0</v>
      </c>
      <c r="AV28" s="357">
        <f t="shared" si="0"/>
        <v>0</v>
      </c>
    </row>
    <row r="29" spans="1:58" x14ac:dyDescent="0.2">
      <c r="B29" s="377" t="s">
        <v>245</v>
      </c>
      <c r="C29" s="2"/>
      <c r="D29" s="2"/>
      <c r="E29" s="160">
        <f t="shared" ref="E29:E33" si="1">+SUM(G29:AV29)</f>
        <v>11353.838768581758</v>
      </c>
      <c r="F29" s="2"/>
      <c r="G29" s="403">
        <f>+G42</f>
        <v>0</v>
      </c>
      <c r="H29" s="403">
        <f t="shared" ref="H29:AV29" si="2">+H42</f>
        <v>0</v>
      </c>
      <c r="I29" s="403">
        <f t="shared" si="2"/>
        <v>0</v>
      </c>
      <c r="J29" s="403">
        <f t="shared" si="2"/>
        <v>0</v>
      </c>
      <c r="K29" s="403">
        <f t="shared" si="2"/>
        <v>113.4249324512227</v>
      </c>
      <c r="L29" s="403">
        <f t="shared" si="2"/>
        <v>346.47133157323697</v>
      </c>
      <c r="M29" s="403">
        <f t="shared" si="2"/>
        <v>353.74722953627492</v>
      </c>
      <c r="N29" s="403">
        <f t="shared" si="2"/>
        <v>361.17592135653661</v>
      </c>
      <c r="O29" s="403">
        <f t="shared" si="2"/>
        <v>368.76061570502378</v>
      </c>
      <c r="P29" s="403">
        <f t="shared" si="2"/>
        <v>376.50458863482925</v>
      </c>
      <c r="Q29" s="403">
        <f t="shared" si="2"/>
        <v>384.41118499616067</v>
      </c>
      <c r="R29" s="403">
        <f t="shared" si="2"/>
        <v>392.48381988107997</v>
      </c>
      <c r="S29" s="403">
        <f t="shared" si="2"/>
        <v>400.72598009858257</v>
      </c>
      <c r="T29" s="403">
        <f t="shared" si="2"/>
        <v>409.14122568065278</v>
      </c>
      <c r="U29" s="403">
        <f t="shared" si="2"/>
        <v>417.73319141994654</v>
      </c>
      <c r="V29" s="403">
        <f t="shared" si="2"/>
        <v>426.50558843976535</v>
      </c>
      <c r="W29" s="403">
        <f t="shared" si="2"/>
        <v>435.46220579700037</v>
      </c>
      <c r="X29" s="403">
        <f t="shared" si="2"/>
        <v>444.60691211873734</v>
      </c>
      <c r="Y29" s="403">
        <f t="shared" si="2"/>
        <v>453.94365727323077</v>
      </c>
      <c r="Z29" s="403">
        <f t="shared" si="2"/>
        <v>463.47647407596861</v>
      </c>
      <c r="AA29" s="403">
        <f t="shared" si="2"/>
        <v>473.20948003156383</v>
      </c>
      <c r="AB29" s="403">
        <f t="shared" si="2"/>
        <v>483.1468791122266</v>
      </c>
      <c r="AC29" s="403">
        <f t="shared" si="2"/>
        <v>493.29296357358339</v>
      </c>
      <c r="AD29" s="403">
        <f t="shared" si="2"/>
        <v>503.65211580862854</v>
      </c>
      <c r="AE29" s="403">
        <f t="shared" si="2"/>
        <v>514.22881024060973</v>
      </c>
      <c r="AF29" s="403">
        <f t="shared" si="2"/>
        <v>525.02761525566245</v>
      </c>
      <c r="AG29" s="403">
        <f t="shared" si="2"/>
        <v>536.05319517603141</v>
      </c>
      <c r="AH29" s="403">
        <f t="shared" si="2"/>
        <v>547.31031227472783</v>
      </c>
      <c r="AI29" s="403">
        <f t="shared" si="2"/>
        <v>558.80382883249717</v>
      </c>
      <c r="AJ29" s="403">
        <f t="shared" si="2"/>
        <v>570.53870923797945</v>
      </c>
      <c r="AK29" s="403">
        <f t="shared" si="2"/>
        <v>0</v>
      </c>
      <c r="AL29" s="403">
        <f t="shared" si="2"/>
        <v>0</v>
      </c>
      <c r="AM29" s="403">
        <f t="shared" si="2"/>
        <v>0</v>
      </c>
      <c r="AN29" s="403">
        <f t="shared" si="2"/>
        <v>0</v>
      </c>
      <c r="AO29" s="403">
        <f t="shared" si="2"/>
        <v>0</v>
      </c>
      <c r="AP29" s="403">
        <f t="shared" si="2"/>
        <v>0</v>
      </c>
      <c r="AQ29" s="403">
        <f t="shared" si="2"/>
        <v>0</v>
      </c>
      <c r="AR29" s="403">
        <f t="shared" si="2"/>
        <v>0</v>
      </c>
      <c r="AS29" s="403">
        <f t="shared" si="2"/>
        <v>0</v>
      </c>
      <c r="AT29" s="403">
        <f t="shared" si="2"/>
        <v>0</v>
      </c>
      <c r="AU29" s="403">
        <f t="shared" si="2"/>
        <v>0</v>
      </c>
      <c r="AV29" s="403">
        <f t="shared" si="2"/>
        <v>0</v>
      </c>
    </row>
    <row r="30" spans="1:58" x14ac:dyDescent="0.2">
      <c r="B30" s="377" t="s">
        <v>400</v>
      </c>
      <c r="C30" s="2"/>
      <c r="D30" s="2"/>
      <c r="E30" s="160">
        <f t="shared" si="1"/>
        <v>39879.416865860789</v>
      </c>
      <c r="F30" s="2"/>
      <c r="G30" s="403">
        <f>+G52</f>
        <v>0</v>
      </c>
      <c r="H30" s="403">
        <f t="shared" ref="H30:AV30" si="3">+H52</f>
        <v>0</v>
      </c>
      <c r="I30" s="403">
        <f t="shared" si="3"/>
        <v>0</v>
      </c>
      <c r="J30" s="403">
        <f t="shared" si="3"/>
        <v>844.1379385351911</v>
      </c>
      <c r="K30" s="403">
        <f t="shared" si="3"/>
        <v>1143.9296904153343</v>
      </c>
      <c r="L30" s="403">
        <f t="shared" si="3"/>
        <v>1167.9522139140565</v>
      </c>
      <c r="M30" s="403">
        <f t="shared" si="3"/>
        <v>1192.4792104062517</v>
      </c>
      <c r="N30" s="403">
        <f t="shared" si="3"/>
        <v>1217.5212738247828</v>
      </c>
      <c r="O30" s="403">
        <f t="shared" si="3"/>
        <v>1243.0892205751029</v>
      </c>
      <c r="P30" s="403">
        <f t="shared" si="3"/>
        <v>1269.1940942071799</v>
      </c>
      <c r="Q30" s="403">
        <f t="shared" si="3"/>
        <v>1295.8471701855308</v>
      </c>
      <c r="R30" s="403">
        <f t="shared" si="3"/>
        <v>1323.0599607594268</v>
      </c>
      <c r="S30" s="403">
        <f t="shared" si="3"/>
        <v>1350.8442199353747</v>
      </c>
      <c r="T30" s="403">
        <f t="shared" si="3"/>
        <v>1379.2119485540172</v>
      </c>
      <c r="U30" s="403">
        <f t="shared" si="3"/>
        <v>1408.1753994736516</v>
      </c>
      <c r="V30" s="403">
        <f t="shared" si="3"/>
        <v>1437.7470828625981</v>
      </c>
      <c r="W30" s="403">
        <f t="shared" si="3"/>
        <v>1467.9397716027124</v>
      </c>
      <c r="X30" s="403">
        <f t="shared" si="3"/>
        <v>1498.7665068063693</v>
      </c>
      <c r="Y30" s="403">
        <f t="shared" si="3"/>
        <v>1530.2406034493029</v>
      </c>
      <c r="Z30" s="403">
        <f t="shared" si="3"/>
        <v>1562.3756561217383</v>
      </c>
      <c r="AA30" s="403">
        <f t="shared" si="3"/>
        <v>1595.1855449002944</v>
      </c>
      <c r="AB30" s="403">
        <f t="shared" si="3"/>
        <v>1628.6844413432004</v>
      </c>
      <c r="AC30" s="403">
        <f t="shared" si="3"/>
        <v>1662.8868146114078</v>
      </c>
      <c r="AD30" s="403">
        <f t="shared" si="3"/>
        <v>1697.8074377182475</v>
      </c>
      <c r="AE30" s="403">
        <f t="shared" si="3"/>
        <v>1733.4613939103301</v>
      </c>
      <c r="AF30" s="403">
        <f t="shared" si="3"/>
        <v>1769.8640831824466</v>
      </c>
      <c r="AG30" s="403">
        <f t="shared" si="3"/>
        <v>1807.0312289292776</v>
      </c>
      <c r="AH30" s="403">
        <f t="shared" si="3"/>
        <v>1844.9788847367922</v>
      </c>
      <c r="AI30" s="403">
        <f t="shared" si="3"/>
        <v>1883.7234413162651</v>
      </c>
      <c r="AJ30" s="403">
        <f t="shared" si="3"/>
        <v>1923.2816335839068</v>
      </c>
      <c r="AK30" s="403">
        <f t="shared" si="3"/>
        <v>0</v>
      </c>
      <c r="AL30" s="403">
        <f t="shared" si="3"/>
        <v>0</v>
      </c>
      <c r="AM30" s="403">
        <f t="shared" si="3"/>
        <v>0</v>
      </c>
      <c r="AN30" s="403">
        <f t="shared" si="3"/>
        <v>0</v>
      </c>
      <c r="AO30" s="403">
        <f t="shared" si="3"/>
        <v>0</v>
      </c>
      <c r="AP30" s="403">
        <f t="shared" si="3"/>
        <v>0</v>
      </c>
      <c r="AQ30" s="403">
        <f t="shared" si="3"/>
        <v>0</v>
      </c>
      <c r="AR30" s="403">
        <f t="shared" si="3"/>
        <v>0</v>
      </c>
      <c r="AS30" s="403">
        <f t="shared" si="3"/>
        <v>0</v>
      </c>
      <c r="AT30" s="403">
        <f t="shared" si="3"/>
        <v>0</v>
      </c>
      <c r="AU30" s="403">
        <f t="shared" si="3"/>
        <v>0</v>
      </c>
      <c r="AV30" s="403">
        <f t="shared" si="3"/>
        <v>0</v>
      </c>
    </row>
    <row r="31" spans="1:58" x14ac:dyDescent="0.2">
      <c r="B31" s="377" t="s">
        <v>401</v>
      </c>
      <c r="C31" s="2"/>
      <c r="D31" s="2"/>
      <c r="E31" s="160">
        <f t="shared" si="1"/>
        <v>46507.925013401968</v>
      </c>
      <c r="F31" s="2"/>
      <c r="G31" s="403">
        <f>+G62</f>
        <v>0</v>
      </c>
      <c r="H31" s="403">
        <f t="shared" ref="H31:AV31" si="4">+H62</f>
        <v>0</v>
      </c>
      <c r="I31" s="403">
        <f t="shared" si="4"/>
        <v>0</v>
      </c>
      <c r="J31" s="403">
        <f t="shared" si="4"/>
        <v>984.44528610874875</v>
      </c>
      <c r="K31" s="403">
        <f t="shared" si="4"/>
        <v>1334.0665547189706</v>
      </c>
      <c r="L31" s="403">
        <f t="shared" si="4"/>
        <v>1362.0819523680689</v>
      </c>
      <c r="M31" s="403">
        <f t="shared" si="4"/>
        <v>1390.685673367798</v>
      </c>
      <c r="N31" s="403">
        <f t="shared" si="4"/>
        <v>1419.8900725085216</v>
      </c>
      <c r="O31" s="403">
        <f t="shared" si="4"/>
        <v>1449.7077640312002</v>
      </c>
      <c r="P31" s="403">
        <f t="shared" si="4"/>
        <v>1480.1516270758557</v>
      </c>
      <c r="Q31" s="403">
        <f t="shared" si="4"/>
        <v>1511.2348112444486</v>
      </c>
      <c r="R31" s="403">
        <f t="shared" si="4"/>
        <v>1542.9707422805816</v>
      </c>
      <c r="S31" s="403">
        <f t="shared" si="4"/>
        <v>1575.3731278684734</v>
      </c>
      <c r="T31" s="403">
        <f t="shared" si="4"/>
        <v>1608.4559635537114</v>
      </c>
      <c r="U31" s="403">
        <f t="shared" si="4"/>
        <v>1642.2335387883393</v>
      </c>
      <c r="V31" s="403">
        <f t="shared" si="4"/>
        <v>1676.7204431028943</v>
      </c>
      <c r="W31" s="403">
        <f t="shared" si="4"/>
        <v>1711.9315724080548</v>
      </c>
      <c r="X31" s="403">
        <f t="shared" si="4"/>
        <v>1747.882135428624</v>
      </c>
      <c r="Y31" s="403">
        <f t="shared" si="4"/>
        <v>1784.5876602726248</v>
      </c>
      <c r="Z31" s="403">
        <f t="shared" si="4"/>
        <v>1822.0640011383496</v>
      </c>
      <c r="AA31" s="403">
        <f t="shared" si="4"/>
        <v>1860.3273451622549</v>
      </c>
      <c r="AB31" s="403">
        <f t="shared" si="4"/>
        <v>1899.3942194106623</v>
      </c>
      <c r="AC31" s="403">
        <f t="shared" si="4"/>
        <v>1939.2814980182857</v>
      </c>
      <c r="AD31" s="403">
        <f t="shared" si="4"/>
        <v>1980.0064094766701</v>
      </c>
      <c r="AE31" s="403">
        <f t="shared" si="4"/>
        <v>2021.5865440756797</v>
      </c>
      <c r="AF31" s="403">
        <f t="shared" si="4"/>
        <v>2064.0398615012682</v>
      </c>
      <c r="AG31" s="403">
        <f t="shared" si="4"/>
        <v>2107.3846985927953</v>
      </c>
      <c r="AH31" s="403">
        <f t="shared" si="4"/>
        <v>2151.6397772632431</v>
      </c>
      <c r="AI31" s="403">
        <f t="shared" si="4"/>
        <v>2196.824212585771</v>
      </c>
      <c r="AJ31" s="403">
        <f t="shared" si="4"/>
        <v>2242.957521050072</v>
      </c>
      <c r="AK31" s="403">
        <f t="shared" si="4"/>
        <v>0</v>
      </c>
      <c r="AL31" s="403">
        <f t="shared" si="4"/>
        <v>0</v>
      </c>
      <c r="AM31" s="403">
        <f t="shared" si="4"/>
        <v>0</v>
      </c>
      <c r="AN31" s="403">
        <f t="shared" si="4"/>
        <v>0</v>
      </c>
      <c r="AO31" s="403">
        <f t="shared" si="4"/>
        <v>0</v>
      </c>
      <c r="AP31" s="403">
        <f t="shared" si="4"/>
        <v>0</v>
      </c>
      <c r="AQ31" s="403">
        <f t="shared" si="4"/>
        <v>0</v>
      </c>
      <c r="AR31" s="403">
        <f t="shared" si="4"/>
        <v>0</v>
      </c>
      <c r="AS31" s="403">
        <f t="shared" si="4"/>
        <v>0</v>
      </c>
      <c r="AT31" s="403">
        <f t="shared" si="4"/>
        <v>0</v>
      </c>
      <c r="AU31" s="403">
        <f t="shared" si="4"/>
        <v>0</v>
      </c>
      <c r="AV31" s="403">
        <f t="shared" si="4"/>
        <v>0</v>
      </c>
    </row>
    <row r="32" spans="1:58" x14ac:dyDescent="0.2">
      <c r="B32" s="377" t="s">
        <v>402</v>
      </c>
      <c r="C32" s="2"/>
      <c r="D32" s="2"/>
      <c r="E32" s="160">
        <f t="shared" si="1"/>
        <v>18270.320346695265</v>
      </c>
      <c r="F32" s="2"/>
      <c r="G32" s="403">
        <f>+G72</f>
        <v>0</v>
      </c>
      <c r="H32" s="403">
        <f t="shared" ref="H32:AV32" si="5">+H72</f>
        <v>0</v>
      </c>
      <c r="I32" s="403">
        <f t="shared" si="5"/>
        <v>0</v>
      </c>
      <c r="J32" s="403">
        <f t="shared" si="5"/>
        <v>0</v>
      </c>
      <c r="K32" s="403">
        <f t="shared" si="5"/>
        <v>362.88242608119725</v>
      </c>
      <c r="L32" s="403">
        <f t="shared" si="5"/>
        <v>551.97379312469127</v>
      </c>
      <c r="M32" s="403">
        <f t="shared" si="5"/>
        <v>563.56524278030975</v>
      </c>
      <c r="N32" s="403">
        <f t="shared" si="5"/>
        <v>575.40011287869606</v>
      </c>
      <c r="O32" s="403">
        <f t="shared" si="5"/>
        <v>587.4835152491487</v>
      </c>
      <c r="P32" s="403">
        <f t="shared" si="5"/>
        <v>599.82066906938064</v>
      </c>
      <c r="Q32" s="403">
        <f t="shared" si="5"/>
        <v>612.41690311983757</v>
      </c>
      <c r="R32" s="403">
        <f t="shared" si="5"/>
        <v>625.27765808535401</v>
      </c>
      <c r="S32" s="403">
        <f t="shared" si="5"/>
        <v>638.40848890514656</v>
      </c>
      <c r="T32" s="403">
        <f t="shared" si="5"/>
        <v>651.81506717215461</v>
      </c>
      <c r="U32" s="403">
        <f t="shared" si="5"/>
        <v>665.50318358276979</v>
      </c>
      <c r="V32" s="403">
        <f t="shared" si="5"/>
        <v>679.47875043800786</v>
      </c>
      <c r="W32" s="403">
        <f t="shared" si="5"/>
        <v>693.74780419720594</v>
      </c>
      <c r="X32" s="403">
        <f t="shared" si="5"/>
        <v>708.31650808534721</v>
      </c>
      <c r="Y32" s="403">
        <f t="shared" si="5"/>
        <v>723.19115475513956</v>
      </c>
      <c r="Z32" s="403">
        <f t="shared" si="5"/>
        <v>738.3781690049974</v>
      </c>
      <c r="AA32" s="403">
        <f t="shared" si="5"/>
        <v>753.88411055410199</v>
      </c>
      <c r="AB32" s="403">
        <f t="shared" si="5"/>
        <v>769.71567687573815</v>
      </c>
      <c r="AC32" s="403">
        <f t="shared" si="5"/>
        <v>785.87970609012871</v>
      </c>
      <c r="AD32" s="403">
        <f t="shared" si="5"/>
        <v>802.38317991802126</v>
      </c>
      <c r="AE32" s="403">
        <f t="shared" si="5"/>
        <v>819.23322669629965</v>
      </c>
      <c r="AF32" s="403">
        <f t="shared" si="5"/>
        <v>836.43712445692188</v>
      </c>
      <c r="AG32" s="403">
        <f t="shared" si="5"/>
        <v>854.00230407051731</v>
      </c>
      <c r="AH32" s="403">
        <f t="shared" si="5"/>
        <v>871.93635245599785</v>
      </c>
      <c r="AI32" s="403">
        <f t="shared" si="5"/>
        <v>890.24701585757373</v>
      </c>
      <c r="AJ32" s="403">
        <f t="shared" si="5"/>
        <v>908.94220319058252</v>
      </c>
      <c r="AK32" s="403">
        <f t="shared" si="5"/>
        <v>0</v>
      </c>
      <c r="AL32" s="403">
        <f t="shared" si="5"/>
        <v>0</v>
      </c>
      <c r="AM32" s="403">
        <f t="shared" si="5"/>
        <v>0</v>
      </c>
      <c r="AN32" s="403">
        <f t="shared" si="5"/>
        <v>0</v>
      </c>
      <c r="AO32" s="403">
        <f t="shared" si="5"/>
        <v>0</v>
      </c>
      <c r="AP32" s="403">
        <f t="shared" si="5"/>
        <v>0</v>
      </c>
      <c r="AQ32" s="403">
        <f t="shared" si="5"/>
        <v>0</v>
      </c>
      <c r="AR32" s="403">
        <f t="shared" si="5"/>
        <v>0</v>
      </c>
      <c r="AS32" s="403">
        <f t="shared" si="5"/>
        <v>0</v>
      </c>
      <c r="AT32" s="403">
        <f t="shared" si="5"/>
        <v>0</v>
      </c>
      <c r="AU32" s="403">
        <f t="shared" si="5"/>
        <v>0</v>
      </c>
      <c r="AV32" s="403">
        <f t="shared" si="5"/>
        <v>0</v>
      </c>
    </row>
    <row r="33" spans="2:48" x14ac:dyDescent="0.2">
      <c r="B33" s="377" t="s">
        <v>249</v>
      </c>
      <c r="C33" s="2"/>
      <c r="D33" s="2"/>
      <c r="E33" s="160">
        <f t="shared" si="1"/>
        <v>22070.195449814324</v>
      </c>
      <c r="F33" s="2"/>
      <c r="G33" s="403">
        <f>+G82</f>
        <v>0</v>
      </c>
      <c r="H33" s="403">
        <f t="shared" ref="H33:AV33" si="6">+H82</f>
        <v>0</v>
      </c>
      <c r="I33" s="403">
        <f t="shared" si="6"/>
        <v>0</v>
      </c>
      <c r="J33" s="403">
        <f t="shared" si="6"/>
        <v>0</v>
      </c>
      <c r="K33" s="403">
        <f t="shared" si="6"/>
        <v>275.80526372915892</v>
      </c>
      <c r="L33" s="403">
        <f t="shared" si="6"/>
        <v>671.78410854658148</v>
      </c>
      <c r="M33" s="403">
        <f t="shared" si="6"/>
        <v>685.8915748260597</v>
      </c>
      <c r="N33" s="403">
        <f t="shared" si="6"/>
        <v>700.29529789740673</v>
      </c>
      <c r="O33" s="403">
        <f t="shared" si="6"/>
        <v>715.00149915325221</v>
      </c>
      <c r="P33" s="403">
        <f t="shared" si="6"/>
        <v>730.01653063547042</v>
      </c>
      <c r="Q33" s="403">
        <f t="shared" si="6"/>
        <v>745.34687777881538</v>
      </c>
      <c r="R33" s="403">
        <f t="shared" si="6"/>
        <v>760.99916221217029</v>
      </c>
      <c r="S33" s="403">
        <f t="shared" si="6"/>
        <v>776.98014461862579</v>
      </c>
      <c r="T33" s="403">
        <f t="shared" si="6"/>
        <v>793.29672765561691</v>
      </c>
      <c r="U33" s="403">
        <f t="shared" si="6"/>
        <v>809.95595893638472</v>
      </c>
      <c r="V33" s="403">
        <f t="shared" si="6"/>
        <v>826.96503407404862</v>
      </c>
      <c r="W33" s="403">
        <f t="shared" si="6"/>
        <v>844.3312997896038</v>
      </c>
      <c r="X33" s="403">
        <f t="shared" si="6"/>
        <v>862.06225708518537</v>
      </c>
      <c r="Y33" s="403">
        <f t="shared" si="6"/>
        <v>880.16556448397409</v>
      </c>
      <c r="Z33" s="403">
        <f t="shared" si="6"/>
        <v>898.64904133813764</v>
      </c>
      <c r="AA33" s="403">
        <f t="shared" si="6"/>
        <v>917.52067120623826</v>
      </c>
      <c r="AB33" s="403">
        <f t="shared" si="6"/>
        <v>936.78860530156919</v>
      </c>
      <c r="AC33" s="403">
        <f t="shared" si="6"/>
        <v>956.46116601290191</v>
      </c>
      <c r="AD33" s="403">
        <f t="shared" si="6"/>
        <v>976.54685049917293</v>
      </c>
      <c r="AE33" s="403">
        <f t="shared" si="6"/>
        <v>997.05433435965551</v>
      </c>
      <c r="AF33" s="403">
        <f t="shared" si="6"/>
        <v>1017.9924753812081</v>
      </c>
      <c r="AG33" s="403">
        <f t="shared" si="6"/>
        <v>1039.3703173642134</v>
      </c>
      <c r="AH33" s="403">
        <f t="shared" si="6"/>
        <v>1061.1970940288616</v>
      </c>
      <c r="AI33" s="403">
        <f t="shared" si="6"/>
        <v>1083.4822330034676</v>
      </c>
      <c r="AJ33" s="403">
        <f t="shared" si="6"/>
        <v>1106.2353598965403</v>
      </c>
      <c r="AK33" s="403">
        <f t="shared" si="6"/>
        <v>0</v>
      </c>
      <c r="AL33" s="403">
        <f t="shared" si="6"/>
        <v>0</v>
      </c>
      <c r="AM33" s="403">
        <f t="shared" si="6"/>
        <v>0</v>
      </c>
      <c r="AN33" s="403">
        <f t="shared" si="6"/>
        <v>0</v>
      </c>
      <c r="AO33" s="403">
        <f t="shared" si="6"/>
        <v>0</v>
      </c>
      <c r="AP33" s="403">
        <f t="shared" si="6"/>
        <v>0</v>
      </c>
      <c r="AQ33" s="403">
        <f t="shared" si="6"/>
        <v>0</v>
      </c>
      <c r="AR33" s="403">
        <f t="shared" si="6"/>
        <v>0</v>
      </c>
      <c r="AS33" s="403">
        <f t="shared" si="6"/>
        <v>0</v>
      </c>
      <c r="AT33" s="403">
        <f t="shared" si="6"/>
        <v>0</v>
      </c>
      <c r="AU33" s="403">
        <f t="shared" si="6"/>
        <v>0</v>
      </c>
      <c r="AV33" s="403">
        <f t="shared" si="6"/>
        <v>0</v>
      </c>
    </row>
    <row r="34" spans="2:48" x14ac:dyDescent="0.2">
      <c r="B34" s="2" t="s">
        <v>551</v>
      </c>
      <c r="C34" s="2"/>
      <c r="D34" s="2"/>
      <c r="E34" s="357">
        <f>+SUM(G34:AV34)</f>
        <v>55366.529393337893</v>
      </c>
      <c r="F34" s="2"/>
      <c r="G34" s="357">
        <f>+G112</f>
        <v>0</v>
      </c>
      <c r="H34" s="357">
        <f t="shared" ref="H34:AV34" si="7">+H112</f>
        <v>619.72792728000002</v>
      </c>
      <c r="I34" s="357">
        <f t="shared" si="7"/>
        <v>629.64357411647995</v>
      </c>
      <c r="J34" s="357">
        <f t="shared" si="7"/>
        <v>642.86608917292597</v>
      </c>
      <c r="K34" s="357">
        <f t="shared" si="7"/>
        <v>966.82124912965412</v>
      </c>
      <c r="L34" s="357">
        <f t="shared" si="7"/>
        <v>1618.4753965005621</v>
      </c>
      <c r="M34" s="357">
        <f t="shared" si="7"/>
        <v>1652.463379827074</v>
      </c>
      <c r="N34" s="357">
        <f t="shared" si="7"/>
        <v>1687.1651108034421</v>
      </c>
      <c r="O34" s="357">
        <f t="shared" si="7"/>
        <v>1722.5955781303142</v>
      </c>
      <c r="P34" s="357">
        <f t="shared" si="7"/>
        <v>1758.7700852710507</v>
      </c>
      <c r="Q34" s="357">
        <f t="shared" si="7"/>
        <v>1795.7042570617425</v>
      </c>
      <c r="R34" s="357">
        <f t="shared" si="7"/>
        <v>1833.4140464600387</v>
      </c>
      <c r="S34" s="357">
        <f t="shared" si="7"/>
        <v>1871.9157414356996</v>
      </c>
      <c r="T34" s="357">
        <f t="shared" si="7"/>
        <v>1911.2259720058494</v>
      </c>
      <c r="U34" s="357">
        <f t="shared" si="7"/>
        <v>1951.3617174179722</v>
      </c>
      <c r="V34" s="357">
        <f t="shared" si="7"/>
        <v>1992.340313483749</v>
      </c>
      <c r="W34" s="357">
        <f t="shared" si="7"/>
        <v>2034.1794600669075</v>
      </c>
      <c r="X34" s="357">
        <f t="shared" si="7"/>
        <v>2076.8972287283123</v>
      </c>
      <c r="Y34" s="357">
        <f t="shared" si="7"/>
        <v>2120.5120705316067</v>
      </c>
      <c r="Z34" s="357">
        <f t="shared" si="7"/>
        <v>2165.0428240127703</v>
      </c>
      <c r="AA34" s="357">
        <f t="shared" si="7"/>
        <v>2210.5087233170384</v>
      </c>
      <c r="AB34" s="357">
        <f t="shared" si="7"/>
        <v>2256.9294065066961</v>
      </c>
      <c r="AC34" s="357">
        <f t="shared" si="7"/>
        <v>2304.3249240433361</v>
      </c>
      <c r="AD34" s="357">
        <f t="shared" si="7"/>
        <v>2352.715747448246</v>
      </c>
      <c r="AE34" s="357">
        <f t="shared" si="7"/>
        <v>2402.1227781446596</v>
      </c>
      <c r="AF34" s="357">
        <f t="shared" si="7"/>
        <v>2452.567356485697</v>
      </c>
      <c r="AG34" s="357">
        <f t="shared" si="7"/>
        <v>2504.071270971896</v>
      </c>
      <c r="AH34" s="357">
        <f t="shared" si="7"/>
        <v>2556.6567676623054</v>
      </c>
      <c r="AI34" s="357">
        <f t="shared" si="7"/>
        <v>2610.3465597832137</v>
      </c>
      <c r="AJ34" s="357">
        <f t="shared" si="7"/>
        <v>2665.163837538661</v>
      </c>
      <c r="AK34" s="357">
        <f t="shared" si="7"/>
        <v>0</v>
      </c>
      <c r="AL34" s="357">
        <f t="shared" si="7"/>
        <v>0</v>
      </c>
      <c r="AM34" s="357">
        <f t="shared" si="7"/>
        <v>0</v>
      </c>
      <c r="AN34" s="357">
        <f t="shared" si="7"/>
        <v>0</v>
      </c>
      <c r="AO34" s="357">
        <f t="shared" si="7"/>
        <v>0</v>
      </c>
      <c r="AP34" s="357">
        <f t="shared" si="7"/>
        <v>0</v>
      </c>
      <c r="AQ34" s="357">
        <f t="shared" si="7"/>
        <v>0</v>
      </c>
      <c r="AR34" s="357">
        <f t="shared" si="7"/>
        <v>0</v>
      </c>
      <c r="AS34" s="357">
        <f t="shared" si="7"/>
        <v>0</v>
      </c>
      <c r="AT34" s="357">
        <f t="shared" si="7"/>
        <v>0</v>
      </c>
      <c r="AU34" s="357">
        <f t="shared" si="7"/>
        <v>0</v>
      </c>
      <c r="AV34" s="357">
        <f t="shared" si="7"/>
        <v>0</v>
      </c>
    </row>
    <row r="35" spans="2:48" ht="13.5" thickBot="1" x14ac:dyDescent="0.25">
      <c r="B35" s="202" t="s">
        <v>553</v>
      </c>
      <c r="C35" s="199"/>
      <c r="D35" s="199"/>
      <c r="E35" s="199">
        <f>+SUM(G35:AV35)</f>
        <v>193448.22583769201</v>
      </c>
      <c r="F35" s="199"/>
      <c r="G35" s="200">
        <f>+G34+G28</f>
        <v>0</v>
      </c>
      <c r="H35" s="200">
        <f t="shared" ref="H35:AV35" si="8">+H34+H28</f>
        <v>619.72792728000002</v>
      </c>
      <c r="I35" s="200">
        <f t="shared" si="8"/>
        <v>629.64357411647995</v>
      </c>
      <c r="J35" s="200">
        <f t="shared" si="8"/>
        <v>2471.4493138168659</v>
      </c>
      <c r="K35" s="200">
        <f t="shared" si="8"/>
        <v>4196.9301165255374</v>
      </c>
      <c r="L35" s="200">
        <f t="shared" si="8"/>
        <v>5718.7387960271972</v>
      </c>
      <c r="M35" s="200">
        <f t="shared" si="8"/>
        <v>5838.8323107437682</v>
      </c>
      <c r="N35" s="200">
        <f t="shared" si="8"/>
        <v>5961.4477892693849</v>
      </c>
      <c r="O35" s="200">
        <f t="shared" si="8"/>
        <v>6086.6381928440424</v>
      </c>
      <c r="P35" s="200">
        <f t="shared" si="8"/>
        <v>6214.4575948937663</v>
      </c>
      <c r="Q35" s="200">
        <f t="shared" si="8"/>
        <v>6344.9612043865354</v>
      </c>
      <c r="R35" s="200">
        <f t="shared" si="8"/>
        <v>6478.205389678652</v>
      </c>
      <c r="S35" s="200">
        <f t="shared" si="8"/>
        <v>6614.2477028619023</v>
      </c>
      <c r="T35" s="200">
        <f t="shared" si="8"/>
        <v>6753.1469046220018</v>
      </c>
      <c r="U35" s="200">
        <f t="shared" si="8"/>
        <v>6894.9629896190636</v>
      </c>
      <c r="V35" s="200">
        <f t="shared" si="8"/>
        <v>7039.757212401063</v>
      </c>
      <c r="W35" s="200">
        <f t="shared" si="8"/>
        <v>7187.5921138614849</v>
      </c>
      <c r="X35" s="200">
        <f t="shared" si="8"/>
        <v>7338.5315482525757</v>
      </c>
      <c r="Y35" s="200">
        <f t="shared" si="8"/>
        <v>7492.6407107658788</v>
      </c>
      <c r="Z35" s="200">
        <f t="shared" si="8"/>
        <v>7649.986165691962</v>
      </c>
      <c r="AA35" s="200">
        <f t="shared" si="8"/>
        <v>7810.6358751714924</v>
      </c>
      <c r="AB35" s="200">
        <f t="shared" si="8"/>
        <v>7974.6592285500919</v>
      </c>
      <c r="AC35" s="200">
        <f t="shared" si="8"/>
        <v>8142.1270723496436</v>
      </c>
      <c r="AD35" s="200">
        <f t="shared" si="8"/>
        <v>8313.1117408689861</v>
      </c>
      <c r="AE35" s="200">
        <f t="shared" si="8"/>
        <v>8487.6870874272336</v>
      </c>
      <c r="AF35" s="200">
        <f t="shared" si="8"/>
        <v>8665.9285162632041</v>
      </c>
      <c r="AG35" s="200">
        <f t="shared" si="8"/>
        <v>8847.913015104732</v>
      </c>
      <c r="AH35" s="200">
        <f t="shared" si="8"/>
        <v>9033.7191884219283</v>
      </c>
      <c r="AI35" s="200">
        <f t="shared" si="8"/>
        <v>9223.4272913787881</v>
      </c>
      <c r="AJ35" s="200">
        <f t="shared" si="8"/>
        <v>9417.1192644977418</v>
      </c>
      <c r="AK35" s="200">
        <f t="shared" si="8"/>
        <v>0</v>
      </c>
      <c r="AL35" s="200">
        <f t="shared" si="8"/>
        <v>0</v>
      </c>
      <c r="AM35" s="200">
        <f t="shared" si="8"/>
        <v>0</v>
      </c>
      <c r="AN35" s="200">
        <f t="shared" si="8"/>
        <v>0</v>
      </c>
      <c r="AO35" s="200">
        <f t="shared" si="8"/>
        <v>0</v>
      </c>
      <c r="AP35" s="200">
        <f t="shared" si="8"/>
        <v>0</v>
      </c>
      <c r="AQ35" s="200">
        <f t="shared" si="8"/>
        <v>0</v>
      </c>
      <c r="AR35" s="200">
        <f t="shared" si="8"/>
        <v>0</v>
      </c>
      <c r="AS35" s="200">
        <f t="shared" si="8"/>
        <v>0</v>
      </c>
      <c r="AT35" s="200">
        <f t="shared" si="8"/>
        <v>0</v>
      </c>
      <c r="AU35" s="200">
        <f t="shared" si="8"/>
        <v>0</v>
      </c>
      <c r="AV35" s="200">
        <f t="shared" si="8"/>
        <v>0</v>
      </c>
    </row>
    <row r="36" spans="2:48" x14ac:dyDescent="0.2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spans="2:48" x14ac:dyDescent="0.2">
      <c r="B37" s="235" t="s">
        <v>28</v>
      </c>
      <c r="C37" s="379"/>
      <c r="D37" s="380"/>
      <c r="E37" s="380"/>
      <c r="F37" s="380"/>
      <c r="G37" s="380"/>
      <c r="H37" s="380"/>
      <c r="I37" s="380"/>
      <c r="J37" s="380"/>
      <c r="K37" s="380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  <c r="W37" s="380"/>
      <c r="X37" s="380"/>
      <c r="Y37" s="380"/>
      <c r="Z37" s="380"/>
      <c r="AA37" s="380"/>
      <c r="AB37" s="380"/>
      <c r="AC37" s="380"/>
      <c r="AD37" s="380"/>
      <c r="AE37" s="380"/>
      <c r="AF37" s="380"/>
      <c r="AG37" s="380"/>
      <c r="AH37" s="380"/>
      <c r="AI37" s="380"/>
      <c r="AJ37" s="380"/>
      <c r="AK37" s="380"/>
      <c r="AL37" s="380"/>
      <c r="AM37" s="380"/>
      <c r="AN37" s="380"/>
      <c r="AO37" s="380"/>
      <c r="AP37" s="380"/>
      <c r="AQ37" s="380"/>
      <c r="AR37" s="380"/>
      <c r="AS37" s="380"/>
      <c r="AT37" s="380"/>
      <c r="AU37" s="380"/>
      <c r="AV37" s="380"/>
    </row>
    <row r="38" spans="2:48" x14ac:dyDescent="0.2">
      <c r="B38" s="399"/>
      <c r="C38" s="400"/>
      <c r="D38" s="19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</row>
    <row r="39" spans="2:48" x14ac:dyDescent="0.2">
      <c r="B39" s="140" t="s">
        <v>318</v>
      </c>
      <c r="C39" s="401">
        <f>+Control!N6</f>
        <v>0</v>
      </c>
      <c r="D39" s="194"/>
      <c r="E39" s="194"/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</row>
    <row r="40" spans="2:48" x14ac:dyDescent="0.2">
      <c r="B40" s="140"/>
      <c r="C40" s="401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</row>
    <row r="41" spans="2:48" x14ac:dyDescent="0.2">
      <c r="B41" s="5" t="s">
        <v>245</v>
      </c>
      <c r="D41" s="358">
        <f>+D20</f>
        <v>13.1</v>
      </c>
      <c r="E41" s="381" t="s">
        <v>495</v>
      </c>
      <c r="F41" s="164"/>
    </row>
    <row r="42" spans="2:48" x14ac:dyDescent="0.2">
      <c r="B42" s="5" t="s">
        <v>28</v>
      </c>
      <c r="C42" s="181"/>
      <c r="D42" s="358"/>
      <c r="E42" s="383">
        <f>+SUM(G42:AV42)</f>
        <v>11353.838768581758</v>
      </c>
      <c r="F42" s="164"/>
      <c r="G42" s="382">
        <f t="shared" ref="G42:AV42" si="9">+SUM(G43:G49)</f>
        <v>0</v>
      </c>
      <c r="H42" s="382">
        <f t="shared" si="9"/>
        <v>0</v>
      </c>
      <c r="I42" s="382">
        <f t="shared" si="9"/>
        <v>0</v>
      </c>
      <c r="J42" s="382">
        <f t="shared" si="9"/>
        <v>0</v>
      </c>
      <c r="K42" s="382">
        <f t="shared" si="9"/>
        <v>113.4249324512227</v>
      </c>
      <c r="L42" s="382">
        <f t="shared" si="9"/>
        <v>346.47133157323697</v>
      </c>
      <c r="M42" s="382">
        <f t="shared" si="9"/>
        <v>353.74722953627492</v>
      </c>
      <c r="N42" s="382">
        <f t="shared" si="9"/>
        <v>361.17592135653661</v>
      </c>
      <c r="O42" s="382">
        <f t="shared" si="9"/>
        <v>368.76061570502378</v>
      </c>
      <c r="P42" s="382">
        <f t="shared" si="9"/>
        <v>376.50458863482925</v>
      </c>
      <c r="Q42" s="382">
        <f t="shared" si="9"/>
        <v>384.41118499616067</v>
      </c>
      <c r="R42" s="382">
        <f t="shared" si="9"/>
        <v>392.48381988107997</v>
      </c>
      <c r="S42" s="382">
        <f t="shared" si="9"/>
        <v>400.72598009858257</v>
      </c>
      <c r="T42" s="382">
        <f t="shared" si="9"/>
        <v>409.14122568065278</v>
      </c>
      <c r="U42" s="382">
        <f t="shared" si="9"/>
        <v>417.73319141994654</v>
      </c>
      <c r="V42" s="382">
        <f t="shared" si="9"/>
        <v>426.50558843976535</v>
      </c>
      <c r="W42" s="382">
        <f t="shared" si="9"/>
        <v>435.46220579700037</v>
      </c>
      <c r="X42" s="382">
        <f t="shared" si="9"/>
        <v>444.60691211873734</v>
      </c>
      <c r="Y42" s="382">
        <f t="shared" si="9"/>
        <v>453.94365727323077</v>
      </c>
      <c r="Z42" s="382">
        <f t="shared" si="9"/>
        <v>463.47647407596861</v>
      </c>
      <c r="AA42" s="382">
        <f t="shared" si="9"/>
        <v>473.20948003156383</v>
      </c>
      <c r="AB42" s="382">
        <f t="shared" si="9"/>
        <v>483.1468791122266</v>
      </c>
      <c r="AC42" s="382">
        <f t="shared" si="9"/>
        <v>493.29296357358339</v>
      </c>
      <c r="AD42" s="382">
        <f t="shared" si="9"/>
        <v>503.65211580862854</v>
      </c>
      <c r="AE42" s="382">
        <f t="shared" si="9"/>
        <v>514.22881024060973</v>
      </c>
      <c r="AF42" s="382">
        <f t="shared" si="9"/>
        <v>525.02761525566245</v>
      </c>
      <c r="AG42" s="382">
        <f t="shared" si="9"/>
        <v>536.05319517603141</v>
      </c>
      <c r="AH42" s="382">
        <f t="shared" si="9"/>
        <v>547.31031227472783</v>
      </c>
      <c r="AI42" s="382">
        <f t="shared" si="9"/>
        <v>558.80382883249717</v>
      </c>
      <c r="AJ42" s="382">
        <f t="shared" si="9"/>
        <v>570.53870923797945</v>
      </c>
      <c r="AK42" s="382">
        <f t="shared" si="9"/>
        <v>0</v>
      </c>
      <c r="AL42" s="382">
        <f t="shared" si="9"/>
        <v>0</v>
      </c>
      <c r="AM42" s="382">
        <f t="shared" si="9"/>
        <v>0</v>
      </c>
      <c r="AN42" s="382">
        <f t="shared" si="9"/>
        <v>0</v>
      </c>
      <c r="AO42" s="382">
        <f t="shared" si="9"/>
        <v>0</v>
      </c>
      <c r="AP42" s="382">
        <f t="shared" si="9"/>
        <v>0</v>
      </c>
      <c r="AQ42" s="382">
        <f t="shared" si="9"/>
        <v>0</v>
      </c>
      <c r="AR42" s="382">
        <f t="shared" si="9"/>
        <v>0</v>
      </c>
      <c r="AS42" s="382">
        <f t="shared" si="9"/>
        <v>0</v>
      </c>
      <c r="AT42" s="382">
        <f t="shared" si="9"/>
        <v>0</v>
      </c>
      <c r="AU42" s="382">
        <f t="shared" si="9"/>
        <v>0</v>
      </c>
      <c r="AV42" s="382">
        <f t="shared" si="9"/>
        <v>0</v>
      </c>
    </row>
    <row r="43" spans="2:48" x14ac:dyDescent="0.2">
      <c r="B43" s="228" t="str">
        <f>+Hip!$B$134</f>
        <v>Mantenimiento rutinario</v>
      </c>
      <c r="C43" s="342">
        <f>+Hip!$D$134*(1+$C$39)</f>
        <v>12.314503061398728</v>
      </c>
      <c r="D43" s="164"/>
      <c r="E43" s="164">
        <f>+SUM(G43:AV43)</f>
        <v>6684.3585329774369</v>
      </c>
      <c r="F43" s="164"/>
      <c r="G43" s="194">
        <f t="shared" ref="G43:P49" si="10">+$C43*G$6*G$12*$D$41</f>
        <v>0</v>
      </c>
      <c r="H43" s="194">
        <f t="shared" si="10"/>
        <v>0</v>
      </c>
      <c r="I43" s="194">
        <f t="shared" si="10"/>
        <v>0</v>
      </c>
      <c r="J43" s="194">
        <f t="shared" si="10"/>
        <v>0</v>
      </c>
      <c r="K43" s="194">
        <f t="shared" si="10"/>
        <v>66.776790699259266</v>
      </c>
      <c r="L43" s="194">
        <f t="shared" si="10"/>
        <v>203.97846480278241</v>
      </c>
      <c r="M43" s="194">
        <f t="shared" si="10"/>
        <v>208.26201256364081</v>
      </c>
      <c r="N43" s="194">
        <f t="shared" si="10"/>
        <v>212.63551482747727</v>
      </c>
      <c r="O43" s="194">
        <f t="shared" si="10"/>
        <v>217.10086063885424</v>
      </c>
      <c r="P43" s="194">
        <f t="shared" si="10"/>
        <v>221.65997871227015</v>
      </c>
      <c r="Q43" s="194">
        <f t="shared" ref="Q43:Z49" si="11">+$C43*Q$6*Q$12*$D$41</f>
        <v>226.31483826522782</v>
      </c>
      <c r="R43" s="194">
        <f t="shared" si="11"/>
        <v>231.06744986879758</v>
      </c>
      <c r="S43" s="194">
        <f t="shared" si="11"/>
        <v>235.91986631604229</v>
      </c>
      <c r="T43" s="194">
        <f t="shared" si="11"/>
        <v>240.87418350867915</v>
      </c>
      <c r="U43" s="194">
        <f t="shared" si="11"/>
        <v>245.93254136236143</v>
      </c>
      <c r="V43" s="194">
        <f t="shared" si="11"/>
        <v>251.09712473097099</v>
      </c>
      <c r="W43" s="194">
        <f t="shared" si="11"/>
        <v>256.37016435032137</v>
      </c>
      <c r="X43" s="194">
        <f t="shared" si="11"/>
        <v>261.75393780167809</v>
      </c>
      <c r="Y43" s="194">
        <f t="shared" si="11"/>
        <v>267.25077049551328</v>
      </c>
      <c r="Z43" s="194">
        <f t="shared" si="11"/>
        <v>272.86303667591903</v>
      </c>
      <c r="AA43" s="194">
        <f t="shared" ref="AA43:AJ49" si="12">+$C43*AA$6*AA$12*$D$41</f>
        <v>278.5931604461133</v>
      </c>
      <c r="AB43" s="194">
        <f t="shared" si="12"/>
        <v>284.44361681548168</v>
      </c>
      <c r="AC43" s="194">
        <f t="shared" si="12"/>
        <v>290.41693276860673</v>
      </c>
      <c r="AD43" s="194">
        <f t="shared" si="12"/>
        <v>296.51568835674749</v>
      </c>
      <c r="AE43" s="194">
        <f t="shared" si="12"/>
        <v>302.74251781223916</v>
      </c>
      <c r="AF43" s="194">
        <f t="shared" si="12"/>
        <v>309.10011068629609</v>
      </c>
      <c r="AG43" s="194">
        <f t="shared" si="12"/>
        <v>315.59121301070832</v>
      </c>
      <c r="AH43" s="194">
        <f t="shared" si="12"/>
        <v>322.21862848393312</v>
      </c>
      <c r="AI43" s="194">
        <f t="shared" si="12"/>
        <v>328.9852196820957</v>
      </c>
      <c r="AJ43" s="194">
        <f t="shared" si="12"/>
        <v>335.89390929541963</v>
      </c>
      <c r="AK43" s="194">
        <f t="shared" ref="AK43:AV49" si="13">+$C43*AK$6*AK$12*$D$41</f>
        <v>0</v>
      </c>
      <c r="AL43" s="194">
        <f t="shared" si="13"/>
        <v>0</v>
      </c>
      <c r="AM43" s="194">
        <f t="shared" si="13"/>
        <v>0</v>
      </c>
      <c r="AN43" s="194">
        <f t="shared" si="13"/>
        <v>0</v>
      </c>
      <c r="AO43" s="194">
        <f t="shared" si="13"/>
        <v>0</v>
      </c>
      <c r="AP43" s="194">
        <f t="shared" si="13"/>
        <v>0</v>
      </c>
      <c r="AQ43" s="194">
        <f t="shared" si="13"/>
        <v>0</v>
      </c>
      <c r="AR43" s="194">
        <f t="shared" si="13"/>
        <v>0</v>
      </c>
      <c r="AS43" s="194">
        <f t="shared" si="13"/>
        <v>0</v>
      </c>
      <c r="AT43" s="194">
        <f t="shared" si="13"/>
        <v>0</v>
      </c>
      <c r="AU43" s="194">
        <f t="shared" si="13"/>
        <v>0</v>
      </c>
      <c r="AV43" s="194">
        <f t="shared" si="13"/>
        <v>0</v>
      </c>
    </row>
    <row r="44" spans="2:48" x14ac:dyDescent="0.2">
      <c r="B44" s="228" t="str">
        <f>+Hip!$B$135</f>
        <v>Renovación ITS</v>
      </c>
      <c r="C44" s="342">
        <f>+Hip!$D$135*(1+$C$39)</f>
        <v>3.9949684143135399E-2</v>
      </c>
      <c r="D44" s="164"/>
      <c r="E44" s="164">
        <f>+SUM(G44:AV44)</f>
        <v>21.684838662226074</v>
      </c>
      <c r="F44" s="164"/>
      <c r="G44" s="194">
        <f t="shared" si="10"/>
        <v>0</v>
      </c>
      <c r="H44" s="194">
        <f t="shared" si="10"/>
        <v>0</v>
      </c>
      <c r="I44" s="194">
        <f t="shared" si="10"/>
        <v>0</v>
      </c>
      <c r="J44" s="194">
        <f t="shared" si="10"/>
        <v>0</v>
      </c>
      <c r="K44" s="194">
        <f t="shared" si="10"/>
        <v>0.21663169705076682</v>
      </c>
      <c r="L44" s="194">
        <f t="shared" si="10"/>
        <v>0.66172992935593444</v>
      </c>
      <c r="M44" s="194">
        <f t="shared" si="10"/>
        <v>0.67562625787240893</v>
      </c>
      <c r="N44" s="194">
        <f t="shared" si="10"/>
        <v>0.68981440928772941</v>
      </c>
      <c r="O44" s="194">
        <f t="shared" si="10"/>
        <v>0.70430051188277165</v>
      </c>
      <c r="P44" s="194">
        <f t="shared" si="10"/>
        <v>0.71909082263230983</v>
      </c>
      <c r="Q44" s="194">
        <f t="shared" si="11"/>
        <v>0.7341917299075883</v>
      </c>
      <c r="R44" s="194">
        <f t="shared" si="11"/>
        <v>0.74960975623564752</v>
      </c>
      <c r="S44" s="194">
        <f t="shared" si="11"/>
        <v>0.76535156111659608</v>
      </c>
      <c r="T44" s="194">
        <f t="shared" si="11"/>
        <v>0.78142394390004455</v>
      </c>
      <c r="U44" s="194">
        <f t="shared" si="11"/>
        <v>0.79783384672194546</v>
      </c>
      <c r="V44" s="194">
        <f t="shared" si="11"/>
        <v>0.81458835750310621</v>
      </c>
      <c r="W44" s="194">
        <f t="shared" si="11"/>
        <v>0.83169471301067133</v>
      </c>
      <c r="X44" s="194">
        <f t="shared" si="11"/>
        <v>0.84916030198389547</v>
      </c>
      <c r="Y44" s="194">
        <f t="shared" si="11"/>
        <v>0.86699266832555699</v>
      </c>
      <c r="Z44" s="194">
        <f t="shared" si="11"/>
        <v>0.88519951436039368</v>
      </c>
      <c r="AA44" s="194">
        <f t="shared" si="12"/>
        <v>0.90378870416196189</v>
      </c>
      <c r="AB44" s="194">
        <f t="shared" si="12"/>
        <v>0.92276826694936287</v>
      </c>
      <c r="AC44" s="194">
        <f t="shared" si="12"/>
        <v>0.94214640055529952</v>
      </c>
      <c r="AD44" s="194">
        <f t="shared" si="12"/>
        <v>0.96193147496696063</v>
      </c>
      <c r="AE44" s="194">
        <f t="shared" si="12"/>
        <v>0.98213203594126686</v>
      </c>
      <c r="AF44" s="194">
        <f t="shared" si="12"/>
        <v>1.0027568086960332</v>
      </c>
      <c r="AG44" s="194">
        <f t="shared" si="12"/>
        <v>1.0238147016786499</v>
      </c>
      <c r="AH44" s="194">
        <f t="shared" si="12"/>
        <v>1.0453148104139012</v>
      </c>
      <c r="AI44" s="194">
        <f t="shared" si="12"/>
        <v>1.0672664214325931</v>
      </c>
      <c r="AJ44" s="194">
        <f t="shared" si="12"/>
        <v>1.0896790162826775</v>
      </c>
      <c r="AK44" s="194">
        <f t="shared" si="13"/>
        <v>0</v>
      </c>
      <c r="AL44" s="194">
        <f t="shared" si="13"/>
        <v>0</v>
      </c>
      <c r="AM44" s="194">
        <f t="shared" si="13"/>
        <v>0</v>
      </c>
      <c r="AN44" s="194">
        <f t="shared" si="13"/>
        <v>0</v>
      </c>
      <c r="AO44" s="194">
        <f t="shared" si="13"/>
        <v>0</v>
      </c>
      <c r="AP44" s="194">
        <f t="shared" si="13"/>
        <v>0</v>
      </c>
      <c r="AQ44" s="194">
        <f t="shared" si="13"/>
        <v>0</v>
      </c>
      <c r="AR44" s="194">
        <f t="shared" si="13"/>
        <v>0</v>
      </c>
      <c r="AS44" s="194">
        <f t="shared" si="13"/>
        <v>0</v>
      </c>
      <c r="AT44" s="194">
        <f t="shared" si="13"/>
        <v>0</v>
      </c>
      <c r="AU44" s="194">
        <f t="shared" si="13"/>
        <v>0</v>
      </c>
      <c r="AV44" s="194">
        <f t="shared" si="13"/>
        <v>0</v>
      </c>
    </row>
    <row r="45" spans="2:48" x14ac:dyDescent="0.2">
      <c r="B45" s="228" t="str">
        <f>+Hip!$B$136</f>
        <v>Compensación Ambiental</v>
      </c>
      <c r="C45" s="342">
        <f>+Hip!$D$136*(1+$C$39)</f>
        <v>0.8345535775107743</v>
      </c>
      <c r="D45" s="164"/>
      <c r="E45" s="164">
        <f>+SUM(G45:AV45)</f>
        <v>452.99881767436648</v>
      </c>
      <c r="F45" s="164"/>
      <c r="G45" s="194">
        <f t="shared" si="10"/>
        <v>0</v>
      </c>
      <c r="H45" s="194">
        <f t="shared" si="10"/>
        <v>0</v>
      </c>
      <c r="I45" s="194">
        <f t="shared" si="10"/>
        <v>0</v>
      </c>
      <c r="J45" s="194">
        <f t="shared" si="10"/>
        <v>0</v>
      </c>
      <c r="K45" s="194">
        <f t="shared" si="10"/>
        <v>4.5254615062335404</v>
      </c>
      <c r="L45" s="194">
        <f t="shared" si="10"/>
        <v>13.823615673938706</v>
      </c>
      <c r="M45" s="194">
        <f t="shared" si="10"/>
        <v>14.113911603091417</v>
      </c>
      <c r="N45" s="194">
        <f t="shared" si="10"/>
        <v>14.410303746756334</v>
      </c>
      <c r="O45" s="194">
        <f t="shared" si="10"/>
        <v>14.712920125438213</v>
      </c>
      <c r="P45" s="194">
        <f t="shared" si="10"/>
        <v>15.021891448072413</v>
      </c>
      <c r="Q45" s="194">
        <f t="shared" si="11"/>
        <v>15.337351168481936</v>
      </c>
      <c r="R45" s="194">
        <f t="shared" si="11"/>
        <v>15.659435543020054</v>
      </c>
      <c r="S45" s="194">
        <f t="shared" si="11"/>
        <v>15.988283689423472</v>
      </c>
      <c r="T45" s="194">
        <f t="shared" si="11"/>
        <v>16.324037646901367</v>
      </c>
      <c r="U45" s="194">
        <f t="shared" si="11"/>
        <v>16.666842437486292</v>
      </c>
      <c r="V45" s="194">
        <f t="shared" si="11"/>
        <v>17.016846128673503</v>
      </c>
      <c r="W45" s="194">
        <f t="shared" si="11"/>
        <v>17.374199897375647</v>
      </c>
      <c r="X45" s="194">
        <f t="shared" si="11"/>
        <v>17.739058095220535</v>
      </c>
      <c r="Y45" s="194">
        <f t="shared" si="11"/>
        <v>18.111578315220161</v>
      </c>
      <c r="Z45" s="194">
        <f t="shared" si="11"/>
        <v>18.49192145983978</v>
      </c>
      <c r="AA45" s="194">
        <f t="shared" si="12"/>
        <v>18.880251810496418</v>
      </c>
      <c r="AB45" s="194">
        <f t="shared" si="12"/>
        <v>19.27673709851684</v>
      </c>
      <c r="AC45" s="194">
        <f t="shared" si="12"/>
        <v>19.681548577585691</v>
      </c>
      <c r="AD45" s="194">
        <f t="shared" si="12"/>
        <v>20.09486109771499</v>
      </c>
      <c r="AE45" s="194">
        <f t="shared" si="12"/>
        <v>20.516853180767004</v>
      </c>
      <c r="AF45" s="194">
        <f t="shared" si="12"/>
        <v>20.947707097563107</v>
      </c>
      <c r="AG45" s="194">
        <f t="shared" si="12"/>
        <v>21.38760894661193</v>
      </c>
      <c r="AH45" s="194">
        <f t="shared" si="12"/>
        <v>21.836748734490779</v>
      </c>
      <c r="AI45" s="194">
        <f t="shared" si="12"/>
        <v>22.295320457915082</v>
      </c>
      <c r="AJ45" s="194">
        <f t="shared" si="12"/>
        <v>22.763522187531294</v>
      </c>
      <c r="AK45" s="194">
        <f t="shared" si="13"/>
        <v>0</v>
      </c>
      <c r="AL45" s="194">
        <f t="shared" si="13"/>
        <v>0</v>
      </c>
      <c r="AM45" s="194">
        <f t="shared" si="13"/>
        <v>0</v>
      </c>
      <c r="AN45" s="194">
        <f t="shared" si="13"/>
        <v>0</v>
      </c>
      <c r="AO45" s="194">
        <f t="shared" si="13"/>
        <v>0</v>
      </c>
      <c r="AP45" s="194">
        <f t="shared" si="13"/>
        <v>0</v>
      </c>
      <c r="AQ45" s="194">
        <f t="shared" si="13"/>
        <v>0</v>
      </c>
      <c r="AR45" s="194">
        <f t="shared" si="13"/>
        <v>0</v>
      </c>
      <c r="AS45" s="194">
        <f t="shared" si="13"/>
        <v>0</v>
      </c>
      <c r="AT45" s="194">
        <f t="shared" si="13"/>
        <v>0</v>
      </c>
      <c r="AU45" s="194">
        <f t="shared" si="13"/>
        <v>0</v>
      </c>
      <c r="AV45" s="194">
        <f t="shared" si="13"/>
        <v>0</v>
      </c>
    </row>
    <row r="46" spans="2:48" x14ac:dyDescent="0.2">
      <c r="B46" s="228" t="str">
        <f>+Hip!$B$137</f>
        <v>Operación</v>
      </c>
      <c r="C46" s="342">
        <f>+Hip!$D$137*(1+$C$39)</f>
        <v>2.8857742194983671</v>
      </c>
      <c r="D46" s="164"/>
      <c r="E46" s="164">
        <f>+SUM(G46:AV46)</f>
        <v>1566.4090895243344</v>
      </c>
      <c r="F46" s="164"/>
      <c r="G46" s="194">
        <f t="shared" si="10"/>
        <v>0</v>
      </c>
      <c r="H46" s="194">
        <f t="shared" si="10"/>
        <v>0</v>
      </c>
      <c r="I46" s="194">
        <f t="shared" si="10"/>
        <v>0</v>
      </c>
      <c r="J46" s="194">
        <f t="shared" si="10"/>
        <v>0</v>
      </c>
      <c r="K46" s="194">
        <f t="shared" si="10"/>
        <v>15.64843827639382</v>
      </c>
      <c r="L46" s="194">
        <f t="shared" si="10"/>
        <v>47.800206969445107</v>
      </c>
      <c r="M46" s="194">
        <f t="shared" si="10"/>
        <v>48.80401131580345</v>
      </c>
      <c r="N46" s="194">
        <f t="shared" si="10"/>
        <v>49.828895553435309</v>
      </c>
      <c r="O46" s="194">
        <f t="shared" si="10"/>
        <v>50.875302360057447</v>
      </c>
      <c r="P46" s="194">
        <f t="shared" si="10"/>
        <v>51.943683709618647</v>
      </c>
      <c r="Q46" s="194">
        <f t="shared" si="11"/>
        <v>53.03450106752063</v>
      </c>
      <c r="R46" s="194">
        <f t="shared" si="11"/>
        <v>54.148225589938562</v>
      </c>
      <c r="S46" s="194">
        <f t="shared" si="11"/>
        <v>55.285338327327267</v>
      </c>
      <c r="T46" s="194">
        <f t="shared" si="11"/>
        <v>56.44633043220113</v>
      </c>
      <c r="U46" s="194">
        <f t="shared" si="11"/>
        <v>57.631703371277361</v>
      </c>
      <c r="V46" s="194">
        <f t="shared" si="11"/>
        <v>58.841969142074177</v>
      </c>
      <c r="W46" s="194">
        <f t="shared" si="11"/>
        <v>60.077650494057721</v>
      </c>
      <c r="X46" s="194">
        <f t="shared" si="11"/>
        <v>61.339281154432939</v>
      </c>
      <c r="Y46" s="194">
        <f t="shared" si="11"/>
        <v>62.627406058676016</v>
      </c>
      <c r="Z46" s="194">
        <f t="shared" si="11"/>
        <v>63.942581585908208</v>
      </c>
      <c r="AA46" s="194">
        <f t="shared" si="12"/>
        <v>65.285375799212275</v>
      </c>
      <c r="AB46" s="194">
        <f t="shared" si="12"/>
        <v>66.65636869099572</v>
      </c>
      <c r="AC46" s="194">
        <f t="shared" si="12"/>
        <v>68.056152433506625</v>
      </c>
      <c r="AD46" s="194">
        <f t="shared" si="12"/>
        <v>69.485331634610262</v>
      </c>
      <c r="AE46" s="194">
        <f t="shared" si="12"/>
        <v>70.944523598937081</v>
      </c>
      <c r="AF46" s="194">
        <f t="shared" si="12"/>
        <v>72.434358594514748</v>
      </c>
      <c r="AG46" s="194">
        <f t="shared" si="12"/>
        <v>73.955480124999539</v>
      </c>
      <c r="AH46" s="194">
        <f t="shared" si="12"/>
        <v>75.508545207624522</v>
      </c>
      <c r="AI46" s="194">
        <f t="shared" si="12"/>
        <v>77.094224656984636</v>
      </c>
      <c r="AJ46" s="194">
        <f t="shared" si="12"/>
        <v>78.713203374781301</v>
      </c>
      <c r="AK46" s="194">
        <f t="shared" si="13"/>
        <v>0</v>
      </c>
      <c r="AL46" s="194">
        <f t="shared" si="13"/>
        <v>0</v>
      </c>
      <c r="AM46" s="194">
        <f t="shared" si="13"/>
        <v>0</v>
      </c>
      <c r="AN46" s="194">
        <f t="shared" si="13"/>
        <v>0</v>
      </c>
      <c r="AO46" s="194">
        <f t="shared" si="13"/>
        <v>0</v>
      </c>
      <c r="AP46" s="194">
        <f t="shared" si="13"/>
        <v>0</v>
      </c>
      <c r="AQ46" s="194">
        <f t="shared" si="13"/>
        <v>0</v>
      </c>
      <c r="AR46" s="194">
        <f t="shared" si="13"/>
        <v>0</v>
      </c>
      <c r="AS46" s="194">
        <f t="shared" si="13"/>
        <v>0</v>
      </c>
      <c r="AT46" s="194">
        <f t="shared" si="13"/>
        <v>0</v>
      </c>
      <c r="AU46" s="194">
        <f t="shared" si="13"/>
        <v>0</v>
      </c>
      <c r="AV46" s="194">
        <f t="shared" si="13"/>
        <v>0</v>
      </c>
    </row>
    <row r="47" spans="2:48" x14ac:dyDescent="0.2">
      <c r="B47" s="228" t="str">
        <f>+Hip!$B$138</f>
        <v>Equipos</v>
      </c>
      <c r="C47" s="342">
        <f>+Hip!$D$138*(1+$C$39)</f>
        <v>3.6242040487641525</v>
      </c>
      <c r="D47" s="164"/>
      <c r="E47" s="164">
        <f t="shared" ref="E47:E49" si="14">+SUM(G47:AV47)</f>
        <v>1967.2315754702013</v>
      </c>
      <c r="F47" s="164"/>
      <c r="G47" s="194">
        <f t="shared" si="10"/>
        <v>0</v>
      </c>
      <c r="H47" s="194">
        <f t="shared" si="10"/>
        <v>0</v>
      </c>
      <c r="I47" s="194">
        <f t="shared" si="10"/>
        <v>0</v>
      </c>
      <c r="J47" s="194">
        <f t="shared" si="10"/>
        <v>0</v>
      </c>
      <c r="K47" s="194">
        <f t="shared" si="10"/>
        <v>19.652657846531334</v>
      </c>
      <c r="L47" s="194">
        <f t="shared" si="10"/>
        <v>60.031620789980323</v>
      </c>
      <c r="M47" s="194">
        <f t="shared" si="10"/>
        <v>61.292284826569897</v>
      </c>
      <c r="N47" s="194">
        <f t="shared" si="10"/>
        <v>62.579422807927855</v>
      </c>
      <c r="O47" s="194">
        <f t="shared" si="10"/>
        <v>63.893590686894335</v>
      </c>
      <c r="P47" s="194">
        <f t="shared" si="10"/>
        <v>65.235356091319119</v>
      </c>
      <c r="Q47" s="194">
        <f t="shared" si="11"/>
        <v>66.605298569236808</v>
      </c>
      <c r="R47" s="194">
        <f t="shared" si="11"/>
        <v>68.004009839190772</v>
      </c>
      <c r="S47" s="194">
        <f t="shared" si="11"/>
        <v>69.43209404581377</v>
      </c>
      <c r="T47" s="194">
        <f t="shared" si="11"/>
        <v>70.89016802077586</v>
      </c>
      <c r="U47" s="194">
        <f t="shared" si="11"/>
        <v>72.378861549212147</v>
      </c>
      <c r="V47" s="194">
        <f t="shared" si="11"/>
        <v>73.898817641745595</v>
      </c>
      <c r="W47" s="194">
        <f t="shared" si="11"/>
        <v>75.450692812222229</v>
      </c>
      <c r="X47" s="194">
        <f t="shared" si="11"/>
        <v>77.035157361278905</v>
      </c>
      <c r="Y47" s="194">
        <f t="shared" si="11"/>
        <v>78.652895665865742</v>
      </c>
      <c r="Z47" s="194">
        <f t="shared" si="11"/>
        <v>80.304606474848924</v>
      </c>
      <c r="AA47" s="194">
        <f t="shared" si="12"/>
        <v>81.991003210820736</v>
      </c>
      <c r="AB47" s="194">
        <f t="shared" si="12"/>
        <v>83.712814278247976</v>
      </c>
      <c r="AC47" s="194">
        <f t="shared" si="12"/>
        <v>85.47078337809117</v>
      </c>
      <c r="AD47" s="194">
        <f t="shared" si="12"/>
        <v>87.265669829031083</v>
      </c>
      <c r="AE47" s="194">
        <f t="shared" si="12"/>
        <v>89.098248895440733</v>
      </c>
      <c r="AF47" s="194">
        <f t="shared" si="12"/>
        <v>90.969312122244972</v>
      </c>
      <c r="AG47" s="194">
        <f t="shared" si="12"/>
        <v>92.879667676812105</v>
      </c>
      <c r="AH47" s="194">
        <f t="shared" si="12"/>
        <v>94.830140698025147</v>
      </c>
      <c r="AI47" s="194">
        <f t="shared" si="12"/>
        <v>96.821573652683654</v>
      </c>
      <c r="AJ47" s="194">
        <f t="shared" si="12"/>
        <v>98.854826699390003</v>
      </c>
      <c r="AK47" s="194">
        <f t="shared" si="13"/>
        <v>0</v>
      </c>
      <c r="AL47" s="194">
        <f t="shared" si="13"/>
        <v>0</v>
      </c>
      <c r="AM47" s="194">
        <f t="shared" si="13"/>
        <v>0</v>
      </c>
      <c r="AN47" s="194">
        <f t="shared" si="13"/>
        <v>0</v>
      </c>
      <c r="AO47" s="194">
        <f t="shared" si="13"/>
        <v>0</v>
      </c>
      <c r="AP47" s="194">
        <f t="shared" si="13"/>
        <v>0</v>
      </c>
      <c r="AQ47" s="194">
        <f t="shared" si="13"/>
        <v>0</v>
      </c>
      <c r="AR47" s="194">
        <f t="shared" si="13"/>
        <v>0</v>
      </c>
      <c r="AS47" s="194">
        <f t="shared" si="13"/>
        <v>0</v>
      </c>
      <c r="AT47" s="194">
        <f t="shared" si="13"/>
        <v>0</v>
      </c>
      <c r="AU47" s="194">
        <f t="shared" si="13"/>
        <v>0</v>
      </c>
      <c r="AV47" s="194">
        <f t="shared" si="13"/>
        <v>0</v>
      </c>
    </row>
    <row r="48" spans="2:48" x14ac:dyDescent="0.2">
      <c r="B48" s="228" t="str">
        <f>+Hip!$B$139</f>
        <v>Administración</v>
      </c>
      <c r="C48" s="342">
        <f>+Hip!$D$139*(1+$C$39)</f>
        <v>1.1767562407652785</v>
      </c>
      <c r="D48" s="164"/>
      <c r="E48" s="164">
        <f t="shared" si="14"/>
        <v>638.74770910166183</v>
      </c>
      <c r="F48" s="164"/>
      <c r="G48" s="194">
        <f t="shared" si="10"/>
        <v>0</v>
      </c>
      <c r="H48" s="194">
        <f t="shared" si="10"/>
        <v>0</v>
      </c>
      <c r="I48" s="194">
        <f t="shared" si="10"/>
        <v>0</v>
      </c>
      <c r="J48" s="194">
        <f t="shared" si="10"/>
        <v>0</v>
      </c>
      <c r="K48" s="194">
        <f t="shared" si="10"/>
        <v>6.3810942919774423</v>
      </c>
      <c r="L48" s="194">
        <f t="shared" si="10"/>
        <v>19.491889379670273</v>
      </c>
      <c r="M48" s="194">
        <f t="shared" si="10"/>
        <v>19.901219056643342</v>
      </c>
      <c r="N48" s="194">
        <f t="shared" si="10"/>
        <v>20.319144656832851</v>
      </c>
      <c r="O48" s="194">
        <f t="shared" si="10"/>
        <v>20.745846694626337</v>
      </c>
      <c r="P48" s="194">
        <f t="shared" si="10"/>
        <v>21.181509475213488</v>
      </c>
      <c r="Q48" s="194">
        <f t="shared" si="11"/>
        <v>21.626321174192974</v>
      </c>
      <c r="R48" s="194">
        <f t="shared" si="11"/>
        <v>22.080473918851023</v>
      </c>
      <c r="S48" s="194">
        <f t="shared" si="11"/>
        <v>22.544163871146889</v>
      </c>
      <c r="T48" s="194">
        <f t="shared" si="11"/>
        <v>23.017591312440974</v>
      </c>
      <c r="U48" s="194">
        <f t="shared" si="11"/>
        <v>23.500960730002234</v>
      </c>
      <c r="V48" s="194">
        <f t="shared" si="11"/>
        <v>23.994480905332278</v>
      </c>
      <c r="W48" s="194">
        <f t="shared" si="11"/>
        <v>24.498365004344251</v>
      </c>
      <c r="X48" s="194">
        <f t="shared" si="11"/>
        <v>25.012830669435481</v>
      </c>
      <c r="Y48" s="194">
        <f t="shared" si="11"/>
        <v>25.538100113493623</v>
      </c>
      <c r="Z48" s="194">
        <f t="shared" si="11"/>
        <v>26.074400215876985</v>
      </c>
      <c r="AA48" s="194">
        <f t="shared" si="12"/>
        <v>26.621962620410397</v>
      </c>
      <c r="AB48" s="194">
        <f t="shared" si="12"/>
        <v>27.181023835439017</v>
      </c>
      <c r="AC48" s="194">
        <f t="shared" si="12"/>
        <v>27.751825335983234</v>
      </c>
      <c r="AD48" s="194">
        <f t="shared" si="12"/>
        <v>28.33461366803888</v>
      </c>
      <c r="AE48" s="194">
        <f t="shared" si="12"/>
        <v>28.929640555067689</v>
      </c>
      <c r="AF48" s="194">
        <f t="shared" si="12"/>
        <v>29.537163006724107</v>
      </c>
      <c r="AG48" s="194">
        <f t="shared" si="12"/>
        <v>30.157443429865314</v>
      </c>
      <c r="AH48" s="194">
        <f t="shared" si="12"/>
        <v>30.79074974189248</v>
      </c>
      <c r="AI48" s="194">
        <f t="shared" si="12"/>
        <v>31.437355486472221</v>
      </c>
      <c r="AJ48" s="194">
        <f t="shared" si="12"/>
        <v>32.097539951688127</v>
      </c>
      <c r="AK48" s="194">
        <f t="shared" si="13"/>
        <v>0</v>
      </c>
      <c r="AL48" s="194">
        <f t="shared" si="13"/>
        <v>0</v>
      </c>
      <c r="AM48" s="194">
        <f t="shared" si="13"/>
        <v>0</v>
      </c>
      <c r="AN48" s="194">
        <f t="shared" si="13"/>
        <v>0</v>
      </c>
      <c r="AO48" s="194">
        <f t="shared" si="13"/>
        <v>0</v>
      </c>
      <c r="AP48" s="194">
        <f t="shared" si="13"/>
        <v>0</v>
      </c>
      <c r="AQ48" s="194">
        <f t="shared" si="13"/>
        <v>0</v>
      </c>
      <c r="AR48" s="194">
        <f t="shared" si="13"/>
        <v>0</v>
      </c>
      <c r="AS48" s="194">
        <f t="shared" si="13"/>
        <v>0</v>
      </c>
      <c r="AT48" s="194">
        <f t="shared" si="13"/>
        <v>0</v>
      </c>
      <c r="AU48" s="194">
        <f t="shared" si="13"/>
        <v>0</v>
      </c>
      <c r="AV48" s="194">
        <f t="shared" si="13"/>
        <v>0</v>
      </c>
    </row>
    <row r="49" spans="2:48" x14ac:dyDescent="0.2">
      <c r="B49" s="228" t="str">
        <f>+Hip!$B$140</f>
        <v>Emergencias</v>
      </c>
      <c r="C49" s="342">
        <f>+Hip!$D$140*(1+$C$39)</f>
        <v>4.1282332451783525E-2</v>
      </c>
      <c r="D49" s="164"/>
      <c r="E49" s="164">
        <f t="shared" si="14"/>
        <v>22.408205171532725</v>
      </c>
      <c r="F49" s="164"/>
      <c r="G49" s="194">
        <f t="shared" si="10"/>
        <v>0</v>
      </c>
      <c r="H49" s="194">
        <f t="shared" si="10"/>
        <v>0</v>
      </c>
      <c r="I49" s="194">
        <f t="shared" si="10"/>
        <v>0</v>
      </c>
      <c r="J49" s="194">
        <f t="shared" si="10"/>
        <v>0</v>
      </c>
      <c r="K49" s="194">
        <f t="shared" si="10"/>
        <v>0.22385813377652214</v>
      </c>
      <c r="L49" s="194">
        <f t="shared" si="10"/>
        <v>0.68380402806416063</v>
      </c>
      <c r="M49" s="194">
        <f t="shared" si="10"/>
        <v>0.69816391265350797</v>
      </c>
      <c r="N49" s="194">
        <f t="shared" si="10"/>
        <v>0.71282535481923148</v>
      </c>
      <c r="O49" s="194">
        <f t="shared" si="10"/>
        <v>0.72779468727043528</v>
      </c>
      <c r="P49" s="194">
        <f t="shared" si="10"/>
        <v>0.7430783757031143</v>
      </c>
      <c r="Q49" s="194">
        <f t="shared" si="11"/>
        <v>0.7586830215928797</v>
      </c>
      <c r="R49" s="194">
        <f t="shared" si="11"/>
        <v>0.77461536504633011</v>
      </c>
      <c r="S49" s="194">
        <f t="shared" si="11"/>
        <v>0.79088228771230296</v>
      </c>
      <c r="T49" s="194">
        <f t="shared" si="11"/>
        <v>0.80749081575426129</v>
      </c>
      <c r="U49" s="194">
        <f t="shared" si="11"/>
        <v>0.82444812288510072</v>
      </c>
      <c r="V49" s="194">
        <f t="shared" si="11"/>
        <v>0.84176153346568783</v>
      </c>
      <c r="W49" s="194">
        <f t="shared" si="11"/>
        <v>0.85943852566846701</v>
      </c>
      <c r="X49" s="194">
        <f t="shared" si="11"/>
        <v>0.87748673470750471</v>
      </c>
      <c r="Y49" s="194">
        <f t="shared" si="11"/>
        <v>0.89591395613636227</v>
      </c>
      <c r="Z49" s="194">
        <f t="shared" si="11"/>
        <v>0.91472814921522583</v>
      </c>
      <c r="AA49" s="194">
        <f t="shared" si="12"/>
        <v>0.93393744034874548</v>
      </c>
      <c r="AB49" s="194">
        <f t="shared" si="12"/>
        <v>0.95355012659606897</v>
      </c>
      <c r="AC49" s="194">
        <f t="shared" si="12"/>
        <v>0.97357467925458641</v>
      </c>
      <c r="AD49" s="194">
        <f t="shared" si="12"/>
        <v>0.99401974751893252</v>
      </c>
      <c r="AE49" s="194">
        <f t="shared" si="12"/>
        <v>1.0148941622168302</v>
      </c>
      <c r="AF49" s="194">
        <f t="shared" si="12"/>
        <v>1.0362069396233835</v>
      </c>
      <c r="AG49" s="194">
        <f t="shared" si="12"/>
        <v>1.0579672853554742</v>
      </c>
      <c r="AH49" s="194">
        <f t="shared" si="12"/>
        <v>1.0801845983479392</v>
      </c>
      <c r="AI49" s="194">
        <f t="shared" si="12"/>
        <v>1.1028684749132458</v>
      </c>
      <c r="AJ49" s="194">
        <f t="shared" si="12"/>
        <v>1.1260287128864237</v>
      </c>
      <c r="AK49" s="194">
        <f t="shared" si="13"/>
        <v>0</v>
      </c>
      <c r="AL49" s="194">
        <f t="shared" si="13"/>
        <v>0</v>
      </c>
      <c r="AM49" s="194">
        <f t="shared" si="13"/>
        <v>0</v>
      </c>
      <c r="AN49" s="194">
        <f t="shared" si="13"/>
        <v>0</v>
      </c>
      <c r="AO49" s="194">
        <f t="shared" si="13"/>
        <v>0</v>
      </c>
      <c r="AP49" s="194">
        <f t="shared" si="13"/>
        <v>0</v>
      </c>
      <c r="AQ49" s="194">
        <f t="shared" si="13"/>
        <v>0</v>
      </c>
      <c r="AR49" s="194">
        <f t="shared" si="13"/>
        <v>0</v>
      </c>
      <c r="AS49" s="194">
        <f t="shared" si="13"/>
        <v>0</v>
      </c>
      <c r="AT49" s="194">
        <f t="shared" si="13"/>
        <v>0</v>
      </c>
      <c r="AU49" s="194">
        <f t="shared" si="13"/>
        <v>0</v>
      </c>
      <c r="AV49" s="194">
        <f t="shared" si="13"/>
        <v>0</v>
      </c>
    </row>
    <row r="50" spans="2:48" x14ac:dyDescent="0.2">
      <c r="B50" s="228"/>
      <c r="C50" s="342"/>
      <c r="D50" s="164"/>
      <c r="E50" s="164"/>
      <c r="F50" s="16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</row>
    <row r="51" spans="2:48" x14ac:dyDescent="0.2">
      <c r="B51" s="5" t="s">
        <v>400</v>
      </c>
      <c r="D51" s="358">
        <f>+D21</f>
        <v>44.16</v>
      </c>
      <c r="E51" s="381" t="s">
        <v>495</v>
      </c>
      <c r="F51" s="16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</row>
    <row r="52" spans="2:48" x14ac:dyDescent="0.2">
      <c r="B52" s="5" t="s">
        <v>28</v>
      </c>
      <c r="C52" s="181"/>
      <c r="D52" s="358"/>
      <c r="E52" s="383">
        <f>+SUM(G52:AV52)</f>
        <v>39879.416865860789</v>
      </c>
      <c r="F52" s="164"/>
      <c r="G52" s="382">
        <f t="shared" ref="G52:AV52" si="15">+SUM(G53:G59)</f>
        <v>0</v>
      </c>
      <c r="H52" s="382">
        <f t="shared" si="15"/>
        <v>0</v>
      </c>
      <c r="I52" s="382">
        <f t="shared" si="15"/>
        <v>0</v>
      </c>
      <c r="J52" s="382">
        <f t="shared" si="15"/>
        <v>844.1379385351911</v>
      </c>
      <c r="K52" s="382">
        <f t="shared" si="15"/>
        <v>1143.9296904153343</v>
      </c>
      <c r="L52" s="382">
        <f t="shared" si="15"/>
        <v>1167.9522139140565</v>
      </c>
      <c r="M52" s="382">
        <f t="shared" si="15"/>
        <v>1192.4792104062517</v>
      </c>
      <c r="N52" s="382">
        <f t="shared" si="15"/>
        <v>1217.5212738247828</v>
      </c>
      <c r="O52" s="382">
        <f t="shared" si="15"/>
        <v>1243.0892205751029</v>
      </c>
      <c r="P52" s="382">
        <f t="shared" si="15"/>
        <v>1269.1940942071799</v>
      </c>
      <c r="Q52" s="382">
        <f t="shared" si="15"/>
        <v>1295.8471701855308</v>
      </c>
      <c r="R52" s="382">
        <f t="shared" si="15"/>
        <v>1323.0599607594268</v>
      </c>
      <c r="S52" s="382">
        <f t="shared" si="15"/>
        <v>1350.8442199353747</v>
      </c>
      <c r="T52" s="382">
        <f t="shared" si="15"/>
        <v>1379.2119485540172</v>
      </c>
      <c r="U52" s="382">
        <f t="shared" si="15"/>
        <v>1408.1753994736516</v>
      </c>
      <c r="V52" s="382">
        <f t="shared" si="15"/>
        <v>1437.7470828625981</v>
      </c>
      <c r="W52" s="382">
        <f t="shared" si="15"/>
        <v>1467.9397716027124</v>
      </c>
      <c r="X52" s="382">
        <f t="shared" si="15"/>
        <v>1498.7665068063693</v>
      </c>
      <c r="Y52" s="382">
        <f t="shared" si="15"/>
        <v>1530.2406034493029</v>
      </c>
      <c r="Z52" s="382">
        <f t="shared" si="15"/>
        <v>1562.3756561217383</v>
      </c>
      <c r="AA52" s="382">
        <f t="shared" si="15"/>
        <v>1595.1855449002944</v>
      </c>
      <c r="AB52" s="382">
        <f t="shared" si="15"/>
        <v>1628.6844413432004</v>
      </c>
      <c r="AC52" s="382">
        <f t="shared" si="15"/>
        <v>1662.8868146114078</v>
      </c>
      <c r="AD52" s="382">
        <f t="shared" si="15"/>
        <v>1697.8074377182475</v>
      </c>
      <c r="AE52" s="382">
        <f t="shared" si="15"/>
        <v>1733.4613939103301</v>
      </c>
      <c r="AF52" s="382">
        <f t="shared" si="15"/>
        <v>1769.8640831824466</v>
      </c>
      <c r="AG52" s="382">
        <f t="shared" si="15"/>
        <v>1807.0312289292776</v>
      </c>
      <c r="AH52" s="382">
        <f t="shared" si="15"/>
        <v>1844.9788847367922</v>
      </c>
      <c r="AI52" s="382">
        <f t="shared" si="15"/>
        <v>1883.7234413162651</v>
      </c>
      <c r="AJ52" s="382">
        <f t="shared" si="15"/>
        <v>1923.2816335839068</v>
      </c>
      <c r="AK52" s="382">
        <f t="shared" si="15"/>
        <v>0</v>
      </c>
      <c r="AL52" s="382">
        <f t="shared" si="15"/>
        <v>0</v>
      </c>
      <c r="AM52" s="382">
        <f t="shared" si="15"/>
        <v>0</v>
      </c>
      <c r="AN52" s="382">
        <f t="shared" si="15"/>
        <v>0</v>
      </c>
      <c r="AO52" s="382">
        <f t="shared" si="15"/>
        <v>0</v>
      </c>
      <c r="AP52" s="382">
        <f t="shared" si="15"/>
        <v>0</v>
      </c>
      <c r="AQ52" s="382">
        <f t="shared" si="15"/>
        <v>0</v>
      </c>
      <c r="AR52" s="382">
        <f t="shared" si="15"/>
        <v>0</v>
      </c>
      <c r="AS52" s="382">
        <f t="shared" si="15"/>
        <v>0</v>
      </c>
      <c r="AT52" s="382">
        <f t="shared" si="15"/>
        <v>0</v>
      </c>
      <c r="AU52" s="382">
        <f t="shared" si="15"/>
        <v>0</v>
      </c>
      <c r="AV52" s="382">
        <f t="shared" si="15"/>
        <v>0</v>
      </c>
    </row>
    <row r="53" spans="2:48" x14ac:dyDescent="0.2">
      <c r="B53" s="228" t="str">
        <f>+Hip!$B$134</f>
        <v>Mantenimiento rutinario</v>
      </c>
      <c r="C53" s="342">
        <f>+Hip!$D$134*(1+$C$39)</f>
        <v>12.314503061398728</v>
      </c>
      <c r="D53" s="164"/>
      <c r="E53" s="164">
        <f>+SUM(G53:AV53)</f>
        <v>23478.254874917402</v>
      </c>
      <c r="F53" s="164"/>
      <c r="G53" s="194">
        <f t="shared" ref="G53:P59" si="16">+$C53*G$7*G$12*$D$51</f>
        <v>0</v>
      </c>
      <c r="H53" s="194">
        <f t="shared" si="16"/>
        <v>0</v>
      </c>
      <c r="I53" s="194">
        <f t="shared" si="16"/>
        <v>0</v>
      </c>
      <c r="J53" s="194">
        <f t="shared" si="16"/>
        <v>496.97029766457672</v>
      </c>
      <c r="K53" s="194">
        <f t="shared" si="16"/>
        <v>673.46703992425262</v>
      </c>
      <c r="L53" s="194">
        <f t="shared" si="16"/>
        <v>687.60984776266196</v>
      </c>
      <c r="M53" s="194">
        <f t="shared" si="16"/>
        <v>702.04965456567766</v>
      </c>
      <c r="N53" s="194">
        <f t="shared" si="16"/>
        <v>716.79269731155694</v>
      </c>
      <c r="O53" s="194">
        <f t="shared" si="16"/>
        <v>731.84534395509945</v>
      </c>
      <c r="P53" s="194">
        <f t="shared" si="16"/>
        <v>747.21409617815641</v>
      </c>
      <c r="Q53" s="194">
        <f t="shared" ref="Q53:Z59" si="17">+$C53*Q$7*Q$12*$D$51</f>
        <v>762.9055921978977</v>
      </c>
      <c r="R53" s="194">
        <f t="shared" si="17"/>
        <v>778.92660963405353</v>
      </c>
      <c r="S53" s="194">
        <f t="shared" si="17"/>
        <v>795.28406843636856</v>
      </c>
      <c r="T53" s="194">
        <f t="shared" si="17"/>
        <v>811.98503387353207</v>
      </c>
      <c r="U53" s="194">
        <f t="shared" si="17"/>
        <v>829.03671958487632</v>
      </c>
      <c r="V53" s="194">
        <f t="shared" si="17"/>
        <v>846.44649069615866</v>
      </c>
      <c r="W53" s="194">
        <f t="shared" si="17"/>
        <v>864.22186700077782</v>
      </c>
      <c r="X53" s="194">
        <f t="shared" si="17"/>
        <v>882.37052620779411</v>
      </c>
      <c r="Y53" s="194">
        <f t="shared" si="17"/>
        <v>900.90030725815768</v>
      </c>
      <c r="Z53" s="194">
        <f t="shared" si="17"/>
        <v>919.81921371057899</v>
      </c>
      <c r="AA53" s="194">
        <f t="shared" ref="AA53:AJ59" si="18">+$C53*AA$7*AA$12*$D$51</f>
        <v>939.13541719850093</v>
      </c>
      <c r="AB53" s="194">
        <f t="shared" si="18"/>
        <v>958.85726095966936</v>
      </c>
      <c r="AC53" s="194">
        <f t="shared" si="18"/>
        <v>978.99326343982239</v>
      </c>
      <c r="AD53" s="194">
        <f t="shared" si="18"/>
        <v>999.55212197205867</v>
      </c>
      <c r="AE53" s="194">
        <f t="shared" si="18"/>
        <v>1020.5427165334718</v>
      </c>
      <c r="AF53" s="194">
        <f t="shared" si="18"/>
        <v>1041.9741135806744</v>
      </c>
      <c r="AG53" s="194">
        <f t="shared" si="18"/>
        <v>1063.8555699658687</v>
      </c>
      <c r="AH53" s="194">
        <f t="shared" si="18"/>
        <v>1086.1965369351515</v>
      </c>
      <c r="AI53" s="194">
        <f t="shared" si="18"/>
        <v>1109.0066642107897</v>
      </c>
      <c r="AJ53" s="194">
        <f t="shared" si="18"/>
        <v>1132.2958041592162</v>
      </c>
      <c r="AK53" s="194">
        <f t="shared" ref="AK53:AV59" si="19">+$C53*AK$7*AK$12*$D$51</f>
        <v>0</v>
      </c>
      <c r="AL53" s="194">
        <f t="shared" si="19"/>
        <v>0</v>
      </c>
      <c r="AM53" s="194">
        <f t="shared" si="19"/>
        <v>0</v>
      </c>
      <c r="AN53" s="194">
        <f t="shared" si="19"/>
        <v>0</v>
      </c>
      <c r="AO53" s="194">
        <f t="shared" si="19"/>
        <v>0</v>
      </c>
      <c r="AP53" s="194">
        <f t="shared" si="19"/>
        <v>0</v>
      </c>
      <c r="AQ53" s="194">
        <f t="shared" si="19"/>
        <v>0</v>
      </c>
      <c r="AR53" s="194">
        <f t="shared" si="19"/>
        <v>0</v>
      </c>
      <c r="AS53" s="194">
        <f t="shared" si="19"/>
        <v>0</v>
      </c>
      <c r="AT53" s="194">
        <f t="shared" si="19"/>
        <v>0</v>
      </c>
      <c r="AU53" s="194">
        <f t="shared" si="19"/>
        <v>0</v>
      </c>
      <c r="AV53" s="194">
        <f t="shared" si="19"/>
        <v>0</v>
      </c>
    </row>
    <row r="54" spans="2:48" x14ac:dyDescent="0.2">
      <c r="B54" s="228" t="str">
        <f>+Hip!$B$135</f>
        <v>Renovación ITS</v>
      </c>
      <c r="C54" s="342">
        <f>+Hip!$D$135*(1+$C$39)</f>
        <v>3.9949684143135399E-2</v>
      </c>
      <c r="D54" s="164"/>
      <c r="E54" s="164">
        <f>+SUM(G54:AV54)</f>
        <v>76.166197028696274</v>
      </c>
      <c r="F54" s="164"/>
      <c r="G54" s="194">
        <f t="shared" si="16"/>
        <v>0</v>
      </c>
      <c r="H54" s="194">
        <f t="shared" si="16"/>
        <v>0</v>
      </c>
      <c r="I54" s="194">
        <f t="shared" si="16"/>
        <v>0</v>
      </c>
      <c r="J54" s="194">
        <f t="shared" si="16"/>
        <v>1.612229606118166</v>
      </c>
      <c r="K54" s="194">
        <f t="shared" si="16"/>
        <v>2.184805622414641</v>
      </c>
      <c r="L54" s="194">
        <f t="shared" si="16"/>
        <v>2.2306865404853484</v>
      </c>
      <c r="M54" s="194">
        <f t="shared" si="16"/>
        <v>2.2775309578355403</v>
      </c>
      <c r="N54" s="194">
        <f t="shared" si="16"/>
        <v>2.3253591079500864</v>
      </c>
      <c r="O54" s="194">
        <f t="shared" si="16"/>
        <v>2.3741916492170376</v>
      </c>
      <c r="P54" s="194">
        <f t="shared" si="16"/>
        <v>2.4240496738505954</v>
      </c>
      <c r="Q54" s="194">
        <f t="shared" si="17"/>
        <v>2.4749547170014581</v>
      </c>
      <c r="R54" s="194">
        <f t="shared" si="17"/>
        <v>2.526928766058488</v>
      </c>
      <c r="S54" s="194">
        <f t="shared" si="17"/>
        <v>2.5799942701457161</v>
      </c>
      <c r="T54" s="194">
        <f t="shared" si="17"/>
        <v>2.6341741498187758</v>
      </c>
      <c r="U54" s="194">
        <f t="shared" si="17"/>
        <v>2.6894918069649703</v>
      </c>
      <c r="V54" s="194">
        <f t="shared" si="17"/>
        <v>2.7459711349112341</v>
      </c>
      <c r="W54" s="194">
        <f t="shared" si="17"/>
        <v>2.8036365287443701</v>
      </c>
      <c r="X54" s="194">
        <f t="shared" si="17"/>
        <v>2.8625128958480017</v>
      </c>
      <c r="Y54" s="194">
        <f t="shared" si="17"/>
        <v>2.9226256666608088</v>
      </c>
      <c r="Z54" s="194">
        <f t="shared" si="17"/>
        <v>2.9840008056606857</v>
      </c>
      <c r="AA54" s="194">
        <f t="shared" si="18"/>
        <v>3.0466648225795598</v>
      </c>
      <c r="AB54" s="194">
        <f t="shared" si="18"/>
        <v>3.1106447838537301</v>
      </c>
      <c r="AC54" s="194">
        <f t="shared" si="18"/>
        <v>3.1759683243146584</v>
      </c>
      <c r="AD54" s="194">
        <f t="shared" si="18"/>
        <v>3.2426636591252658</v>
      </c>
      <c r="AE54" s="194">
        <f t="shared" si="18"/>
        <v>3.3107595959668963</v>
      </c>
      <c r="AF54" s="194">
        <f t="shared" si="18"/>
        <v>3.3802855474822007</v>
      </c>
      <c r="AG54" s="194">
        <f t="shared" si="18"/>
        <v>3.4512715439793262</v>
      </c>
      <c r="AH54" s="194">
        <f t="shared" si="18"/>
        <v>3.5237482464028913</v>
      </c>
      <c r="AI54" s="194">
        <f t="shared" si="18"/>
        <v>3.5977469595773521</v>
      </c>
      <c r="AJ54" s="194">
        <f t="shared" si="18"/>
        <v>3.6732996457284761</v>
      </c>
      <c r="AK54" s="194">
        <f t="shared" si="19"/>
        <v>0</v>
      </c>
      <c r="AL54" s="194">
        <f t="shared" si="19"/>
        <v>0</v>
      </c>
      <c r="AM54" s="194">
        <f t="shared" si="19"/>
        <v>0</v>
      </c>
      <c r="AN54" s="194">
        <f t="shared" si="19"/>
        <v>0</v>
      </c>
      <c r="AO54" s="194">
        <f t="shared" si="19"/>
        <v>0</v>
      </c>
      <c r="AP54" s="194">
        <f t="shared" si="19"/>
        <v>0</v>
      </c>
      <c r="AQ54" s="194">
        <f t="shared" si="19"/>
        <v>0</v>
      </c>
      <c r="AR54" s="194">
        <f t="shared" si="19"/>
        <v>0</v>
      </c>
      <c r="AS54" s="194">
        <f t="shared" si="19"/>
        <v>0</v>
      </c>
      <c r="AT54" s="194">
        <f t="shared" si="19"/>
        <v>0</v>
      </c>
      <c r="AU54" s="194">
        <f t="shared" si="19"/>
        <v>0</v>
      </c>
      <c r="AV54" s="194">
        <f t="shared" si="19"/>
        <v>0</v>
      </c>
    </row>
    <row r="55" spans="2:48" x14ac:dyDescent="0.2">
      <c r="B55" s="228" t="str">
        <f>+Hip!$B$136</f>
        <v>Compensación Ambiental</v>
      </c>
      <c r="C55" s="342">
        <f>+Hip!$D$136*(1+$C$39)</f>
        <v>0.8345535775107743</v>
      </c>
      <c r="D55" s="164"/>
      <c r="E55" s="164">
        <f>+SUM(G55:AV55)</f>
        <v>1591.1207705158145</v>
      </c>
      <c r="F55" s="164"/>
      <c r="G55" s="194">
        <f t="shared" si="16"/>
        <v>0</v>
      </c>
      <c r="H55" s="194">
        <f t="shared" si="16"/>
        <v>0</v>
      </c>
      <c r="I55" s="194">
        <f t="shared" si="16"/>
        <v>0</v>
      </c>
      <c r="J55" s="194">
        <f t="shared" si="16"/>
        <v>33.679665169165034</v>
      </c>
      <c r="K55" s="194">
        <f t="shared" si="16"/>
        <v>45.640845164606858</v>
      </c>
      <c r="L55" s="194">
        <f t="shared" si="16"/>
        <v>46.599302913063603</v>
      </c>
      <c r="M55" s="194">
        <f t="shared" si="16"/>
        <v>47.577888274237935</v>
      </c>
      <c r="N55" s="194">
        <f t="shared" si="16"/>
        <v>48.577023927996926</v>
      </c>
      <c r="O55" s="194">
        <f t="shared" si="16"/>
        <v>49.597141430484847</v>
      </c>
      <c r="P55" s="194">
        <f t="shared" si="16"/>
        <v>50.638681400525023</v>
      </c>
      <c r="Q55" s="194">
        <f t="shared" si="17"/>
        <v>51.702093709936051</v>
      </c>
      <c r="R55" s="194">
        <f t="shared" si="17"/>
        <v>52.787837677844699</v>
      </c>
      <c r="S55" s="194">
        <f t="shared" si="17"/>
        <v>53.896382269079432</v>
      </c>
      <c r="T55" s="194">
        <f t="shared" si="17"/>
        <v>55.028206296730097</v>
      </c>
      <c r="U55" s="194">
        <f t="shared" si="17"/>
        <v>56.183798628961426</v>
      </c>
      <c r="V55" s="194">
        <f t="shared" si="17"/>
        <v>57.363658400169605</v>
      </c>
      <c r="W55" s="194">
        <f t="shared" si="17"/>
        <v>58.568295226573163</v>
      </c>
      <c r="X55" s="194">
        <f t="shared" si="17"/>
        <v>59.798229426331204</v>
      </c>
      <c r="Y55" s="194">
        <f t="shared" si="17"/>
        <v>61.053992244284139</v>
      </c>
      <c r="Z55" s="194">
        <f t="shared" si="17"/>
        <v>62.3361260814141</v>
      </c>
      <c r="AA55" s="194">
        <f t="shared" si="18"/>
        <v>63.645184729123798</v>
      </c>
      <c r="AB55" s="194">
        <f t="shared" si="18"/>
        <v>64.981733608435391</v>
      </c>
      <c r="AC55" s="194">
        <f t="shared" si="18"/>
        <v>66.346350014212533</v>
      </c>
      <c r="AD55" s="194">
        <f t="shared" si="18"/>
        <v>67.73962336451099</v>
      </c>
      <c r="AE55" s="194">
        <f t="shared" si="18"/>
        <v>69.162155455165703</v>
      </c>
      <c r="AF55" s="194">
        <f t="shared" si="18"/>
        <v>70.614560719724182</v>
      </c>
      <c r="AG55" s="194">
        <f t="shared" si="18"/>
        <v>72.097466494838386</v>
      </c>
      <c r="AH55" s="194">
        <f t="shared" si="18"/>
        <v>73.611513291229983</v>
      </c>
      <c r="AI55" s="194">
        <f t="shared" si="18"/>
        <v>75.157355070345801</v>
      </c>
      <c r="AJ55" s="194">
        <f t="shared" si="18"/>
        <v>76.735659526823042</v>
      </c>
      <c r="AK55" s="194">
        <f t="shared" si="19"/>
        <v>0</v>
      </c>
      <c r="AL55" s="194">
        <f t="shared" si="19"/>
        <v>0</v>
      </c>
      <c r="AM55" s="194">
        <f t="shared" si="19"/>
        <v>0</v>
      </c>
      <c r="AN55" s="194">
        <f t="shared" si="19"/>
        <v>0</v>
      </c>
      <c r="AO55" s="194">
        <f t="shared" si="19"/>
        <v>0</v>
      </c>
      <c r="AP55" s="194">
        <f t="shared" si="19"/>
        <v>0</v>
      </c>
      <c r="AQ55" s="194">
        <f t="shared" si="19"/>
        <v>0</v>
      </c>
      <c r="AR55" s="194">
        <f t="shared" si="19"/>
        <v>0</v>
      </c>
      <c r="AS55" s="194">
        <f t="shared" si="19"/>
        <v>0</v>
      </c>
      <c r="AT55" s="194">
        <f t="shared" si="19"/>
        <v>0</v>
      </c>
      <c r="AU55" s="194">
        <f t="shared" si="19"/>
        <v>0</v>
      </c>
      <c r="AV55" s="194">
        <f t="shared" si="19"/>
        <v>0</v>
      </c>
    </row>
    <row r="56" spans="2:48" x14ac:dyDescent="0.2">
      <c r="B56" s="228" t="str">
        <f>+Hip!$B$137</f>
        <v>Operación</v>
      </c>
      <c r="C56" s="342">
        <f>+Hip!$D$137*(1+$C$39)</f>
        <v>2.8857742194983671</v>
      </c>
      <c r="D56" s="164"/>
      <c r="E56" s="164">
        <f>+SUM(G56:AV56)</f>
        <v>5501.8819922363045</v>
      </c>
      <c r="F56" s="164"/>
      <c r="G56" s="194">
        <f t="shared" si="16"/>
        <v>0</v>
      </c>
      <c r="H56" s="194">
        <f t="shared" si="16"/>
        <v>0</v>
      </c>
      <c r="I56" s="194">
        <f t="shared" si="16"/>
        <v>0</v>
      </c>
      <c r="J56" s="194">
        <f t="shared" si="16"/>
        <v>116.45976014674598</v>
      </c>
      <c r="K56" s="194">
        <f t="shared" si="16"/>
        <v>157.81991460031671</v>
      </c>
      <c r="L56" s="194">
        <f t="shared" si="16"/>
        <v>161.13413280692336</v>
      </c>
      <c r="M56" s="194">
        <f t="shared" si="16"/>
        <v>164.51794959586871</v>
      </c>
      <c r="N56" s="194">
        <f t="shared" si="16"/>
        <v>167.97282653738193</v>
      </c>
      <c r="O56" s="194">
        <f t="shared" si="16"/>
        <v>171.50025589466691</v>
      </c>
      <c r="P56" s="194">
        <f t="shared" si="16"/>
        <v>175.10176126845491</v>
      </c>
      <c r="Q56" s="194">
        <f t="shared" si="17"/>
        <v>178.77889825509246</v>
      </c>
      <c r="R56" s="194">
        <f t="shared" si="17"/>
        <v>182.53325511844938</v>
      </c>
      <c r="S56" s="194">
        <f t="shared" si="17"/>
        <v>186.36645347593679</v>
      </c>
      <c r="T56" s="194">
        <f t="shared" si="17"/>
        <v>190.28014899893145</v>
      </c>
      <c r="U56" s="194">
        <f t="shared" si="17"/>
        <v>194.27603212790902</v>
      </c>
      <c r="V56" s="194">
        <f t="shared" si="17"/>
        <v>198.35582880259508</v>
      </c>
      <c r="W56" s="194">
        <f t="shared" si="17"/>
        <v>202.52130120744951</v>
      </c>
      <c r="X56" s="194">
        <f t="shared" si="17"/>
        <v>206.77424853280598</v>
      </c>
      <c r="Y56" s="194">
        <f t="shared" si="17"/>
        <v>211.11650775199487</v>
      </c>
      <c r="Z56" s="194">
        <f t="shared" si="17"/>
        <v>215.54995441478673</v>
      </c>
      <c r="AA56" s="194">
        <f t="shared" si="18"/>
        <v>220.07650345749721</v>
      </c>
      <c r="AB56" s="194">
        <f t="shared" si="18"/>
        <v>224.69811003010463</v>
      </c>
      <c r="AC56" s="194">
        <f t="shared" si="18"/>
        <v>229.41677034073683</v>
      </c>
      <c r="AD56" s="194">
        <f t="shared" si="18"/>
        <v>234.23452251789232</v>
      </c>
      <c r="AE56" s="194">
        <f t="shared" si="18"/>
        <v>239.15344749076803</v>
      </c>
      <c r="AF56" s="194">
        <f t="shared" si="18"/>
        <v>244.17566988807414</v>
      </c>
      <c r="AG56" s="194">
        <f t="shared" si="18"/>
        <v>249.30335895572364</v>
      </c>
      <c r="AH56" s="194">
        <f t="shared" si="18"/>
        <v>254.5387294937938</v>
      </c>
      <c r="AI56" s="194">
        <f t="shared" si="18"/>
        <v>259.88404281316349</v>
      </c>
      <c r="AJ56" s="194">
        <f t="shared" si="18"/>
        <v>265.34160771223986</v>
      </c>
      <c r="AK56" s="194">
        <f t="shared" si="19"/>
        <v>0</v>
      </c>
      <c r="AL56" s="194">
        <f t="shared" si="19"/>
        <v>0</v>
      </c>
      <c r="AM56" s="194">
        <f t="shared" si="19"/>
        <v>0</v>
      </c>
      <c r="AN56" s="194">
        <f t="shared" si="19"/>
        <v>0</v>
      </c>
      <c r="AO56" s="194">
        <f t="shared" si="19"/>
        <v>0</v>
      </c>
      <c r="AP56" s="194">
        <f t="shared" si="19"/>
        <v>0</v>
      </c>
      <c r="AQ56" s="194">
        <f t="shared" si="19"/>
        <v>0</v>
      </c>
      <c r="AR56" s="194">
        <f t="shared" si="19"/>
        <v>0</v>
      </c>
      <c r="AS56" s="194">
        <f t="shared" si="19"/>
        <v>0</v>
      </c>
      <c r="AT56" s="194">
        <f t="shared" si="19"/>
        <v>0</v>
      </c>
      <c r="AU56" s="194">
        <f t="shared" si="19"/>
        <v>0</v>
      </c>
      <c r="AV56" s="194">
        <f t="shared" si="19"/>
        <v>0</v>
      </c>
    </row>
    <row r="57" spans="2:48" x14ac:dyDescent="0.2">
      <c r="B57" s="228" t="str">
        <f>+Hip!$B$138</f>
        <v>Equipos</v>
      </c>
      <c r="C57" s="342">
        <f>+Hip!$D$138*(1+$C$39)</f>
        <v>3.6242040487641525</v>
      </c>
      <c r="D57" s="164"/>
      <c r="E57" s="164">
        <f t="shared" ref="E57:E59" si="20">+SUM(G57:AV57)</f>
        <v>6909.7377256185846</v>
      </c>
      <c r="F57" s="164"/>
      <c r="G57" s="194">
        <f t="shared" si="16"/>
        <v>0</v>
      </c>
      <c r="H57" s="194">
        <f t="shared" si="16"/>
        <v>0</v>
      </c>
      <c r="I57" s="194">
        <f t="shared" si="16"/>
        <v>0</v>
      </c>
      <c r="J57" s="194">
        <f t="shared" si="16"/>
        <v>146.260206841583</v>
      </c>
      <c r="K57" s="194">
        <f t="shared" si="16"/>
        <v>198.2038544822492</v>
      </c>
      <c r="L57" s="194">
        <f t="shared" si="16"/>
        <v>202.36613542637642</v>
      </c>
      <c r="M57" s="194">
        <f t="shared" si="16"/>
        <v>206.61582427033028</v>
      </c>
      <c r="N57" s="194">
        <f t="shared" si="16"/>
        <v>210.95475658000717</v>
      </c>
      <c r="O57" s="194">
        <f t="shared" si="16"/>
        <v>215.38480646818729</v>
      </c>
      <c r="P57" s="194">
        <f t="shared" si="16"/>
        <v>219.90788740401922</v>
      </c>
      <c r="Q57" s="194">
        <f t="shared" si="17"/>
        <v>224.52595303950361</v>
      </c>
      <c r="R57" s="194">
        <f t="shared" si="17"/>
        <v>229.24099805333313</v>
      </c>
      <c r="S57" s="194">
        <f t="shared" si="17"/>
        <v>234.05505901245314</v>
      </c>
      <c r="T57" s="194">
        <f t="shared" si="17"/>
        <v>238.97021525171462</v>
      </c>
      <c r="U57" s="194">
        <f t="shared" si="17"/>
        <v>243.98858977200064</v>
      </c>
      <c r="V57" s="194">
        <f t="shared" si="17"/>
        <v>249.1123501572126</v>
      </c>
      <c r="W57" s="194">
        <f t="shared" si="17"/>
        <v>254.34370951051403</v>
      </c>
      <c r="X57" s="194">
        <f t="shared" si="17"/>
        <v>259.68492741023482</v>
      </c>
      <c r="Y57" s="194">
        <f t="shared" si="17"/>
        <v>265.13831088584971</v>
      </c>
      <c r="Z57" s="194">
        <f t="shared" si="17"/>
        <v>270.70621541445252</v>
      </c>
      <c r="AA57" s="194">
        <f t="shared" si="18"/>
        <v>276.39104593815603</v>
      </c>
      <c r="AB57" s="194">
        <f t="shared" si="18"/>
        <v>282.19525790285729</v>
      </c>
      <c r="AC57" s="194">
        <f t="shared" si="18"/>
        <v>288.12135831881727</v>
      </c>
      <c r="AD57" s="194">
        <f t="shared" si="18"/>
        <v>294.17190684351237</v>
      </c>
      <c r="AE57" s="194">
        <f t="shared" si="18"/>
        <v>300.34951688722612</v>
      </c>
      <c r="AF57" s="194">
        <f t="shared" si="18"/>
        <v>306.65685674185784</v>
      </c>
      <c r="AG57" s="194">
        <f t="shared" si="18"/>
        <v>313.09665073343677</v>
      </c>
      <c r="AH57" s="194">
        <f t="shared" si="18"/>
        <v>319.67168039883893</v>
      </c>
      <c r="AI57" s="194">
        <f t="shared" si="18"/>
        <v>326.3847856872145</v>
      </c>
      <c r="AJ57" s="194">
        <f t="shared" si="18"/>
        <v>333.23886618664596</v>
      </c>
      <c r="AK57" s="194">
        <f t="shared" si="19"/>
        <v>0</v>
      </c>
      <c r="AL57" s="194">
        <f t="shared" si="19"/>
        <v>0</v>
      </c>
      <c r="AM57" s="194">
        <f t="shared" si="19"/>
        <v>0</v>
      </c>
      <c r="AN57" s="194">
        <f t="shared" si="19"/>
        <v>0</v>
      </c>
      <c r="AO57" s="194">
        <f t="shared" si="19"/>
        <v>0</v>
      </c>
      <c r="AP57" s="194">
        <f t="shared" si="19"/>
        <v>0</v>
      </c>
      <c r="AQ57" s="194">
        <f t="shared" si="19"/>
        <v>0</v>
      </c>
      <c r="AR57" s="194">
        <f t="shared" si="19"/>
        <v>0</v>
      </c>
      <c r="AS57" s="194">
        <f t="shared" si="19"/>
        <v>0</v>
      </c>
      <c r="AT57" s="194">
        <f t="shared" si="19"/>
        <v>0</v>
      </c>
      <c r="AU57" s="194">
        <f t="shared" si="19"/>
        <v>0</v>
      </c>
      <c r="AV57" s="194">
        <f t="shared" si="19"/>
        <v>0</v>
      </c>
    </row>
    <row r="58" spans="2:48" x14ac:dyDescent="0.2">
      <c r="B58" s="228" t="str">
        <f>+Hip!$B$139</f>
        <v>Administración</v>
      </c>
      <c r="C58" s="342">
        <f>+Hip!$D$139*(1+$C$39)</f>
        <v>1.1767562407652785</v>
      </c>
      <c r="D58" s="164"/>
      <c r="E58" s="164">
        <f t="shared" si="20"/>
        <v>2243.5483436551081</v>
      </c>
      <c r="F58" s="164"/>
      <c r="G58" s="194">
        <f t="shared" si="16"/>
        <v>0</v>
      </c>
      <c r="H58" s="194">
        <f t="shared" si="16"/>
        <v>0</v>
      </c>
      <c r="I58" s="194">
        <f t="shared" si="16"/>
        <v>0</v>
      </c>
      <c r="J58" s="194">
        <f t="shared" si="16"/>
        <v>47.489768473478584</v>
      </c>
      <c r="K58" s="194">
        <f t="shared" si="16"/>
        <v>64.355543884250523</v>
      </c>
      <c r="L58" s="194">
        <f t="shared" si="16"/>
        <v>65.707010305819793</v>
      </c>
      <c r="M58" s="194">
        <f t="shared" si="16"/>
        <v>67.086857522241985</v>
      </c>
      <c r="N58" s="194">
        <f t="shared" si="16"/>
        <v>68.495681530209055</v>
      </c>
      <c r="O58" s="194">
        <f t="shared" si="16"/>
        <v>69.934090842343437</v>
      </c>
      <c r="P58" s="194">
        <f t="shared" si="16"/>
        <v>71.40270675003265</v>
      </c>
      <c r="Q58" s="194">
        <f t="shared" si="17"/>
        <v>72.902163591783335</v>
      </c>
      <c r="R58" s="194">
        <f t="shared" si="17"/>
        <v>74.433109027210776</v>
      </c>
      <c r="S58" s="194">
        <f t="shared" si="17"/>
        <v>75.996204316782183</v>
      </c>
      <c r="T58" s="194">
        <f t="shared" si="17"/>
        <v>77.592124607434613</v>
      </c>
      <c r="U58" s="194">
        <f t="shared" si="17"/>
        <v>79.221559224190727</v>
      </c>
      <c r="V58" s="194">
        <f t="shared" si="17"/>
        <v>80.885211967898726</v>
      </c>
      <c r="W58" s="194">
        <f t="shared" si="17"/>
        <v>82.583801419224585</v>
      </c>
      <c r="X58" s="194">
        <f t="shared" si="17"/>
        <v>84.318061249028304</v>
      </c>
      <c r="Y58" s="194">
        <f t="shared" si="17"/>
        <v>86.088740535257884</v>
      </c>
      <c r="Z58" s="194">
        <f t="shared" si="17"/>
        <v>87.896604086498286</v>
      </c>
      <c r="AA58" s="194">
        <f t="shared" si="18"/>
        <v>89.742432772314743</v>
      </c>
      <c r="AB58" s="194">
        <f t="shared" si="18"/>
        <v>91.627023860533356</v>
      </c>
      <c r="AC58" s="194">
        <f t="shared" si="18"/>
        <v>93.551191361604552</v>
      </c>
      <c r="AD58" s="194">
        <f t="shared" si="18"/>
        <v>95.51576638019823</v>
      </c>
      <c r="AE58" s="194">
        <f t="shared" si="18"/>
        <v>97.521597474182371</v>
      </c>
      <c r="AF58" s="194">
        <f t="shared" si="18"/>
        <v>99.5695510211402</v>
      </c>
      <c r="AG58" s="194">
        <f t="shared" si="18"/>
        <v>101.66051159258414</v>
      </c>
      <c r="AH58" s="194">
        <f t="shared" si="18"/>
        <v>103.79538233602838</v>
      </c>
      <c r="AI58" s="194">
        <f t="shared" si="18"/>
        <v>105.97508536508498</v>
      </c>
      <c r="AJ58" s="194">
        <f t="shared" si="18"/>
        <v>108.20056215775173</v>
      </c>
      <c r="AK58" s="194">
        <f t="shared" si="19"/>
        <v>0</v>
      </c>
      <c r="AL58" s="194">
        <f t="shared" si="19"/>
        <v>0</v>
      </c>
      <c r="AM58" s="194">
        <f t="shared" si="19"/>
        <v>0</v>
      </c>
      <c r="AN58" s="194">
        <f t="shared" si="19"/>
        <v>0</v>
      </c>
      <c r="AO58" s="194">
        <f t="shared" si="19"/>
        <v>0</v>
      </c>
      <c r="AP58" s="194">
        <f t="shared" si="19"/>
        <v>0</v>
      </c>
      <c r="AQ58" s="194">
        <f t="shared" si="19"/>
        <v>0</v>
      </c>
      <c r="AR58" s="194">
        <f t="shared" si="19"/>
        <v>0</v>
      </c>
      <c r="AS58" s="194">
        <f t="shared" si="19"/>
        <v>0</v>
      </c>
      <c r="AT58" s="194">
        <f t="shared" si="19"/>
        <v>0</v>
      </c>
      <c r="AU58" s="194">
        <f t="shared" si="19"/>
        <v>0</v>
      </c>
      <c r="AV58" s="194">
        <f t="shared" si="19"/>
        <v>0</v>
      </c>
    </row>
    <row r="59" spans="2:48" x14ac:dyDescent="0.2">
      <c r="B59" s="228" t="str">
        <f>+Hip!$B$140</f>
        <v>Emergencias</v>
      </c>
      <c r="C59" s="342">
        <f>+Hip!$D$140*(1+$C$39)</f>
        <v>4.1282332451783525E-2</v>
      </c>
      <c r="D59" s="164"/>
      <c r="E59" s="164">
        <f t="shared" si="20"/>
        <v>78.706961888883384</v>
      </c>
      <c r="F59" s="164"/>
      <c r="G59" s="194">
        <f t="shared" si="16"/>
        <v>0</v>
      </c>
      <c r="H59" s="194">
        <f t="shared" si="16"/>
        <v>0</v>
      </c>
      <c r="I59" s="194">
        <f t="shared" si="16"/>
        <v>0</v>
      </c>
      <c r="J59" s="194">
        <f t="shared" si="16"/>
        <v>1.6660106335237355</v>
      </c>
      <c r="K59" s="194">
        <f t="shared" si="16"/>
        <v>2.2576867372440832</v>
      </c>
      <c r="L59" s="194">
        <f t="shared" si="16"/>
        <v>2.3050981587262087</v>
      </c>
      <c r="M59" s="194">
        <f t="shared" si="16"/>
        <v>2.3535052200594588</v>
      </c>
      <c r="N59" s="194">
        <f t="shared" si="16"/>
        <v>2.402928829680707</v>
      </c>
      <c r="O59" s="194">
        <f t="shared" si="16"/>
        <v>2.4533903351040016</v>
      </c>
      <c r="P59" s="194">
        <f t="shared" si="16"/>
        <v>2.5049115321411852</v>
      </c>
      <c r="Q59" s="194">
        <f t="shared" si="17"/>
        <v>2.5575146743161499</v>
      </c>
      <c r="R59" s="194">
        <f t="shared" si="17"/>
        <v>2.6112224824767889</v>
      </c>
      <c r="S59" s="194">
        <f t="shared" si="17"/>
        <v>2.6660581546088009</v>
      </c>
      <c r="T59" s="194">
        <f t="shared" si="17"/>
        <v>2.7220453758555858</v>
      </c>
      <c r="U59" s="194">
        <f t="shared" si="17"/>
        <v>2.7792083287485529</v>
      </c>
      <c r="V59" s="194">
        <f t="shared" si="17"/>
        <v>2.8375717036522725</v>
      </c>
      <c r="W59" s="194">
        <f t="shared" si="17"/>
        <v>2.8971607094289697</v>
      </c>
      <c r="X59" s="194">
        <f t="shared" si="17"/>
        <v>2.9580010843269777</v>
      </c>
      <c r="Y59" s="194">
        <f t="shared" si="17"/>
        <v>3.0201191070978437</v>
      </c>
      <c r="Z59" s="194">
        <f t="shared" si="17"/>
        <v>3.0835416083468985</v>
      </c>
      <c r="AA59" s="194">
        <f t="shared" si="18"/>
        <v>3.1482959821221832</v>
      </c>
      <c r="AB59" s="194">
        <f t="shared" si="18"/>
        <v>3.2144101977467483</v>
      </c>
      <c r="AC59" s="194">
        <f t="shared" si="18"/>
        <v>3.2819128118994301</v>
      </c>
      <c r="AD59" s="194">
        <f t="shared" si="18"/>
        <v>3.3508329809493174</v>
      </c>
      <c r="AE59" s="194">
        <f t="shared" si="18"/>
        <v>3.4212004735492529</v>
      </c>
      <c r="AF59" s="194">
        <f t="shared" si="18"/>
        <v>3.4930456834937869</v>
      </c>
      <c r="AG59" s="194">
        <f t="shared" si="18"/>
        <v>3.566399642847156</v>
      </c>
      <c r="AH59" s="194">
        <f t="shared" si="18"/>
        <v>3.6412940353469461</v>
      </c>
      <c r="AI59" s="194">
        <f t="shared" si="18"/>
        <v>3.7177612100892317</v>
      </c>
      <c r="AJ59" s="194">
        <f t="shared" si="18"/>
        <v>3.7958341955011043</v>
      </c>
      <c r="AK59" s="194">
        <f t="shared" si="19"/>
        <v>0</v>
      </c>
      <c r="AL59" s="194">
        <f t="shared" si="19"/>
        <v>0</v>
      </c>
      <c r="AM59" s="194">
        <f t="shared" si="19"/>
        <v>0</v>
      </c>
      <c r="AN59" s="194">
        <f t="shared" si="19"/>
        <v>0</v>
      </c>
      <c r="AO59" s="194">
        <f t="shared" si="19"/>
        <v>0</v>
      </c>
      <c r="AP59" s="194">
        <f t="shared" si="19"/>
        <v>0</v>
      </c>
      <c r="AQ59" s="194">
        <f t="shared" si="19"/>
        <v>0</v>
      </c>
      <c r="AR59" s="194">
        <f t="shared" si="19"/>
        <v>0</v>
      </c>
      <c r="AS59" s="194">
        <f t="shared" si="19"/>
        <v>0</v>
      </c>
      <c r="AT59" s="194">
        <f t="shared" si="19"/>
        <v>0</v>
      </c>
      <c r="AU59" s="194">
        <f t="shared" si="19"/>
        <v>0</v>
      </c>
      <c r="AV59" s="194">
        <f t="shared" si="19"/>
        <v>0</v>
      </c>
    </row>
    <row r="60" spans="2:48" x14ac:dyDescent="0.2">
      <c r="B60" s="228"/>
      <c r="C60" s="342"/>
      <c r="D60" s="164"/>
      <c r="E60" s="164"/>
      <c r="F60" s="16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</row>
    <row r="61" spans="2:48" x14ac:dyDescent="0.2">
      <c r="B61" s="5" t="s">
        <v>401</v>
      </c>
      <c r="D61" s="358">
        <f>+D22</f>
        <v>51.5</v>
      </c>
      <c r="E61" s="381" t="s">
        <v>495</v>
      </c>
      <c r="F61" s="16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</row>
    <row r="62" spans="2:48" x14ac:dyDescent="0.2">
      <c r="B62" s="5" t="s">
        <v>28</v>
      </c>
      <c r="C62" s="181"/>
      <c r="D62" s="358"/>
      <c r="E62" s="383">
        <f>+SUM(G62:AV62)</f>
        <v>46507.925013401968</v>
      </c>
      <c r="F62" s="164"/>
      <c r="G62" s="382">
        <f t="shared" ref="G62:AV62" si="21">+SUM(G63:G69)</f>
        <v>0</v>
      </c>
      <c r="H62" s="382">
        <f t="shared" si="21"/>
        <v>0</v>
      </c>
      <c r="I62" s="382">
        <f t="shared" si="21"/>
        <v>0</v>
      </c>
      <c r="J62" s="382">
        <f t="shared" si="21"/>
        <v>984.44528610874875</v>
      </c>
      <c r="K62" s="382">
        <f t="shared" si="21"/>
        <v>1334.0665547189706</v>
      </c>
      <c r="L62" s="382">
        <f t="shared" si="21"/>
        <v>1362.0819523680689</v>
      </c>
      <c r="M62" s="382">
        <f t="shared" si="21"/>
        <v>1390.685673367798</v>
      </c>
      <c r="N62" s="382">
        <f t="shared" si="21"/>
        <v>1419.8900725085216</v>
      </c>
      <c r="O62" s="382">
        <f t="shared" si="21"/>
        <v>1449.7077640312002</v>
      </c>
      <c r="P62" s="382">
        <f t="shared" si="21"/>
        <v>1480.1516270758557</v>
      </c>
      <c r="Q62" s="382">
        <f t="shared" si="21"/>
        <v>1511.2348112444486</v>
      </c>
      <c r="R62" s="382">
        <f t="shared" si="21"/>
        <v>1542.9707422805816</v>
      </c>
      <c r="S62" s="382">
        <f t="shared" si="21"/>
        <v>1575.3731278684734</v>
      </c>
      <c r="T62" s="382">
        <f t="shared" si="21"/>
        <v>1608.4559635537114</v>
      </c>
      <c r="U62" s="382">
        <f t="shared" si="21"/>
        <v>1642.2335387883393</v>
      </c>
      <c r="V62" s="382">
        <f t="shared" si="21"/>
        <v>1676.7204431028943</v>
      </c>
      <c r="W62" s="382">
        <f t="shared" si="21"/>
        <v>1711.9315724080548</v>
      </c>
      <c r="X62" s="382">
        <f t="shared" si="21"/>
        <v>1747.882135428624</v>
      </c>
      <c r="Y62" s="382">
        <f t="shared" si="21"/>
        <v>1784.5876602726248</v>
      </c>
      <c r="Z62" s="382">
        <f t="shared" si="21"/>
        <v>1822.0640011383496</v>
      </c>
      <c r="AA62" s="382">
        <f t="shared" si="21"/>
        <v>1860.3273451622549</v>
      </c>
      <c r="AB62" s="382">
        <f t="shared" si="21"/>
        <v>1899.3942194106623</v>
      </c>
      <c r="AC62" s="382">
        <f t="shared" si="21"/>
        <v>1939.2814980182857</v>
      </c>
      <c r="AD62" s="382">
        <f t="shared" si="21"/>
        <v>1980.0064094766701</v>
      </c>
      <c r="AE62" s="382">
        <f t="shared" si="21"/>
        <v>2021.5865440756797</v>
      </c>
      <c r="AF62" s="382">
        <f t="shared" si="21"/>
        <v>2064.0398615012682</v>
      </c>
      <c r="AG62" s="382">
        <f t="shared" si="21"/>
        <v>2107.3846985927953</v>
      </c>
      <c r="AH62" s="382">
        <f t="shared" si="21"/>
        <v>2151.6397772632431</v>
      </c>
      <c r="AI62" s="382">
        <f t="shared" si="21"/>
        <v>2196.824212585771</v>
      </c>
      <c r="AJ62" s="382">
        <f t="shared" si="21"/>
        <v>2242.957521050072</v>
      </c>
      <c r="AK62" s="382">
        <f t="shared" si="21"/>
        <v>0</v>
      </c>
      <c r="AL62" s="382">
        <f t="shared" si="21"/>
        <v>0</v>
      </c>
      <c r="AM62" s="382">
        <f t="shared" si="21"/>
        <v>0</v>
      </c>
      <c r="AN62" s="382">
        <f t="shared" si="21"/>
        <v>0</v>
      </c>
      <c r="AO62" s="382">
        <f t="shared" si="21"/>
        <v>0</v>
      </c>
      <c r="AP62" s="382">
        <f t="shared" si="21"/>
        <v>0</v>
      </c>
      <c r="AQ62" s="382">
        <f t="shared" si="21"/>
        <v>0</v>
      </c>
      <c r="AR62" s="382">
        <f t="shared" si="21"/>
        <v>0</v>
      </c>
      <c r="AS62" s="382">
        <f t="shared" si="21"/>
        <v>0</v>
      </c>
      <c r="AT62" s="382">
        <f t="shared" si="21"/>
        <v>0</v>
      </c>
      <c r="AU62" s="382">
        <f t="shared" si="21"/>
        <v>0</v>
      </c>
      <c r="AV62" s="382">
        <f t="shared" si="21"/>
        <v>0</v>
      </c>
    </row>
    <row r="63" spans="2:48" x14ac:dyDescent="0.2">
      <c r="B63" s="228" t="str">
        <f>+Hip!$B$134</f>
        <v>Mantenimiento rutinario</v>
      </c>
      <c r="C63" s="342">
        <f>+Hip!$D$134*(1+$C$39)</f>
        <v>12.314503061398728</v>
      </c>
      <c r="D63" s="164"/>
      <c r="E63" s="164">
        <f>+SUM(G63:AV63)</f>
        <v>27380.664086463905</v>
      </c>
      <c r="F63" s="164"/>
      <c r="G63" s="194">
        <f t="shared" ref="G63:P69" si="22">+$C63*G$8*G$12*$D$61</f>
        <v>0</v>
      </c>
      <c r="H63" s="194">
        <f t="shared" si="22"/>
        <v>0</v>
      </c>
      <c r="I63" s="194">
        <f t="shared" si="22"/>
        <v>0</v>
      </c>
      <c r="J63" s="194">
        <f t="shared" si="22"/>
        <v>579.5736034811074</v>
      </c>
      <c r="K63" s="194">
        <f t="shared" si="22"/>
        <v>785.40653433195234</v>
      </c>
      <c r="L63" s="194">
        <f t="shared" si="22"/>
        <v>801.90007155292324</v>
      </c>
      <c r="M63" s="194">
        <f t="shared" si="22"/>
        <v>818.73997305553451</v>
      </c>
      <c r="N63" s="194">
        <f t="shared" si="22"/>
        <v>835.93351248970077</v>
      </c>
      <c r="O63" s="194">
        <f t="shared" si="22"/>
        <v>853.48811625198425</v>
      </c>
      <c r="P63" s="194">
        <f t="shared" si="22"/>
        <v>871.4113666932758</v>
      </c>
      <c r="Q63" s="194">
        <f t="shared" ref="Q63:Z69" si="23">+$C63*Q$8*Q$12*$D$61</f>
        <v>889.71100539383463</v>
      </c>
      <c r="R63" s="194">
        <f t="shared" si="23"/>
        <v>908.39493650710506</v>
      </c>
      <c r="S63" s="194">
        <f t="shared" si="23"/>
        <v>927.47123017375407</v>
      </c>
      <c r="T63" s="194">
        <f t="shared" si="23"/>
        <v>946.94812600740283</v>
      </c>
      <c r="U63" s="194">
        <f t="shared" si="23"/>
        <v>966.83403665355831</v>
      </c>
      <c r="V63" s="194">
        <f t="shared" si="23"/>
        <v>987.13755142328296</v>
      </c>
      <c r="W63" s="194">
        <f t="shared" si="23"/>
        <v>1007.8674400031717</v>
      </c>
      <c r="X63" s="194">
        <f t="shared" si="23"/>
        <v>1029.0326562432383</v>
      </c>
      <c r="Y63" s="194">
        <f t="shared" si="23"/>
        <v>1050.6423420243461</v>
      </c>
      <c r="Z63" s="194">
        <f t="shared" si="23"/>
        <v>1072.7058312068573</v>
      </c>
      <c r="AA63" s="194">
        <f t="shared" ref="AA63:AJ69" si="24">+$C63*AA$8*AA$12*$D$61</f>
        <v>1095.2326536622011</v>
      </c>
      <c r="AB63" s="194">
        <f t="shared" si="24"/>
        <v>1118.2325393891074</v>
      </c>
      <c r="AC63" s="194">
        <f t="shared" si="24"/>
        <v>1141.7154227162785</v>
      </c>
      <c r="AD63" s="194">
        <f t="shared" si="24"/>
        <v>1165.6914465933203</v>
      </c>
      <c r="AE63" s="194">
        <f t="shared" si="24"/>
        <v>1190.17096697178</v>
      </c>
      <c r="AF63" s="194">
        <f t="shared" si="24"/>
        <v>1215.164557278187</v>
      </c>
      <c r="AG63" s="194">
        <f t="shared" si="24"/>
        <v>1240.6830129810289</v>
      </c>
      <c r="AH63" s="194">
        <f t="shared" si="24"/>
        <v>1266.7373562536302</v>
      </c>
      <c r="AI63" s="194">
        <f t="shared" si="24"/>
        <v>1293.3388407349564</v>
      </c>
      <c r="AJ63" s="194">
        <f t="shared" si="24"/>
        <v>1320.4989563903903</v>
      </c>
      <c r="AK63" s="194">
        <f t="shared" ref="AK63:AV69" si="25">+$C63*AK$8*AK$12*$D$61</f>
        <v>0</v>
      </c>
      <c r="AL63" s="194">
        <f t="shared" si="25"/>
        <v>0</v>
      </c>
      <c r="AM63" s="194">
        <f t="shared" si="25"/>
        <v>0</v>
      </c>
      <c r="AN63" s="194">
        <f t="shared" si="25"/>
        <v>0</v>
      </c>
      <c r="AO63" s="194">
        <f t="shared" si="25"/>
        <v>0</v>
      </c>
      <c r="AP63" s="194">
        <f t="shared" si="25"/>
        <v>0</v>
      </c>
      <c r="AQ63" s="194">
        <f t="shared" si="25"/>
        <v>0</v>
      </c>
      <c r="AR63" s="194">
        <f t="shared" si="25"/>
        <v>0</v>
      </c>
      <c r="AS63" s="194">
        <f t="shared" si="25"/>
        <v>0</v>
      </c>
      <c r="AT63" s="194">
        <f t="shared" si="25"/>
        <v>0</v>
      </c>
      <c r="AU63" s="194">
        <f t="shared" si="25"/>
        <v>0</v>
      </c>
      <c r="AV63" s="194">
        <f t="shared" si="25"/>
        <v>0</v>
      </c>
    </row>
    <row r="64" spans="2:48" x14ac:dyDescent="0.2">
      <c r="B64" s="228" t="str">
        <f>+Hip!$B$135</f>
        <v>Renovación ITS</v>
      </c>
      <c r="C64" s="342">
        <f>+Hip!$D$135*(1+$C$39)</f>
        <v>3.9949684143135399E-2</v>
      </c>
      <c r="D64" s="164"/>
      <c r="E64" s="164">
        <f>+SUM(G64:AV64)</f>
        <v>88.826067639897133</v>
      </c>
      <c r="F64" s="164"/>
      <c r="G64" s="194">
        <f t="shared" si="22"/>
        <v>0</v>
      </c>
      <c r="H64" s="194">
        <f t="shared" si="22"/>
        <v>0</v>
      </c>
      <c r="I64" s="194">
        <f t="shared" si="22"/>
        <v>0</v>
      </c>
      <c r="J64" s="194">
        <f t="shared" si="22"/>
        <v>1.8802043640191475</v>
      </c>
      <c r="K64" s="194">
        <f t="shared" si="22"/>
        <v>2.547950397517075</v>
      </c>
      <c r="L64" s="194">
        <f t="shared" si="22"/>
        <v>2.6014573558649334</v>
      </c>
      <c r="M64" s="194">
        <f t="shared" si="22"/>
        <v>2.6560879603380965</v>
      </c>
      <c r="N64" s="194">
        <f t="shared" si="22"/>
        <v>2.711865807505196</v>
      </c>
      <c r="O64" s="194">
        <f t="shared" si="22"/>
        <v>2.7688149894628045</v>
      </c>
      <c r="P64" s="194">
        <f t="shared" si="22"/>
        <v>2.8269601042415236</v>
      </c>
      <c r="Q64" s="194">
        <f t="shared" si="23"/>
        <v>2.8863262664305953</v>
      </c>
      <c r="R64" s="194">
        <f t="shared" si="23"/>
        <v>2.9469391180256372</v>
      </c>
      <c r="S64" s="194">
        <f t="shared" si="23"/>
        <v>3.0088248395041757</v>
      </c>
      <c r="T64" s="194">
        <f t="shared" si="23"/>
        <v>3.0720101611337629</v>
      </c>
      <c r="U64" s="194">
        <f t="shared" si="23"/>
        <v>3.1365223745175719</v>
      </c>
      <c r="V64" s="194">
        <f t="shared" si="23"/>
        <v>3.2023893443824405</v>
      </c>
      <c r="W64" s="194">
        <f t="shared" si="23"/>
        <v>3.2696395206144713</v>
      </c>
      <c r="X64" s="194">
        <f t="shared" si="23"/>
        <v>3.338301950547375</v>
      </c>
      <c r="Y64" s="194">
        <f t="shared" si="23"/>
        <v>3.4084062915088693</v>
      </c>
      <c r="Z64" s="194">
        <f t="shared" si="23"/>
        <v>3.4799828236305554</v>
      </c>
      <c r="AA64" s="194">
        <f t="shared" si="24"/>
        <v>3.5530624629267966</v>
      </c>
      <c r="AB64" s="194">
        <f t="shared" si="24"/>
        <v>3.627676774648259</v>
      </c>
      <c r="AC64" s="194">
        <f t="shared" si="24"/>
        <v>3.7038579869158719</v>
      </c>
      <c r="AD64" s="194">
        <f t="shared" si="24"/>
        <v>3.781639004641105</v>
      </c>
      <c r="AE64" s="194">
        <f t="shared" si="24"/>
        <v>3.8610534237385683</v>
      </c>
      <c r="AF64" s="194">
        <f t="shared" si="24"/>
        <v>3.9421355456370777</v>
      </c>
      <c r="AG64" s="194">
        <f t="shared" si="24"/>
        <v>4.0249203920954555</v>
      </c>
      <c r="AH64" s="194">
        <f t="shared" si="24"/>
        <v>4.1094437203294589</v>
      </c>
      <c r="AI64" s="194">
        <f t="shared" si="24"/>
        <v>4.1957420384563777</v>
      </c>
      <c r="AJ64" s="194">
        <f t="shared" si="24"/>
        <v>4.2838526212639616</v>
      </c>
      <c r="AK64" s="194">
        <f t="shared" si="25"/>
        <v>0</v>
      </c>
      <c r="AL64" s="194">
        <f t="shared" si="25"/>
        <v>0</v>
      </c>
      <c r="AM64" s="194">
        <f t="shared" si="25"/>
        <v>0</v>
      </c>
      <c r="AN64" s="194">
        <f t="shared" si="25"/>
        <v>0</v>
      </c>
      <c r="AO64" s="194">
        <f t="shared" si="25"/>
        <v>0</v>
      </c>
      <c r="AP64" s="194">
        <f t="shared" si="25"/>
        <v>0</v>
      </c>
      <c r="AQ64" s="194">
        <f t="shared" si="25"/>
        <v>0</v>
      </c>
      <c r="AR64" s="194">
        <f t="shared" si="25"/>
        <v>0</v>
      </c>
      <c r="AS64" s="194">
        <f t="shared" si="25"/>
        <v>0</v>
      </c>
      <c r="AT64" s="194">
        <f t="shared" si="25"/>
        <v>0</v>
      </c>
      <c r="AU64" s="194">
        <f t="shared" si="25"/>
        <v>0</v>
      </c>
      <c r="AV64" s="194">
        <f t="shared" si="25"/>
        <v>0</v>
      </c>
    </row>
    <row r="65" spans="2:48" x14ac:dyDescent="0.2">
      <c r="B65" s="228" t="str">
        <f>+Hip!$B$136</f>
        <v>Compensación Ambiental</v>
      </c>
      <c r="C65" s="342">
        <f>+Hip!$D$136*(1+$C$39)</f>
        <v>0.8345535775107743</v>
      </c>
      <c r="D65" s="164"/>
      <c r="E65" s="164">
        <f>+SUM(G65:AV65)</f>
        <v>1855.5869493107891</v>
      </c>
      <c r="F65" s="164"/>
      <c r="G65" s="194">
        <f t="shared" si="22"/>
        <v>0</v>
      </c>
      <c r="H65" s="194">
        <f t="shared" si="22"/>
        <v>0</v>
      </c>
      <c r="I65" s="194">
        <f t="shared" si="22"/>
        <v>0</v>
      </c>
      <c r="J65" s="194">
        <f t="shared" si="22"/>
        <v>39.277689225815209</v>
      </c>
      <c r="K65" s="194">
        <f t="shared" si="22"/>
        <v>53.226982019412439</v>
      </c>
      <c r="L65" s="194">
        <f t="shared" si="22"/>
        <v>54.344748641820104</v>
      </c>
      <c r="M65" s="194">
        <f t="shared" si="22"/>
        <v>55.485988363298318</v>
      </c>
      <c r="N65" s="194">
        <f t="shared" si="22"/>
        <v>56.651194118927577</v>
      </c>
      <c r="O65" s="194">
        <f t="shared" si="22"/>
        <v>57.840869195425043</v>
      </c>
      <c r="P65" s="194">
        <f t="shared" si="22"/>
        <v>59.055527448528956</v>
      </c>
      <c r="Q65" s="194">
        <f t="shared" si="23"/>
        <v>60.295693524948071</v>
      </c>
      <c r="R65" s="194">
        <f t="shared" si="23"/>
        <v>61.561903088971967</v>
      </c>
      <c r="S65" s="194">
        <f t="shared" si="23"/>
        <v>62.854703053840375</v>
      </c>
      <c r="T65" s="194">
        <f t="shared" si="23"/>
        <v>64.174651817971025</v>
      </c>
      <c r="U65" s="194">
        <f t="shared" si="23"/>
        <v>65.522319506148406</v>
      </c>
      <c r="V65" s="194">
        <f t="shared" si="23"/>
        <v>66.898288215777512</v>
      </c>
      <c r="W65" s="194">
        <f t="shared" si="23"/>
        <v>68.303152268308835</v>
      </c>
      <c r="X65" s="194">
        <f t="shared" si="23"/>
        <v>69.737518465943324</v>
      </c>
      <c r="Y65" s="194">
        <f t="shared" si="23"/>
        <v>71.202006353728109</v>
      </c>
      <c r="Z65" s="194">
        <f t="shared" si="23"/>
        <v>72.697248487156401</v>
      </c>
      <c r="AA65" s="194">
        <f t="shared" si="24"/>
        <v>74.22389070538668</v>
      </c>
      <c r="AB65" s="194">
        <f t="shared" si="24"/>
        <v>75.782592410199783</v>
      </c>
      <c r="AC65" s="194">
        <f t="shared" si="24"/>
        <v>77.374026850813976</v>
      </c>
      <c r="AD65" s="194">
        <f t="shared" si="24"/>
        <v>78.998881414681065</v>
      </c>
      <c r="AE65" s="194">
        <f t="shared" si="24"/>
        <v>80.657857924389361</v>
      </c>
      <c r="AF65" s="194">
        <f t="shared" si="24"/>
        <v>82.351672940801521</v>
      </c>
      <c r="AG65" s="194">
        <f t="shared" si="24"/>
        <v>84.081058072558349</v>
      </c>
      <c r="AH65" s="194">
        <f t="shared" si="24"/>
        <v>85.846760292082067</v>
      </c>
      <c r="AI65" s="194">
        <f t="shared" si="24"/>
        <v>87.649542258215774</v>
      </c>
      <c r="AJ65" s="194">
        <f t="shared" si="24"/>
        <v>89.490182645638299</v>
      </c>
      <c r="AK65" s="194">
        <f t="shared" si="25"/>
        <v>0</v>
      </c>
      <c r="AL65" s="194">
        <f t="shared" si="25"/>
        <v>0</v>
      </c>
      <c r="AM65" s="194">
        <f t="shared" si="25"/>
        <v>0</v>
      </c>
      <c r="AN65" s="194">
        <f t="shared" si="25"/>
        <v>0</v>
      </c>
      <c r="AO65" s="194">
        <f t="shared" si="25"/>
        <v>0</v>
      </c>
      <c r="AP65" s="194">
        <f t="shared" si="25"/>
        <v>0</v>
      </c>
      <c r="AQ65" s="194">
        <f t="shared" si="25"/>
        <v>0</v>
      </c>
      <c r="AR65" s="194">
        <f t="shared" si="25"/>
        <v>0</v>
      </c>
      <c r="AS65" s="194">
        <f t="shared" si="25"/>
        <v>0</v>
      </c>
      <c r="AT65" s="194">
        <f t="shared" si="25"/>
        <v>0</v>
      </c>
      <c r="AU65" s="194">
        <f t="shared" si="25"/>
        <v>0</v>
      </c>
      <c r="AV65" s="194">
        <f t="shared" si="25"/>
        <v>0</v>
      </c>
    </row>
    <row r="66" spans="2:48" x14ac:dyDescent="0.2">
      <c r="B66" s="228" t="str">
        <f>+Hip!$B$137</f>
        <v>Operación</v>
      </c>
      <c r="C66" s="342">
        <f>+Hip!$D$137*(1+$C$39)</f>
        <v>2.8857742194983671</v>
      </c>
      <c r="D66" s="164"/>
      <c r="E66" s="164">
        <f>+SUM(G66:AV66)</f>
        <v>6416.3705298951472</v>
      </c>
      <c r="F66" s="164"/>
      <c r="G66" s="194">
        <f t="shared" si="22"/>
        <v>0</v>
      </c>
      <c r="H66" s="194">
        <f t="shared" si="22"/>
        <v>0</v>
      </c>
      <c r="I66" s="194">
        <f t="shared" si="22"/>
        <v>0</v>
      </c>
      <c r="J66" s="194">
        <f t="shared" si="22"/>
        <v>135.81697571461544</v>
      </c>
      <c r="K66" s="194">
        <f t="shared" si="22"/>
        <v>184.05175728977153</v>
      </c>
      <c r="L66" s="194">
        <f t="shared" si="22"/>
        <v>187.91684419285673</v>
      </c>
      <c r="M66" s="194">
        <f t="shared" si="22"/>
        <v>191.86309792090668</v>
      </c>
      <c r="N66" s="194">
        <f t="shared" si="22"/>
        <v>195.89222297724569</v>
      </c>
      <c r="O66" s="194">
        <f t="shared" si="22"/>
        <v>200.00595965976783</v>
      </c>
      <c r="P66" s="194">
        <f t="shared" si="22"/>
        <v>204.20608481262292</v>
      </c>
      <c r="Q66" s="194">
        <f t="shared" si="23"/>
        <v>208.494412593688</v>
      </c>
      <c r="R66" s="194">
        <f t="shared" si="23"/>
        <v>212.87279525815541</v>
      </c>
      <c r="S66" s="194">
        <f t="shared" si="23"/>
        <v>217.34312395857668</v>
      </c>
      <c r="T66" s="194">
        <f t="shared" si="23"/>
        <v>221.90732956170675</v>
      </c>
      <c r="U66" s="194">
        <f t="shared" si="23"/>
        <v>226.56738348250261</v>
      </c>
      <c r="V66" s="194">
        <f t="shared" si="23"/>
        <v>231.32529853563514</v>
      </c>
      <c r="W66" s="194">
        <f t="shared" si="23"/>
        <v>236.18312980488341</v>
      </c>
      <c r="X66" s="194">
        <f t="shared" si="23"/>
        <v>241.14297553078598</v>
      </c>
      <c r="Y66" s="194">
        <f t="shared" si="23"/>
        <v>246.20697801693242</v>
      </c>
      <c r="Z66" s="194">
        <f t="shared" si="23"/>
        <v>251.377324555288</v>
      </c>
      <c r="AA66" s="194">
        <f t="shared" si="24"/>
        <v>256.65624837094902</v>
      </c>
      <c r="AB66" s="194">
        <f t="shared" si="24"/>
        <v>262.04602958673888</v>
      </c>
      <c r="AC66" s="194">
        <f t="shared" si="24"/>
        <v>267.54899620806037</v>
      </c>
      <c r="AD66" s="194">
        <f t="shared" si="24"/>
        <v>273.1675251284297</v>
      </c>
      <c r="AE66" s="194">
        <f t="shared" si="24"/>
        <v>278.9040431561267</v>
      </c>
      <c r="AF66" s="194">
        <f t="shared" si="24"/>
        <v>284.76102806240533</v>
      </c>
      <c r="AG66" s="194">
        <f t="shared" si="24"/>
        <v>290.74100965171579</v>
      </c>
      <c r="AH66" s="194">
        <f t="shared" si="24"/>
        <v>296.84657085440176</v>
      </c>
      <c r="AI66" s="194">
        <f t="shared" si="24"/>
        <v>303.08034884234416</v>
      </c>
      <c r="AJ66" s="194">
        <f t="shared" si="24"/>
        <v>309.44503616803337</v>
      </c>
      <c r="AK66" s="194">
        <f t="shared" si="25"/>
        <v>0</v>
      </c>
      <c r="AL66" s="194">
        <f t="shared" si="25"/>
        <v>0</v>
      </c>
      <c r="AM66" s="194">
        <f t="shared" si="25"/>
        <v>0</v>
      </c>
      <c r="AN66" s="194">
        <f t="shared" si="25"/>
        <v>0</v>
      </c>
      <c r="AO66" s="194">
        <f t="shared" si="25"/>
        <v>0</v>
      </c>
      <c r="AP66" s="194">
        <f t="shared" si="25"/>
        <v>0</v>
      </c>
      <c r="AQ66" s="194">
        <f t="shared" si="25"/>
        <v>0</v>
      </c>
      <c r="AR66" s="194">
        <f t="shared" si="25"/>
        <v>0</v>
      </c>
      <c r="AS66" s="194">
        <f t="shared" si="25"/>
        <v>0</v>
      </c>
      <c r="AT66" s="194">
        <f t="shared" si="25"/>
        <v>0</v>
      </c>
      <c r="AU66" s="194">
        <f t="shared" si="25"/>
        <v>0</v>
      </c>
      <c r="AV66" s="194">
        <f t="shared" si="25"/>
        <v>0</v>
      </c>
    </row>
    <row r="67" spans="2:48" x14ac:dyDescent="0.2">
      <c r="B67" s="228" t="str">
        <f>+Hip!$B$138</f>
        <v>Equipos</v>
      </c>
      <c r="C67" s="342">
        <f>+Hip!$D$138*(1+$C$39)</f>
        <v>3.6242040487641525</v>
      </c>
      <c r="D67" s="164"/>
      <c r="E67" s="164">
        <f t="shared" ref="E67:E69" si="26">+SUM(G67:AV67)</f>
        <v>8058.2312696865292</v>
      </c>
      <c r="F67" s="164"/>
      <c r="G67" s="194">
        <f t="shared" si="22"/>
        <v>0</v>
      </c>
      <c r="H67" s="194">
        <f t="shared" si="22"/>
        <v>0</v>
      </c>
      <c r="I67" s="194">
        <f t="shared" si="22"/>
        <v>0</v>
      </c>
      <c r="J67" s="194">
        <f t="shared" si="22"/>
        <v>170.5706669461396</v>
      </c>
      <c r="K67" s="194">
        <f t="shared" si="22"/>
        <v>231.1480639908477</v>
      </c>
      <c r="L67" s="194">
        <f t="shared" si="22"/>
        <v>236.00217333465548</v>
      </c>
      <c r="M67" s="194">
        <f t="shared" si="22"/>
        <v>240.95821897468321</v>
      </c>
      <c r="N67" s="194">
        <f t="shared" si="22"/>
        <v>246.0183415731515</v>
      </c>
      <c r="O67" s="194">
        <f t="shared" si="22"/>
        <v>251.18472674618766</v>
      </c>
      <c r="P67" s="194">
        <f t="shared" si="22"/>
        <v>256.45960600785759</v>
      </c>
      <c r="Q67" s="194">
        <f t="shared" si="23"/>
        <v>261.8452577340226</v>
      </c>
      <c r="R67" s="194">
        <f t="shared" si="23"/>
        <v>267.34400814643698</v>
      </c>
      <c r="S67" s="194">
        <f t="shared" si="23"/>
        <v>272.95823231751217</v>
      </c>
      <c r="T67" s="194">
        <f t="shared" si="23"/>
        <v>278.69035519617989</v>
      </c>
      <c r="U67" s="194">
        <f t="shared" si="23"/>
        <v>284.54285265529967</v>
      </c>
      <c r="V67" s="194">
        <f t="shared" si="23"/>
        <v>290.51825256106093</v>
      </c>
      <c r="W67" s="194">
        <f t="shared" si="23"/>
        <v>296.61913586484314</v>
      </c>
      <c r="X67" s="194">
        <f t="shared" si="23"/>
        <v>302.84813771800486</v>
      </c>
      <c r="Y67" s="194">
        <f t="shared" si="23"/>
        <v>309.20794861008289</v>
      </c>
      <c r="Z67" s="194">
        <f t="shared" si="23"/>
        <v>315.70131553089465</v>
      </c>
      <c r="AA67" s="194">
        <f t="shared" si="24"/>
        <v>322.33104315704338</v>
      </c>
      <c r="AB67" s="194">
        <f t="shared" si="24"/>
        <v>329.09999506334128</v>
      </c>
      <c r="AC67" s="194">
        <f t="shared" si="24"/>
        <v>336.01109495967142</v>
      </c>
      <c r="AD67" s="194">
        <f t="shared" si="24"/>
        <v>343.06732795382447</v>
      </c>
      <c r="AE67" s="194">
        <f t="shared" si="24"/>
        <v>350.27174184085476</v>
      </c>
      <c r="AF67" s="194">
        <f t="shared" si="24"/>
        <v>357.62744841951269</v>
      </c>
      <c r="AG67" s="194">
        <f t="shared" si="24"/>
        <v>365.1376248363224</v>
      </c>
      <c r="AH67" s="194">
        <f t="shared" si="24"/>
        <v>372.80551495788512</v>
      </c>
      <c r="AI67" s="194">
        <f t="shared" si="24"/>
        <v>380.63443077200066</v>
      </c>
      <c r="AJ67" s="194">
        <f t="shared" si="24"/>
        <v>388.62775381821262</v>
      </c>
      <c r="AK67" s="194">
        <f t="shared" si="25"/>
        <v>0</v>
      </c>
      <c r="AL67" s="194">
        <f t="shared" si="25"/>
        <v>0</v>
      </c>
      <c r="AM67" s="194">
        <f t="shared" si="25"/>
        <v>0</v>
      </c>
      <c r="AN67" s="194">
        <f t="shared" si="25"/>
        <v>0</v>
      </c>
      <c r="AO67" s="194">
        <f t="shared" si="25"/>
        <v>0</v>
      </c>
      <c r="AP67" s="194">
        <f t="shared" si="25"/>
        <v>0</v>
      </c>
      <c r="AQ67" s="194">
        <f t="shared" si="25"/>
        <v>0</v>
      </c>
      <c r="AR67" s="194">
        <f t="shared" si="25"/>
        <v>0</v>
      </c>
      <c r="AS67" s="194">
        <f t="shared" si="25"/>
        <v>0</v>
      </c>
      <c r="AT67" s="194">
        <f t="shared" si="25"/>
        <v>0</v>
      </c>
      <c r="AU67" s="194">
        <f t="shared" si="25"/>
        <v>0</v>
      </c>
      <c r="AV67" s="194">
        <f t="shared" si="25"/>
        <v>0</v>
      </c>
    </row>
    <row r="68" spans="2:48" x14ac:dyDescent="0.2">
      <c r="B68" s="228" t="str">
        <f>+Hip!$B$139</f>
        <v>Administración</v>
      </c>
      <c r="C68" s="342">
        <f>+Hip!$D$139*(1+$C$39)</f>
        <v>1.1767562407652785</v>
      </c>
      <c r="D68" s="164"/>
      <c r="E68" s="164">
        <f t="shared" si="26"/>
        <v>2616.456967804304</v>
      </c>
      <c r="F68" s="164"/>
      <c r="G68" s="194">
        <f t="shared" si="22"/>
        <v>0</v>
      </c>
      <c r="H68" s="194">
        <f t="shared" si="22"/>
        <v>0</v>
      </c>
      <c r="I68" s="194">
        <f t="shared" si="22"/>
        <v>0</v>
      </c>
      <c r="J68" s="194">
        <f t="shared" si="22"/>
        <v>55.383221838409135</v>
      </c>
      <c r="K68" s="194">
        <f t="shared" si="22"/>
        <v>75.052321332402684</v>
      </c>
      <c r="L68" s="194">
        <f t="shared" si="22"/>
        <v>76.628420080383137</v>
      </c>
      <c r="M68" s="194">
        <f t="shared" si="22"/>
        <v>78.237616902071167</v>
      </c>
      <c r="N68" s="194">
        <f t="shared" si="22"/>
        <v>79.880606857014641</v>
      </c>
      <c r="O68" s="194">
        <f t="shared" si="22"/>
        <v>81.558099601011946</v>
      </c>
      <c r="P68" s="194">
        <f t="shared" si="22"/>
        <v>83.270819692633182</v>
      </c>
      <c r="Q68" s="194">
        <f t="shared" si="23"/>
        <v>85.019506906178478</v>
      </c>
      <c r="R68" s="194">
        <f t="shared" si="23"/>
        <v>86.804916551208223</v>
      </c>
      <c r="S68" s="194">
        <f t="shared" si="23"/>
        <v>88.627819798783577</v>
      </c>
      <c r="T68" s="194">
        <f t="shared" si="23"/>
        <v>90.489004014558034</v>
      </c>
      <c r="U68" s="194">
        <f t="shared" si="23"/>
        <v>92.38927309886374</v>
      </c>
      <c r="V68" s="194">
        <f t="shared" si="23"/>
        <v>94.329447833939881</v>
      </c>
      <c r="W68" s="194">
        <f t="shared" si="23"/>
        <v>96.310366238452588</v>
      </c>
      <c r="X68" s="194">
        <f t="shared" si="23"/>
        <v>98.332883929460095</v>
      </c>
      <c r="Y68" s="194">
        <f t="shared" si="23"/>
        <v>100.39787449197875</v>
      </c>
      <c r="Z68" s="194">
        <f t="shared" si="23"/>
        <v>102.50622985631028</v>
      </c>
      <c r="AA68" s="194">
        <f t="shared" si="24"/>
        <v>104.65886068329279</v>
      </c>
      <c r="AB68" s="194">
        <f t="shared" si="24"/>
        <v>106.85669675764194</v>
      </c>
      <c r="AC68" s="194">
        <f t="shared" si="24"/>
        <v>109.10068738955242</v>
      </c>
      <c r="AD68" s="194">
        <f t="shared" si="24"/>
        <v>111.39180182473301</v>
      </c>
      <c r="AE68" s="194">
        <f t="shared" si="24"/>
        <v>113.73102966305237</v>
      </c>
      <c r="AF68" s="194">
        <f t="shared" si="24"/>
        <v>116.11938128597646</v>
      </c>
      <c r="AG68" s="194">
        <f t="shared" si="24"/>
        <v>118.55788829298197</v>
      </c>
      <c r="AH68" s="194">
        <f t="shared" si="24"/>
        <v>121.04760394713456</v>
      </c>
      <c r="AI68" s="194">
        <f t="shared" si="24"/>
        <v>123.58960363002437</v>
      </c>
      <c r="AJ68" s="194">
        <f t="shared" si="24"/>
        <v>126.18498530625486</v>
      </c>
      <c r="AK68" s="194">
        <f t="shared" si="25"/>
        <v>0</v>
      </c>
      <c r="AL68" s="194">
        <f t="shared" si="25"/>
        <v>0</v>
      </c>
      <c r="AM68" s="194">
        <f t="shared" si="25"/>
        <v>0</v>
      </c>
      <c r="AN68" s="194">
        <f t="shared" si="25"/>
        <v>0</v>
      </c>
      <c r="AO68" s="194">
        <f t="shared" si="25"/>
        <v>0</v>
      </c>
      <c r="AP68" s="194">
        <f t="shared" si="25"/>
        <v>0</v>
      </c>
      <c r="AQ68" s="194">
        <f t="shared" si="25"/>
        <v>0</v>
      </c>
      <c r="AR68" s="194">
        <f t="shared" si="25"/>
        <v>0</v>
      </c>
      <c r="AS68" s="194">
        <f t="shared" si="25"/>
        <v>0</v>
      </c>
      <c r="AT68" s="194">
        <f t="shared" si="25"/>
        <v>0</v>
      </c>
      <c r="AU68" s="194">
        <f t="shared" si="25"/>
        <v>0</v>
      </c>
      <c r="AV68" s="194">
        <f t="shared" si="25"/>
        <v>0</v>
      </c>
    </row>
    <row r="69" spans="2:48" x14ac:dyDescent="0.2">
      <c r="B69" s="228" t="str">
        <f>+Hip!$B$140</f>
        <v>Emergencias</v>
      </c>
      <c r="C69" s="342">
        <f>+Hip!$D$140*(1+$C$39)</f>
        <v>4.1282332451783525E-2</v>
      </c>
      <c r="D69" s="164"/>
      <c r="E69" s="164">
        <f t="shared" si="26"/>
        <v>91.789142601392541</v>
      </c>
      <c r="F69" s="164"/>
      <c r="G69" s="194">
        <f t="shared" si="22"/>
        <v>0</v>
      </c>
      <c r="H69" s="194">
        <f t="shared" si="22"/>
        <v>0</v>
      </c>
      <c r="I69" s="194">
        <f t="shared" si="22"/>
        <v>0</v>
      </c>
      <c r="J69" s="194">
        <f t="shared" si="22"/>
        <v>1.9429245386429432</v>
      </c>
      <c r="K69" s="194">
        <f t="shared" si="22"/>
        <v>2.6329453570668089</v>
      </c>
      <c r="L69" s="194">
        <f t="shared" si="22"/>
        <v>2.6882372095652118</v>
      </c>
      <c r="M69" s="194">
        <f t="shared" si="22"/>
        <v>2.744690190966081</v>
      </c>
      <c r="N69" s="194">
        <f t="shared" si="22"/>
        <v>2.8023286849763682</v>
      </c>
      <c r="O69" s="194">
        <f t="shared" si="22"/>
        <v>2.8611775873608716</v>
      </c>
      <c r="P69" s="194">
        <f t="shared" si="22"/>
        <v>2.9212623166954494</v>
      </c>
      <c r="Q69" s="194">
        <f t="shared" si="23"/>
        <v>2.9826088253460536</v>
      </c>
      <c r="R69" s="194">
        <f t="shared" si="23"/>
        <v>3.0452436106783205</v>
      </c>
      <c r="S69" s="194">
        <f t="shared" si="23"/>
        <v>3.1091937265025651</v>
      </c>
      <c r="T69" s="194">
        <f t="shared" si="23"/>
        <v>3.1744867947591189</v>
      </c>
      <c r="U69" s="194">
        <f t="shared" si="23"/>
        <v>3.2411510174490599</v>
      </c>
      <c r="V69" s="194">
        <f t="shared" si="23"/>
        <v>3.3092151888154904</v>
      </c>
      <c r="W69" s="194">
        <f t="shared" si="23"/>
        <v>3.3787087077806146</v>
      </c>
      <c r="X69" s="194">
        <f t="shared" si="23"/>
        <v>3.4496615906440073</v>
      </c>
      <c r="Y69" s="194">
        <f t="shared" si="23"/>
        <v>3.5221044840475311</v>
      </c>
      <c r="Z69" s="194">
        <f t="shared" si="23"/>
        <v>3.5960686782125291</v>
      </c>
      <c r="AA69" s="194">
        <f t="shared" si="24"/>
        <v>3.6715861204549918</v>
      </c>
      <c r="AB69" s="194">
        <f t="shared" si="24"/>
        <v>3.7486894289845463</v>
      </c>
      <c r="AC69" s="194">
        <f t="shared" si="24"/>
        <v>3.8274119069932215</v>
      </c>
      <c r="AD69" s="194">
        <f t="shared" si="24"/>
        <v>3.9077875570400784</v>
      </c>
      <c r="AE69" s="194">
        <f t="shared" si="24"/>
        <v>3.9898510957379201</v>
      </c>
      <c r="AF69" s="194">
        <f t="shared" si="24"/>
        <v>4.0736379687484163</v>
      </c>
      <c r="AG69" s="194">
        <f t="shared" si="24"/>
        <v>4.1591843660921324</v>
      </c>
      <c r="AH69" s="194">
        <f t="shared" si="24"/>
        <v>4.2465272377800662</v>
      </c>
      <c r="AI69" s="194">
        <f t="shared" si="24"/>
        <v>4.3357043097734476</v>
      </c>
      <c r="AJ69" s="194">
        <f t="shared" si="24"/>
        <v>4.4267541002786892</v>
      </c>
      <c r="AK69" s="194">
        <f t="shared" si="25"/>
        <v>0</v>
      </c>
      <c r="AL69" s="194">
        <f t="shared" si="25"/>
        <v>0</v>
      </c>
      <c r="AM69" s="194">
        <f t="shared" si="25"/>
        <v>0</v>
      </c>
      <c r="AN69" s="194">
        <f t="shared" si="25"/>
        <v>0</v>
      </c>
      <c r="AO69" s="194">
        <f t="shared" si="25"/>
        <v>0</v>
      </c>
      <c r="AP69" s="194">
        <f t="shared" si="25"/>
        <v>0</v>
      </c>
      <c r="AQ69" s="194">
        <f t="shared" si="25"/>
        <v>0</v>
      </c>
      <c r="AR69" s="194">
        <f t="shared" si="25"/>
        <v>0</v>
      </c>
      <c r="AS69" s="194">
        <f t="shared" si="25"/>
        <v>0</v>
      </c>
      <c r="AT69" s="194">
        <f t="shared" si="25"/>
        <v>0</v>
      </c>
      <c r="AU69" s="194">
        <f t="shared" si="25"/>
        <v>0</v>
      </c>
      <c r="AV69" s="194">
        <f t="shared" si="25"/>
        <v>0</v>
      </c>
    </row>
    <row r="70" spans="2:48" x14ac:dyDescent="0.2">
      <c r="B70" s="228"/>
      <c r="C70" s="342"/>
      <c r="D70" s="164"/>
      <c r="E70" s="164"/>
      <c r="F70" s="16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</row>
    <row r="71" spans="2:48" x14ac:dyDescent="0.2">
      <c r="B71" s="5" t="s">
        <v>402</v>
      </c>
      <c r="D71" s="358">
        <f>+D23</f>
        <v>20.87</v>
      </c>
      <c r="E71" s="381" t="s">
        <v>495</v>
      </c>
      <c r="F71" s="16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</row>
    <row r="72" spans="2:48" x14ac:dyDescent="0.2">
      <c r="B72" s="5" t="s">
        <v>28</v>
      </c>
      <c r="C72" s="181"/>
      <c r="D72" s="358"/>
      <c r="E72" s="383">
        <f>+SUM(G72:AV72)</f>
        <v>18270.320346695265</v>
      </c>
      <c r="F72" s="164"/>
      <c r="G72" s="382">
        <f t="shared" ref="G72:AV72" si="27">+SUM(G73:G79)</f>
        <v>0</v>
      </c>
      <c r="H72" s="382">
        <f t="shared" si="27"/>
        <v>0</v>
      </c>
      <c r="I72" s="382">
        <f t="shared" si="27"/>
        <v>0</v>
      </c>
      <c r="J72" s="382">
        <f t="shared" si="27"/>
        <v>0</v>
      </c>
      <c r="K72" s="382">
        <f t="shared" si="27"/>
        <v>362.88242608119725</v>
      </c>
      <c r="L72" s="382">
        <f t="shared" si="27"/>
        <v>551.97379312469127</v>
      </c>
      <c r="M72" s="382">
        <f t="shared" si="27"/>
        <v>563.56524278030975</v>
      </c>
      <c r="N72" s="382">
        <f t="shared" si="27"/>
        <v>575.40011287869606</v>
      </c>
      <c r="O72" s="382">
        <f t="shared" si="27"/>
        <v>587.4835152491487</v>
      </c>
      <c r="P72" s="382">
        <f t="shared" si="27"/>
        <v>599.82066906938064</v>
      </c>
      <c r="Q72" s="382">
        <f t="shared" si="27"/>
        <v>612.41690311983757</v>
      </c>
      <c r="R72" s="382">
        <f t="shared" si="27"/>
        <v>625.27765808535401</v>
      </c>
      <c r="S72" s="382">
        <f t="shared" si="27"/>
        <v>638.40848890514656</v>
      </c>
      <c r="T72" s="382">
        <f t="shared" si="27"/>
        <v>651.81506717215461</v>
      </c>
      <c r="U72" s="382">
        <f t="shared" si="27"/>
        <v>665.50318358276979</v>
      </c>
      <c r="V72" s="382">
        <f t="shared" si="27"/>
        <v>679.47875043800786</v>
      </c>
      <c r="W72" s="382">
        <f t="shared" si="27"/>
        <v>693.74780419720594</v>
      </c>
      <c r="X72" s="382">
        <f t="shared" si="27"/>
        <v>708.31650808534721</v>
      </c>
      <c r="Y72" s="382">
        <f t="shared" si="27"/>
        <v>723.19115475513956</v>
      </c>
      <c r="Z72" s="382">
        <f t="shared" si="27"/>
        <v>738.3781690049974</v>
      </c>
      <c r="AA72" s="382">
        <f t="shared" si="27"/>
        <v>753.88411055410199</v>
      </c>
      <c r="AB72" s="382">
        <f t="shared" si="27"/>
        <v>769.71567687573815</v>
      </c>
      <c r="AC72" s="382">
        <f t="shared" si="27"/>
        <v>785.87970609012871</v>
      </c>
      <c r="AD72" s="382">
        <f t="shared" si="27"/>
        <v>802.38317991802126</v>
      </c>
      <c r="AE72" s="382">
        <f t="shared" si="27"/>
        <v>819.23322669629965</v>
      </c>
      <c r="AF72" s="382">
        <f t="shared" si="27"/>
        <v>836.43712445692188</v>
      </c>
      <c r="AG72" s="382">
        <f t="shared" si="27"/>
        <v>854.00230407051731</v>
      </c>
      <c r="AH72" s="382">
        <f t="shared" si="27"/>
        <v>871.93635245599785</v>
      </c>
      <c r="AI72" s="382">
        <f t="shared" si="27"/>
        <v>890.24701585757373</v>
      </c>
      <c r="AJ72" s="382">
        <f t="shared" si="27"/>
        <v>908.94220319058252</v>
      </c>
      <c r="AK72" s="382">
        <f t="shared" si="27"/>
        <v>0</v>
      </c>
      <c r="AL72" s="382">
        <f t="shared" si="27"/>
        <v>0</v>
      </c>
      <c r="AM72" s="382">
        <f t="shared" si="27"/>
        <v>0</v>
      </c>
      <c r="AN72" s="382">
        <f t="shared" si="27"/>
        <v>0</v>
      </c>
      <c r="AO72" s="382">
        <f t="shared" si="27"/>
        <v>0</v>
      </c>
      <c r="AP72" s="382">
        <f t="shared" si="27"/>
        <v>0</v>
      </c>
      <c r="AQ72" s="382">
        <f t="shared" si="27"/>
        <v>0</v>
      </c>
      <c r="AR72" s="382">
        <f t="shared" si="27"/>
        <v>0</v>
      </c>
      <c r="AS72" s="382">
        <f t="shared" si="27"/>
        <v>0</v>
      </c>
      <c r="AT72" s="382">
        <f t="shared" si="27"/>
        <v>0</v>
      </c>
      <c r="AU72" s="382">
        <f t="shared" si="27"/>
        <v>0</v>
      </c>
      <c r="AV72" s="382">
        <f t="shared" si="27"/>
        <v>0</v>
      </c>
    </row>
    <row r="73" spans="2:48" x14ac:dyDescent="0.2">
      <c r="B73" s="228" t="str">
        <f>+Hip!$B$134</f>
        <v>Mantenimiento rutinario</v>
      </c>
      <c r="C73" s="342">
        <f>+Hip!$D$134*(1+$C$39)</f>
        <v>12.314503061398728</v>
      </c>
      <c r="D73" s="164"/>
      <c r="E73" s="164">
        <f>+SUM(G73:AV73)</f>
        <v>10756.306672912073</v>
      </c>
      <c r="F73" s="164"/>
      <c r="G73" s="194">
        <f t="shared" ref="G73:P79" si="28">+$C73*G$9*G$12*$D$71</f>
        <v>0</v>
      </c>
      <c r="H73" s="194">
        <f t="shared" si="28"/>
        <v>0</v>
      </c>
      <c r="I73" s="194">
        <f t="shared" si="28"/>
        <v>0</v>
      </c>
      <c r="J73" s="194">
        <f t="shared" si="28"/>
        <v>0</v>
      </c>
      <c r="K73" s="194">
        <f t="shared" si="28"/>
        <v>213.64018731317583</v>
      </c>
      <c r="L73" s="194">
        <f t="shared" si="28"/>
        <v>324.96416491863124</v>
      </c>
      <c r="M73" s="194">
        <f t="shared" si="28"/>
        <v>331.78841238192246</v>
      </c>
      <c r="N73" s="194">
        <f t="shared" si="28"/>
        <v>338.75596904194282</v>
      </c>
      <c r="O73" s="194">
        <f t="shared" si="28"/>
        <v>345.86984439182356</v>
      </c>
      <c r="P73" s="194">
        <f t="shared" si="28"/>
        <v>353.13311112405177</v>
      </c>
      <c r="Q73" s="194">
        <f t="shared" ref="Q73:Z79" si="29">+$C73*Q$9*Q$12*$D$71</f>
        <v>360.54890645765687</v>
      </c>
      <c r="R73" s="194">
        <f t="shared" si="29"/>
        <v>368.12043349326763</v>
      </c>
      <c r="S73" s="194">
        <f t="shared" si="29"/>
        <v>375.85096259662618</v>
      </c>
      <c r="T73" s="194">
        <f t="shared" si="29"/>
        <v>383.7438328111553</v>
      </c>
      <c r="U73" s="194">
        <f t="shared" si="29"/>
        <v>391.8024533001896</v>
      </c>
      <c r="V73" s="194">
        <f t="shared" si="29"/>
        <v>400.03030481949349</v>
      </c>
      <c r="W73" s="194">
        <f t="shared" si="29"/>
        <v>408.43094122070283</v>
      </c>
      <c r="X73" s="194">
        <f t="shared" si="29"/>
        <v>417.00799098633757</v>
      </c>
      <c r="Y73" s="194">
        <f t="shared" si="29"/>
        <v>425.76515879705056</v>
      </c>
      <c r="Z73" s="194">
        <f t="shared" si="29"/>
        <v>434.70622713178864</v>
      </c>
      <c r="AA73" s="194">
        <f t="shared" ref="AA73:AJ79" si="30">+$C73*AA$9*AA$12*$D$71</f>
        <v>443.83505790155607</v>
      </c>
      <c r="AB73" s="194">
        <f t="shared" si="30"/>
        <v>453.15559411748876</v>
      </c>
      <c r="AC73" s="194">
        <f t="shared" si="30"/>
        <v>462.67186159395595</v>
      </c>
      <c r="AD73" s="194">
        <f t="shared" si="30"/>
        <v>472.38797068742906</v>
      </c>
      <c r="AE73" s="194">
        <f t="shared" si="30"/>
        <v>482.30811807186501</v>
      </c>
      <c r="AF73" s="194">
        <f t="shared" si="30"/>
        <v>492.43658855137409</v>
      </c>
      <c r="AG73" s="194">
        <f t="shared" si="30"/>
        <v>502.77775691095292</v>
      </c>
      <c r="AH73" s="194">
        <f t="shared" si="30"/>
        <v>513.33608980608278</v>
      </c>
      <c r="AI73" s="194">
        <f t="shared" si="30"/>
        <v>524.1161476920106</v>
      </c>
      <c r="AJ73" s="194">
        <f t="shared" si="30"/>
        <v>535.12258679354261</v>
      </c>
      <c r="AK73" s="194">
        <f t="shared" ref="AK73:AV79" si="31">+$C73*AK$9*AK$12*$D$71</f>
        <v>0</v>
      </c>
      <c r="AL73" s="194">
        <f t="shared" si="31"/>
        <v>0</v>
      </c>
      <c r="AM73" s="194">
        <f t="shared" si="31"/>
        <v>0</v>
      </c>
      <c r="AN73" s="194">
        <f t="shared" si="31"/>
        <v>0</v>
      </c>
      <c r="AO73" s="194">
        <f t="shared" si="31"/>
        <v>0</v>
      </c>
      <c r="AP73" s="194">
        <f t="shared" si="31"/>
        <v>0</v>
      </c>
      <c r="AQ73" s="194">
        <f t="shared" si="31"/>
        <v>0</v>
      </c>
      <c r="AR73" s="194">
        <f t="shared" si="31"/>
        <v>0</v>
      </c>
      <c r="AS73" s="194">
        <f t="shared" si="31"/>
        <v>0</v>
      </c>
      <c r="AT73" s="194">
        <f t="shared" si="31"/>
        <v>0</v>
      </c>
      <c r="AU73" s="194">
        <f t="shared" si="31"/>
        <v>0</v>
      </c>
      <c r="AV73" s="194">
        <f t="shared" si="31"/>
        <v>0</v>
      </c>
    </row>
    <row r="74" spans="2:48" x14ac:dyDescent="0.2">
      <c r="B74" s="228" t="str">
        <f>+Hip!$B$135</f>
        <v>Renovación ITS</v>
      </c>
      <c r="C74" s="342">
        <f>+Hip!$D$135*(1+$C$39)</f>
        <v>3.9949684143135399E-2</v>
      </c>
      <c r="D74" s="164"/>
      <c r="E74" s="164">
        <f>+SUM(G74:AV74)</f>
        <v>34.894713330050429</v>
      </c>
      <c r="F74" s="164"/>
      <c r="G74" s="194">
        <f t="shared" si="28"/>
        <v>0</v>
      </c>
      <c r="H74" s="194">
        <f t="shared" si="28"/>
        <v>0</v>
      </c>
      <c r="I74" s="194">
        <f t="shared" si="28"/>
        <v>0</v>
      </c>
      <c r="J74" s="194">
        <f t="shared" si="28"/>
        <v>0</v>
      </c>
      <c r="K74" s="194">
        <f t="shared" si="28"/>
        <v>0.69307368400395963</v>
      </c>
      <c r="L74" s="194">
        <f t="shared" si="28"/>
        <v>1.0542216508136149</v>
      </c>
      <c r="M74" s="194">
        <f t="shared" si="28"/>
        <v>1.0763603054807005</v>
      </c>
      <c r="N74" s="194">
        <f t="shared" si="28"/>
        <v>1.098963871895795</v>
      </c>
      <c r="O74" s="194">
        <f t="shared" si="28"/>
        <v>1.1220421132056064</v>
      </c>
      <c r="P74" s="194">
        <f t="shared" si="28"/>
        <v>1.1456049975829241</v>
      </c>
      <c r="Q74" s="194">
        <f t="shared" si="29"/>
        <v>1.1696627025321655</v>
      </c>
      <c r="R74" s="194">
        <f t="shared" si="29"/>
        <v>1.1942256192853409</v>
      </c>
      <c r="S74" s="194">
        <f t="shared" si="29"/>
        <v>1.2193043572903328</v>
      </c>
      <c r="T74" s="194">
        <f t="shared" si="29"/>
        <v>1.2449097487934297</v>
      </c>
      <c r="U74" s="194">
        <f t="shared" si="29"/>
        <v>1.2710528535180918</v>
      </c>
      <c r="V74" s="194">
        <f t="shared" si="29"/>
        <v>1.2977449634419715</v>
      </c>
      <c r="W74" s="194">
        <f t="shared" si="29"/>
        <v>1.3249976076742529</v>
      </c>
      <c r="X74" s="194">
        <f t="shared" si="29"/>
        <v>1.352822557435412</v>
      </c>
      <c r="Y74" s="194">
        <f t="shared" si="29"/>
        <v>1.3812318311415555</v>
      </c>
      <c r="Z74" s="194">
        <f t="shared" si="29"/>
        <v>1.4102376995955279</v>
      </c>
      <c r="AA74" s="194">
        <f t="shared" si="30"/>
        <v>1.439852691287034</v>
      </c>
      <c r="AB74" s="194">
        <f t="shared" si="30"/>
        <v>1.4700895978040616</v>
      </c>
      <c r="AC74" s="194">
        <f t="shared" si="30"/>
        <v>1.5009614793579467</v>
      </c>
      <c r="AD74" s="194">
        <f t="shared" si="30"/>
        <v>1.5324816704244633</v>
      </c>
      <c r="AE74" s="194">
        <f t="shared" si="30"/>
        <v>1.5646637855033771</v>
      </c>
      <c r="AF74" s="194">
        <f t="shared" si="30"/>
        <v>1.597521724998948</v>
      </c>
      <c r="AG74" s="194">
        <f t="shared" si="30"/>
        <v>1.6310696812239256</v>
      </c>
      <c r="AH74" s="194">
        <f t="shared" si="30"/>
        <v>1.6653221445296276</v>
      </c>
      <c r="AI74" s="194">
        <f t="shared" si="30"/>
        <v>1.7002939095647498</v>
      </c>
      <c r="AJ74" s="194">
        <f t="shared" si="30"/>
        <v>1.7360000816656094</v>
      </c>
      <c r="AK74" s="194">
        <f t="shared" si="31"/>
        <v>0</v>
      </c>
      <c r="AL74" s="194">
        <f t="shared" si="31"/>
        <v>0</v>
      </c>
      <c r="AM74" s="194">
        <f t="shared" si="31"/>
        <v>0</v>
      </c>
      <c r="AN74" s="194">
        <f t="shared" si="31"/>
        <v>0</v>
      </c>
      <c r="AO74" s="194">
        <f t="shared" si="31"/>
        <v>0</v>
      </c>
      <c r="AP74" s="194">
        <f t="shared" si="31"/>
        <v>0</v>
      </c>
      <c r="AQ74" s="194">
        <f t="shared" si="31"/>
        <v>0</v>
      </c>
      <c r="AR74" s="194">
        <f t="shared" si="31"/>
        <v>0</v>
      </c>
      <c r="AS74" s="194">
        <f t="shared" si="31"/>
        <v>0</v>
      </c>
      <c r="AT74" s="194">
        <f t="shared" si="31"/>
        <v>0</v>
      </c>
      <c r="AU74" s="194">
        <f t="shared" si="31"/>
        <v>0</v>
      </c>
      <c r="AV74" s="194">
        <f t="shared" si="31"/>
        <v>0</v>
      </c>
    </row>
    <row r="75" spans="2:48" x14ac:dyDescent="0.2">
      <c r="B75" s="228" t="str">
        <f>+Hip!$B$136</f>
        <v>Compensación Ambiental</v>
      </c>
      <c r="C75" s="342">
        <f>+Hip!$D$136*(1+$C$39)</f>
        <v>0.8345535775107743</v>
      </c>
      <c r="D75" s="164"/>
      <c r="E75" s="164">
        <f>+SUM(G75:AV75)</f>
        <v>728.95464558536355</v>
      </c>
      <c r="F75" s="164"/>
      <c r="G75" s="194">
        <f t="shared" si="28"/>
        <v>0</v>
      </c>
      <c r="H75" s="194">
        <f t="shared" si="28"/>
        <v>0</v>
      </c>
      <c r="I75" s="194">
        <f t="shared" si="28"/>
        <v>0</v>
      </c>
      <c r="J75" s="194">
        <f t="shared" si="28"/>
        <v>0</v>
      </c>
      <c r="K75" s="194">
        <f t="shared" si="28"/>
        <v>14.478390377047948</v>
      </c>
      <c r="L75" s="194">
        <f t="shared" si="28"/>
        <v>22.022813672908459</v>
      </c>
      <c r="M75" s="194">
        <f t="shared" si="28"/>
        <v>22.485292760039535</v>
      </c>
      <c r="N75" s="194">
        <f t="shared" si="28"/>
        <v>22.957483908000363</v>
      </c>
      <c r="O75" s="194">
        <f t="shared" si="28"/>
        <v>23.439591070068364</v>
      </c>
      <c r="P75" s="194">
        <f t="shared" si="28"/>
        <v>23.931822482539793</v>
      </c>
      <c r="Q75" s="194">
        <f t="shared" si="29"/>
        <v>24.434390754673132</v>
      </c>
      <c r="R75" s="194">
        <f t="shared" si="29"/>
        <v>24.947512960521262</v>
      </c>
      <c r="S75" s="194">
        <f t="shared" si="29"/>
        <v>25.471410732692206</v>
      </c>
      <c r="T75" s="194">
        <f t="shared" si="29"/>
        <v>26.006310358078743</v>
      </c>
      <c r="U75" s="194">
        <f t="shared" si="29"/>
        <v>26.552442875598395</v>
      </c>
      <c r="V75" s="194">
        <f t="shared" si="29"/>
        <v>27.110044175985959</v>
      </c>
      <c r="W75" s="194">
        <f t="shared" si="29"/>
        <v>27.679355103681662</v>
      </c>
      <c r="X75" s="194">
        <f t="shared" si="29"/>
        <v>28.260621560858976</v>
      </c>
      <c r="Y75" s="194">
        <f t="shared" si="29"/>
        <v>28.854094613637006</v>
      </c>
      <c r="Z75" s="194">
        <f t="shared" si="29"/>
        <v>29.460030600523378</v>
      </c>
      <c r="AA75" s="194">
        <f t="shared" si="30"/>
        <v>30.078691243134369</v>
      </c>
      <c r="AB75" s="194">
        <f t="shared" si="30"/>
        <v>30.710343759240185</v>
      </c>
      <c r="AC75" s="194">
        <f t="shared" si="30"/>
        <v>31.35526097818423</v>
      </c>
      <c r="AD75" s="194">
        <f t="shared" si="30"/>
        <v>32.013721458726096</v>
      </c>
      <c r="AE75" s="194">
        <f t="shared" si="30"/>
        <v>32.686009609359338</v>
      </c>
      <c r="AF75" s="194">
        <f t="shared" si="30"/>
        <v>33.372415811155882</v>
      </c>
      <c r="AG75" s="194">
        <f t="shared" si="30"/>
        <v>34.073236543190156</v>
      </c>
      <c r="AH75" s="194">
        <f t="shared" si="30"/>
        <v>34.788774510597143</v>
      </c>
      <c r="AI75" s="194">
        <f t="shared" si="30"/>
        <v>35.519338775319675</v>
      </c>
      <c r="AJ75" s="194">
        <f t="shared" si="30"/>
        <v>36.265244889601384</v>
      </c>
      <c r="AK75" s="194">
        <f t="shared" si="31"/>
        <v>0</v>
      </c>
      <c r="AL75" s="194">
        <f t="shared" si="31"/>
        <v>0</v>
      </c>
      <c r="AM75" s="194">
        <f t="shared" si="31"/>
        <v>0</v>
      </c>
      <c r="AN75" s="194">
        <f t="shared" si="31"/>
        <v>0</v>
      </c>
      <c r="AO75" s="194">
        <f t="shared" si="31"/>
        <v>0</v>
      </c>
      <c r="AP75" s="194">
        <f t="shared" si="31"/>
        <v>0</v>
      </c>
      <c r="AQ75" s="194">
        <f t="shared" si="31"/>
        <v>0</v>
      </c>
      <c r="AR75" s="194">
        <f t="shared" si="31"/>
        <v>0</v>
      </c>
      <c r="AS75" s="194">
        <f t="shared" si="31"/>
        <v>0</v>
      </c>
      <c r="AT75" s="194">
        <f t="shared" si="31"/>
        <v>0</v>
      </c>
      <c r="AU75" s="194">
        <f t="shared" si="31"/>
        <v>0</v>
      </c>
      <c r="AV75" s="194">
        <f t="shared" si="31"/>
        <v>0</v>
      </c>
    </row>
    <row r="76" spans="2:48" x14ac:dyDescent="0.2">
      <c r="B76" s="228" t="str">
        <f>+Hip!$B$137</f>
        <v>Operación</v>
      </c>
      <c r="C76" s="342">
        <f>+Hip!$D$137*(1+$C$39)</f>
        <v>2.8857742194983671</v>
      </c>
      <c r="D76" s="164"/>
      <c r="E76" s="164">
        <f>+SUM(G76:AV76)</f>
        <v>2520.6272911659203</v>
      </c>
      <c r="F76" s="164"/>
      <c r="G76" s="194">
        <f t="shared" si="28"/>
        <v>0</v>
      </c>
      <c r="H76" s="194">
        <f t="shared" si="28"/>
        <v>0</v>
      </c>
      <c r="I76" s="194">
        <f t="shared" si="28"/>
        <v>0</v>
      </c>
      <c r="J76" s="194">
        <f t="shared" si="28"/>
        <v>0</v>
      </c>
      <c r="K76" s="194">
        <f t="shared" si="28"/>
        <v>50.064329979316149</v>
      </c>
      <c r="L76" s="194">
        <f t="shared" si="28"/>
        <v>76.151932782619809</v>
      </c>
      <c r="M76" s="194">
        <f t="shared" si="28"/>
        <v>77.751123371054817</v>
      </c>
      <c r="N76" s="194">
        <f t="shared" si="28"/>
        <v>79.383896961846943</v>
      </c>
      <c r="O76" s="194">
        <f t="shared" si="28"/>
        <v>81.050958798045713</v>
      </c>
      <c r="P76" s="194">
        <f t="shared" si="28"/>
        <v>82.753028932804682</v>
      </c>
      <c r="Q76" s="194">
        <f t="shared" si="29"/>
        <v>84.490842540393558</v>
      </c>
      <c r="R76" s="194">
        <f t="shared" si="29"/>
        <v>86.265150233741821</v>
      </c>
      <c r="S76" s="194">
        <f t="shared" si="29"/>
        <v>88.076718388650391</v>
      </c>
      <c r="T76" s="194">
        <f t="shared" si="29"/>
        <v>89.926329474812036</v>
      </c>
      <c r="U76" s="194">
        <f t="shared" si="29"/>
        <v>91.814782393783105</v>
      </c>
      <c r="V76" s="194">
        <f t="shared" si="29"/>
        <v>93.742892824052532</v>
      </c>
      <c r="W76" s="194">
        <f t="shared" si="29"/>
        <v>95.711493573357615</v>
      </c>
      <c r="X76" s="194">
        <f t="shared" si="29"/>
        <v>97.721434938398133</v>
      </c>
      <c r="Y76" s="194">
        <f t="shared" si="29"/>
        <v>99.773585072104467</v>
      </c>
      <c r="Z76" s="194">
        <f t="shared" si="29"/>
        <v>101.86883035861865</v>
      </c>
      <c r="AA76" s="194">
        <f t="shared" si="30"/>
        <v>104.00807579614963</v>
      </c>
      <c r="AB76" s="194">
        <f t="shared" si="30"/>
        <v>106.19224538786877</v>
      </c>
      <c r="AC76" s="194">
        <f t="shared" si="30"/>
        <v>108.422282541014</v>
      </c>
      <c r="AD76" s="194">
        <f t="shared" si="30"/>
        <v>110.69915047437529</v>
      </c>
      <c r="AE76" s="194">
        <f t="shared" si="30"/>
        <v>113.02383263433717</v>
      </c>
      <c r="AF76" s="194">
        <f t="shared" si="30"/>
        <v>115.39733311965824</v>
      </c>
      <c r="AG76" s="194">
        <f t="shared" si="30"/>
        <v>117.82067711517104</v>
      </c>
      <c r="AH76" s="194">
        <f t="shared" si="30"/>
        <v>120.29491133458961</v>
      </c>
      <c r="AI76" s="194">
        <f t="shared" si="30"/>
        <v>122.82110447261599</v>
      </c>
      <c r="AJ76" s="194">
        <f t="shared" si="30"/>
        <v>125.40034766654091</v>
      </c>
      <c r="AK76" s="194">
        <f t="shared" si="31"/>
        <v>0</v>
      </c>
      <c r="AL76" s="194">
        <f t="shared" si="31"/>
        <v>0</v>
      </c>
      <c r="AM76" s="194">
        <f t="shared" si="31"/>
        <v>0</v>
      </c>
      <c r="AN76" s="194">
        <f t="shared" si="31"/>
        <v>0</v>
      </c>
      <c r="AO76" s="194">
        <f t="shared" si="31"/>
        <v>0</v>
      </c>
      <c r="AP76" s="194">
        <f t="shared" si="31"/>
        <v>0</v>
      </c>
      <c r="AQ76" s="194">
        <f t="shared" si="31"/>
        <v>0</v>
      </c>
      <c r="AR76" s="194">
        <f t="shared" si="31"/>
        <v>0</v>
      </c>
      <c r="AS76" s="194">
        <f t="shared" si="31"/>
        <v>0</v>
      </c>
      <c r="AT76" s="194">
        <f t="shared" si="31"/>
        <v>0</v>
      </c>
      <c r="AU76" s="194">
        <f t="shared" si="31"/>
        <v>0</v>
      </c>
      <c r="AV76" s="194">
        <f t="shared" si="31"/>
        <v>0</v>
      </c>
    </row>
    <row r="77" spans="2:48" x14ac:dyDescent="0.2">
      <c r="B77" s="228" t="str">
        <f>+Hip!$B$138</f>
        <v>Equipos</v>
      </c>
      <c r="C77" s="342">
        <f>+Hip!$D$138*(1+$C$39)</f>
        <v>3.6242040487641525</v>
      </c>
      <c r="D77" s="164"/>
      <c r="E77" s="164">
        <f t="shared" ref="E77:E79" si="32">+SUM(G77:AV77)</f>
        <v>3165.6210566802165</v>
      </c>
      <c r="F77" s="164"/>
      <c r="G77" s="194">
        <f t="shared" si="28"/>
        <v>0</v>
      </c>
      <c r="H77" s="194">
        <f t="shared" si="28"/>
        <v>0</v>
      </c>
      <c r="I77" s="194">
        <f t="shared" si="28"/>
        <v>0</v>
      </c>
      <c r="J77" s="194">
        <f t="shared" si="28"/>
        <v>0</v>
      </c>
      <c r="K77" s="194">
        <f t="shared" si="28"/>
        <v>62.875101656858789</v>
      </c>
      <c r="L77" s="194">
        <f t="shared" si="28"/>
        <v>95.63816228144195</v>
      </c>
      <c r="M77" s="194">
        <f t="shared" si="28"/>
        <v>97.646563689352206</v>
      </c>
      <c r="N77" s="194">
        <f t="shared" si="28"/>
        <v>99.697141526828588</v>
      </c>
      <c r="O77" s="194">
        <f t="shared" si="28"/>
        <v>101.79078149889197</v>
      </c>
      <c r="P77" s="194">
        <f t="shared" si="28"/>
        <v>103.9283879103687</v>
      </c>
      <c r="Q77" s="194">
        <f t="shared" si="29"/>
        <v>106.11088405648643</v>
      </c>
      <c r="R77" s="194">
        <f t="shared" si="29"/>
        <v>108.33921262167263</v>
      </c>
      <c r="S77" s="194">
        <f t="shared" si="29"/>
        <v>110.61433608672776</v>
      </c>
      <c r="T77" s="194">
        <f t="shared" si="29"/>
        <v>112.93723714454903</v>
      </c>
      <c r="U77" s="194">
        <f t="shared" si="29"/>
        <v>115.30891912458455</v>
      </c>
      <c r="V77" s="194">
        <f t="shared" si="29"/>
        <v>117.7304064262008</v>
      </c>
      <c r="W77" s="194">
        <f t="shared" si="29"/>
        <v>120.20274496115101</v>
      </c>
      <c r="X77" s="194">
        <f t="shared" si="29"/>
        <v>122.72700260533519</v>
      </c>
      <c r="Y77" s="194">
        <f t="shared" si="29"/>
        <v>125.3042696600472</v>
      </c>
      <c r="Z77" s="194">
        <f t="shared" si="29"/>
        <v>127.93565932290818</v>
      </c>
      <c r="AA77" s="194">
        <f t="shared" si="30"/>
        <v>130.62230816868924</v>
      </c>
      <c r="AB77" s="194">
        <f t="shared" si="30"/>
        <v>133.36537664023172</v>
      </c>
      <c r="AC77" s="194">
        <f t="shared" si="30"/>
        <v>136.16604954967656</v>
      </c>
      <c r="AD77" s="194">
        <f t="shared" si="30"/>
        <v>139.02553659021976</v>
      </c>
      <c r="AE77" s="194">
        <f t="shared" si="30"/>
        <v>141.94507285861437</v>
      </c>
      <c r="AF77" s="194">
        <f t="shared" si="30"/>
        <v>144.92591938864524</v>
      </c>
      <c r="AG77" s="194">
        <f t="shared" si="30"/>
        <v>147.96936369580678</v>
      </c>
      <c r="AH77" s="194">
        <f t="shared" si="30"/>
        <v>151.07672033341868</v>
      </c>
      <c r="AI77" s="194">
        <f t="shared" si="30"/>
        <v>154.24933146042048</v>
      </c>
      <c r="AJ77" s="194">
        <f t="shared" si="30"/>
        <v>157.48856742108927</v>
      </c>
      <c r="AK77" s="194">
        <f t="shared" si="31"/>
        <v>0</v>
      </c>
      <c r="AL77" s="194">
        <f t="shared" si="31"/>
        <v>0</v>
      </c>
      <c r="AM77" s="194">
        <f t="shared" si="31"/>
        <v>0</v>
      </c>
      <c r="AN77" s="194">
        <f t="shared" si="31"/>
        <v>0</v>
      </c>
      <c r="AO77" s="194">
        <f t="shared" si="31"/>
        <v>0</v>
      </c>
      <c r="AP77" s="194">
        <f t="shared" si="31"/>
        <v>0</v>
      </c>
      <c r="AQ77" s="194">
        <f t="shared" si="31"/>
        <v>0</v>
      </c>
      <c r="AR77" s="194">
        <f t="shared" si="31"/>
        <v>0</v>
      </c>
      <c r="AS77" s="194">
        <f t="shared" si="31"/>
        <v>0</v>
      </c>
      <c r="AT77" s="194">
        <f t="shared" si="31"/>
        <v>0</v>
      </c>
      <c r="AU77" s="194">
        <f t="shared" si="31"/>
        <v>0</v>
      </c>
      <c r="AV77" s="194">
        <f t="shared" si="31"/>
        <v>0</v>
      </c>
    </row>
    <row r="78" spans="2:48" x14ac:dyDescent="0.2">
      <c r="B78" s="228" t="str">
        <f>+Hip!$B$139</f>
        <v>Administración</v>
      </c>
      <c r="C78" s="342">
        <f>+Hip!$D$139*(1+$C$39)</f>
        <v>1.1767562407652785</v>
      </c>
      <c r="D78" s="164"/>
      <c r="E78" s="164">
        <f t="shared" si="32"/>
        <v>1027.8572299527934</v>
      </c>
      <c r="F78" s="164"/>
      <c r="G78" s="194">
        <f t="shared" si="28"/>
        <v>0</v>
      </c>
      <c r="H78" s="194">
        <f t="shared" si="28"/>
        <v>0</v>
      </c>
      <c r="I78" s="194">
        <f t="shared" si="28"/>
        <v>0</v>
      </c>
      <c r="J78" s="194">
        <f t="shared" si="28"/>
        <v>0</v>
      </c>
      <c r="K78" s="194">
        <f t="shared" si="28"/>
        <v>20.415149717822839</v>
      </c>
      <c r="L78" s="194">
        <f t="shared" si="28"/>
        <v>31.053109263642643</v>
      </c>
      <c r="M78" s="194">
        <f t="shared" si="28"/>
        <v>31.705224558179129</v>
      </c>
      <c r="N78" s="194">
        <f t="shared" si="28"/>
        <v>32.371034273900889</v>
      </c>
      <c r="O78" s="194">
        <f t="shared" si="28"/>
        <v>33.050825993652801</v>
      </c>
      <c r="P78" s="194">
        <f t="shared" si="28"/>
        <v>33.744893339519507</v>
      </c>
      <c r="Q78" s="194">
        <f t="shared" si="29"/>
        <v>34.453536099649419</v>
      </c>
      <c r="R78" s="194">
        <f t="shared" si="29"/>
        <v>35.17706035774205</v>
      </c>
      <c r="S78" s="194">
        <f t="shared" si="29"/>
        <v>35.915778625254632</v>
      </c>
      <c r="T78" s="194">
        <f t="shared" si="29"/>
        <v>36.670009976384975</v>
      </c>
      <c r="U78" s="194">
        <f t="shared" si="29"/>
        <v>37.440080185889059</v>
      </c>
      <c r="V78" s="194">
        <f t="shared" si="29"/>
        <v>38.226321869792727</v>
      </c>
      <c r="W78" s="194">
        <f t="shared" si="29"/>
        <v>39.029074629058364</v>
      </c>
      <c r="X78" s="194">
        <f t="shared" si="29"/>
        <v>39.84868519626859</v>
      </c>
      <c r="Y78" s="194">
        <f t="shared" si="29"/>
        <v>40.685507585390226</v>
      </c>
      <c r="Z78" s="194">
        <f t="shared" si="29"/>
        <v>41.539903244683416</v>
      </c>
      <c r="AA78" s="194">
        <f t="shared" si="30"/>
        <v>42.412241212821755</v>
      </c>
      <c r="AB78" s="194">
        <f t="shared" si="30"/>
        <v>43.302898278291018</v>
      </c>
      <c r="AC78" s="194">
        <f t="shared" si="30"/>
        <v>44.212259142135125</v>
      </c>
      <c r="AD78" s="194">
        <f t="shared" si="30"/>
        <v>45.140716584119957</v>
      </c>
      <c r="AE78" s="194">
        <f t="shared" si="30"/>
        <v>46.088671632386472</v>
      </c>
      <c r="AF78" s="194">
        <f t="shared" si="30"/>
        <v>47.05653373666658</v>
      </c>
      <c r="AG78" s="194">
        <f t="shared" si="30"/>
        <v>48.044720945136575</v>
      </c>
      <c r="AH78" s="194">
        <f t="shared" si="30"/>
        <v>49.053660084984436</v>
      </c>
      <c r="AI78" s="194">
        <f t="shared" si="30"/>
        <v>50.083786946769102</v>
      </c>
      <c r="AJ78" s="194">
        <f t="shared" si="30"/>
        <v>51.135546472651242</v>
      </c>
      <c r="AK78" s="194">
        <f t="shared" si="31"/>
        <v>0</v>
      </c>
      <c r="AL78" s="194">
        <f t="shared" si="31"/>
        <v>0</v>
      </c>
      <c r="AM78" s="194">
        <f t="shared" si="31"/>
        <v>0</v>
      </c>
      <c r="AN78" s="194">
        <f t="shared" si="31"/>
        <v>0</v>
      </c>
      <c r="AO78" s="194">
        <f t="shared" si="31"/>
        <v>0</v>
      </c>
      <c r="AP78" s="194">
        <f t="shared" si="31"/>
        <v>0</v>
      </c>
      <c r="AQ78" s="194">
        <f t="shared" si="31"/>
        <v>0</v>
      </c>
      <c r="AR78" s="194">
        <f t="shared" si="31"/>
        <v>0</v>
      </c>
      <c r="AS78" s="194">
        <f t="shared" si="31"/>
        <v>0</v>
      </c>
      <c r="AT78" s="194">
        <f t="shared" si="31"/>
        <v>0</v>
      </c>
      <c r="AU78" s="194">
        <f t="shared" si="31"/>
        <v>0</v>
      </c>
      <c r="AV78" s="194">
        <f t="shared" si="31"/>
        <v>0</v>
      </c>
    </row>
    <row r="79" spans="2:48" x14ac:dyDescent="0.2">
      <c r="B79" s="228" t="str">
        <f>+Hip!$B$140</f>
        <v>Emergencias</v>
      </c>
      <c r="C79" s="342">
        <f>+Hip!$D$140*(1+$C$39)</f>
        <v>4.1282332451783525E-2</v>
      </c>
      <c r="D79" s="164"/>
      <c r="E79" s="164">
        <f t="shared" si="32"/>
        <v>36.058737068847456</v>
      </c>
      <c r="F79" s="164"/>
      <c r="G79" s="194">
        <f t="shared" si="28"/>
        <v>0</v>
      </c>
      <c r="H79" s="194">
        <f t="shared" si="28"/>
        <v>0</v>
      </c>
      <c r="I79" s="194">
        <f t="shared" si="28"/>
        <v>0</v>
      </c>
      <c r="J79" s="194">
        <f t="shared" si="28"/>
        <v>0</v>
      </c>
      <c r="K79" s="194">
        <f t="shared" si="28"/>
        <v>0.71619335297173325</v>
      </c>
      <c r="L79" s="194">
        <f t="shared" si="28"/>
        <v>1.089388554633514</v>
      </c>
      <c r="M79" s="194">
        <f t="shared" si="28"/>
        <v>1.1122657142808177</v>
      </c>
      <c r="N79" s="194">
        <f t="shared" si="28"/>
        <v>1.1356232942807147</v>
      </c>
      <c r="O79" s="194">
        <f t="shared" si="28"/>
        <v>1.1594713834606096</v>
      </c>
      <c r="P79" s="194">
        <f t="shared" si="28"/>
        <v>1.1838202825132822</v>
      </c>
      <c r="Q79" s="194">
        <f t="shared" si="29"/>
        <v>1.208680508446061</v>
      </c>
      <c r="R79" s="194">
        <f t="shared" si="29"/>
        <v>1.2340627991234283</v>
      </c>
      <c r="S79" s="194">
        <f t="shared" si="29"/>
        <v>1.25997811790502</v>
      </c>
      <c r="T79" s="194">
        <f t="shared" si="29"/>
        <v>1.2864376583810255</v>
      </c>
      <c r="U79" s="194">
        <f t="shared" si="29"/>
        <v>1.313452849207027</v>
      </c>
      <c r="V79" s="194">
        <f t="shared" si="29"/>
        <v>1.3410353590403745</v>
      </c>
      <c r="W79" s="194">
        <f t="shared" si="29"/>
        <v>1.369197101580222</v>
      </c>
      <c r="X79" s="194">
        <f t="shared" si="29"/>
        <v>1.3979502407134066</v>
      </c>
      <c r="Y79" s="194">
        <f t="shared" si="29"/>
        <v>1.4273071957683878</v>
      </c>
      <c r="Z79" s="194">
        <f t="shared" si="29"/>
        <v>1.4572806468795241</v>
      </c>
      <c r="AA79" s="194">
        <f t="shared" si="30"/>
        <v>1.4878835404639938</v>
      </c>
      <c r="AB79" s="194">
        <f t="shared" si="30"/>
        <v>1.5191290948137375</v>
      </c>
      <c r="AC79" s="194">
        <f t="shared" si="30"/>
        <v>1.5510308058048259</v>
      </c>
      <c r="AD79" s="194">
        <f t="shared" si="30"/>
        <v>1.583602452726727</v>
      </c>
      <c r="AE79" s="194">
        <f t="shared" si="30"/>
        <v>1.6168581042339882</v>
      </c>
      <c r="AF79" s="194">
        <f t="shared" si="30"/>
        <v>1.6508121244229019</v>
      </c>
      <c r="AG79" s="194">
        <f t="shared" si="30"/>
        <v>1.6854791790357826</v>
      </c>
      <c r="AH79" s="194">
        <f t="shared" si="30"/>
        <v>1.7208742417955338</v>
      </c>
      <c r="AI79" s="194">
        <f t="shared" si="30"/>
        <v>1.7570126008732401</v>
      </c>
      <c r="AJ79" s="194">
        <f t="shared" si="30"/>
        <v>1.7939098654915775</v>
      </c>
      <c r="AK79" s="194">
        <f t="shared" si="31"/>
        <v>0</v>
      </c>
      <c r="AL79" s="194">
        <f t="shared" si="31"/>
        <v>0</v>
      </c>
      <c r="AM79" s="194">
        <f t="shared" si="31"/>
        <v>0</v>
      </c>
      <c r="AN79" s="194">
        <f t="shared" si="31"/>
        <v>0</v>
      </c>
      <c r="AO79" s="194">
        <f t="shared" si="31"/>
        <v>0</v>
      </c>
      <c r="AP79" s="194">
        <f t="shared" si="31"/>
        <v>0</v>
      </c>
      <c r="AQ79" s="194">
        <f t="shared" si="31"/>
        <v>0</v>
      </c>
      <c r="AR79" s="194">
        <f t="shared" si="31"/>
        <v>0</v>
      </c>
      <c r="AS79" s="194">
        <f t="shared" si="31"/>
        <v>0</v>
      </c>
      <c r="AT79" s="194">
        <f t="shared" si="31"/>
        <v>0</v>
      </c>
      <c r="AU79" s="194">
        <f t="shared" si="31"/>
        <v>0</v>
      </c>
      <c r="AV79" s="194">
        <f t="shared" si="31"/>
        <v>0</v>
      </c>
    </row>
    <row r="80" spans="2:48" x14ac:dyDescent="0.2">
      <c r="B80" s="228"/>
      <c r="C80" s="342"/>
      <c r="D80" s="164"/>
      <c r="E80" s="164"/>
      <c r="F80" s="16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</row>
    <row r="81" spans="2:48" x14ac:dyDescent="0.2">
      <c r="B81" s="5" t="s">
        <v>249</v>
      </c>
      <c r="D81" s="358">
        <f>+D24</f>
        <v>25.4</v>
      </c>
      <c r="E81" s="381" t="s">
        <v>495</v>
      </c>
      <c r="F81" s="16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</row>
    <row r="82" spans="2:48" x14ac:dyDescent="0.2">
      <c r="B82" s="5" t="s">
        <v>28</v>
      </c>
      <c r="C82" s="181"/>
      <c r="D82" s="358"/>
      <c r="E82" s="383">
        <f>+SUM(G82:AV82)</f>
        <v>22070.195449814324</v>
      </c>
      <c r="F82" s="164"/>
      <c r="G82" s="382">
        <f t="shared" ref="G82:AV82" si="33">+SUM(G83:G89)</f>
        <v>0</v>
      </c>
      <c r="H82" s="382">
        <f t="shared" si="33"/>
        <v>0</v>
      </c>
      <c r="I82" s="382">
        <f t="shared" si="33"/>
        <v>0</v>
      </c>
      <c r="J82" s="382">
        <f t="shared" si="33"/>
        <v>0</v>
      </c>
      <c r="K82" s="382">
        <f t="shared" si="33"/>
        <v>275.80526372915892</v>
      </c>
      <c r="L82" s="382">
        <f t="shared" si="33"/>
        <v>671.78410854658148</v>
      </c>
      <c r="M82" s="382">
        <f t="shared" si="33"/>
        <v>685.8915748260597</v>
      </c>
      <c r="N82" s="382">
        <f t="shared" si="33"/>
        <v>700.29529789740673</v>
      </c>
      <c r="O82" s="382">
        <f t="shared" si="33"/>
        <v>715.00149915325221</v>
      </c>
      <c r="P82" s="382">
        <f t="shared" si="33"/>
        <v>730.01653063547042</v>
      </c>
      <c r="Q82" s="382">
        <f t="shared" si="33"/>
        <v>745.34687777881538</v>
      </c>
      <c r="R82" s="382">
        <f t="shared" si="33"/>
        <v>760.99916221217029</v>
      </c>
      <c r="S82" s="382">
        <f t="shared" si="33"/>
        <v>776.98014461862579</v>
      </c>
      <c r="T82" s="382">
        <f t="shared" si="33"/>
        <v>793.29672765561691</v>
      </c>
      <c r="U82" s="382">
        <f t="shared" si="33"/>
        <v>809.95595893638472</v>
      </c>
      <c r="V82" s="382">
        <f t="shared" si="33"/>
        <v>826.96503407404862</v>
      </c>
      <c r="W82" s="382">
        <f t="shared" si="33"/>
        <v>844.3312997896038</v>
      </c>
      <c r="X82" s="382">
        <f t="shared" si="33"/>
        <v>862.06225708518537</v>
      </c>
      <c r="Y82" s="382">
        <f t="shared" si="33"/>
        <v>880.16556448397409</v>
      </c>
      <c r="Z82" s="382">
        <f t="shared" si="33"/>
        <v>898.64904133813764</v>
      </c>
      <c r="AA82" s="382">
        <f t="shared" si="33"/>
        <v>917.52067120623826</v>
      </c>
      <c r="AB82" s="382">
        <f t="shared" si="33"/>
        <v>936.78860530156919</v>
      </c>
      <c r="AC82" s="382">
        <f t="shared" si="33"/>
        <v>956.46116601290191</v>
      </c>
      <c r="AD82" s="382">
        <f t="shared" si="33"/>
        <v>976.54685049917293</v>
      </c>
      <c r="AE82" s="382">
        <f t="shared" si="33"/>
        <v>997.05433435965551</v>
      </c>
      <c r="AF82" s="382">
        <f t="shared" si="33"/>
        <v>1017.9924753812081</v>
      </c>
      <c r="AG82" s="382">
        <f t="shared" si="33"/>
        <v>1039.3703173642134</v>
      </c>
      <c r="AH82" s="382">
        <f t="shared" si="33"/>
        <v>1061.1970940288616</v>
      </c>
      <c r="AI82" s="382">
        <f t="shared" si="33"/>
        <v>1083.4822330034676</v>
      </c>
      <c r="AJ82" s="382">
        <f t="shared" si="33"/>
        <v>1106.2353598965403</v>
      </c>
      <c r="AK82" s="382">
        <f t="shared" si="33"/>
        <v>0</v>
      </c>
      <c r="AL82" s="382">
        <f t="shared" si="33"/>
        <v>0</v>
      </c>
      <c r="AM82" s="382">
        <f t="shared" si="33"/>
        <v>0</v>
      </c>
      <c r="AN82" s="382">
        <f t="shared" si="33"/>
        <v>0</v>
      </c>
      <c r="AO82" s="382">
        <f t="shared" si="33"/>
        <v>0</v>
      </c>
      <c r="AP82" s="382">
        <f t="shared" si="33"/>
        <v>0</v>
      </c>
      <c r="AQ82" s="382">
        <f t="shared" si="33"/>
        <v>0</v>
      </c>
      <c r="AR82" s="382">
        <f t="shared" si="33"/>
        <v>0</v>
      </c>
      <c r="AS82" s="382">
        <f t="shared" si="33"/>
        <v>0</v>
      </c>
      <c r="AT82" s="382">
        <f t="shared" si="33"/>
        <v>0</v>
      </c>
      <c r="AU82" s="382">
        <f t="shared" si="33"/>
        <v>0</v>
      </c>
      <c r="AV82" s="382">
        <f t="shared" si="33"/>
        <v>0</v>
      </c>
    </row>
    <row r="83" spans="2:48" x14ac:dyDescent="0.2">
      <c r="B83" s="228" t="str">
        <f>+Hip!$B$134</f>
        <v>Mantenimiento rutinario</v>
      </c>
      <c r="C83" s="342">
        <f>+Hip!$D$134*(1+$C$39)</f>
        <v>12.314503061398728</v>
      </c>
      <c r="D83" s="164"/>
      <c r="E83" s="164">
        <f>+SUM(G83:AV83)</f>
        <v>12993.411504809834</v>
      </c>
      <c r="F83" s="164"/>
      <c r="G83" s="194">
        <f t="shared" ref="G83:P89" si="34">+$C83*G$10*G$12*$D$81</f>
        <v>0</v>
      </c>
      <c r="H83" s="194">
        <f t="shared" si="34"/>
        <v>0</v>
      </c>
      <c r="I83" s="194">
        <f t="shared" si="34"/>
        <v>0</v>
      </c>
      <c r="J83" s="194">
        <f t="shared" si="34"/>
        <v>0</v>
      </c>
      <c r="K83" s="194">
        <f t="shared" si="34"/>
        <v>162.37514955291041</v>
      </c>
      <c r="L83" s="194">
        <f t="shared" si="34"/>
        <v>395.50022946493692</v>
      </c>
      <c r="M83" s="194">
        <f t="shared" si="34"/>
        <v>403.80573428370047</v>
      </c>
      <c r="N83" s="194">
        <f t="shared" si="34"/>
        <v>412.28565470365822</v>
      </c>
      <c r="O83" s="194">
        <f t="shared" si="34"/>
        <v>420.94365345243494</v>
      </c>
      <c r="P83" s="194">
        <f t="shared" si="34"/>
        <v>429.78347017493599</v>
      </c>
      <c r="Q83" s="194">
        <f t="shared" ref="Q83:Z89" si="35">+$C83*Q$10*Q$12*$D$81</f>
        <v>438.8089230486097</v>
      </c>
      <c r="R83" s="194">
        <f t="shared" si="35"/>
        <v>448.02391043263043</v>
      </c>
      <c r="S83" s="194">
        <f t="shared" si="35"/>
        <v>457.43241255171557</v>
      </c>
      <c r="T83" s="194">
        <f t="shared" si="35"/>
        <v>467.03849321530157</v>
      </c>
      <c r="U83" s="194">
        <f t="shared" si="35"/>
        <v>476.84630157282294</v>
      </c>
      <c r="V83" s="194">
        <f t="shared" si="35"/>
        <v>486.86007390585212</v>
      </c>
      <c r="W83" s="194">
        <f t="shared" si="35"/>
        <v>497.08413545787499</v>
      </c>
      <c r="X83" s="194">
        <f t="shared" si="35"/>
        <v>507.52290230249031</v>
      </c>
      <c r="Y83" s="194">
        <f t="shared" si="35"/>
        <v>518.1808832508425</v>
      </c>
      <c r="Z83" s="194">
        <f t="shared" si="35"/>
        <v>529.06268179911024</v>
      </c>
      <c r="AA83" s="194">
        <f t="shared" ref="AA83:AJ89" si="36">+$C83*AA$10*AA$12*$D$81</f>
        <v>540.17299811689145</v>
      </c>
      <c r="AB83" s="194">
        <f t="shared" si="36"/>
        <v>551.51663107734612</v>
      </c>
      <c r="AC83" s="194">
        <f t="shared" si="36"/>
        <v>563.09848032997036</v>
      </c>
      <c r="AD83" s="194">
        <f t="shared" si="36"/>
        <v>574.92354841689973</v>
      </c>
      <c r="AE83" s="194">
        <f t="shared" si="36"/>
        <v>586.99694293365451</v>
      </c>
      <c r="AF83" s="194">
        <f t="shared" si="36"/>
        <v>599.32387873526113</v>
      </c>
      <c r="AG83" s="194">
        <f t="shared" si="36"/>
        <v>611.9096801887016</v>
      </c>
      <c r="AH83" s="194">
        <f t="shared" si="36"/>
        <v>624.75978347266414</v>
      </c>
      <c r="AI83" s="194">
        <f t="shared" si="36"/>
        <v>637.87973892559012</v>
      </c>
      <c r="AJ83" s="194">
        <f t="shared" si="36"/>
        <v>651.27521344302738</v>
      </c>
      <c r="AK83" s="194">
        <f t="shared" ref="AK83:AV89" si="37">+$C83*AK$10*AK$12*$D$81</f>
        <v>0</v>
      </c>
      <c r="AL83" s="194">
        <f t="shared" si="37"/>
        <v>0</v>
      </c>
      <c r="AM83" s="194">
        <f t="shared" si="37"/>
        <v>0</v>
      </c>
      <c r="AN83" s="194">
        <f t="shared" si="37"/>
        <v>0</v>
      </c>
      <c r="AO83" s="194">
        <f t="shared" si="37"/>
        <v>0</v>
      </c>
      <c r="AP83" s="194">
        <f t="shared" si="37"/>
        <v>0</v>
      </c>
      <c r="AQ83" s="194">
        <f t="shared" si="37"/>
        <v>0</v>
      </c>
      <c r="AR83" s="194">
        <f t="shared" si="37"/>
        <v>0</v>
      </c>
      <c r="AS83" s="194">
        <f t="shared" si="37"/>
        <v>0</v>
      </c>
      <c r="AT83" s="194">
        <f t="shared" si="37"/>
        <v>0</v>
      </c>
      <c r="AU83" s="194">
        <f t="shared" si="37"/>
        <v>0</v>
      </c>
      <c r="AV83" s="194">
        <f t="shared" si="37"/>
        <v>0</v>
      </c>
    </row>
    <row r="84" spans="2:48" x14ac:dyDescent="0.2">
      <c r="B84" s="228" t="str">
        <f>+Hip!$B$135</f>
        <v>Renovación ITS</v>
      </c>
      <c r="C84" s="342">
        <f>+Hip!$D$135*(1+$C$39)</f>
        <v>3.9949684143135399E-2</v>
      </c>
      <c r="D84" s="164"/>
      <c r="E84" s="164">
        <f>+SUM(G84:AV84)</f>
        <v>42.152142313079672</v>
      </c>
      <c r="F84" s="164"/>
      <c r="G84" s="194">
        <f t="shared" si="34"/>
        <v>0</v>
      </c>
      <c r="H84" s="194">
        <f t="shared" si="34"/>
        <v>0</v>
      </c>
      <c r="I84" s="194">
        <f t="shared" si="34"/>
        <v>0</v>
      </c>
      <c r="J84" s="194">
        <f t="shared" si="34"/>
        <v>0</v>
      </c>
      <c r="K84" s="194">
        <f t="shared" si="34"/>
        <v>0.5267639225870917</v>
      </c>
      <c r="L84" s="194">
        <f t="shared" si="34"/>
        <v>1.2830488706595982</v>
      </c>
      <c r="M84" s="194">
        <f t="shared" si="34"/>
        <v>1.3099928969434493</v>
      </c>
      <c r="N84" s="194">
        <f t="shared" si="34"/>
        <v>1.3375027477792616</v>
      </c>
      <c r="O84" s="194">
        <f t="shared" si="34"/>
        <v>1.3655903054826259</v>
      </c>
      <c r="P84" s="194">
        <f t="shared" si="34"/>
        <v>1.3942677018977609</v>
      </c>
      <c r="Q84" s="194">
        <f t="shared" si="35"/>
        <v>1.4235473236376139</v>
      </c>
      <c r="R84" s="194">
        <f t="shared" si="35"/>
        <v>1.4534418174340036</v>
      </c>
      <c r="S84" s="194">
        <f t="shared" si="35"/>
        <v>1.4839640956001174</v>
      </c>
      <c r="T84" s="194">
        <f t="shared" si="35"/>
        <v>1.51512734160772</v>
      </c>
      <c r="U84" s="194">
        <f t="shared" si="35"/>
        <v>1.5469450157814821</v>
      </c>
      <c r="V84" s="194">
        <f t="shared" si="35"/>
        <v>1.5794308611128929</v>
      </c>
      <c r="W84" s="194">
        <f t="shared" si="35"/>
        <v>1.6125989091962636</v>
      </c>
      <c r="X84" s="194">
        <f t="shared" si="35"/>
        <v>1.646463486289385</v>
      </c>
      <c r="Y84" s="194">
        <f t="shared" si="35"/>
        <v>1.6810392195014616</v>
      </c>
      <c r="Z84" s="194">
        <f t="shared" si="35"/>
        <v>1.7163410431109922</v>
      </c>
      <c r="AA84" s="194">
        <f t="shared" si="36"/>
        <v>1.752384205016323</v>
      </c>
      <c r="AB84" s="194">
        <f t="shared" si="36"/>
        <v>1.7891842733216654</v>
      </c>
      <c r="AC84" s="194">
        <f t="shared" si="36"/>
        <v>1.8267571430614202</v>
      </c>
      <c r="AD84" s="194">
        <f t="shared" si="36"/>
        <v>1.8651190430657099</v>
      </c>
      <c r="AE84" s="194">
        <f t="shared" si="36"/>
        <v>1.9042865429700899</v>
      </c>
      <c r="AF84" s="194">
        <f t="shared" si="36"/>
        <v>1.9442765603724614</v>
      </c>
      <c r="AG84" s="194">
        <f t="shared" si="36"/>
        <v>1.985106368140283</v>
      </c>
      <c r="AH84" s="194">
        <f t="shared" si="36"/>
        <v>2.0267936018712285</v>
      </c>
      <c r="AI84" s="194">
        <f t="shared" si="36"/>
        <v>2.0693562675105239</v>
      </c>
      <c r="AJ84" s="194">
        <f t="shared" si="36"/>
        <v>2.1128127491282451</v>
      </c>
      <c r="AK84" s="194">
        <f t="shared" si="37"/>
        <v>0</v>
      </c>
      <c r="AL84" s="194">
        <f t="shared" si="37"/>
        <v>0</v>
      </c>
      <c r="AM84" s="194">
        <f t="shared" si="37"/>
        <v>0</v>
      </c>
      <c r="AN84" s="194">
        <f t="shared" si="37"/>
        <v>0</v>
      </c>
      <c r="AO84" s="194">
        <f t="shared" si="37"/>
        <v>0</v>
      </c>
      <c r="AP84" s="194">
        <f t="shared" si="37"/>
        <v>0</v>
      </c>
      <c r="AQ84" s="194">
        <f t="shared" si="37"/>
        <v>0</v>
      </c>
      <c r="AR84" s="194">
        <f t="shared" si="37"/>
        <v>0</v>
      </c>
      <c r="AS84" s="194">
        <f t="shared" si="37"/>
        <v>0</v>
      </c>
      <c r="AT84" s="194">
        <f t="shared" si="37"/>
        <v>0</v>
      </c>
      <c r="AU84" s="194">
        <f t="shared" si="37"/>
        <v>0</v>
      </c>
      <c r="AV84" s="194">
        <f t="shared" si="37"/>
        <v>0</v>
      </c>
    </row>
    <row r="85" spans="2:48" x14ac:dyDescent="0.2">
      <c r="B85" s="228" t="str">
        <f>+Hip!$B$136</f>
        <v>Compensación Ambiental</v>
      </c>
      <c r="C85" s="342">
        <f>+Hip!$D$136*(1+$C$39)</f>
        <v>0.8345535775107743</v>
      </c>
      <c r="D85" s="164"/>
      <c r="E85" s="164">
        <f>+SUM(G85:AV85)</f>
        <v>880.56318645935119</v>
      </c>
      <c r="F85" s="164"/>
      <c r="G85" s="194">
        <f t="shared" si="34"/>
        <v>0</v>
      </c>
      <c r="H85" s="194">
        <f t="shared" si="34"/>
        <v>0</v>
      </c>
      <c r="I85" s="194">
        <f t="shared" si="34"/>
        <v>0</v>
      </c>
      <c r="J85" s="194">
        <f t="shared" si="34"/>
        <v>0</v>
      </c>
      <c r="K85" s="194">
        <f t="shared" si="34"/>
        <v>11.004159995948433</v>
      </c>
      <c r="L85" s="194">
        <f t="shared" si="34"/>
        <v>26.803041077713214</v>
      </c>
      <c r="M85" s="194">
        <f t="shared" si="34"/>
        <v>27.365904940345189</v>
      </c>
      <c r="N85" s="194">
        <f t="shared" si="34"/>
        <v>27.940588944092436</v>
      </c>
      <c r="O85" s="194">
        <f t="shared" si="34"/>
        <v>28.527341311918367</v>
      </c>
      <c r="P85" s="194">
        <f t="shared" si="34"/>
        <v>29.126415479468648</v>
      </c>
      <c r="Q85" s="194">
        <f t="shared" si="35"/>
        <v>29.738070204537493</v>
      </c>
      <c r="R85" s="194">
        <f t="shared" si="35"/>
        <v>30.362569678832774</v>
      </c>
      <c r="S85" s="194">
        <f t="shared" si="35"/>
        <v>31.00018364208826</v>
      </c>
      <c r="T85" s="194">
        <f t="shared" si="35"/>
        <v>31.651187498572114</v>
      </c>
      <c r="U85" s="194">
        <f t="shared" si="35"/>
        <v>32.315862436042124</v>
      </c>
      <c r="V85" s="194">
        <f t="shared" si="35"/>
        <v>32.994495547199008</v>
      </c>
      <c r="W85" s="194">
        <f t="shared" si="35"/>
        <v>33.687379953690183</v>
      </c>
      <c r="X85" s="194">
        <f t="shared" si="35"/>
        <v>34.394814932717672</v>
      </c>
      <c r="Y85" s="194">
        <f t="shared" si="35"/>
        <v>35.117106046304734</v>
      </c>
      <c r="Z85" s="194">
        <f t="shared" si="35"/>
        <v>35.854565273277132</v>
      </c>
      <c r="AA85" s="194">
        <f t="shared" si="36"/>
        <v>36.607511144015952</v>
      </c>
      <c r="AB85" s="194">
        <f t="shared" si="36"/>
        <v>37.376268878040278</v>
      </c>
      <c r="AC85" s="194">
        <f t="shared" si="36"/>
        <v>38.161170524479125</v>
      </c>
      <c r="AD85" s="194">
        <f t="shared" si="36"/>
        <v>38.962555105493188</v>
      </c>
      <c r="AE85" s="194">
        <f t="shared" si="36"/>
        <v>39.78076876270854</v>
      </c>
      <c r="AF85" s="194">
        <f t="shared" si="36"/>
        <v>40.616164906725409</v>
      </c>
      <c r="AG85" s="194">
        <f t="shared" si="36"/>
        <v>41.46910436976664</v>
      </c>
      <c r="AH85" s="194">
        <f t="shared" si="36"/>
        <v>42.339955561531738</v>
      </c>
      <c r="AI85" s="194">
        <f t="shared" si="36"/>
        <v>43.229094628323899</v>
      </c>
      <c r="AJ85" s="194">
        <f t="shared" si="36"/>
        <v>44.136905615518693</v>
      </c>
      <c r="AK85" s="194">
        <f t="shared" si="37"/>
        <v>0</v>
      </c>
      <c r="AL85" s="194">
        <f t="shared" si="37"/>
        <v>0</v>
      </c>
      <c r="AM85" s="194">
        <f t="shared" si="37"/>
        <v>0</v>
      </c>
      <c r="AN85" s="194">
        <f t="shared" si="37"/>
        <v>0</v>
      </c>
      <c r="AO85" s="194">
        <f t="shared" si="37"/>
        <v>0</v>
      </c>
      <c r="AP85" s="194">
        <f t="shared" si="37"/>
        <v>0</v>
      </c>
      <c r="AQ85" s="194">
        <f t="shared" si="37"/>
        <v>0</v>
      </c>
      <c r="AR85" s="194">
        <f t="shared" si="37"/>
        <v>0</v>
      </c>
      <c r="AS85" s="194">
        <f t="shared" si="37"/>
        <v>0</v>
      </c>
      <c r="AT85" s="194">
        <f t="shared" si="37"/>
        <v>0</v>
      </c>
      <c r="AU85" s="194">
        <f t="shared" si="37"/>
        <v>0</v>
      </c>
      <c r="AV85" s="194">
        <f t="shared" si="37"/>
        <v>0</v>
      </c>
    </row>
    <row r="86" spans="2:48" x14ac:dyDescent="0.2">
      <c r="B86" s="228" t="str">
        <f>+Hip!$B$137</f>
        <v>Operación</v>
      </c>
      <c r="C86" s="342">
        <f>+Hip!$D$137*(1+$C$39)</f>
        <v>2.8857742194983671</v>
      </c>
      <c r="D86" s="164"/>
      <c r="E86" s="164">
        <f>+SUM(G86:AV86)</f>
        <v>3044.8692697514953</v>
      </c>
      <c r="F86" s="164"/>
      <c r="G86" s="194">
        <f t="shared" si="34"/>
        <v>0</v>
      </c>
      <c r="H86" s="194">
        <f t="shared" si="34"/>
        <v>0</v>
      </c>
      <c r="I86" s="194">
        <f t="shared" si="34"/>
        <v>0</v>
      </c>
      <c r="J86" s="194">
        <f t="shared" si="34"/>
        <v>0</v>
      </c>
      <c r="K86" s="194">
        <f t="shared" si="34"/>
        <v>38.050907789839613</v>
      </c>
      <c r="L86" s="194">
        <f t="shared" si="34"/>
        <v>92.681317330069135</v>
      </c>
      <c r="M86" s="194">
        <f t="shared" si="34"/>
        <v>94.627624994000584</v>
      </c>
      <c r="N86" s="194">
        <f t="shared" si="34"/>
        <v>96.614805118874571</v>
      </c>
      <c r="O86" s="194">
        <f t="shared" si="34"/>
        <v>98.643716026370925</v>
      </c>
      <c r="P86" s="194">
        <f t="shared" si="34"/>
        <v>100.71523406292471</v>
      </c>
      <c r="Q86" s="194">
        <f t="shared" si="35"/>
        <v>102.83025397824611</v>
      </c>
      <c r="R86" s="194">
        <f t="shared" si="35"/>
        <v>104.98968931178926</v>
      </c>
      <c r="S86" s="194">
        <f t="shared" si="35"/>
        <v>107.19447278733684</v>
      </c>
      <c r="T86" s="194">
        <f t="shared" si="35"/>
        <v>109.44555671587089</v>
      </c>
      <c r="U86" s="194">
        <f t="shared" si="35"/>
        <v>111.7439134069042</v>
      </c>
      <c r="V86" s="194">
        <f t="shared" si="35"/>
        <v>114.09053558844916</v>
      </c>
      <c r="W86" s="194">
        <f t="shared" si="35"/>
        <v>116.48643683580657</v>
      </c>
      <c r="X86" s="194">
        <f t="shared" si="35"/>
        <v>118.93265200935852</v>
      </c>
      <c r="Y86" s="194">
        <f t="shared" si="35"/>
        <v>121.43023770155501</v>
      </c>
      <c r="Z86" s="194">
        <f t="shared" si="35"/>
        <v>123.98027269328766</v>
      </c>
      <c r="AA86" s="194">
        <f t="shared" si="36"/>
        <v>126.58385841984669</v>
      </c>
      <c r="AB86" s="194">
        <f t="shared" si="36"/>
        <v>129.24211944666345</v>
      </c>
      <c r="AC86" s="194">
        <f t="shared" si="36"/>
        <v>131.95620395504338</v>
      </c>
      <c r="AD86" s="194">
        <f t="shared" si="36"/>
        <v>134.72728423809929</v>
      </c>
      <c r="AE86" s="194">
        <f t="shared" si="36"/>
        <v>137.55655720709936</v>
      </c>
      <c r="AF86" s="194">
        <f t="shared" si="36"/>
        <v>140.44524490844844</v>
      </c>
      <c r="AG86" s="194">
        <f t="shared" si="36"/>
        <v>143.39459505152581</v>
      </c>
      <c r="AH86" s="194">
        <f t="shared" si="36"/>
        <v>146.40588154760783</v>
      </c>
      <c r="AI86" s="194">
        <f t="shared" si="36"/>
        <v>149.48040506010761</v>
      </c>
      <c r="AJ86" s="194">
        <f t="shared" si="36"/>
        <v>152.61949356636984</v>
      </c>
      <c r="AK86" s="194">
        <f t="shared" si="37"/>
        <v>0</v>
      </c>
      <c r="AL86" s="194">
        <f t="shared" si="37"/>
        <v>0</v>
      </c>
      <c r="AM86" s="194">
        <f t="shared" si="37"/>
        <v>0</v>
      </c>
      <c r="AN86" s="194">
        <f t="shared" si="37"/>
        <v>0</v>
      </c>
      <c r="AO86" s="194">
        <f t="shared" si="37"/>
        <v>0</v>
      </c>
      <c r="AP86" s="194">
        <f t="shared" si="37"/>
        <v>0</v>
      </c>
      <c r="AQ86" s="194">
        <f t="shared" si="37"/>
        <v>0</v>
      </c>
      <c r="AR86" s="194">
        <f t="shared" si="37"/>
        <v>0</v>
      </c>
      <c r="AS86" s="194">
        <f t="shared" si="37"/>
        <v>0</v>
      </c>
      <c r="AT86" s="194">
        <f t="shared" si="37"/>
        <v>0</v>
      </c>
      <c r="AU86" s="194">
        <f t="shared" si="37"/>
        <v>0</v>
      </c>
      <c r="AV86" s="194">
        <f t="shared" si="37"/>
        <v>0</v>
      </c>
    </row>
    <row r="87" spans="2:48" x14ac:dyDescent="0.2">
      <c r="B87" s="228" t="str">
        <f>+Hip!$B$138</f>
        <v>Equipos</v>
      </c>
      <c r="C87" s="342">
        <f>+Hip!$D$138*(1+$C$39)</f>
        <v>3.6242040487641525</v>
      </c>
      <c r="D87" s="164"/>
      <c r="E87" s="164">
        <f t="shared" ref="E87:E89" si="38">+SUM(G87:AV87)</f>
        <v>3824.0093285292314</v>
      </c>
      <c r="F87" s="164"/>
      <c r="G87" s="194">
        <f t="shared" si="34"/>
        <v>0</v>
      </c>
      <c r="H87" s="194">
        <f t="shared" si="34"/>
        <v>0</v>
      </c>
      <c r="I87" s="194">
        <f t="shared" si="34"/>
        <v>0</v>
      </c>
      <c r="J87" s="194">
        <f t="shared" si="34"/>
        <v>0</v>
      </c>
      <c r="K87" s="194">
        <f t="shared" si="34"/>
        <v>47.78761038868106</v>
      </c>
      <c r="L87" s="194">
        <f t="shared" si="34"/>
        <v>116.39718840194658</v>
      </c>
      <c r="M87" s="194">
        <f t="shared" si="34"/>
        <v>118.84152935838743</v>
      </c>
      <c r="N87" s="194">
        <f t="shared" si="34"/>
        <v>121.33720147491354</v>
      </c>
      <c r="O87" s="194">
        <f t="shared" si="34"/>
        <v>123.88528270588672</v>
      </c>
      <c r="P87" s="194">
        <f t="shared" si="34"/>
        <v>126.48687364271034</v>
      </c>
      <c r="Q87" s="194">
        <f t="shared" si="35"/>
        <v>129.14309798920723</v>
      </c>
      <c r="R87" s="194">
        <f t="shared" si="35"/>
        <v>131.85510304698056</v>
      </c>
      <c r="S87" s="194">
        <f t="shared" si="35"/>
        <v>134.62406021096717</v>
      </c>
      <c r="T87" s="194">
        <f t="shared" si="35"/>
        <v>137.45116547539746</v>
      </c>
      <c r="U87" s="194">
        <f t="shared" si="35"/>
        <v>140.3376399503808</v>
      </c>
      <c r="V87" s="194">
        <f t="shared" si="35"/>
        <v>143.28473038933876</v>
      </c>
      <c r="W87" s="194">
        <f t="shared" si="35"/>
        <v>146.29370972751485</v>
      </c>
      <c r="X87" s="194">
        <f t="shared" si="35"/>
        <v>149.36587763179267</v>
      </c>
      <c r="Y87" s="194">
        <f t="shared" si="35"/>
        <v>152.50256106206029</v>
      </c>
      <c r="Z87" s="194">
        <f t="shared" si="35"/>
        <v>155.70511484436355</v>
      </c>
      <c r="AA87" s="194">
        <f t="shared" si="36"/>
        <v>158.97492225609517</v>
      </c>
      <c r="AB87" s="194">
        <f t="shared" si="36"/>
        <v>162.31339562347316</v>
      </c>
      <c r="AC87" s="194">
        <f t="shared" si="36"/>
        <v>165.72197693156608</v>
      </c>
      <c r="AD87" s="194">
        <f t="shared" si="36"/>
        <v>169.20213844712896</v>
      </c>
      <c r="AE87" s="194">
        <f t="shared" si="36"/>
        <v>172.75538335451864</v>
      </c>
      <c r="AF87" s="194">
        <f t="shared" si="36"/>
        <v>176.38324640496353</v>
      </c>
      <c r="AG87" s="194">
        <f t="shared" si="36"/>
        <v>180.08729457946774</v>
      </c>
      <c r="AH87" s="194">
        <f t="shared" si="36"/>
        <v>183.86912776563653</v>
      </c>
      <c r="AI87" s="194">
        <f t="shared" si="36"/>
        <v>187.73037944871487</v>
      </c>
      <c r="AJ87" s="194">
        <f t="shared" si="36"/>
        <v>191.67271741713787</v>
      </c>
      <c r="AK87" s="194">
        <f t="shared" si="37"/>
        <v>0</v>
      </c>
      <c r="AL87" s="194">
        <f t="shared" si="37"/>
        <v>0</v>
      </c>
      <c r="AM87" s="194">
        <f t="shared" si="37"/>
        <v>0</v>
      </c>
      <c r="AN87" s="194">
        <f t="shared" si="37"/>
        <v>0</v>
      </c>
      <c r="AO87" s="194">
        <f t="shared" si="37"/>
        <v>0</v>
      </c>
      <c r="AP87" s="194">
        <f t="shared" si="37"/>
        <v>0</v>
      </c>
      <c r="AQ87" s="194">
        <f t="shared" si="37"/>
        <v>0</v>
      </c>
      <c r="AR87" s="194">
        <f t="shared" si="37"/>
        <v>0</v>
      </c>
      <c r="AS87" s="194">
        <f t="shared" si="37"/>
        <v>0</v>
      </c>
      <c r="AT87" s="194">
        <f t="shared" si="37"/>
        <v>0</v>
      </c>
      <c r="AU87" s="194">
        <f t="shared" si="37"/>
        <v>0</v>
      </c>
      <c r="AV87" s="194">
        <f t="shared" si="37"/>
        <v>0</v>
      </c>
    </row>
    <row r="88" spans="2:48" x14ac:dyDescent="0.2">
      <c r="B88" s="228" t="str">
        <f>+Hip!$B$139</f>
        <v>Administración</v>
      </c>
      <c r="C88" s="342">
        <f>+Hip!$D$139*(1+$C$39)</f>
        <v>1.1767562407652785</v>
      </c>
      <c r="D88" s="164"/>
      <c r="E88" s="164">
        <f t="shared" si="38"/>
        <v>1241.6317573581109</v>
      </c>
      <c r="F88" s="164"/>
      <c r="G88" s="194">
        <f t="shared" si="34"/>
        <v>0</v>
      </c>
      <c r="H88" s="194">
        <f t="shared" si="34"/>
        <v>0</v>
      </c>
      <c r="I88" s="194">
        <f t="shared" si="34"/>
        <v>0</v>
      </c>
      <c r="J88" s="194">
        <f t="shared" si="34"/>
        <v>0</v>
      </c>
      <c r="K88" s="194">
        <f t="shared" si="34"/>
        <v>15.51633627673804</v>
      </c>
      <c r="L88" s="194">
        <f t="shared" si="34"/>
        <v>37.793434369742357</v>
      </c>
      <c r="M88" s="194">
        <f t="shared" si="34"/>
        <v>38.587096491506941</v>
      </c>
      <c r="N88" s="194">
        <f t="shared" si="34"/>
        <v>39.39742551782858</v>
      </c>
      <c r="O88" s="194">
        <f t="shared" si="34"/>
        <v>40.224771453702978</v>
      </c>
      <c r="P88" s="194">
        <f t="shared" si="34"/>
        <v>41.069491654230731</v>
      </c>
      <c r="Q88" s="194">
        <f t="shared" si="35"/>
        <v>41.931950978969581</v>
      </c>
      <c r="R88" s="194">
        <f t="shared" si="35"/>
        <v>42.812521949527934</v>
      </c>
      <c r="S88" s="194">
        <f t="shared" si="35"/>
        <v>43.711584910468012</v>
      </c>
      <c r="T88" s="194">
        <f t="shared" si="35"/>
        <v>44.629528193587845</v>
      </c>
      <c r="U88" s="194">
        <f t="shared" si="35"/>
        <v>45.566748285653183</v>
      </c>
      <c r="V88" s="194">
        <f t="shared" si="35"/>
        <v>46.523649999651894</v>
      </c>
      <c r="W88" s="194">
        <f t="shared" si="35"/>
        <v>47.50064664964458</v>
      </c>
      <c r="X88" s="194">
        <f t="shared" si="35"/>
        <v>48.498160229287116</v>
      </c>
      <c r="Y88" s="194">
        <f t="shared" si="35"/>
        <v>49.516621594102133</v>
      </c>
      <c r="Z88" s="194">
        <f t="shared" si="35"/>
        <v>50.556470647578273</v>
      </c>
      <c r="AA88" s="194">
        <f t="shared" si="36"/>
        <v>51.618156531177412</v>
      </c>
      <c r="AB88" s="194">
        <f t="shared" si="36"/>
        <v>52.70213781833214</v>
      </c>
      <c r="AC88" s="194">
        <f t="shared" si="36"/>
        <v>53.808882712517111</v>
      </c>
      <c r="AD88" s="194">
        <f t="shared" si="36"/>
        <v>54.938869249479964</v>
      </c>
      <c r="AE88" s="194">
        <f t="shared" si="36"/>
        <v>56.092585503719029</v>
      </c>
      <c r="AF88" s="194">
        <f t="shared" si="36"/>
        <v>57.270529799297123</v>
      </c>
      <c r="AG88" s="194">
        <f t="shared" si="36"/>
        <v>58.473210925082363</v>
      </c>
      <c r="AH88" s="194">
        <f t="shared" si="36"/>
        <v>59.70114835450908</v>
      </c>
      <c r="AI88" s="194">
        <f t="shared" si="36"/>
        <v>60.95487246995377</v>
      </c>
      <c r="AJ88" s="194">
        <f t="shared" si="36"/>
        <v>62.234924791822785</v>
      </c>
      <c r="AK88" s="194">
        <f t="shared" si="37"/>
        <v>0</v>
      </c>
      <c r="AL88" s="194">
        <f t="shared" si="37"/>
        <v>0</v>
      </c>
      <c r="AM88" s="194">
        <f t="shared" si="37"/>
        <v>0</v>
      </c>
      <c r="AN88" s="194">
        <f t="shared" si="37"/>
        <v>0</v>
      </c>
      <c r="AO88" s="194">
        <f t="shared" si="37"/>
        <v>0</v>
      </c>
      <c r="AP88" s="194">
        <f t="shared" si="37"/>
        <v>0</v>
      </c>
      <c r="AQ88" s="194">
        <f t="shared" si="37"/>
        <v>0</v>
      </c>
      <c r="AR88" s="194">
        <f t="shared" si="37"/>
        <v>0</v>
      </c>
      <c r="AS88" s="194">
        <f t="shared" si="37"/>
        <v>0</v>
      </c>
      <c r="AT88" s="194">
        <f t="shared" si="37"/>
        <v>0</v>
      </c>
      <c r="AU88" s="194">
        <f t="shared" si="37"/>
        <v>0</v>
      </c>
      <c r="AV88" s="194">
        <f t="shared" si="37"/>
        <v>0</v>
      </c>
    </row>
    <row r="89" spans="2:48" x14ac:dyDescent="0.2">
      <c r="B89" s="228" t="str">
        <f>+Hip!$B$140</f>
        <v>Emergencias</v>
      </c>
      <c r="C89" s="342">
        <f>+Hip!$D$140*(1+$C$39)</f>
        <v>4.1282332451783525E-2</v>
      </c>
      <c r="D89" s="164"/>
      <c r="E89" s="164">
        <f t="shared" si="38"/>
        <v>43.558260593218144</v>
      </c>
      <c r="F89" s="164"/>
      <c r="G89" s="194">
        <f t="shared" si="34"/>
        <v>0</v>
      </c>
      <c r="H89" s="194">
        <f t="shared" si="34"/>
        <v>0</v>
      </c>
      <c r="I89" s="194">
        <f t="shared" si="34"/>
        <v>0</v>
      </c>
      <c r="J89" s="194">
        <f t="shared" si="34"/>
        <v>0</v>
      </c>
      <c r="K89" s="194">
        <f t="shared" si="34"/>
        <v>0.54433580245421109</v>
      </c>
      <c r="L89" s="194">
        <f t="shared" si="34"/>
        <v>1.3258490315137161</v>
      </c>
      <c r="M89" s="194">
        <f t="shared" si="34"/>
        <v>1.353691861175504</v>
      </c>
      <c r="N89" s="194">
        <f t="shared" si="34"/>
        <v>1.3821193902601894</v>
      </c>
      <c r="O89" s="194">
        <f t="shared" si="34"/>
        <v>1.4111438974556532</v>
      </c>
      <c r="P89" s="194">
        <f t="shared" si="34"/>
        <v>1.4407779193022217</v>
      </c>
      <c r="Q89" s="194">
        <f t="shared" si="35"/>
        <v>1.4710342556075682</v>
      </c>
      <c r="R89" s="194">
        <f t="shared" si="35"/>
        <v>1.5019259749753271</v>
      </c>
      <c r="S89" s="194">
        <f t="shared" si="35"/>
        <v>1.5334664204498087</v>
      </c>
      <c r="T89" s="194">
        <f t="shared" si="35"/>
        <v>1.5656692152792546</v>
      </c>
      <c r="U89" s="194">
        <f t="shared" si="35"/>
        <v>1.5985482688001189</v>
      </c>
      <c r="V89" s="194">
        <f t="shared" si="35"/>
        <v>1.6321177824449213</v>
      </c>
      <c r="W89" s="194">
        <f t="shared" si="35"/>
        <v>1.6663922558762643</v>
      </c>
      <c r="X89" s="194">
        <f t="shared" si="35"/>
        <v>1.7013864932496656</v>
      </c>
      <c r="Y89" s="194">
        <f t="shared" si="35"/>
        <v>1.7371156096079083</v>
      </c>
      <c r="Z89" s="194">
        <f t="shared" si="35"/>
        <v>1.7735950374096745</v>
      </c>
      <c r="AA89" s="194">
        <f t="shared" si="36"/>
        <v>1.8108405331952775</v>
      </c>
      <c r="AB89" s="194">
        <f t="shared" si="36"/>
        <v>1.848868184392378</v>
      </c>
      <c r="AC89" s="194">
        <f t="shared" si="36"/>
        <v>1.8876944162646179</v>
      </c>
      <c r="AD89" s="194">
        <f t="shared" si="36"/>
        <v>1.9273359990061745</v>
      </c>
      <c r="AE89" s="194">
        <f t="shared" si="36"/>
        <v>1.9678100549853041</v>
      </c>
      <c r="AF89" s="194">
        <f t="shared" si="36"/>
        <v>2.0091340661399952</v>
      </c>
      <c r="AG89" s="194">
        <f t="shared" si="36"/>
        <v>2.051325881528935</v>
      </c>
      <c r="AH89" s="194">
        <f t="shared" si="36"/>
        <v>2.0944037250410426</v>
      </c>
      <c r="AI89" s="194">
        <f t="shared" si="36"/>
        <v>2.1383862032669043</v>
      </c>
      <c r="AJ89" s="194">
        <f t="shared" si="36"/>
        <v>2.1832923135355085</v>
      </c>
      <c r="AK89" s="194">
        <f t="shared" si="37"/>
        <v>0</v>
      </c>
      <c r="AL89" s="194">
        <f t="shared" si="37"/>
        <v>0</v>
      </c>
      <c r="AM89" s="194">
        <f t="shared" si="37"/>
        <v>0</v>
      </c>
      <c r="AN89" s="194">
        <f t="shared" si="37"/>
        <v>0</v>
      </c>
      <c r="AO89" s="194">
        <f t="shared" si="37"/>
        <v>0</v>
      </c>
      <c r="AP89" s="194">
        <f t="shared" si="37"/>
        <v>0</v>
      </c>
      <c r="AQ89" s="194">
        <f t="shared" si="37"/>
        <v>0</v>
      </c>
      <c r="AR89" s="194">
        <f t="shared" si="37"/>
        <v>0</v>
      </c>
      <c r="AS89" s="194">
        <f t="shared" si="37"/>
        <v>0</v>
      </c>
      <c r="AT89" s="194">
        <f t="shared" si="37"/>
        <v>0</v>
      </c>
      <c r="AU89" s="194">
        <f t="shared" si="37"/>
        <v>0</v>
      </c>
      <c r="AV89" s="194">
        <f t="shared" si="37"/>
        <v>0</v>
      </c>
    </row>
    <row r="90" spans="2:48" x14ac:dyDescent="0.2">
      <c r="B90" s="228"/>
      <c r="C90" s="249"/>
      <c r="D90" s="164"/>
      <c r="E90" s="164"/>
      <c r="F90" s="16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</row>
    <row r="91" spans="2:48" ht="13.5" thickBot="1" x14ac:dyDescent="0.25">
      <c r="B91" s="202" t="s">
        <v>554</v>
      </c>
      <c r="C91" s="199"/>
      <c r="D91" s="199"/>
      <c r="E91" s="199">
        <f>+SUM(G91:AV91)</f>
        <v>138081.69644435411</v>
      </c>
      <c r="F91" s="199"/>
      <c r="G91" s="200">
        <f>+(G82+G72+G62+G52+G42)</f>
        <v>0</v>
      </c>
      <c r="H91" s="200">
        <f t="shared" ref="H91:AV91" si="39">+(H82+H72+H62+H52+H42)</f>
        <v>0</v>
      </c>
      <c r="I91" s="200">
        <f t="shared" si="39"/>
        <v>0</v>
      </c>
      <c r="J91" s="200">
        <f t="shared" si="39"/>
        <v>1828.58322464394</v>
      </c>
      <c r="K91" s="200">
        <f t="shared" si="39"/>
        <v>3230.1088673958834</v>
      </c>
      <c r="L91" s="200">
        <f t="shared" si="39"/>
        <v>4100.2633995266351</v>
      </c>
      <c r="M91" s="200">
        <f t="shared" si="39"/>
        <v>4186.3689309166939</v>
      </c>
      <c r="N91" s="200">
        <f t="shared" si="39"/>
        <v>4274.2826784659437</v>
      </c>
      <c r="O91" s="200">
        <f t="shared" si="39"/>
        <v>4364.0426147137277</v>
      </c>
      <c r="P91" s="200">
        <f t="shared" si="39"/>
        <v>4455.6875096227159</v>
      </c>
      <c r="Q91" s="200">
        <f t="shared" si="39"/>
        <v>4549.2569473247931</v>
      </c>
      <c r="R91" s="200">
        <f t="shared" si="39"/>
        <v>4644.7913432186133</v>
      </c>
      <c r="S91" s="200">
        <f t="shared" si="39"/>
        <v>4742.3319614262036</v>
      </c>
      <c r="T91" s="200">
        <f t="shared" si="39"/>
        <v>4841.9209326161526</v>
      </c>
      <c r="U91" s="200">
        <f t="shared" si="39"/>
        <v>4943.6012722010919</v>
      </c>
      <c r="V91" s="200">
        <f t="shared" si="39"/>
        <v>5047.416898917314</v>
      </c>
      <c r="W91" s="200">
        <f t="shared" si="39"/>
        <v>5153.4126537945767</v>
      </c>
      <c r="X91" s="200">
        <f t="shared" si="39"/>
        <v>5261.6343195242625</v>
      </c>
      <c r="Y91" s="200">
        <f t="shared" si="39"/>
        <v>5372.128640234273</v>
      </c>
      <c r="Z91" s="200">
        <f t="shared" si="39"/>
        <v>5484.9433416791917</v>
      </c>
      <c r="AA91" s="200">
        <f t="shared" si="39"/>
        <v>5600.1271518544527</v>
      </c>
      <c r="AB91" s="200">
        <f t="shared" si="39"/>
        <v>5717.7298220433977</v>
      </c>
      <c r="AC91" s="200">
        <f t="shared" si="39"/>
        <v>5837.8021483063076</v>
      </c>
      <c r="AD91" s="200">
        <f t="shared" si="39"/>
        <v>5960.3959934207405</v>
      </c>
      <c r="AE91" s="200">
        <f t="shared" si="39"/>
        <v>6085.5643092825749</v>
      </c>
      <c r="AF91" s="200">
        <f t="shared" si="39"/>
        <v>6213.3611597775071</v>
      </c>
      <c r="AG91" s="200">
        <f t="shared" si="39"/>
        <v>6343.8417441328347</v>
      </c>
      <c r="AH91" s="200">
        <f t="shared" si="39"/>
        <v>6477.062420759622</v>
      </c>
      <c r="AI91" s="200">
        <f t="shared" si="39"/>
        <v>6613.0807315955744</v>
      </c>
      <c r="AJ91" s="200">
        <f t="shared" si="39"/>
        <v>6751.9554269590817</v>
      </c>
      <c r="AK91" s="200">
        <f t="shared" si="39"/>
        <v>0</v>
      </c>
      <c r="AL91" s="200">
        <f t="shared" si="39"/>
        <v>0</v>
      </c>
      <c r="AM91" s="200">
        <f t="shared" si="39"/>
        <v>0</v>
      </c>
      <c r="AN91" s="200">
        <f t="shared" si="39"/>
        <v>0</v>
      </c>
      <c r="AO91" s="200">
        <f t="shared" si="39"/>
        <v>0</v>
      </c>
      <c r="AP91" s="200">
        <f t="shared" si="39"/>
        <v>0</v>
      </c>
      <c r="AQ91" s="200">
        <f t="shared" si="39"/>
        <v>0</v>
      </c>
      <c r="AR91" s="200">
        <f t="shared" si="39"/>
        <v>0</v>
      </c>
      <c r="AS91" s="200">
        <f t="shared" si="39"/>
        <v>0</v>
      </c>
      <c r="AT91" s="200">
        <f t="shared" si="39"/>
        <v>0</v>
      </c>
      <c r="AU91" s="200">
        <f t="shared" si="39"/>
        <v>0</v>
      </c>
      <c r="AV91" s="200">
        <f t="shared" si="39"/>
        <v>0</v>
      </c>
    </row>
    <row r="92" spans="2:48" x14ac:dyDescent="0.2">
      <c r="B92" s="228"/>
      <c r="C92" s="249"/>
      <c r="D92" s="164"/>
      <c r="E92" s="164"/>
      <c r="F92" s="16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</row>
    <row r="93" spans="2:48" x14ac:dyDescent="0.2">
      <c r="B93" s="5" t="s">
        <v>726</v>
      </c>
      <c r="C93" s="249"/>
      <c r="D93" s="164"/>
      <c r="E93" s="164"/>
      <c r="F93" s="164"/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4"/>
      <c r="AM93" s="194"/>
      <c r="AN93" s="194"/>
      <c r="AO93" s="194"/>
      <c r="AP93" s="194"/>
      <c r="AQ93" s="194"/>
      <c r="AR93" s="194"/>
      <c r="AS93" s="194"/>
      <c r="AT93" s="194"/>
      <c r="AU93" s="194"/>
      <c r="AV93" s="194"/>
    </row>
    <row r="94" spans="2:48" x14ac:dyDescent="0.2">
      <c r="B94" s="228" t="str">
        <f>+Hip!$B$134</f>
        <v>Mantenimiento rutinario</v>
      </c>
      <c r="C94" s="249"/>
      <c r="D94" s="164"/>
      <c r="E94" s="164">
        <f>+SUM(G94:AV94)</f>
        <v>81292.995672080651</v>
      </c>
      <c r="F94" s="164"/>
      <c r="G94" s="194">
        <f>+G43+G53+G63+G73+G83</f>
        <v>0</v>
      </c>
      <c r="H94" s="194">
        <f t="shared" ref="H94:AV100" si="40">+H43+H53+H63+H73+H83</f>
        <v>0</v>
      </c>
      <c r="I94" s="194">
        <f t="shared" si="40"/>
        <v>0</v>
      </c>
      <c r="J94" s="194">
        <f t="shared" si="40"/>
        <v>1076.5439011456842</v>
      </c>
      <c r="K94" s="194">
        <f t="shared" si="40"/>
        <v>1901.6657018215506</v>
      </c>
      <c r="L94" s="194">
        <f t="shared" si="40"/>
        <v>2413.9527785019359</v>
      </c>
      <c r="M94" s="194">
        <f t="shared" si="40"/>
        <v>2464.6457868504763</v>
      </c>
      <c r="N94" s="194">
        <f t="shared" si="40"/>
        <v>2516.403348374336</v>
      </c>
      <c r="O94" s="194">
        <f t="shared" si="40"/>
        <v>2569.2478186901963</v>
      </c>
      <c r="P94" s="194">
        <f t="shared" si="40"/>
        <v>2623.2020228826905</v>
      </c>
      <c r="Q94" s="194">
        <f t="shared" si="40"/>
        <v>2678.2892653632266</v>
      </c>
      <c r="R94" s="194">
        <f t="shared" si="40"/>
        <v>2734.5333399358542</v>
      </c>
      <c r="S94" s="194">
        <f t="shared" si="40"/>
        <v>2791.9585400745063</v>
      </c>
      <c r="T94" s="194">
        <f t="shared" si="40"/>
        <v>2850.589669416071</v>
      </c>
      <c r="U94" s="194">
        <f t="shared" si="40"/>
        <v>2910.4520524738086</v>
      </c>
      <c r="V94" s="194">
        <f t="shared" si="40"/>
        <v>2971.5715455757581</v>
      </c>
      <c r="W94" s="194">
        <f t="shared" si="40"/>
        <v>3033.9745480328493</v>
      </c>
      <c r="X94" s="194">
        <f t="shared" si="40"/>
        <v>3097.6880135415381</v>
      </c>
      <c r="Y94" s="194">
        <f t="shared" si="40"/>
        <v>3162.7394618259095</v>
      </c>
      <c r="Z94" s="194">
        <f t="shared" si="40"/>
        <v>3229.1569905242541</v>
      </c>
      <c r="AA94" s="194">
        <f t="shared" si="40"/>
        <v>3296.9692873252629</v>
      </c>
      <c r="AB94" s="194">
        <f t="shared" si="40"/>
        <v>3366.2056423590934</v>
      </c>
      <c r="AC94" s="194">
        <f t="shared" si="40"/>
        <v>3436.8959608486339</v>
      </c>
      <c r="AD94" s="194">
        <f t="shared" si="40"/>
        <v>3509.0707760264554</v>
      </c>
      <c r="AE94" s="194">
        <f t="shared" si="40"/>
        <v>3582.7612623230107</v>
      </c>
      <c r="AF94" s="194">
        <f t="shared" si="40"/>
        <v>3657.9992488317926</v>
      </c>
      <c r="AG94" s="194">
        <f t="shared" si="40"/>
        <v>3734.8172330572606</v>
      </c>
      <c r="AH94" s="194">
        <f t="shared" si="40"/>
        <v>3813.2483949514617</v>
      </c>
      <c r="AI94" s="194">
        <f t="shared" si="40"/>
        <v>3893.3266112454426</v>
      </c>
      <c r="AJ94" s="194">
        <f t="shared" si="40"/>
        <v>3975.0864700815964</v>
      </c>
      <c r="AK94" s="194">
        <f t="shared" si="40"/>
        <v>0</v>
      </c>
      <c r="AL94" s="194">
        <f t="shared" si="40"/>
        <v>0</v>
      </c>
      <c r="AM94" s="194">
        <f t="shared" si="40"/>
        <v>0</v>
      </c>
      <c r="AN94" s="194">
        <f t="shared" si="40"/>
        <v>0</v>
      </c>
      <c r="AO94" s="194">
        <f t="shared" si="40"/>
        <v>0</v>
      </c>
      <c r="AP94" s="194">
        <f t="shared" si="40"/>
        <v>0</v>
      </c>
      <c r="AQ94" s="194">
        <f t="shared" si="40"/>
        <v>0</v>
      </c>
      <c r="AR94" s="194">
        <f t="shared" si="40"/>
        <v>0</v>
      </c>
      <c r="AS94" s="194">
        <f t="shared" si="40"/>
        <v>0</v>
      </c>
      <c r="AT94" s="194">
        <f t="shared" si="40"/>
        <v>0</v>
      </c>
      <c r="AU94" s="194">
        <f t="shared" si="40"/>
        <v>0</v>
      </c>
      <c r="AV94" s="194">
        <f t="shared" si="40"/>
        <v>0</v>
      </c>
    </row>
    <row r="95" spans="2:48" x14ac:dyDescent="0.2">
      <c r="B95" s="228" t="str">
        <f>+Hip!$B$135</f>
        <v>Renovación ITS</v>
      </c>
      <c r="C95" s="249"/>
      <c r="D95" s="164"/>
      <c r="E95" s="164">
        <f>+SUM(G95:AV95)</f>
        <v>263.72395897394961</v>
      </c>
      <c r="F95" s="164"/>
      <c r="G95" s="194">
        <f t="shared" ref="G95:V100" si="41">+G44+G54+G64+G74+G84</f>
        <v>0</v>
      </c>
      <c r="H95" s="194">
        <f t="shared" si="41"/>
        <v>0</v>
      </c>
      <c r="I95" s="194">
        <f t="shared" si="41"/>
        <v>0</v>
      </c>
      <c r="J95" s="194">
        <f t="shared" si="41"/>
        <v>3.4924339701373137</v>
      </c>
      <c r="K95" s="194">
        <f t="shared" si="41"/>
        <v>6.1692253235735341</v>
      </c>
      <c r="L95" s="194">
        <f t="shared" si="41"/>
        <v>7.8311443471794302</v>
      </c>
      <c r="M95" s="194">
        <f t="shared" si="41"/>
        <v>7.9955983784701958</v>
      </c>
      <c r="N95" s="194">
        <f t="shared" si="41"/>
        <v>8.1635059444180698</v>
      </c>
      <c r="O95" s="194">
        <f t="shared" si="41"/>
        <v>8.3349395692508459</v>
      </c>
      <c r="P95" s="194">
        <f t="shared" si="41"/>
        <v>8.5099733002051146</v>
      </c>
      <c r="Q95" s="194">
        <f t="shared" si="41"/>
        <v>8.6886827395094208</v>
      </c>
      <c r="R95" s="194">
        <f t="shared" si="41"/>
        <v>8.8711450770391167</v>
      </c>
      <c r="S95" s="194">
        <f t="shared" si="41"/>
        <v>9.0574391236569376</v>
      </c>
      <c r="T95" s="194">
        <f t="shared" si="41"/>
        <v>9.2476453452537335</v>
      </c>
      <c r="U95" s="194">
        <f t="shared" si="41"/>
        <v>9.4418458975040611</v>
      </c>
      <c r="V95" s="194">
        <f t="shared" si="41"/>
        <v>9.6401246613516456</v>
      </c>
      <c r="W95" s="194">
        <f t="shared" si="40"/>
        <v>9.8425672792400292</v>
      </c>
      <c r="X95" s="194">
        <f t="shared" si="40"/>
        <v>10.049261192104069</v>
      </c>
      <c r="Y95" s="194">
        <f t="shared" si="40"/>
        <v>10.260295677138252</v>
      </c>
      <c r="Z95" s="194">
        <f t="shared" si="40"/>
        <v>10.475761886358155</v>
      </c>
      <c r="AA95" s="194">
        <f t="shared" si="40"/>
        <v>10.695752885971675</v>
      </c>
      <c r="AB95" s="194">
        <f t="shared" si="40"/>
        <v>10.920363696577081</v>
      </c>
      <c r="AC95" s="194">
        <f t="shared" si="40"/>
        <v>11.149691334205198</v>
      </c>
      <c r="AD95" s="194">
        <f t="shared" si="40"/>
        <v>11.383834852223504</v>
      </c>
      <c r="AE95" s="194">
        <f t="shared" si="40"/>
        <v>11.622895384120199</v>
      </c>
      <c r="AF95" s="194">
        <f t="shared" si="40"/>
        <v>11.866976187186722</v>
      </c>
      <c r="AG95" s="194">
        <f t="shared" si="40"/>
        <v>12.116182687117639</v>
      </c>
      <c r="AH95" s="194">
        <f t="shared" si="40"/>
        <v>12.370622523547107</v>
      </c>
      <c r="AI95" s="194">
        <f t="shared" si="40"/>
        <v>12.630405596541596</v>
      </c>
      <c r="AJ95" s="194">
        <f t="shared" si="40"/>
        <v>12.89564411406897</v>
      </c>
      <c r="AK95" s="194">
        <f t="shared" si="40"/>
        <v>0</v>
      </c>
      <c r="AL95" s="194">
        <f t="shared" si="40"/>
        <v>0</v>
      </c>
      <c r="AM95" s="194">
        <f t="shared" si="40"/>
        <v>0</v>
      </c>
      <c r="AN95" s="194">
        <f t="shared" si="40"/>
        <v>0</v>
      </c>
      <c r="AO95" s="194">
        <f t="shared" si="40"/>
        <v>0</v>
      </c>
      <c r="AP95" s="194">
        <f t="shared" si="40"/>
        <v>0</v>
      </c>
      <c r="AQ95" s="194">
        <f t="shared" si="40"/>
        <v>0</v>
      </c>
      <c r="AR95" s="194">
        <f t="shared" si="40"/>
        <v>0</v>
      </c>
      <c r="AS95" s="194">
        <f t="shared" si="40"/>
        <v>0</v>
      </c>
      <c r="AT95" s="194">
        <f t="shared" si="40"/>
        <v>0</v>
      </c>
      <c r="AU95" s="194">
        <f t="shared" si="40"/>
        <v>0</v>
      </c>
      <c r="AV95" s="194">
        <f t="shared" si="40"/>
        <v>0</v>
      </c>
    </row>
    <row r="96" spans="2:48" x14ac:dyDescent="0.2">
      <c r="B96" s="228" t="str">
        <f>+Hip!$B$136</f>
        <v>Compensación Ambiental</v>
      </c>
      <c r="C96" s="249"/>
      <c r="D96" s="164"/>
      <c r="E96" s="164">
        <f>+SUM(G96:AV96)</f>
        <v>5509.2243695456855</v>
      </c>
      <c r="F96" s="164"/>
      <c r="G96" s="194">
        <f t="shared" si="41"/>
        <v>0</v>
      </c>
      <c r="H96" s="194">
        <f t="shared" si="40"/>
        <v>0</v>
      </c>
      <c r="I96" s="194">
        <f t="shared" si="40"/>
        <v>0</v>
      </c>
      <c r="J96" s="194">
        <f t="shared" si="40"/>
        <v>72.957354394980243</v>
      </c>
      <c r="K96" s="194">
        <f t="shared" si="40"/>
        <v>128.8758390632492</v>
      </c>
      <c r="L96" s="194">
        <f t="shared" si="40"/>
        <v>163.59352197944406</v>
      </c>
      <c r="M96" s="194">
        <f t="shared" si="40"/>
        <v>167.02898594101239</v>
      </c>
      <c r="N96" s="194">
        <f t="shared" si="40"/>
        <v>170.53659464577365</v>
      </c>
      <c r="O96" s="194">
        <f t="shared" si="40"/>
        <v>174.11786313333485</v>
      </c>
      <c r="P96" s="194">
        <f t="shared" si="40"/>
        <v>177.77433825913482</v>
      </c>
      <c r="Q96" s="194">
        <f t="shared" si="40"/>
        <v>181.50759936257668</v>
      </c>
      <c r="R96" s="194">
        <f t="shared" si="40"/>
        <v>185.31925894919078</v>
      </c>
      <c r="S96" s="194">
        <f t="shared" si="40"/>
        <v>189.21096338712374</v>
      </c>
      <c r="T96" s="194">
        <f t="shared" si="40"/>
        <v>193.18439361825332</v>
      </c>
      <c r="U96" s="194">
        <f t="shared" si="40"/>
        <v>197.24126588423664</v>
      </c>
      <c r="V96" s="194">
        <f t="shared" si="40"/>
        <v>201.38333246780559</v>
      </c>
      <c r="W96" s="194">
        <f t="shared" si="40"/>
        <v>205.61238244962948</v>
      </c>
      <c r="X96" s="194">
        <f t="shared" si="40"/>
        <v>209.93024248107173</v>
      </c>
      <c r="Y96" s="194">
        <f t="shared" si="40"/>
        <v>214.33877757317418</v>
      </c>
      <c r="Z96" s="194">
        <f t="shared" si="40"/>
        <v>218.83989190221078</v>
      </c>
      <c r="AA96" s="194">
        <f t="shared" si="40"/>
        <v>223.4355296321572</v>
      </c>
      <c r="AB96" s="194">
        <f t="shared" si="40"/>
        <v>228.12767575443246</v>
      </c>
      <c r="AC96" s="194">
        <f t="shared" si="40"/>
        <v>232.91835694527555</v>
      </c>
      <c r="AD96" s="194">
        <f t="shared" si="40"/>
        <v>237.80964244112633</v>
      </c>
      <c r="AE96" s="194">
        <f t="shared" si="40"/>
        <v>242.80364493238991</v>
      </c>
      <c r="AF96" s="194">
        <f t="shared" si="40"/>
        <v>247.9025214759701</v>
      </c>
      <c r="AG96" s="194">
        <f t="shared" si="40"/>
        <v>253.10847442696547</v>
      </c>
      <c r="AH96" s="194">
        <f t="shared" si="40"/>
        <v>258.42375238993168</v>
      </c>
      <c r="AI96" s="194">
        <f t="shared" si="40"/>
        <v>263.85065119012023</v>
      </c>
      <c r="AJ96" s="194">
        <f t="shared" si="40"/>
        <v>269.3915148651127</v>
      </c>
      <c r="AK96" s="194">
        <f t="shared" si="40"/>
        <v>0</v>
      </c>
      <c r="AL96" s="194">
        <f t="shared" si="40"/>
        <v>0</v>
      </c>
      <c r="AM96" s="194">
        <f t="shared" si="40"/>
        <v>0</v>
      </c>
      <c r="AN96" s="194">
        <f t="shared" si="40"/>
        <v>0</v>
      </c>
      <c r="AO96" s="194">
        <f t="shared" si="40"/>
        <v>0</v>
      </c>
      <c r="AP96" s="194">
        <f t="shared" si="40"/>
        <v>0</v>
      </c>
      <c r="AQ96" s="194">
        <f t="shared" si="40"/>
        <v>0</v>
      </c>
      <c r="AR96" s="194">
        <f t="shared" si="40"/>
        <v>0</v>
      </c>
      <c r="AS96" s="194">
        <f t="shared" si="40"/>
        <v>0</v>
      </c>
      <c r="AT96" s="194">
        <f t="shared" si="40"/>
        <v>0</v>
      </c>
      <c r="AU96" s="194">
        <f t="shared" si="40"/>
        <v>0</v>
      </c>
      <c r="AV96" s="194">
        <f t="shared" si="40"/>
        <v>0</v>
      </c>
    </row>
    <row r="97" spans="2:58" x14ac:dyDescent="0.2">
      <c r="B97" s="228" t="str">
        <f>+Hip!$B$137</f>
        <v>Operación</v>
      </c>
      <c r="C97" s="249"/>
      <c r="D97" s="164"/>
      <c r="E97" s="164">
        <f>+SUM(G97:AV97)</f>
        <v>19050.158172573203</v>
      </c>
      <c r="F97" s="164"/>
      <c r="G97" s="194">
        <f t="shared" si="41"/>
        <v>0</v>
      </c>
      <c r="H97" s="194">
        <f t="shared" si="40"/>
        <v>0</v>
      </c>
      <c r="I97" s="194">
        <f t="shared" si="40"/>
        <v>0</v>
      </c>
      <c r="J97" s="194">
        <f t="shared" si="40"/>
        <v>252.27673586136143</v>
      </c>
      <c r="K97" s="194">
        <f t="shared" si="40"/>
        <v>445.63534793563781</v>
      </c>
      <c r="L97" s="194">
        <f t="shared" si="40"/>
        <v>565.68443408191411</v>
      </c>
      <c r="M97" s="194">
        <f t="shared" si="40"/>
        <v>577.56380719763422</v>
      </c>
      <c r="N97" s="194">
        <f t="shared" si="40"/>
        <v>589.69264714878443</v>
      </c>
      <c r="O97" s="194">
        <f t="shared" si="40"/>
        <v>602.07619273890884</v>
      </c>
      <c r="P97" s="194">
        <f t="shared" si="40"/>
        <v>614.71979278642584</v>
      </c>
      <c r="Q97" s="194">
        <f t="shared" si="40"/>
        <v>627.62890843494074</v>
      </c>
      <c r="R97" s="194">
        <f t="shared" si="40"/>
        <v>640.80911551207441</v>
      </c>
      <c r="S97" s="194">
        <f t="shared" si="40"/>
        <v>654.266106937828</v>
      </c>
      <c r="T97" s="194">
        <f t="shared" si="40"/>
        <v>668.00569518352233</v>
      </c>
      <c r="U97" s="194">
        <f t="shared" si="40"/>
        <v>682.03381478237623</v>
      </c>
      <c r="V97" s="194">
        <f t="shared" si="40"/>
        <v>696.35652489280608</v>
      </c>
      <c r="W97" s="194">
        <f t="shared" si="40"/>
        <v>710.98001191555488</v>
      </c>
      <c r="X97" s="194">
        <f t="shared" si="40"/>
        <v>725.91059216578162</v>
      </c>
      <c r="Y97" s="194">
        <f t="shared" si="40"/>
        <v>741.15471460126275</v>
      </c>
      <c r="Z97" s="194">
        <f t="shared" si="40"/>
        <v>756.71896360788935</v>
      </c>
      <c r="AA97" s="194">
        <f t="shared" si="40"/>
        <v>772.61006184365476</v>
      </c>
      <c r="AB97" s="194">
        <f t="shared" si="40"/>
        <v>788.83487314237141</v>
      </c>
      <c r="AC97" s="194">
        <f t="shared" si="40"/>
        <v>805.40040547836122</v>
      </c>
      <c r="AD97" s="194">
        <f t="shared" si="40"/>
        <v>822.31381399340682</v>
      </c>
      <c r="AE97" s="194">
        <f t="shared" si="40"/>
        <v>839.58240408726829</v>
      </c>
      <c r="AF97" s="194">
        <f t="shared" si="40"/>
        <v>857.21363457310088</v>
      </c>
      <c r="AG97" s="194">
        <f t="shared" si="40"/>
        <v>875.21512089913585</v>
      </c>
      <c r="AH97" s="194">
        <f t="shared" si="40"/>
        <v>893.59463843801745</v>
      </c>
      <c r="AI97" s="194">
        <f t="shared" si="40"/>
        <v>912.36012584521586</v>
      </c>
      <c r="AJ97" s="194">
        <f t="shared" si="40"/>
        <v>931.51968848796537</v>
      </c>
      <c r="AK97" s="194">
        <f t="shared" si="40"/>
        <v>0</v>
      </c>
      <c r="AL97" s="194">
        <f t="shared" si="40"/>
        <v>0</v>
      </c>
      <c r="AM97" s="194">
        <f t="shared" si="40"/>
        <v>0</v>
      </c>
      <c r="AN97" s="194">
        <f t="shared" si="40"/>
        <v>0</v>
      </c>
      <c r="AO97" s="194">
        <f t="shared" si="40"/>
        <v>0</v>
      </c>
      <c r="AP97" s="194">
        <f t="shared" si="40"/>
        <v>0</v>
      </c>
      <c r="AQ97" s="194">
        <f t="shared" si="40"/>
        <v>0</v>
      </c>
      <c r="AR97" s="194">
        <f t="shared" si="40"/>
        <v>0</v>
      </c>
      <c r="AS97" s="194">
        <f t="shared" si="40"/>
        <v>0</v>
      </c>
      <c r="AT97" s="194">
        <f t="shared" si="40"/>
        <v>0</v>
      </c>
      <c r="AU97" s="194">
        <f t="shared" si="40"/>
        <v>0</v>
      </c>
      <c r="AV97" s="194">
        <f t="shared" si="40"/>
        <v>0</v>
      </c>
    </row>
    <row r="98" spans="2:58" x14ac:dyDescent="0.2">
      <c r="B98" s="228" t="str">
        <f>+Hip!$B$138</f>
        <v>Equipos</v>
      </c>
      <c r="C98" s="249"/>
      <c r="D98" s="164"/>
      <c r="E98" s="164">
        <f t="shared" ref="E98:E100" si="42">+SUM(G98:AV98)</f>
        <v>23924.830955984762</v>
      </c>
      <c r="F98" s="164"/>
      <c r="G98" s="194">
        <f t="shared" si="41"/>
        <v>0</v>
      </c>
      <c r="H98" s="194">
        <f t="shared" si="40"/>
        <v>0</v>
      </c>
      <c r="I98" s="194">
        <f t="shared" si="40"/>
        <v>0</v>
      </c>
      <c r="J98" s="194">
        <f t="shared" si="40"/>
        <v>316.83087378772257</v>
      </c>
      <c r="K98" s="194">
        <f t="shared" si="40"/>
        <v>559.66728836516802</v>
      </c>
      <c r="L98" s="194">
        <f t="shared" si="40"/>
        <v>710.43528023440069</v>
      </c>
      <c r="M98" s="194">
        <f t="shared" si="40"/>
        <v>725.35442111932298</v>
      </c>
      <c r="N98" s="194">
        <f t="shared" si="40"/>
        <v>740.5868639628286</v>
      </c>
      <c r="O98" s="194">
        <f t="shared" si="40"/>
        <v>756.13918810604798</v>
      </c>
      <c r="P98" s="194">
        <f t="shared" si="40"/>
        <v>772.01811105627485</v>
      </c>
      <c r="Q98" s="194">
        <f t="shared" si="40"/>
        <v>788.23049138845658</v>
      </c>
      <c r="R98" s="194">
        <f t="shared" si="40"/>
        <v>804.78333170761402</v>
      </c>
      <c r="S98" s="194">
        <f t="shared" si="40"/>
        <v>821.68378167347407</v>
      </c>
      <c r="T98" s="194">
        <f t="shared" si="40"/>
        <v>838.93914108861691</v>
      </c>
      <c r="U98" s="194">
        <f t="shared" si="40"/>
        <v>856.55686305147788</v>
      </c>
      <c r="V98" s="194">
        <f t="shared" si="40"/>
        <v>874.54455717555868</v>
      </c>
      <c r="W98" s="194">
        <f t="shared" si="40"/>
        <v>892.90999287624527</v>
      </c>
      <c r="X98" s="194">
        <f t="shared" si="40"/>
        <v>911.6611027266465</v>
      </c>
      <c r="Y98" s="194">
        <f t="shared" si="40"/>
        <v>930.80598588390592</v>
      </c>
      <c r="Z98" s="194">
        <f t="shared" si="40"/>
        <v>950.35291158746782</v>
      </c>
      <c r="AA98" s="194">
        <f t="shared" si="40"/>
        <v>970.3103227308045</v>
      </c>
      <c r="AB98" s="194">
        <f t="shared" si="40"/>
        <v>990.68683950815137</v>
      </c>
      <c r="AC98" s="194">
        <f t="shared" si="40"/>
        <v>1011.4912631378224</v>
      </c>
      <c r="AD98" s="194">
        <f t="shared" si="40"/>
        <v>1032.7325796637167</v>
      </c>
      <c r="AE98" s="194">
        <f t="shared" si="40"/>
        <v>1054.4199638366547</v>
      </c>
      <c r="AF98" s="194">
        <f t="shared" si="40"/>
        <v>1076.5627830772244</v>
      </c>
      <c r="AG98" s="194">
        <f t="shared" si="40"/>
        <v>1099.1706015218458</v>
      </c>
      <c r="AH98" s="194">
        <f t="shared" si="40"/>
        <v>1122.2531841538043</v>
      </c>
      <c r="AI98" s="194">
        <f t="shared" si="40"/>
        <v>1145.820501021034</v>
      </c>
      <c r="AJ98" s="194">
        <f t="shared" si="40"/>
        <v>1169.8827315424758</v>
      </c>
      <c r="AK98" s="194">
        <f t="shared" si="40"/>
        <v>0</v>
      </c>
      <c r="AL98" s="194">
        <f t="shared" si="40"/>
        <v>0</v>
      </c>
      <c r="AM98" s="194">
        <f t="shared" si="40"/>
        <v>0</v>
      </c>
      <c r="AN98" s="194">
        <f t="shared" si="40"/>
        <v>0</v>
      </c>
      <c r="AO98" s="194">
        <f t="shared" si="40"/>
        <v>0</v>
      </c>
      <c r="AP98" s="194">
        <f t="shared" si="40"/>
        <v>0</v>
      </c>
      <c r="AQ98" s="194">
        <f t="shared" si="40"/>
        <v>0</v>
      </c>
      <c r="AR98" s="194">
        <f t="shared" si="40"/>
        <v>0</v>
      </c>
      <c r="AS98" s="194">
        <f t="shared" si="40"/>
        <v>0</v>
      </c>
      <c r="AT98" s="194">
        <f t="shared" si="40"/>
        <v>0</v>
      </c>
      <c r="AU98" s="194">
        <f t="shared" si="40"/>
        <v>0</v>
      </c>
      <c r="AV98" s="194">
        <f t="shared" si="40"/>
        <v>0</v>
      </c>
    </row>
    <row r="99" spans="2:58" x14ac:dyDescent="0.2">
      <c r="B99" s="228" t="str">
        <f>+Hip!$B$139</f>
        <v>Administración</v>
      </c>
      <c r="C99" s="249"/>
      <c r="D99" s="164"/>
      <c r="E99" s="164">
        <f t="shared" si="42"/>
        <v>7768.2420078719788</v>
      </c>
      <c r="F99" s="164"/>
      <c r="G99" s="194">
        <f t="shared" si="41"/>
        <v>0</v>
      </c>
      <c r="H99" s="194">
        <f t="shared" si="40"/>
        <v>0</v>
      </c>
      <c r="I99" s="194">
        <f t="shared" si="40"/>
        <v>0</v>
      </c>
      <c r="J99" s="194">
        <f t="shared" si="40"/>
        <v>102.87299031188772</v>
      </c>
      <c r="K99" s="194">
        <f t="shared" si="40"/>
        <v>181.72044550319151</v>
      </c>
      <c r="L99" s="194">
        <f t="shared" si="40"/>
        <v>230.67386339925821</v>
      </c>
      <c r="M99" s="194">
        <f t="shared" si="40"/>
        <v>235.51801453064257</v>
      </c>
      <c r="N99" s="194">
        <f t="shared" si="40"/>
        <v>240.463892835786</v>
      </c>
      <c r="O99" s="194">
        <f t="shared" si="40"/>
        <v>245.51363458533751</v>
      </c>
      <c r="P99" s="194">
        <f t="shared" si="40"/>
        <v>250.66942091162957</v>
      </c>
      <c r="Q99" s="194">
        <f t="shared" si="40"/>
        <v>255.93347875077382</v>
      </c>
      <c r="R99" s="194">
        <f t="shared" si="40"/>
        <v>261.30808180454</v>
      </c>
      <c r="S99" s="194">
        <f t="shared" si="40"/>
        <v>266.79555152243529</v>
      </c>
      <c r="T99" s="194">
        <f t="shared" si="40"/>
        <v>272.39825810440641</v>
      </c>
      <c r="U99" s="194">
        <f t="shared" si="40"/>
        <v>278.11862152459895</v>
      </c>
      <c r="V99" s="194">
        <f t="shared" si="40"/>
        <v>283.95911257661555</v>
      </c>
      <c r="W99" s="194">
        <f t="shared" si="40"/>
        <v>289.92225394072437</v>
      </c>
      <c r="X99" s="194">
        <f t="shared" si="40"/>
        <v>296.01062127347961</v>
      </c>
      <c r="Y99" s="194">
        <f t="shared" si="40"/>
        <v>302.22684432022265</v>
      </c>
      <c r="Z99" s="194">
        <f t="shared" si="40"/>
        <v>308.57360805094726</v>
      </c>
      <c r="AA99" s="194">
        <f t="shared" si="40"/>
        <v>315.05365382001708</v>
      </c>
      <c r="AB99" s="194">
        <f t="shared" si="40"/>
        <v>321.66978055023748</v>
      </c>
      <c r="AC99" s="194">
        <f t="shared" si="40"/>
        <v>328.42484594179246</v>
      </c>
      <c r="AD99" s="194">
        <f t="shared" si="40"/>
        <v>335.32176770657003</v>
      </c>
      <c r="AE99" s="194">
        <f t="shared" si="40"/>
        <v>342.36352482840795</v>
      </c>
      <c r="AF99" s="194">
        <f t="shared" si="40"/>
        <v>349.5531588498045</v>
      </c>
      <c r="AG99" s="194">
        <f t="shared" si="40"/>
        <v>356.89377518565038</v>
      </c>
      <c r="AH99" s="194">
        <f t="shared" si="40"/>
        <v>364.38854446454894</v>
      </c>
      <c r="AI99" s="194">
        <f t="shared" si="40"/>
        <v>372.04070389830446</v>
      </c>
      <c r="AJ99" s="194">
        <f t="shared" si="40"/>
        <v>379.85355868016876</v>
      </c>
      <c r="AK99" s="194">
        <f t="shared" si="40"/>
        <v>0</v>
      </c>
      <c r="AL99" s="194">
        <f t="shared" si="40"/>
        <v>0</v>
      </c>
      <c r="AM99" s="194">
        <f t="shared" si="40"/>
        <v>0</v>
      </c>
      <c r="AN99" s="194">
        <f t="shared" si="40"/>
        <v>0</v>
      </c>
      <c r="AO99" s="194">
        <f t="shared" si="40"/>
        <v>0</v>
      </c>
      <c r="AP99" s="194">
        <f t="shared" si="40"/>
        <v>0</v>
      </c>
      <c r="AQ99" s="194">
        <f t="shared" si="40"/>
        <v>0</v>
      </c>
      <c r="AR99" s="194">
        <f t="shared" si="40"/>
        <v>0</v>
      </c>
      <c r="AS99" s="194">
        <f t="shared" si="40"/>
        <v>0</v>
      </c>
      <c r="AT99" s="194">
        <f t="shared" si="40"/>
        <v>0</v>
      </c>
      <c r="AU99" s="194">
        <f t="shared" si="40"/>
        <v>0</v>
      </c>
      <c r="AV99" s="194">
        <f t="shared" si="40"/>
        <v>0</v>
      </c>
    </row>
    <row r="100" spans="2:58" x14ac:dyDescent="0.2">
      <c r="B100" s="228" t="str">
        <f>+Hip!$B$140</f>
        <v>Emergencias</v>
      </c>
      <c r="C100" s="249"/>
      <c r="D100" s="164"/>
      <c r="E100" s="164">
        <f t="shared" si="42"/>
        <v>272.52130732387423</v>
      </c>
      <c r="F100" s="164"/>
      <c r="G100" s="194">
        <f t="shared" si="41"/>
        <v>0</v>
      </c>
      <c r="H100" s="194">
        <f t="shared" si="40"/>
        <v>0</v>
      </c>
      <c r="I100" s="194">
        <f t="shared" si="40"/>
        <v>0</v>
      </c>
      <c r="J100" s="194">
        <f t="shared" si="40"/>
        <v>3.6089351721666789</v>
      </c>
      <c r="K100" s="194">
        <f t="shared" si="40"/>
        <v>6.375019383513358</v>
      </c>
      <c r="L100" s="194">
        <f t="shared" si="40"/>
        <v>8.0923769825028113</v>
      </c>
      <c r="M100" s="194">
        <f t="shared" si="40"/>
        <v>8.262316899135369</v>
      </c>
      <c r="N100" s="194">
        <f t="shared" si="40"/>
        <v>8.4358255540172102</v>
      </c>
      <c r="O100" s="194">
        <f t="shared" si="40"/>
        <v>8.612977890651571</v>
      </c>
      <c r="P100" s="194">
        <f t="shared" si="40"/>
        <v>8.7938504263552524</v>
      </c>
      <c r="Q100" s="194">
        <f t="shared" si="40"/>
        <v>8.9785212853087124</v>
      </c>
      <c r="R100" s="194">
        <f t="shared" si="40"/>
        <v>9.167070232300194</v>
      </c>
      <c r="S100" s="194">
        <f t="shared" si="40"/>
        <v>9.3595787071784979</v>
      </c>
      <c r="T100" s="194">
        <f t="shared" si="40"/>
        <v>9.5561298600292464</v>
      </c>
      <c r="U100" s="194">
        <f t="shared" si="40"/>
        <v>9.7568085870898589</v>
      </c>
      <c r="V100" s="194">
        <f t="shared" si="40"/>
        <v>9.9617015674187464</v>
      </c>
      <c r="W100" s="194">
        <f t="shared" si="40"/>
        <v>10.170897300334538</v>
      </c>
      <c r="X100" s="194">
        <f t="shared" si="40"/>
        <v>10.384486143641563</v>
      </c>
      <c r="Y100" s="194">
        <f t="shared" si="40"/>
        <v>10.602560352658033</v>
      </c>
      <c r="Z100" s="194">
        <f t="shared" si="40"/>
        <v>10.825214120063851</v>
      </c>
      <c r="AA100" s="194">
        <f t="shared" si="40"/>
        <v>11.052543616585192</v>
      </c>
      <c r="AB100" s="194">
        <f t="shared" si="40"/>
        <v>11.28464703253348</v>
      </c>
      <c r="AC100" s="194">
        <f t="shared" si="40"/>
        <v>11.521624620216681</v>
      </c>
      <c r="AD100" s="194">
        <f t="shared" si="40"/>
        <v>11.763578737241229</v>
      </c>
      <c r="AE100" s="194">
        <f t="shared" si="40"/>
        <v>12.010613890723295</v>
      </c>
      <c r="AF100" s="194">
        <f t="shared" ref="AF100:AV100" si="43">+AF49+AF59+AF69+AF79+AF89</f>
        <v>12.262836782428483</v>
      </c>
      <c r="AG100" s="194">
        <f t="shared" si="43"/>
        <v>12.520356354859482</v>
      </c>
      <c r="AH100" s="194">
        <f t="shared" si="43"/>
        <v>12.783283838311526</v>
      </c>
      <c r="AI100" s="194">
        <f t="shared" si="43"/>
        <v>13.051732798916069</v>
      </c>
      <c r="AJ100" s="194">
        <f t="shared" si="43"/>
        <v>13.325819187693304</v>
      </c>
      <c r="AK100" s="194">
        <f t="shared" si="43"/>
        <v>0</v>
      </c>
      <c r="AL100" s="194">
        <f t="shared" si="43"/>
        <v>0</v>
      </c>
      <c r="AM100" s="194">
        <f t="shared" si="43"/>
        <v>0</v>
      </c>
      <c r="AN100" s="194">
        <f t="shared" si="43"/>
        <v>0</v>
      </c>
      <c r="AO100" s="194">
        <f t="shared" si="43"/>
        <v>0</v>
      </c>
      <c r="AP100" s="194">
        <f t="shared" si="43"/>
        <v>0</v>
      </c>
      <c r="AQ100" s="194">
        <f t="shared" si="43"/>
        <v>0</v>
      </c>
      <c r="AR100" s="194">
        <f t="shared" si="43"/>
        <v>0</v>
      </c>
      <c r="AS100" s="194">
        <f t="shared" si="43"/>
        <v>0</v>
      </c>
      <c r="AT100" s="194">
        <f t="shared" si="43"/>
        <v>0</v>
      </c>
      <c r="AU100" s="194">
        <f t="shared" si="43"/>
        <v>0</v>
      </c>
      <c r="AV100" s="194">
        <f t="shared" si="43"/>
        <v>0</v>
      </c>
    </row>
    <row r="101" spans="2:58" ht="13.5" thickBot="1" x14ac:dyDescent="0.25">
      <c r="B101" s="202" t="s">
        <v>554</v>
      </c>
      <c r="C101" s="199"/>
      <c r="D101" s="199"/>
      <c r="E101" s="199">
        <f>+SUM(G101:AV101)</f>
        <v>138081.69644435411</v>
      </c>
      <c r="F101" s="199"/>
      <c r="G101" s="200">
        <f>+SUM(G94:G100)</f>
        <v>0</v>
      </c>
      <c r="H101" s="200">
        <f t="shared" ref="H101:AV101" si="44">+SUM(H94:H100)</f>
        <v>0</v>
      </c>
      <c r="I101" s="200">
        <f t="shared" si="44"/>
        <v>0</v>
      </c>
      <c r="J101" s="200">
        <f t="shared" si="44"/>
        <v>1828.5832246439402</v>
      </c>
      <c r="K101" s="200">
        <f t="shared" si="44"/>
        <v>3230.1088673958843</v>
      </c>
      <c r="L101" s="200">
        <f t="shared" si="44"/>
        <v>4100.2633995266351</v>
      </c>
      <c r="M101" s="200">
        <f t="shared" si="44"/>
        <v>4186.368930916693</v>
      </c>
      <c r="N101" s="200">
        <f t="shared" si="44"/>
        <v>4274.2826784659446</v>
      </c>
      <c r="O101" s="200">
        <f t="shared" si="44"/>
        <v>4364.0426147137287</v>
      </c>
      <c r="P101" s="200">
        <f t="shared" si="44"/>
        <v>4455.6875096227159</v>
      </c>
      <c r="Q101" s="200">
        <f t="shared" si="44"/>
        <v>4549.2569473247922</v>
      </c>
      <c r="R101" s="200">
        <f t="shared" si="44"/>
        <v>4644.7913432186124</v>
      </c>
      <c r="S101" s="200">
        <f t="shared" si="44"/>
        <v>4742.3319614262027</v>
      </c>
      <c r="T101" s="200">
        <f t="shared" si="44"/>
        <v>4841.9209326161536</v>
      </c>
      <c r="U101" s="200">
        <f t="shared" si="44"/>
        <v>4943.6012722010928</v>
      </c>
      <c r="V101" s="200">
        <f t="shared" si="44"/>
        <v>5047.4168989173149</v>
      </c>
      <c r="W101" s="200">
        <f t="shared" si="44"/>
        <v>5153.4126537945776</v>
      </c>
      <c r="X101" s="200">
        <f t="shared" si="44"/>
        <v>5261.6343195242634</v>
      </c>
      <c r="Y101" s="200">
        <f t="shared" si="44"/>
        <v>5372.1286402342712</v>
      </c>
      <c r="Z101" s="200">
        <f t="shared" si="44"/>
        <v>5484.9433416791908</v>
      </c>
      <c r="AA101" s="200">
        <f t="shared" si="44"/>
        <v>5600.1271518544536</v>
      </c>
      <c r="AB101" s="200">
        <f t="shared" si="44"/>
        <v>5717.7298220433959</v>
      </c>
      <c r="AC101" s="200">
        <f t="shared" si="44"/>
        <v>5837.8021483063076</v>
      </c>
      <c r="AD101" s="200">
        <f t="shared" si="44"/>
        <v>5960.3959934207405</v>
      </c>
      <c r="AE101" s="200">
        <f t="shared" si="44"/>
        <v>6085.5643092825749</v>
      </c>
      <c r="AF101" s="200">
        <f t="shared" si="44"/>
        <v>6213.3611597775071</v>
      </c>
      <c r="AG101" s="200">
        <f t="shared" si="44"/>
        <v>6343.8417441328356</v>
      </c>
      <c r="AH101" s="200">
        <f t="shared" si="44"/>
        <v>6477.0624207596238</v>
      </c>
      <c r="AI101" s="200">
        <f t="shared" si="44"/>
        <v>6613.0807315955763</v>
      </c>
      <c r="AJ101" s="200">
        <f t="shared" si="44"/>
        <v>6751.9554269590817</v>
      </c>
      <c r="AK101" s="200">
        <f t="shared" si="44"/>
        <v>0</v>
      </c>
      <c r="AL101" s="200">
        <f t="shared" si="44"/>
        <v>0</v>
      </c>
      <c r="AM101" s="200">
        <f t="shared" si="44"/>
        <v>0</v>
      </c>
      <c r="AN101" s="200">
        <f t="shared" si="44"/>
        <v>0</v>
      </c>
      <c r="AO101" s="200">
        <f t="shared" si="44"/>
        <v>0</v>
      </c>
      <c r="AP101" s="200">
        <f t="shared" si="44"/>
        <v>0</v>
      </c>
      <c r="AQ101" s="200">
        <f t="shared" si="44"/>
        <v>0</v>
      </c>
      <c r="AR101" s="200">
        <f t="shared" si="44"/>
        <v>0</v>
      </c>
      <c r="AS101" s="200">
        <f t="shared" si="44"/>
        <v>0</v>
      </c>
      <c r="AT101" s="200">
        <f t="shared" si="44"/>
        <v>0</v>
      </c>
      <c r="AU101" s="200">
        <f t="shared" si="44"/>
        <v>0</v>
      </c>
      <c r="AV101" s="200">
        <f t="shared" si="44"/>
        <v>0</v>
      </c>
    </row>
    <row r="102" spans="2:58" x14ac:dyDescent="0.2">
      <c r="B102" s="228"/>
      <c r="C102" s="249"/>
      <c r="D102" s="164"/>
      <c r="E102" s="164"/>
      <c r="F102" s="16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</row>
    <row r="103" spans="2:58" x14ac:dyDescent="0.2">
      <c r="B103" s="235" t="s">
        <v>551</v>
      </c>
      <c r="C103" s="379"/>
      <c r="D103" s="380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380"/>
      <c r="Q103" s="380"/>
      <c r="R103" s="380"/>
      <c r="S103" s="380"/>
      <c r="T103" s="380"/>
      <c r="U103" s="380"/>
      <c r="V103" s="380"/>
      <c r="W103" s="380"/>
      <c r="X103" s="380"/>
      <c r="Y103" s="380"/>
      <c r="Z103" s="380"/>
      <c r="AA103" s="380"/>
      <c r="AB103" s="380"/>
      <c r="AC103" s="380"/>
      <c r="AD103" s="380"/>
      <c r="AE103" s="380"/>
      <c r="AF103" s="380"/>
      <c r="AG103" s="380"/>
      <c r="AH103" s="380"/>
      <c r="AI103" s="380"/>
      <c r="AJ103" s="380"/>
      <c r="AK103" s="380"/>
      <c r="AL103" s="380"/>
      <c r="AM103" s="380"/>
      <c r="AN103" s="380"/>
      <c r="AO103" s="380"/>
      <c r="AP103" s="380"/>
      <c r="AQ103" s="380"/>
      <c r="AR103" s="380"/>
      <c r="AS103" s="380"/>
      <c r="AT103" s="380"/>
      <c r="AU103" s="380"/>
      <c r="AV103" s="380"/>
    </row>
    <row r="104" spans="2:58" x14ac:dyDescent="0.2">
      <c r="B104" s="399"/>
      <c r="C104" s="400"/>
      <c r="D104" s="194"/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</row>
    <row r="105" spans="2:58" x14ac:dyDescent="0.2">
      <c r="B105" s="140" t="s">
        <v>546</v>
      </c>
      <c r="C105" s="401">
        <f>+Control!O6</f>
        <v>0</v>
      </c>
      <c r="D105" s="194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</row>
    <row r="106" spans="2:58" x14ac:dyDescent="0.2">
      <c r="B106" s="399"/>
      <c r="C106" s="400"/>
      <c r="D106" s="194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4"/>
      <c r="AK106" s="194"/>
      <c r="AL106" s="194"/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</row>
    <row r="107" spans="2:58" x14ac:dyDescent="0.2">
      <c r="B107" s="228" t="str">
        <f>+Hip!B143</f>
        <v>Garantías y seguros en operación</v>
      </c>
      <c r="C107" s="249">
        <f>+Hip!D143</f>
        <v>500</v>
      </c>
      <c r="D107" s="301"/>
      <c r="E107" s="164">
        <f t="shared" ref="E107:E110" si="45">+SUM(G107:AV107)</f>
        <v>20717.700666404573</v>
      </c>
      <c r="F107" s="164"/>
      <c r="G107" s="194">
        <f t="shared" ref="G107:AV107" si="46">+$C107*G$12*G$5</f>
        <v>0</v>
      </c>
      <c r="H107" s="194">
        <f t="shared" si="46"/>
        <v>0</v>
      </c>
      <c r="I107" s="194">
        <f t="shared" si="46"/>
        <v>0</v>
      </c>
      <c r="J107" s="194">
        <f t="shared" si="46"/>
        <v>0</v>
      </c>
      <c r="K107" s="194">
        <f t="shared" si="46"/>
        <v>206.96998138939779</v>
      </c>
      <c r="L107" s="194">
        <f t="shared" si="46"/>
        <v>632.21695175803211</v>
      </c>
      <c r="M107" s="194">
        <f t="shared" si="46"/>
        <v>645.49350774495076</v>
      </c>
      <c r="N107" s="194">
        <f t="shared" si="46"/>
        <v>659.04887140759456</v>
      </c>
      <c r="O107" s="194">
        <f t="shared" si="46"/>
        <v>672.888897707154</v>
      </c>
      <c r="P107" s="194">
        <f t="shared" si="46"/>
        <v>687.01956455900415</v>
      </c>
      <c r="Q107" s="194">
        <f t="shared" si="46"/>
        <v>701.44697541474318</v>
      </c>
      <c r="R107" s="194">
        <f t="shared" si="46"/>
        <v>716.17736189845266</v>
      </c>
      <c r="S107" s="194">
        <f t="shared" si="46"/>
        <v>731.21708649832021</v>
      </c>
      <c r="T107" s="194">
        <f t="shared" si="46"/>
        <v>746.57264531478484</v>
      </c>
      <c r="U107" s="194">
        <f t="shared" si="46"/>
        <v>762.25067086639535</v>
      </c>
      <c r="V107" s="194">
        <f t="shared" si="46"/>
        <v>778.25793495458947</v>
      </c>
      <c r="W107" s="194">
        <f t="shared" si="46"/>
        <v>794.60135158863579</v>
      </c>
      <c r="X107" s="194">
        <f t="shared" si="46"/>
        <v>811.28797997199706</v>
      </c>
      <c r="Y107" s="194">
        <f t="shared" si="46"/>
        <v>828.32502755140888</v>
      </c>
      <c r="Z107" s="194">
        <f t="shared" si="46"/>
        <v>845.71985312998845</v>
      </c>
      <c r="AA107" s="194">
        <f t="shared" si="46"/>
        <v>863.47997004571812</v>
      </c>
      <c r="AB107" s="194">
        <f t="shared" si="46"/>
        <v>881.61304941667811</v>
      </c>
      <c r="AC107" s="194">
        <f t="shared" si="46"/>
        <v>900.12692345442827</v>
      </c>
      <c r="AD107" s="194">
        <f t="shared" si="46"/>
        <v>919.02958884697114</v>
      </c>
      <c r="AE107" s="194">
        <f t="shared" si="46"/>
        <v>938.32921021275752</v>
      </c>
      <c r="AF107" s="194">
        <f t="shared" si="46"/>
        <v>958.03412362722531</v>
      </c>
      <c r="AG107" s="194">
        <f t="shared" si="46"/>
        <v>978.15284022339688</v>
      </c>
      <c r="AH107" s="194">
        <f t="shared" si="46"/>
        <v>998.69404986808809</v>
      </c>
      <c r="AI107" s="194">
        <f t="shared" si="46"/>
        <v>1019.6666249153179</v>
      </c>
      <c r="AJ107" s="194">
        <f t="shared" si="46"/>
        <v>1041.0796240385394</v>
      </c>
      <c r="AK107" s="194">
        <f t="shared" si="46"/>
        <v>0</v>
      </c>
      <c r="AL107" s="194">
        <f t="shared" si="46"/>
        <v>0</v>
      </c>
      <c r="AM107" s="194">
        <f t="shared" si="46"/>
        <v>0</v>
      </c>
      <c r="AN107" s="194">
        <f t="shared" si="46"/>
        <v>0</v>
      </c>
      <c r="AO107" s="194">
        <f t="shared" si="46"/>
        <v>0</v>
      </c>
      <c r="AP107" s="194">
        <f t="shared" si="46"/>
        <v>0</v>
      </c>
      <c r="AQ107" s="194">
        <f t="shared" si="46"/>
        <v>0</v>
      </c>
      <c r="AR107" s="194">
        <f t="shared" si="46"/>
        <v>0</v>
      </c>
      <c r="AS107" s="194">
        <f t="shared" si="46"/>
        <v>0</v>
      </c>
      <c r="AT107" s="194">
        <f t="shared" si="46"/>
        <v>0</v>
      </c>
      <c r="AU107" s="194">
        <f t="shared" si="46"/>
        <v>0</v>
      </c>
      <c r="AV107" s="194">
        <f t="shared" si="46"/>
        <v>0</v>
      </c>
    </row>
    <row r="108" spans="2:58" x14ac:dyDescent="0.2">
      <c r="B108" s="228" t="str">
        <f>+Hip!B144</f>
        <v>Gastos fiduciarios en periodo concesional</v>
      </c>
      <c r="C108" s="249">
        <f>+Hip!D144</f>
        <v>30</v>
      </c>
      <c r="D108" s="164"/>
      <c r="E108" s="164">
        <f t="shared" si="45"/>
        <v>1374.9044373810027</v>
      </c>
      <c r="F108" s="164"/>
      <c r="G108" s="194">
        <f>+$C108*G$12*OR(G$14,G$15)</f>
        <v>0</v>
      </c>
      <c r="H108" s="194">
        <f t="shared" ref="H108:AV109" si="47">+$C108*H$12*OR(H$14,H$15)</f>
        <v>35.07893928</v>
      </c>
      <c r="I108" s="194">
        <f t="shared" si="47"/>
        <v>35.640202308479999</v>
      </c>
      <c r="J108" s="194">
        <f t="shared" si="47"/>
        <v>36.388646556958072</v>
      </c>
      <c r="K108" s="194">
        <f t="shared" si="47"/>
        <v>37.152808134654194</v>
      </c>
      <c r="L108" s="194">
        <f t="shared" si="47"/>
        <v>37.93301710548193</v>
      </c>
      <c r="M108" s="194">
        <f t="shared" si="47"/>
        <v>38.729610464697046</v>
      </c>
      <c r="N108" s="194">
        <f t="shared" si="47"/>
        <v>39.542932284455674</v>
      </c>
      <c r="O108" s="194">
        <f t="shared" si="47"/>
        <v>40.373333862429241</v>
      </c>
      <c r="P108" s="194">
        <f t="shared" si="47"/>
        <v>41.221173873540252</v>
      </c>
      <c r="Q108" s="194">
        <f t="shared" si="47"/>
        <v>42.086818524884592</v>
      </c>
      <c r="R108" s="194">
        <f t="shared" si="47"/>
        <v>42.970641713907163</v>
      </c>
      <c r="S108" s="194">
        <f t="shared" si="47"/>
        <v>43.873025189899209</v>
      </c>
      <c r="T108" s="194">
        <f t="shared" si="47"/>
        <v>44.794358718887089</v>
      </c>
      <c r="U108" s="194">
        <f t="shared" si="47"/>
        <v>45.735040251983719</v>
      </c>
      <c r="V108" s="194">
        <f t="shared" si="47"/>
        <v>46.695476097275368</v>
      </c>
      <c r="W108" s="194">
        <f t="shared" si="47"/>
        <v>47.676081095318146</v>
      </c>
      <c r="X108" s="194">
        <f t="shared" si="47"/>
        <v>48.677278798319826</v>
      </c>
      <c r="Y108" s="194">
        <f t="shared" si="47"/>
        <v>49.699501653084532</v>
      </c>
      <c r="Z108" s="194">
        <f t="shared" si="47"/>
        <v>50.743191187799304</v>
      </c>
      <c r="AA108" s="194">
        <f t="shared" si="47"/>
        <v>51.808798202743084</v>
      </c>
      <c r="AB108" s="194">
        <f t="shared" si="47"/>
        <v>52.896782965000682</v>
      </c>
      <c r="AC108" s="194">
        <f t="shared" si="47"/>
        <v>54.007615407265696</v>
      </c>
      <c r="AD108" s="194">
        <f t="shared" si="47"/>
        <v>55.14177533081827</v>
      </c>
      <c r="AE108" s="194">
        <f t="shared" si="47"/>
        <v>56.299752612765452</v>
      </c>
      <c r="AF108" s="194">
        <f t="shared" si="47"/>
        <v>57.482047417633517</v>
      </c>
      <c r="AG108" s="194">
        <f t="shared" si="47"/>
        <v>58.689170413403815</v>
      </c>
      <c r="AH108" s="194">
        <f t="shared" si="47"/>
        <v>59.921642992085282</v>
      </c>
      <c r="AI108" s="194">
        <f t="shared" si="47"/>
        <v>61.179997494919071</v>
      </c>
      <c r="AJ108" s="194">
        <f t="shared" si="47"/>
        <v>62.464777442312361</v>
      </c>
      <c r="AK108" s="194">
        <f t="shared" si="47"/>
        <v>0</v>
      </c>
      <c r="AL108" s="194">
        <f t="shared" si="47"/>
        <v>0</v>
      </c>
      <c r="AM108" s="194">
        <f t="shared" si="47"/>
        <v>0</v>
      </c>
      <c r="AN108" s="194">
        <f t="shared" si="47"/>
        <v>0</v>
      </c>
      <c r="AO108" s="194">
        <f t="shared" si="47"/>
        <v>0</v>
      </c>
      <c r="AP108" s="194">
        <f t="shared" si="47"/>
        <v>0</v>
      </c>
      <c r="AQ108" s="194">
        <f t="shared" si="47"/>
        <v>0</v>
      </c>
      <c r="AR108" s="194">
        <f t="shared" si="47"/>
        <v>0</v>
      </c>
      <c r="AS108" s="194">
        <f t="shared" si="47"/>
        <v>0</v>
      </c>
      <c r="AT108" s="194">
        <f t="shared" si="47"/>
        <v>0</v>
      </c>
      <c r="AU108" s="194">
        <f t="shared" si="47"/>
        <v>0</v>
      </c>
      <c r="AV108" s="194">
        <f t="shared" si="47"/>
        <v>0</v>
      </c>
    </row>
    <row r="109" spans="2:58" x14ac:dyDescent="0.2">
      <c r="B109" s="228" t="str">
        <f>+Hip!B145</f>
        <v>Gastos de la SOE (personal, oficina, publicidad, etc.)</v>
      </c>
      <c r="C109" s="249">
        <f>+Hip!D145</f>
        <v>500</v>
      </c>
      <c r="D109" s="164"/>
      <c r="E109" s="164">
        <f t="shared" si="45"/>
        <v>22915.073956350039</v>
      </c>
      <c r="F109" s="164"/>
      <c r="G109" s="194">
        <f>+$C109*G$12*OR(G$14,G$15)</f>
        <v>0</v>
      </c>
      <c r="H109" s="194">
        <f t="shared" si="47"/>
        <v>584.64898800000003</v>
      </c>
      <c r="I109" s="194">
        <f t="shared" si="47"/>
        <v>594.003371808</v>
      </c>
      <c r="J109" s="194">
        <f t="shared" si="47"/>
        <v>606.4774426159679</v>
      </c>
      <c r="K109" s="194">
        <f t="shared" si="47"/>
        <v>619.2134689109032</v>
      </c>
      <c r="L109" s="194">
        <f t="shared" si="47"/>
        <v>632.21695175803211</v>
      </c>
      <c r="M109" s="194">
        <f t="shared" si="47"/>
        <v>645.49350774495076</v>
      </c>
      <c r="N109" s="194">
        <f t="shared" si="47"/>
        <v>659.04887140759456</v>
      </c>
      <c r="O109" s="194">
        <f t="shared" si="47"/>
        <v>672.888897707154</v>
      </c>
      <c r="P109" s="194">
        <f t="shared" si="47"/>
        <v>687.01956455900415</v>
      </c>
      <c r="Q109" s="194">
        <f t="shared" si="47"/>
        <v>701.44697541474318</v>
      </c>
      <c r="R109" s="194">
        <f t="shared" si="47"/>
        <v>716.17736189845266</v>
      </c>
      <c r="S109" s="194">
        <f t="shared" si="47"/>
        <v>731.21708649832021</v>
      </c>
      <c r="T109" s="194">
        <f t="shared" si="47"/>
        <v>746.57264531478484</v>
      </c>
      <c r="U109" s="194">
        <f t="shared" si="47"/>
        <v>762.25067086639535</v>
      </c>
      <c r="V109" s="194">
        <f t="shared" si="47"/>
        <v>778.25793495458947</v>
      </c>
      <c r="W109" s="194">
        <f t="shared" si="47"/>
        <v>794.60135158863579</v>
      </c>
      <c r="X109" s="194">
        <f t="shared" si="47"/>
        <v>811.28797997199706</v>
      </c>
      <c r="Y109" s="194">
        <f t="shared" si="47"/>
        <v>828.32502755140888</v>
      </c>
      <c r="Z109" s="194">
        <f t="shared" si="47"/>
        <v>845.71985312998845</v>
      </c>
      <c r="AA109" s="194">
        <f t="shared" si="47"/>
        <v>863.47997004571812</v>
      </c>
      <c r="AB109" s="194">
        <f t="shared" si="47"/>
        <v>881.61304941667811</v>
      </c>
      <c r="AC109" s="194">
        <f t="shared" si="47"/>
        <v>900.12692345442827</v>
      </c>
      <c r="AD109" s="194">
        <f t="shared" si="47"/>
        <v>919.02958884697114</v>
      </c>
      <c r="AE109" s="194">
        <f t="shared" si="47"/>
        <v>938.32921021275752</v>
      </c>
      <c r="AF109" s="194">
        <f t="shared" si="47"/>
        <v>958.03412362722531</v>
      </c>
      <c r="AG109" s="194">
        <f t="shared" si="47"/>
        <v>978.15284022339688</v>
      </c>
      <c r="AH109" s="194">
        <f t="shared" si="47"/>
        <v>998.69404986808809</v>
      </c>
      <c r="AI109" s="194">
        <f t="shared" si="47"/>
        <v>1019.6666249153179</v>
      </c>
      <c r="AJ109" s="194">
        <f t="shared" si="47"/>
        <v>1041.0796240385394</v>
      </c>
      <c r="AK109" s="194">
        <f t="shared" si="47"/>
        <v>0</v>
      </c>
      <c r="AL109" s="194">
        <f t="shared" si="47"/>
        <v>0</v>
      </c>
      <c r="AM109" s="194">
        <f t="shared" si="47"/>
        <v>0</v>
      </c>
      <c r="AN109" s="194">
        <f t="shared" si="47"/>
        <v>0</v>
      </c>
      <c r="AO109" s="194">
        <f t="shared" si="47"/>
        <v>0</v>
      </c>
      <c r="AP109" s="194">
        <f t="shared" si="47"/>
        <v>0</v>
      </c>
      <c r="AQ109" s="194">
        <f t="shared" si="47"/>
        <v>0</v>
      </c>
      <c r="AR109" s="194">
        <f t="shared" si="47"/>
        <v>0</v>
      </c>
      <c r="AS109" s="194">
        <f t="shared" si="47"/>
        <v>0</v>
      </c>
      <c r="AT109" s="194">
        <f t="shared" si="47"/>
        <v>0</v>
      </c>
      <c r="AU109" s="194">
        <f t="shared" si="47"/>
        <v>0</v>
      </c>
      <c r="AV109" s="194">
        <f t="shared" si="47"/>
        <v>0</v>
      </c>
    </row>
    <row r="110" spans="2:58" x14ac:dyDescent="0.2">
      <c r="B110" s="228" t="str">
        <f>+Hip!B146</f>
        <v>Interventoría en operación</v>
      </c>
      <c r="C110" s="249">
        <f>+Hip!D146</f>
        <v>250</v>
      </c>
      <c r="D110" s="164"/>
      <c r="E110" s="164">
        <f t="shared" si="45"/>
        <v>10358.850333202286</v>
      </c>
      <c r="F110" s="164"/>
      <c r="G110" s="194">
        <f t="shared" ref="G110:AV110" si="48">+$C110*G$12*G$5</f>
        <v>0</v>
      </c>
      <c r="H110" s="194">
        <f t="shared" si="48"/>
        <v>0</v>
      </c>
      <c r="I110" s="194">
        <f t="shared" si="48"/>
        <v>0</v>
      </c>
      <c r="J110" s="194">
        <f t="shared" si="48"/>
        <v>0</v>
      </c>
      <c r="K110" s="194">
        <f t="shared" si="48"/>
        <v>103.48499069469889</v>
      </c>
      <c r="L110" s="194">
        <f t="shared" si="48"/>
        <v>316.10847587901605</v>
      </c>
      <c r="M110" s="194">
        <f t="shared" si="48"/>
        <v>322.74675387247538</v>
      </c>
      <c r="N110" s="194">
        <f t="shared" si="48"/>
        <v>329.52443570379728</v>
      </c>
      <c r="O110" s="194">
        <f t="shared" si="48"/>
        <v>336.444448853577</v>
      </c>
      <c r="P110" s="194">
        <f t="shared" si="48"/>
        <v>343.50978227950208</v>
      </c>
      <c r="Q110" s="194">
        <f t="shared" si="48"/>
        <v>350.72348770737159</v>
      </c>
      <c r="R110" s="194">
        <f t="shared" si="48"/>
        <v>358.08868094922633</v>
      </c>
      <c r="S110" s="194">
        <f t="shared" si="48"/>
        <v>365.60854324916011</v>
      </c>
      <c r="T110" s="194">
        <f t="shared" si="48"/>
        <v>373.28632265739242</v>
      </c>
      <c r="U110" s="194">
        <f t="shared" si="48"/>
        <v>381.12533543319768</v>
      </c>
      <c r="V110" s="194">
        <f t="shared" si="48"/>
        <v>389.12896747729474</v>
      </c>
      <c r="W110" s="194">
        <f t="shared" si="48"/>
        <v>397.3006757943179</v>
      </c>
      <c r="X110" s="194">
        <f t="shared" si="48"/>
        <v>405.64398998599853</v>
      </c>
      <c r="Y110" s="194">
        <f t="shared" si="48"/>
        <v>414.16251377570444</v>
      </c>
      <c r="Z110" s="194">
        <f t="shared" si="48"/>
        <v>422.85992656499423</v>
      </c>
      <c r="AA110" s="194">
        <f t="shared" si="48"/>
        <v>431.73998502285906</v>
      </c>
      <c r="AB110" s="194">
        <f t="shared" si="48"/>
        <v>440.80652470833905</v>
      </c>
      <c r="AC110" s="194">
        <f t="shared" si="48"/>
        <v>450.06346172721413</v>
      </c>
      <c r="AD110" s="194">
        <f t="shared" si="48"/>
        <v>459.51479442348557</v>
      </c>
      <c r="AE110" s="194">
        <f t="shared" si="48"/>
        <v>469.16460510637876</v>
      </c>
      <c r="AF110" s="194">
        <f t="shared" si="48"/>
        <v>479.01706181361266</v>
      </c>
      <c r="AG110" s="194">
        <f t="shared" si="48"/>
        <v>489.07642011169844</v>
      </c>
      <c r="AH110" s="194">
        <f t="shared" si="48"/>
        <v>499.34702493404404</v>
      </c>
      <c r="AI110" s="194">
        <f t="shared" si="48"/>
        <v>509.83331245765896</v>
      </c>
      <c r="AJ110" s="194">
        <f t="shared" si="48"/>
        <v>520.53981201926968</v>
      </c>
      <c r="AK110" s="194">
        <f t="shared" si="48"/>
        <v>0</v>
      </c>
      <c r="AL110" s="194">
        <f t="shared" si="48"/>
        <v>0</v>
      </c>
      <c r="AM110" s="194">
        <f t="shared" si="48"/>
        <v>0</v>
      </c>
      <c r="AN110" s="194">
        <f t="shared" si="48"/>
        <v>0</v>
      </c>
      <c r="AO110" s="194">
        <f t="shared" si="48"/>
        <v>0</v>
      </c>
      <c r="AP110" s="194">
        <f t="shared" si="48"/>
        <v>0</v>
      </c>
      <c r="AQ110" s="194">
        <f t="shared" si="48"/>
        <v>0</v>
      </c>
      <c r="AR110" s="194">
        <f t="shared" si="48"/>
        <v>0</v>
      </c>
      <c r="AS110" s="194">
        <f t="shared" si="48"/>
        <v>0</v>
      </c>
      <c r="AT110" s="194">
        <f t="shared" si="48"/>
        <v>0</v>
      </c>
      <c r="AU110" s="194">
        <f t="shared" si="48"/>
        <v>0</v>
      </c>
      <c r="AV110" s="194">
        <f t="shared" si="48"/>
        <v>0</v>
      </c>
    </row>
    <row r="111" spans="2:58" x14ac:dyDescent="0.2">
      <c r="B111" s="2"/>
      <c r="C111" s="249"/>
      <c r="D111" s="164"/>
      <c r="E111" s="164"/>
      <c r="F111" s="164"/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</row>
    <row r="112" spans="2:58" ht="13.5" thickBot="1" x14ac:dyDescent="0.25">
      <c r="B112" s="202" t="s">
        <v>547</v>
      </c>
      <c r="C112" s="199"/>
      <c r="D112" s="199"/>
      <c r="E112" s="199">
        <f>+SUM(G112:AV112)</f>
        <v>55366.529393337893</v>
      </c>
      <c r="F112" s="199"/>
      <c r="G112" s="200">
        <f>+(SUM(G107:G110))*(1+$C$105)</f>
        <v>0</v>
      </c>
      <c r="H112" s="200">
        <f t="shared" ref="H112:AV112" si="49">+(SUM(H107:H110))*(1+$C$105)</f>
        <v>619.72792728000002</v>
      </c>
      <c r="I112" s="200">
        <f t="shared" si="49"/>
        <v>629.64357411647995</v>
      </c>
      <c r="J112" s="200">
        <f t="shared" si="49"/>
        <v>642.86608917292597</v>
      </c>
      <c r="K112" s="200">
        <f t="shared" si="49"/>
        <v>966.82124912965412</v>
      </c>
      <c r="L112" s="200">
        <f t="shared" si="49"/>
        <v>1618.4753965005621</v>
      </c>
      <c r="M112" s="200">
        <f t="shared" si="49"/>
        <v>1652.463379827074</v>
      </c>
      <c r="N112" s="200">
        <f t="shared" si="49"/>
        <v>1687.1651108034421</v>
      </c>
      <c r="O112" s="200">
        <f t="shared" si="49"/>
        <v>1722.5955781303142</v>
      </c>
      <c r="P112" s="200">
        <f t="shared" si="49"/>
        <v>1758.7700852710507</v>
      </c>
      <c r="Q112" s="200">
        <f t="shared" si="49"/>
        <v>1795.7042570617425</v>
      </c>
      <c r="R112" s="200">
        <f t="shared" si="49"/>
        <v>1833.4140464600387</v>
      </c>
      <c r="S112" s="200">
        <f t="shared" si="49"/>
        <v>1871.9157414356996</v>
      </c>
      <c r="T112" s="200">
        <f t="shared" si="49"/>
        <v>1911.2259720058494</v>
      </c>
      <c r="U112" s="200">
        <f t="shared" si="49"/>
        <v>1951.3617174179722</v>
      </c>
      <c r="V112" s="200">
        <f t="shared" si="49"/>
        <v>1992.340313483749</v>
      </c>
      <c r="W112" s="200">
        <f t="shared" si="49"/>
        <v>2034.1794600669075</v>
      </c>
      <c r="X112" s="200">
        <f t="shared" si="49"/>
        <v>2076.8972287283123</v>
      </c>
      <c r="Y112" s="200">
        <f t="shared" si="49"/>
        <v>2120.5120705316067</v>
      </c>
      <c r="Z112" s="200">
        <f t="shared" si="49"/>
        <v>2165.0428240127703</v>
      </c>
      <c r="AA112" s="200">
        <f t="shared" si="49"/>
        <v>2210.5087233170384</v>
      </c>
      <c r="AB112" s="200">
        <f t="shared" si="49"/>
        <v>2256.9294065066961</v>
      </c>
      <c r="AC112" s="200">
        <f t="shared" si="49"/>
        <v>2304.3249240433361</v>
      </c>
      <c r="AD112" s="200">
        <f t="shared" si="49"/>
        <v>2352.715747448246</v>
      </c>
      <c r="AE112" s="200">
        <f t="shared" si="49"/>
        <v>2402.1227781446596</v>
      </c>
      <c r="AF112" s="200">
        <f t="shared" si="49"/>
        <v>2452.567356485697</v>
      </c>
      <c r="AG112" s="200">
        <f t="shared" si="49"/>
        <v>2504.071270971896</v>
      </c>
      <c r="AH112" s="200">
        <f t="shared" si="49"/>
        <v>2556.6567676623054</v>
      </c>
      <c r="AI112" s="200">
        <f t="shared" si="49"/>
        <v>2610.3465597832137</v>
      </c>
      <c r="AJ112" s="200">
        <f t="shared" si="49"/>
        <v>2665.163837538661</v>
      </c>
      <c r="AK112" s="200">
        <f t="shared" si="49"/>
        <v>0</v>
      </c>
      <c r="AL112" s="200">
        <f t="shared" si="49"/>
        <v>0</v>
      </c>
      <c r="AM112" s="200">
        <f t="shared" si="49"/>
        <v>0</v>
      </c>
      <c r="AN112" s="200">
        <f t="shared" si="49"/>
        <v>0</v>
      </c>
      <c r="AO112" s="200">
        <f t="shared" si="49"/>
        <v>0</v>
      </c>
      <c r="AP112" s="200">
        <f t="shared" si="49"/>
        <v>0</v>
      </c>
      <c r="AQ112" s="200">
        <f t="shared" si="49"/>
        <v>0</v>
      </c>
      <c r="AR112" s="200">
        <f t="shared" si="49"/>
        <v>0</v>
      </c>
      <c r="AS112" s="200">
        <f t="shared" si="49"/>
        <v>0</v>
      </c>
      <c r="AT112" s="200">
        <f t="shared" si="49"/>
        <v>0</v>
      </c>
      <c r="AU112" s="200">
        <f t="shared" si="49"/>
        <v>0</v>
      </c>
      <c r="AV112" s="200">
        <f t="shared" si="49"/>
        <v>0</v>
      </c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</row>
    <row r="113" spans="2:48" x14ac:dyDescent="0.2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</row>
    <row r="114" spans="2:48" ht="13.5" thickBot="1" x14ac:dyDescent="0.25">
      <c r="B114" s="202" t="s">
        <v>548</v>
      </c>
      <c r="C114" s="199"/>
      <c r="D114" s="199"/>
      <c r="E114" s="199">
        <f>+SUM(G114:AV114)</f>
        <v>2329.2156873422018</v>
      </c>
      <c r="F114" s="199"/>
      <c r="G114" s="200">
        <f t="shared" ref="G114:AV114" si="50">+SUM(G108:G109)*G11</f>
        <v>0</v>
      </c>
      <c r="H114" s="200">
        <f t="shared" si="50"/>
        <v>619.72792728000002</v>
      </c>
      <c r="I114" s="200">
        <f t="shared" si="50"/>
        <v>629.64357411647995</v>
      </c>
      <c r="J114" s="200">
        <f t="shared" si="50"/>
        <v>642.86608917292597</v>
      </c>
      <c r="K114" s="200">
        <f t="shared" si="50"/>
        <v>436.97809677279577</v>
      </c>
      <c r="L114" s="200">
        <f t="shared" si="50"/>
        <v>0</v>
      </c>
      <c r="M114" s="200">
        <f t="shared" si="50"/>
        <v>0</v>
      </c>
      <c r="N114" s="200">
        <f t="shared" si="50"/>
        <v>0</v>
      </c>
      <c r="O114" s="200">
        <f t="shared" si="50"/>
        <v>0</v>
      </c>
      <c r="P114" s="200">
        <f t="shared" si="50"/>
        <v>0</v>
      </c>
      <c r="Q114" s="200">
        <f t="shared" si="50"/>
        <v>0</v>
      </c>
      <c r="R114" s="200">
        <f t="shared" si="50"/>
        <v>0</v>
      </c>
      <c r="S114" s="200">
        <f t="shared" si="50"/>
        <v>0</v>
      </c>
      <c r="T114" s="200">
        <f t="shared" si="50"/>
        <v>0</v>
      </c>
      <c r="U114" s="200">
        <f t="shared" si="50"/>
        <v>0</v>
      </c>
      <c r="V114" s="200">
        <f t="shared" si="50"/>
        <v>0</v>
      </c>
      <c r="W114" s="200">
        <f t="shared" si="50"/>
        <v>0</v>
      </c>
      <c r="X114" s="200">
        <f t="shared" si="50"/>
        <v>0</v>
      </c>
      <c r="Y114" s="200">
        <f t="shared" si="50"/>
        <v>0</v>
      </c>
      <c r="Z114" s="200">
        <f t="shared" si="50"/>
        <v>0</v>
      </c>
      <c r="AA114" s="200">
        <f t="shared" si="50"/>
        <v>0</v>
      </c>
      <c r="AB114" s="200">
        <f t="shared" si="50"/>
        <v>0</v>
      </c>
      <c r="AC114" s="200">
        <f t="shared" si="50"/>
        <v>0</v>
      </c>
      <c r="AD114" s="200">
        <f t="shared" si="50"/>
        <v>0</v>
      </c>
      <c r="AE114" s="200">
        <f t="shared" si="50"/>
        <v>0</v>
      </c>
      <c r="AF114" s="200">
        <f t="shared" si="50"/>
        <v>0</v>
      </c>
      <c r="AG114" s="200">
        <f t="shared" si="50"/>
        <v>0</v>
      </c>
      <c r="AH114" s="200">
        <f t="shared" si="50"/>
        <v>0</v>
      </c>
      <c r="AI114" s="200">
        <f t="shared" si="50"/>
        <v>0</v>
      </c>
      <c r="AJ114" s="200">
        <f t="shared" si="50"/>
        <v>0</v>
      </c>
      <c r="AK114" s="200">
        <f t="shared" si="50"/>
        <v>0</v>
      </c>
      <c r="AL114" s="200">
        <f t="shared" si="50"/>
        <v>0</v>
      </c>
      <c r="AM114" s="200">
        <f t="shared" si="50"/>
        <v>0</v>
      </c>
      <c r="AN114" s="200">
        <f t="shared" si="50"/>
        <v>0</v>
      </c>
      <c r="AO114" s="200">
        <f t="shared" si="50"/>
        <v>0</v>
      </c>
      <c r="AP114" s="200">
        <f t="shared" si="50"/>
        <v>0</v>
      </c>
      <c r="AQ114" s="200">
        <f t="shared" si="50"/>
        <v>0</v>
      </c>
      <c r="AR114" s="200">
        <f t="shared" si="50"/>
        <v>0</v>
      </c>
      <c r="AS114" s="200">
        <f t="shared" si="50"/>
        <v>0</v>
      </c>
      <c r="AT114" s="200">
        <f t="shared" si="50"/>
        <v>0</v>
      </c>
      <c r="AU114" s="200">
        <f t="shared" si="50"/>
        <v>0</v>
      </c>
      <c r="AV114" s="200">
        <f t="shared" si="50"/>
        <v>0</v>
      </c>
    </row>
    <row r="116" spans="2:48" ht="13.5" thickBot="1" x14ac:dyDescent="0.25">
      <c r="B116" s="202" t="s">
        <v>549</v>
      </c>
      <c r="C116" s="199"/>
      <c r="D116" s="199"/>
      <c r="E116" s="199">
        <f>+SUM(G116:AV116)</f>
        <v>53037.313705995686</v>
      </c>
      <c r="F116" s="199"/>
      <c r="G116" s="200">
        <f t="shared" ref="G116:AV116" si="51">+G112-G114</f>
        <v>0</v>
      </c>
      <c r="H116" s="200">
        <f t="shared" si="51"/>
        <v>0</v>
      </c>
      <c r="I116" s="200">
        <f t="shared" si="51"/>
        <v>0</v>
      </c>
      <c r="J116" s="200">
        <f t="shared" si="51"/>
        <v>0</v>
      </c>
      <c r="K116" s="200">
        <f t="shared" si="51"/>
        <v>529.84315235685835</v>
      </c>
      <c r="L116" s="200">
        <f t="shared" si="51"/>
        <v>1618.4753965005621</v>
      </c>
      <c r="M116" s="200">
        <f t="shared" si="51"/>
        <v>1652.463379827074</v>
      </c>
      <c r="N116" s="200">
        <f t="shared" si="51"/>
        <v>1687.1651108034421</v>
      </c>
      <c r="O116" s="200">
        <f t="shared" si="51"/>
        <v>1722.5955781303142</v>
      </c>
      <c r="P116" s="200">
        <f t="shared" si="51"/>
        <v>1758.7700852710507</v>
      </c>
      <c r="Q116" s="200">
        <f t="shared" si="51"/>
        <v>1795.7042570617425</v>
      </c>
      <c r="R116" s="200">
        <f t="shared" si="51"/>
        <v>1833.4140464600387</v>
      </c>
      <c r="S116" s="200">
        <f t="shared" si="51"/>
        <v>1871.9157414356996</v>
      </c>
      <c r="T116" s="200">
        <f t="shared" si="51"/>
        <v>1911.2259720058494</v>
      </c>
      <c r="U116" s="200">
        <f t="shared" si="51"/>
        <v>1951.3617174179722</v>
      </c>
      <c r="V116" s="200">
        <f t="shared" si="51"/>
        <v>1992.340313483749</v>
      </c>
      <c r="W116" s="200">
        <f t="shared" si="51"/>
        <v>2034.1794600669075</v>
      </c>
      <c r="X116" s="200">
        <f t="shared" si="51"/>
        <v>2076.8972287283123</v>
      </c>
      <c r="Y116" s="200">
        <f t="shared" si="51"/>
        <v>2120.5120705316067</v>
      </c>
      <c r="Z116" s="200">
        <f t="shared" si="51"/>
        <v>2165.0428240127703</v>
      </c>
      <c r="AA116" s="200">
        <f t="shared" si="51"/>
        <v>2210.5087233170384</v>
      </c>
      <c r="AB116" s="200">
        <f t="shared" si="51"/>
        <v>2256.9294065066961</v>
      </c>
      <c r="AC116" s="200">
        <f t="shared" si="51"/>
        <v>2304.3249240433361</v>
      </c>
      <c r="AD116" s="200">
        <f t="shared" si="51"/>
        <v>2352.715747448246</v>
      </c>
      <c r="AE116" s="200">
        <f t="shared" si="51"/>
        <v>2402.1227781446596</v>
      </c>
      <c r="AF116" s="200">
        <f t="shared" si="51"/>
        <v>2452.567356485697</v>
      </c>
      <c r="AG116" s="200">
        <f t="shared" si="51"/>
        <v>2504.071270971896</v>
      </c>
      <c r="AH116" s="200">
        <f t="shared" si="51"/>
        <v>2556.6567676623054</v>
      </c>
      <c r="AI116" s="200">
        <f t="shared" si="51"/>
        <v>2610.3465597832137</v>
      </c>
      <c r="AJ116" s="200">
        <f t="shared" si="51"/>
        <v>2665.163837538661</v>
      </c>
      <c r="AK116" s="200">
        <f t="shared" si="51"/>
        <v>0</v>
      </c>
      <c r="AL116" s="200">
        <f t="shared" si="51"/>
        <v>0</v>
      </c>
      <c r="AM116" s="200">
        <f t="shared" si="51"/>
        <v>0</v>
      </c>
      <c r="AN116" s="200">
        <f t="shared" si="51"/>
        <v>0</v>
      </c>
      <c r="AO116" s="200">
        <f t="shared" si="51"/>
        <v>0</v>
      </c>
      <c r="AP116" s="200">
        <f t="shared" si="51"/>
        <v>0</v>
      </c>
      <c r="AQ116" s="200">
        <f t="shared" si="51"/>
        <v>0</v>
      </c>
      <c r="AR116" s="200">
        <f t="shared" si="51"/>
        <v>0</v>
      </c>
      <c r="AS116" s="200">
        <f t="shared" si="51"/>
        <v>0</v>
      </c>
      <c r="AT116" s="200">
        <f t="shared" si="51"/>
        <v>0</v>
      </c>
      <c r="AU116" s="200">
        <f t="shared" si="51"/>
        <v>0</v>
      </c>
      <c r="AV116" s="200">
        <f t="shared" si="51"/>
        <v>0</v>
      </c>
    </row>
    <row r="123" spans="2:48" x14ac:dyDescent="0.2">
      <c r="E123" s="156"/>
      <c r="F123" s="156"/>
      <c r="G123" s="156"/>
      <c r="H123" s="156"/>
      <c r="I123" s="156"/>
      <c r="J123" s="156"/>
      <c r="K123" s="369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  <c r="AA123" s="156"/>
      <c r="AB123" s="156"/>
      <c r="AC123" s="156"/>
      <c r="AD123" s="156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156"/>
      <c r="AP123" s="156"/>
      <c r="AQ123" s="156"/>
      <c r="AR123" s="156"/>
      <c r="AS123" s="156"/>
      <c r="AT123" s="156"/>
      <c r="AU123" s="156"/>
      <c r="AV123" s="156"/>
    </row>
    <row r="124" spans="2:48" x14ac:dyDescent="0.2">
      <c r="J124" s="303"/>
      <c r="K124" s="355"/>
    </row>
    <row r="125" spans="2:48" x14ac:dyDescent="0.2">
      <c r="J125" s="303"/>
      <c r="K125" s="355"/>
    </row>
    <row r="126" spans="2:48" x14ac:dyDescent="0.2">
      <c r="J126" s="303"/>
      <c r="K126" s="355"/>
    </row>
    <row r="127" spans="2:48" x14ac:dyDescent="0.2">
      <c r="J127" s="313"/>
      <c r="K127" s="355"/>
    </row>
    <row r="128" spans="2:48" x14ac:dyDescent="0.2">
      <c r="J128" s="303"/>
      <c r="K128" s="355"/>
    </row>
    <row r="129" spans="10:11" x14ac:dyDescent="0.2">
      <c r="J129" s="303"/>
      <c r="K129" s="355"/>
    </row>
    <row r="130" spans="10:11" x14ac:dyDescent="0.2">
      <c r="J130" s="303"/>
    </row>
    <row r="131" spans="10:11" x14ac:dyDescent="0.2">
      <c r="J131" s="303"/>
      <c r="K131" s="355"/>
    </row>
    <row r="132" spans="10:11" x14ac:dyDescent="0.2">
      <c r="J132" s="303"/>
      <c r="K132" s="355"/>
    </row>
    <row r="133" spans="10:11" x14ac:dyDescent="0.2">
      <c r="J133" s="303"/>
      <c r="K133" s="355"/>
    </row>
    <row r="134" spans="10:11" x14ac:dyDescent="0.2">
      <c r="J134" s="303"/>
      <c r="K134" s="355"/>
    </row>
    <row r="135" spans="10:11" x14ac:dyDescent="0.2">
      <c r="J135" s="303"/>
      <c r="K135" s="355"/>
    </row>
    <row r="136" spans="10:11" x14ac:dyDescent="0.2">
      <c r="J136" s="303"/>
    </row>
    <row r="137" spans="10:11" x14ac:dyDescent="0.2">
      <c r="J137" s="303"/>
    </row>
    <row r="138" spans="10:11" x14ac:dyDescent="0.2">
      <c r="J138" s="303"/>
    </row>
  </sheetData>
  <conditionalFormatting sqref="C3">
    <cfRule type="containsText" dxfId="42" priority="1" operator="containsText" text="Error">
      <formula>NOT(ISERROR(SEARCH("Error",C3)))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4" tint="0.59999389629810485"/>
  </sheetPr>
  <dimension ref="A1:BG46"/>
  <sheetViews>
    <sheetView showGridLines="0" zoomScale="80" zoomScaleNormal="80" workbookViewId="0">
      <pane xSplit="5" ySplit="3" topLeftCell="F4" activePane="bottomRight" state="frozen"/>
      <selection activeCell="G69" sqref="G69"/>
      <selection pane="topRight" activeCell="G69" sqref="G69"/>
      <selection pane="bottomLeft" activeCell="G69" sqref="G69"/>
      <selection pane="bottomRight" activeCell="L34" sqref="L34"/>
    </sheetView>
  </sheetViews>
  <sheetFormatPr baseColWidth="10" defaultColWidth="0" defaultRowHeight="12.75" x14ac:dyDescent="0.2"/>
  <cols>
    <col min="1" max="1" width="9.140625" style="22" customWidth="1"/>
    <col min="2" max="2" width="33.28515625" style="22" customWidth="1"/>
    <col min="3" max="3" width="12.85546875" style="22" customWidth="1"/>
    <col min="4" max="4" width="9.140625" style="22" customWidth="1"/>
    <col min="5" max="5" width="13.85546875" style="22" bestFit="1" customWidth="1"/>
    <col min="6" max="6" width="3.5703125" style="22" customWidth="1"/>
    <col min="7" max="49" width="14.28515625" style="22" customWidth="1"/>
    <col min="50" max="59" width="13.5703125" style="22" hidden="1" customWidth="1"/>
    <col min="60" max="67" width="0" style="22" hidden="1" customWidth="1"/>
    <col min="68" max="16384" width="0" style="22" hidden="1"/>
  </cols>
  <sheetData>
    <row r="1" spans="1:58" ht="15" x14ac:dyDescent="0.2">
      <c r="A1" s="1" t="str">
        <f>+Control!$A$1</f>
        <v>Ruta PY1 - Cuatro Mojones-Quiindy</v>
      </c>
      <c r="B1" s="2"/>
      <c r="C1" s="1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58" x14ac:dyDescent="0.2">
      <c r="A2" s="3" t="str">
        <f ca="1" xml:space="preserve"> RIGHT( CELL("filename",A3), LEN( CELL("filename",A3)) - SEARCH("]", CELL("filename",A3)))</f>
        <v>MM</v>
      </c>
      <c r="B2" s="2"/>
      <c r="C2" s="1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58" x14ac:dyDescent="0.2">
      <c r="A3" s="4" t="str">
        <f>+Hip!A3</f>
        <v>Cifras en miles de USD</v>
      </c>
      <c r="B3" s="2"/>
      <c r="C3" s="23" t="str">
        <f ca="1">+Control!O29</f>
        <v>Ok</v>
      </c>
      <c r="D3" s="2"/>
      <c r="E3" s="2"/>
      <c r="F3" s="2"/>
      <c r="G3" s="25">
        <f>+'Inv. Inicial'!G3</f>
        <v>2023</v>
      </c>
      <c r="H3" s="25">
        <f>+'Inv. Inicial'!H3</f>
        <v>2024</v>
      </c>
      <c r="I3" s="25">
        <f>+'Inv. Inicial'!I3</f>
        <v>2025</v>
      </c>
      <c r="J3" s="25">
        <f>+'Inv. Inicial'!J3</f>
        <v>2026</v>
      </c>
      <c r="K3" s="25">
        <f>+'Inv. Inicial'!K3</f>
        <v>2027</v>
      </c>
      <c r="L3" s="25">
        <f>+'Inv. Inicial'!L3</f>
        <v>2028</v>
      </c>
      <c r="M3" s="25">
        <f>+'Inv. Inicial'!M3</f>
        <v>2029</v>
      </c>
      <c r="N3" s="25">
        <f>+'Inv. Inicial'!N3</f>
        <v>2030</v>
      </c>
      <c r="O3" s="25">
        <f>+'Inv. Inicial'!O3</f>
        <v>2031</v>
      </c>
      <c r="P3" s="25">
        <f>+'Inv. Inicial'!P3</f>
        <v>2032</v>
      </c>
      <c r="Q3" s="25">
        <f>+'Inv. Inicial'!Q3</f>
        <v>2033</v>
      </c>
      <c r="R3" s="25">
        <f>+'Inv. Inicial'!R3</f>
        <v>2034</v>
      </c>
      <c r="S3" s="25">
        <f>+'Inv. Inicial'!S3</f>
        <v>2035</v>
      </c>
      <c r="T3" s="25">
        <f>+'Inv. Inicial'!T3</f>
        <v>2036</v>
      </c>
      <c r="U3" s="25">
        <f>+'Inv. Inicial'!U3</f>
        <v>2037</v>
      </c>
      <c r="V3" s="25">
        <f>+'Inv. Inicial'!V3</f>
        <v>2038</v>
      </c>
      <c r="W3" s="25">
        <f>+'Inv. Inicial'!W3</f>
        <v>2039</v>
      </c>
      <c r="X3" s="25">
        <f>+'Inv. Inicial'!X3</f>
        <v>2040</v>
      </c>
      <c r="Y3" s="25">
        <f>+'Inv. Inicial'!Y3</f>
        <v>2041</v>
      </c>
      <c r="Z3" s="25">
        <f>+'Inv. Inicial'!Z3</f>
        <v>2042</v>
      </c>
      <c r="AA3" s="25">
        <f>+'Inv. Inicial'!AA3</f>
        <v>2043</v>
      </c>
      <c r="AB3" s="25">
        <f>+'Inv. Inicial'!AB3</f>
        <v>2044</v>
      </c>
      <c r="AC3" s="25">
        <f>+'Inv. Inicial'!AC3</f>
        <v>2045</v>
      </c>
      <c r="AD3" s="25">
        <f>+'Inv. Inicial'!AD3</f>
        <v>2046</v>
      </c>
      <c r="AE3" s="25">
        <f>+'Inv. Inicial'!AE3</f>
        <v>2047</v>
      </c>
      <c r="AF3" s="25">
        <f>+'Inv. Inicial'!AF3</f>
        <v>2048</v>
      </c>
      <c r="AG3" s="25">
        <f>+'Inv. Inicial'!AG3</f>
        <v>2049</v>
      </c>
      <c r="AH3" s="25">
        <f>+'Inv. Inicial'!AH3</f>
        <v>2050</v>
      </c>
      <c r="AI3" s="25">
        <f>+'Inv. Inicial'!AI3</f>
        <v>2051</v>
      </c>
      <c r="AJ3" s="25">
        <f>+'Inv. Inicial'!AJ3</f>
        <v>2052</v>
      </c>
      <c r="AK3" s="25">
        <f>+'Inv. Inicial'!AK3</f>
        <v>2053</v>
      </c>
      <c r="AL3" s="25">
        <f>+'Inv. Inicial'!AL3</f>
        <v>2054</v>
      </c>
      <c r="AM3" s="25">
        <f>+'Inv. Inicial'!AM3</f>
        <v>2055</v>
      </c>
      <c r="AN3" s="25">
        <f>+'Inv. Inicial'!AN3</f>
        <v>2056</v>
      </c>
      <c r="AO3" s="25">
        <f>+'Inv. Inicial'!AO3</f>
        <v>2057</v>
      </c>
      <c r="AP3" s="25">
        <f>+'Inv. Inicial'!AP3</f>
        <v>2058</v>
      </c>
      <c r="AQ3" s="25">
        <f>+'Inv. Inicial'!AQ3</f>
        <v>2059</v>
      </c>
      <c r="AR3" s="25">
        <f>+'Inv. Inicial'!AR3</f>
        <v>2060</v>
      </c>
      <c r="AS3" s="25">
        <f>+'Inv. Inicial'!AS3</f>
        <v>2061</v>
      </c>
      <c r="AT3" s="25">
        <f>+'Inv. Inicial'!AT3</f>
        <v>2062</v>
      </c>
      <c r="AU3" s="25">
        <f>+'Inv. Inicial'!AU3</f>
        <v>2063</v>
      </c>
      <c r="AV3" s="25">
        <f>+'Inv. Inicial'!AV3</f>
        <v>2064</v>
      </c>
    </row>
    <row r="4" spans="1:58" ht="15" customHeight="1" x14ac:dyDescent="0.2">
      <c r="B4" s="2"/>
      <c r="C4" s="2"/>
      <c r="D4" s="2"/>
      <c r="E4" s="53"/>
      <c r="F4" s="53"/>
      <c r="G4" s="54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6"/>
      <c r="AY4" s="56"/>
      <c r="AZ4" s="56"/>
      <c r="BA4" s="56"/>
      <c r="BB4" s="56"/>
      <c r="BC4" s="56"/>
      <c r="BD4" s="56"/>
      <c r="BE4" s="56"/>
      <c r="BF4" s="56"/>
    </row>
    <row r="5" spans="1:58" x14ac:dyDescent="0.2">
      <c r="B5" s="2" t="str">
        <f>+Flags!B37</f>
        <v>Factor de Operación completa</v>
      </c>
      <c r="C5" s="2"/>
      <c r="D5" s="2"/>
      <c r="E5" s="2"/>
      <c r="F5" s="2"/>
      <c r="G5" s="208">
        <f>+Flags!G37</f>
        <v>0</v>
      </c>
      <c r="H5" s="208">
        <f>+Flags!H37</f>
        <v>0</v>
      </c>
      <c r="I5" s="208">
        <f>+Flags!I37</f>
        <v>0</v>
      </c>
      <c r="J5" s="208">
        <f>+Flags!J37</f>
        <v>0</v>
      </c>
      <c r="K5" s="208">
        <f>+Flags!K37</f>
        <v>0.33424657534246577</v>
      </c>
      <c r="L5" s="208">
        <f>+Flags!L37</f>
        <v>1</v>
      </c>
      <c r="M5" s="208">
        <f>+Flags!M37</f>
        <v>1</v>
      </c>
      <c r="N5" s="208">
        <f>+Flags!N37</f>
        <v>1</v>
      </c>
      <c r="O5" s="208">
        <f>+Flags!O37</f>
        <v>1</v>
      </c>
      <c r="P5" s="208">
        <f>+Flags!P37</f>
        <v>1</v>
      </c>
      <c r="Q5" s="208">
        <f>+Flags!Q37</f>
        <v>1</v>
      </c>
      <c r="R5" s="208">
        <f>+Flags!R37</f>
        <v>1</v>
      </c>
      <c r="S5" s="208">
        <f>+Flags!S37</f>
        <v>1</v>
      </c>
      <c r="T5" s="208">
        <f>+Flags!T37</f>
        <v>1</v>
      </c>
      <c r="U5" s="208">
        <f>+Flags!U37</f>
        <v>1</v>
      </c>
      <c r="V5" s="208">
        <f>+Flags!V37</f>
        <v>1</v>
      </c>
      <c r="W5" s="208">
        <f>+Flags!W37</f>
        <v>1</v>
      </c>
      <c r="X5" s="208">
        <f>+Flags!X37</f>
        <v>1</v>
      </c>
      <c r="Y5" s="208">
        <f>+Flags!Y37</f>
        <v>1</v>
      </c>
      <c r="Z5" s="208">
        <f>+Flags!Z37</f>
        <v>1</v>
      </c>
      <c r="AA5" s="208">
        <f>+Flags!AA37</f>
        <v>1</v>
      </c>
      <c r="AB5" s="208">
        <f>+Flags!AB37</f>
        <v>1</v>
      </c>
      <c r="AC5" s="208">
        <f>+Flags!AC37</f>
        <v>1</v>
      </c>
      <c r="AD5" s="208">
        <f>+Flags!AD37</f>
        <v>1</v>
      </c>
      <c r="AE5" s="208">
        <f>+Flags!AE37</f>
        <v>1</v>
      </c>
      <c r="AF5" s="208">
        <f>+Flags!AF37</f>
        <v>1</v>
      </c>
      <c r="AG5" s="208">
        <f>+Flags!AG37</f>
        <v>1</v>
      </c>
      <c r="AH5" s="208">
        <f>+Flags!AH37</f>
        <v>1</v>
      </c>
      <c r="AI5" s="208">
        <f>+Flags!AI37</f>
        <v>1</v>
      </c>
      <c r="AJ5" s="208">
        <f>+Flags!AJ37</f>
        <v>1</v>
      </c>
      <c r="AK5" s="208">
        <f>+Flags!AK37</f>
        <v>0</v>
      </c>
      <c r="AL5" s="208">
        <f>+Flags!AL37</f>
        <v>0</v>
      </c>
      <c r="AM5" s="208">
        <f>+Flags!AM37</f>
        <v>0</v>
      </c>
      <c r="AN5" s="208">
        <f>+Flags!AN37</f>
        <v>0</v>
      </c>
      <c r="AO5" s="208">
        <f>+Flags!AO37</f>
        <v>0</v>
      </c>
      <c r="AP5" s="208">
        <f>+Flags!AP37</f>
        <v>0</v>
      </c>
      <c r="AQ5" s="208">
        <f>+Flags!AQ37</f>
        <v>0</v>
      </c>
      <c r="AR5" s="208">
        <f>+Flags!AR37</f>
        <v>0</v>
      </c>
      <c r="AS5" s="208">
        <f>+Flags!AS37</f>
        <v>0</v>
      </c>
      <c r="AT5" s="208">
        <f>+Flags!AT37</f>
        <v>0</v>
      </c>
      <c r="AU5" s="208">
        <f>+Flags!AU37</f>
        <v>0</v>
      </c>
      <c r="AV5" s="208">
        <f>+Flags!AV37</f>
        <v>0</v>
      </c>
    </row>
    <row r="6" spans="1:58" x14ac:dyDescent="0.2">
      <c r="B6" s="206" t="str">
        <f>+Flags!B52</f>
        <v>Factor de Actualización USD 2021</v>
      </c>
      <c r="C6" s="2"/>
      <c r="D6" s="2"/>
      <c r="E6" s="2"/>
      <c r="F6" s="2"/>
      <c r="G6" s="207">
        <f>+Flags!G52</f>
        <v>1.1286659999999999</v>
      </c>
      <c r="H6" s="207">
        <f>+Flags!H52</f>
        <v>1.169297976</v>
      </c>
      <c r="I6" s="207">
        <f>+Flags!I52</f>
        <v>1.188006743616</v>
      </c>
      <c r="J6" s="207">
        <f>+Flags!J52</f>
        <v>1.2129548852319358</v>
      </c>
      <c r="K6" s="207">
        <f>+Flags!K52</f>
        <v>1.2384269378218065</v>
      </c>
      <c r="L6" s="207">
        <f>+Flags!L52</f>
        <v>1.2644339035160643</v>
      </c>
      <c r="M6" s="207">
        <f>+Flags!M52</f>
        <v>1.2909870154899015</v>
      </c>
      <c r="N6" s="207">
        <f>+Flags!N52</f>
        <v>1.3180977428151892</v>
      </c>
      <c r="O6" s="207">
        <f>+Flags!O52</f>
        <v>1.345777795414308</v>
      </c>
      <c r="P6" s="207">
        <f>+Flags!P52</f>
        <v>1.3740391291180083</v>
      </c>
      <c r="Q6" s="207">
        <f>+Flags!Q52</f>
        <v>1.4028939508294864</v>
      </c>
      <c r="R6" s="207">
        <f>+Flags!R52</f>
        <v>1.4323547237969054</v>
      </c>
      <c r="S6" s="207">
        <f>+Flags!S52</f>
        <v>1.4624341729966404</v>
      </c>
      <c r="T6" s="207">
        <f>+Flags!T52</f>
        <v>1.4931452906295697</v>
      </c>
      <c r="U6" s="207">
        <f>+Flags!U52</f>
        <v>1.5245013417327906</v>
      </c>
      <c r="V6" s="207">
        <f>+Flags!V52</f>
        <v>1.556515869909179</v>
      </c>
      <c r="W6" s="207">
        <f>+Flags!W52</f>
        <v>1.5892027031772715</v>
      </c>
      <c r="X6" s="207">
        <f>+Flags!X52</f>
        <v>1.6225759599439942</v>
      </c>
      <c r="Y6" s="207">
        <f>+Flags!Y52</f>
        <v>1.6566500551028178</v>
      </c>
      <c r="Z6" s="207">
        <f>+Flags!Z52</f>
        <v>1.6914397062599769</v>
      </c>
      <c r="AA6" s="207">
        <f>+Flags!AA52</f>
        <v>1.7269599400914362</v>
      </c>
      <c r="AB6" s="207">
        <f>+Flags!AB52</f>
        <v>1.7632260988333561</v>
      </c>
      <c r="AC6" s="207">
        <f>+Flags!AC52</f>
        <v>1.8002538469088565</v>
      </c>
      <c r="AD6" s="207">
        <f>+Flags!AD52</f>
        <v>1.8380591776939423</v>
      </c>
      <c r="AE6" s="207">
        <f>+Flags!AE52</f>
        <v>1.876658420425515</v>
      </c>
      <c r="AF6" s="207">
        <f>+Flags!AF52</f>
        <v>1.9160682472544506</v>
      </c>
      <c r="AG6" s="207">
        <f>+Flags!AG52</f>
        <v>1.9563056804467938</v>
      </c>
      <c r="AH6" s="207">
        <f>+Flags!AH52</f>
        <v>1.9973880997361761</v>
      </c>
      <c r="AI6" s="207">
        <f>+Flags!AI52</f>
        <v>2.0393332498306358</v>
      </c>
      <c r="AJ6" s="207">
        <f>+Flags!AJ52</f>
        <v>2.0821592480770788</v>
      </c>
      <c r="AK6" s="207">
        <f>+Flags!AK52</f>
        <v>2.1258845922866971</v>
      </c>
      <c r="AL6" s="207">
        <f>+Flags!AL52</f>
        <v>2.1705281687247178</v>
      </c>
      <c r="AM6" s="207">
        <f>+Flags!AM52</f>
        <v>2.2161092602679364</v>
      </c>
      <c r="AN6" s="207">
        <f>+Flags!AN52</f>
        <v>2.2626475547335629</v>
      </c>
      <c r="AO6" s="207">
        <f>+Flags!AO52</f>
        <v>2.3101631533829674</v>
      </c>
      <c r="AP6" s="207">
        <f>+Flags!AP52</f>
        <v>2.3586765796040097</v>
      </c>
      <c r="AQ6" s="207">
        <f>+Flags!AQ52</f>
        <v>2.4082087877756937</v>
      </c>
      <c r="AR6" s="207">
        <f>+Flags!AR52</f>
        <v>2.4587811723189832</v>
      </c>
      <c r="AS6" s="207">
        <f>+Flags!AS52</f>
        <v>2.5104155769376817</v>
      </c>
      <c r="AT6" s="207">
        <f>+Flags!AT52</f>
        <v>2.5631343040533729</v>
      </c>
      <c r="AU6" s="207">
        <f>+Flags!AU52</f>
        <v>2.6169601244384935</v>
      </c>
      <c r="AV6" s="207">
        <f>+Flags!AV52</f>
        <v>2.6719162870517015</v>
      </c>
      <c r="AW6" s="52"/>
      <c r="AX6" s="52"/>
      <c r="AY6" s="52"/>
      <c r="AZ6" s="52"/>
      <c r="BA6" s="52"/>
      <c r="BB6" s="52"/>
      <c r="BC6" s="52"/>
      <c r="BD6" s="52"/>
      <c r="BE6" s="52"/>
      <c r="BF6" s="52"/>
    </row>
    <row r="7" spans="1:58" x14ac:dyDescent="0.2">
      <c r="B7" s="2" t="str">
        <f>+Flags!B24</f>
        <v>Ultimo Periodo de Construcción completa</v>
      </c>
      <c r="C7" s="2"/>
      <c r="D7" s="2"/>
      <c r="E7" s="2"/>
      <c r="F7" s="2"/>
      <c r="G7" s="160">
        <f>+Flags!G24</f>
        <v>0</v>
      </c>
      <c r="H7" s="160">
        <f>+Flags!H24</f>
        <v>0</v>
      </c>
      <c r="I7" s="160">
        <f>+Flags!I24</f>
        <v>0</v>
      </c>
      <c r="J7" s="160">
        <f>+Flags!J24</f>
        <v>0</v>
      </c>
      <c r="K7" s="160">
        <f>+Flags!K24</f>
        <v>1</v>
      </c>
      <c r="L7" s="160">
        <f>+Flags!L24</f>
        <v>0</v>
      </c>
      <c r="M7" s="160">
        <f>+Flags!M24</f>
        <v>0</v>
      </c>
      <c r="N7" s="160">
        <f>+Flags!N24</f>
        <v>0</v>
      </c>
      <c r="O7" s="160">
        <f>+Flags!O24</f>
        <v>0</v>
      </c>
      <c r="P7" s="160">
        <f>+Flags!P24</f>
        <v>0</v>
      </c>
      <c r="Q7" s="160">
        <f>+Flags!Q24</f>
        <v>0</v>
      </c>
      <c r="R7" s="160">
        <f>+Flags!R24</f>
        <v>0</v>
      </c>
      <c r="S7" s="160">
        <f>+Flags!S24</f>
        <v>0</v>
      </c>
      <c r="T7" s="160">
        <f>+Flags!T24</f>
        <v>0</v>
      </c>
      <c r="U7" s="160">
        <f>+Flags!U24</f>
        <v>0</v>
      </c>
      <c r="V7" s="160">
        <f>+Flags!V24</f>
        <v>0</v>
      </c>
      <c r="W7" s="160">
        <f>+Flags!W24</f>
        <v>0</v>
      </c>
      <c r="X7" s="160">
        <f>+Flags!X24</f>
        <v>0</v>
      </c>
      <c r="Y7" s="160">
        <f>+Flags!Y24</f>
        <v>0</v>
      </c>
      <c r="Z7" s="160">
        <f>+Flags!Z24</f>
        <v>0</v>
      </c>
      <c r="AA7" s="160">
        <f>+Flags!AA24</f>
        <v>0</v>
      </c>
      <c r="AB7" s="160">
        <f>+Flags!AB24</f>
        <v>0</v>
      </c>
      <c r="AC7" s="160">
        <f>+Flags!AC24</f>
        <v>0</v>
      </c>
      <c r="AD7" s="160">
        <f>+Flags!AD24</f>
        <v>0</v>
      </c>
      <c r="AE7" s="160">
        <f>+Flags!AE24</f>
        <v>0</v>
      </c>
      <c r="AF7" s="160">
        <f>+Flags!AF24</f>
        <v>0</v>
      </c>
      <c r="AG7" s="160">
        <f>+Flags!AG24</f>
        <v>0</v>
      </c>
      <c r="AH7" s="160">
        <f>+Flags!AH24</f>
        <v>0</v>
      </c>
      <c r="AI7" s="160">
        <f>+Flags!AI24</f>
        <v>0</v>
      </c>
      <c r="AJ7" s="160">
        <f>+Flags!AJ24</f>
        <v>0</v>
      </c>
      <c r="AK7" s="160">
        <f>+Flags!AK24</f>
        <v>0</v>
      </c>
      <c r="AL7" s="160">
        <f>+Flags!AL24</f>
        <v>0</v>
      </c>
      <c r="AM7" s="160">
        <f>+Flags!AM24</f>
        <v>0</v>
      </c>
      <c r="AN7" s="160">
        <f>+Flags!AN24</f>
        <v>0</v>
      </c>
      <c r="AO7" s="160">
        <f>+Flags!AO24</f>
        <v>0</v>
      </c>
      <c r="AP7" s="160">
        <f>+Flags!AP24</f>
        <v>0</v>
      </c>
      <c r="AQ7" s="160">
        <f>+Flags!AQ24</f>
        <v>0</v>
      </c>
      <c r="AR7" s="160">
        <f>+Flags!AR24</f>
        <v>0</v>
      </c>
      <c r="AS7" s="160">
        <f>+Flags!AS24</f>
        <v>0</v>
      </c>
      <c r="AT7" s="160">
        <f>+Flags!AT24</f>
        <v>0</v>
      </c>
      <c r="AU7" s="160">
        <f>+Flags!AU24</f>
        <v>0</v>
      </c>
      <c r="AV7" s="160">
        <f>+Flags!AV24</f>
        <v>0</v>
      </c>
    </row>
    <row r="8" spans="1:58" x14ac:dyDescent="0.2">
      <c r="B8" s="2" t="str">
        <f>+Flags!B32</f>
        <v>Periodo de Operación completa</v>
      </c>
      <c r="C8" s="2"/>
      <c r="D8" s="2"/>
      <c r="E8" s="2"/>
      <c r="F8" s="2"/>
      <c r="G8" s="160">
        <f>+Flags!G32</f>
        <v>0</v>
      </c>
      <c r="H8" s="160">
        <f>+Flags!H32</f>
        <v>0</v>
      </c>
      <c r="I8" s="160">
        <f>+Flags!I32</f>
        <v>0</v>
      </c>
      <c r="J8" s="160">
        <f>+Flags!J32</f>
        <v>0</v>
      </c>
      <c r="K8" s="160">
        <f>+Flags!K32</f>
        <v>1</v>
      </c>
      <c r="L8" s="160">
        <f>+Flags!L32</f>
        <v>1</v>
      </c>
      <c r="M8" s="160">
        <f>+Flags!M32</f>
        <v>1</v>
      </c>
      <c r="N8" s="160">
        <f>+Flags!N32</f>
        <v>1</v>
      </c>
      <c r="O8" s="160">
        <f>+Flags!O32</f>
        <v>1</v>
      </c>
      <c r="P8" s="160">
        <f>+Flags!P32</f>
        <v>1</v>
      </c>
      <c r="Q8" s="160">
        <f>+Flags!Q32</f>
        <v>1</v>
      </c>
      <c r="R8" s="160">
        <f>+Flags!R32</f>
        <v>1</v>
      </c>
      <c r="S8" s="160">
        <f>+Flags!S32</f>
        <v>1</v>
      </c>
      <c r="T8" s="160">
        <f>+Flags!T32</f>
        <v>1</v>
      </c>
      <c r="U8" s="160">
        <f>+Flags!U32</f>
        <v>1</v>
      </c>
      <c r="V8" s="160">
        <f>+Flags!V32</f>
        <v>1</v>
      </c>
      <c r="W8" s="160">
        <f>+Flags!W32</f>
        <v>1</v>
      </c>
      <c r="X8" s="160">
        <f>+Flags!X32</f>
        <v>1</v>
      </c>
      <c r="Y8" s="160">
        <f>+Flags!Y32</f>
        <v>1</v>
      </c>
      <c r="Z8" s="160">
        <f>+Flags!Z32</f>
        <v>1</v>
      </c>
      <c r="AA8" s="160">
        <f>+Flags!AA32</f>
        <v>1</v>
      </c>
      <c r="AB8" s="160">
        <f>+Flags!AB32</f>
        <v>1</v>
      </c>
      <c r="AC8" s="160">
        <f>+Flags!AC32</f>
        <v>1</v>
      </c>
      <c r="AD8" s="160">
        <f>+Flags!AD32</f>
        <v>1</v>
      </c>
      <c r="AE8" s="160">
        <f>+Flags!AE32</f>
        <v>1</v>
      </c>
      <c r="AF8" s="160">
        <f>+Flags!AF32</f>
        <v>1</v>
      </c>
      <c r="AG8" s="160">
        <f>+Flags!AG32</f>
        <v>1</v>
      </c>
      <c r="AH8" s="160">
        <f>+Flags!AH32</f>
        <v>1</v>
      </c>
      <c r="AI8" s="160">
        <f>+Flags!AI32</f>
        <v>1</v>
      </c>
      <c r="AJ8" s="160">
        <f>+Flags!AJ32</f>
        <v>1</v>
      </c>
      <c r="AK8" s="160">
        <f>+Flags!AK32</f>
        <v>0</v>
      </c>
      <c r="AL8" s="160">
        <f>+Flags!AL32</f>
        <v>0</v>
      </c>
      <c r="AM8" s="160">
        <f>+Flags!AM32</f>
        <v>0</v>
      </c>
      <c r="AN8" s="160">
        <f>+Flags!AN32</f>
        <v>0</v>
      </c>
      <c r="AO8" s="160">
        <f>+Flags!AO32</f>
        <v>0</v>
      </c>
      <c r="AP8" s="160">
        <f>+Flags!AP32</f>
        <v>0</v>
      </c>
      <c r="AQ8" s="160">
        <f>+Flags!AQ32</f>
        <v>0</v>
      </c>
      <c r="AR8" s="160">
        <f>+Flags!AR32</f>
        <v>0</v>
      </c>
      <c r="AS8" s="160">
        <f>+Flags!AS32</f>
        <v>0</v>
      </c>
      <c r="AT8" s="160">
        <f>+Flags!AT32</f>
        <v>0</v>
      </c>
      <c r="AU8" s="160">
        <f>+Flags!AU32</f>
        <v>0</v>
      </c>
      <c r="AV8" s="160">
        <f>+Flags!AV32</f>
        <v>0</v>
      </c>
    </row>
    <row r="9" spans="1:58" x14ac:dyDescent="0.2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</row>
    <row r="10" spans="1:58" ht="14.25" customHeight="1" x14ac:dyDescent="0.2">
      <c r="A10" s="26"/>
      <c r="B10" s="169" t="s">
        <v>173</v>
      </c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57"/>
      <c r="AX10" s="57"/>
      <c r="AY10" s="57"/>
      <c r="AZ10" s="57"/>
      <c r="BA10" s="57"/>
      <c r="BB10" s="57"/>
      <c r="BC10" s="57"/>
      <c r="BD10" s="57"/>
      <c r="BE10" s="57"/>
      <c r="BF10" s="57"/>
    </row>
    <row r="11" spans="1:58" x14ac:dyDescent="0.2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spans="1:58" x14ac:dyDescent="0.2">
      <c r="B12" s="2" t="str">
        <f>+'O&amp;M'!B19</f>
        <v>Longitud Ruta 1 (considerando duplicaciones)</v>
      </c>
      <c r="C12" s="360">
        <f>+'O&amp;M'!D19</f>
        <v>155.03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spans="1:58" x14ac:dyDescent="0.2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spans="1:58" x14ac:dyDescent="0.2">
      <c r="B14" s="5" t="s">
        <v>269</v>
      </c>
      <c r="C14" s="249"/>
      <c r="D14" s="164"/>
      <c r="E14" s="164"/>
      <c r="F14" s="16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</row>
    <row r="15" spans="1:58" x14ac:dyDescent="0.2">
      <c r="B15" s="228" t="s">
        <v>265</v>
      </c>
      <c r="C15" s="249"/>
      <c r="D15" s="164"/>
      <c r="E15" s="164">
        <f t="shared" ref="E15:E17" si="0">+SUM(G15:AV15)</f>
        <v>190225.04667335594</v>
      </c>
      <c r="F15" s="164"/>
      <c r="G15" s="194">
        <f>+G$5*G$6*Hip!G154*$C$12</f>
        <v>0</v>
      </c>
      <c r="H15" s="194">
        <f>+H$5*H$6*Hip!H154*$C$12</f>
        <v>0</v>
      </c>
      <c r="I15" s="194">
        <f>+I$5*I$6*Hip!I154*$C$12</f>
        <v>0</v>
      </c>
      <c r="J15" s="194">
        <f>+J$5*J$6*Hip!J154*$C$12</f>
        <v>0</v>
      </c>
      <c r="K15" s="194">
        <f>+K$5*K$6*Hip!K154*$C$12</f>
        <v>0</v>
      </c>
      <c r="L15" s="194">
        <f>+L$5*L$6*Hip!L154*$C$12</f>
        <v>0</v>
      </c>
      <c r="M15" s="194">
        <f>+M$5*M$6*Hip!M154*$C$12</f>
        <v>0</v>
      </c>
      <c r="N15" s="194">
        <f>+N$5*N$6*Hip!N154*$C$12</f>
        <v>0</v>
      </c>
      <c r="O15" s="194">
        <f>+O$5*O$6*Hip!O154*$C$12</f>
        <v>0</v>
      </c>
      <c r="P15" s="194">
        <f>+P$5*P$6*Hip!P154*$C$12</f>
        <v>0</v>
      </c>
      <c r="Q15" s="194">
        <f>+Q$5*Q$6*Hip!Q154*$C$12</f>
        <v>0</v>
      </c>
      <c r="R15" s="194">
        <f>+R$5*R$6*Hip!R154*$C$12</f>
        <v>0</v>
      </c>
      <c r="S15" s="194">
        <f>+S$5*S$6*Hip!S154*$C$12</f>
        <v>0</v>
      </c>
      <c r="T15" s="194">
        <f>+T$5*T$6*Hip!T154*$C$12</f>
        <v>0</v>
      </c>
      <c r="U15" s="194">
        <f>+U$5*U$6*Hip!U154*$C$12</f>
        <v>0</v>
      </c>
      <c r="V15" s="194">
        <f>+V$5*V$6*Hip!V154*$C$12</f>
        <v>0</v>
      </c>
      <c r="W15" s="194">
        <f>+W$5*W$6*Hip!W154*$C$12</f>
        <v>0</v>
      </c>
      <c r="X15" s="194">
        <f>+X$5*X$6*Hip!X154*$C$12</f>
        <v>74178.22130229084</v>
      </c>
      <c r="Y15" s="194">
        <f>+Y$5*Y$6*Hip!Y154*$C$12</f>
        <v>0</v>
      </c>
      <c r="Z15" s="194">
        <f>+Z$5*Z$6*Hip!Z154*$C$12</f>
        <v>0</v>
      </c>
      <c r="AA15" s="194">
        <f>+AA$5*AA$6*Hip!AA154*$C$12</f>
        <v>0</v>
      </c>
      <c r="AB15" s="194">
        <f>+AB$5*AB$6*Hip!AB154*$C$12</f>
        <v>0</v>
      </c>
      <c r="AC15" s="194">
        <f>+AC$5*AC$6*Hip!AC154*$C$12</f>
        <v>0</v>
      </c>
      <c r="AD15" s="194">
        <f>+AD$5*AD$6*Hip!AD154*$C$12</f>
        <v>0</v>
      </c>
      <c r="AE15" s="194">
        <f>+AE$5*AE$6*Hip!AE154*$C$12</f>
        <v>0</v>
      </c>
      <c r="AF15" s="194">
        <f>+AF$5*AF$6*Hip!AF154*$C$12</f>
        <v>0</v>
      </c>
      <c r="AG15" s="194">
        <f>+AG$5*AG$6*Hip!AG154*$C$12</f>
        <v>0</v>
      </c>
      <c r="AH15" s="194">
        <f>+AH$5*AH$6*Hip!AH154*$C$12</f>
        <v>116046.8253710651</v>
      </c>
      <c r="AI15" s="194">
        <f>+AI$5*AI$6*Hip!AI154*$C$12</f>
        <v>0</v>
      </c>
      <c r="AJ15" s="194">
        <f>+AJ$5*AJ$6*Hip!AJ154*$C$12</f>
        <v>0</v>
      </c>
      <c r="AK15" s="194">
        <f>+AK$5*AK$6*Hip!AK154*$C$12</f>
        <v>0</v>
      </c>
      <c r="AL15" s="194">
        <f>+AL$5*AL$6*Hip!AL154*$C$12</f>
        <v>0</v>
      </c>
      <c r="AM15" s="194">
        <f>+AM$5*AM$6*Hip!AM154*$C$12</f>
        <v>0</v>
      </c>
      <c r="AN15" s="194">
        <f>+AN$5*AN$6*Hip!AN154*$C$12</f>
        <v>0</v>
      </c>
      <c r="AO15" s="194">
        <f>+AO$5*AO$6*Hip!AO154*$C$12</f>
        <v>0</v>
      </c>
      <c r="AP15" s="194">
        <f>+AP$5*AP$6*Hip!AP154*$C$12</f>
        <v>0</v>
      </c>
      <c r="AQ15" s="194">
        <f>+AQ$5*AQ$6*Hip!AQ154*$C$12</f>
        <v>0</v>
      </c>
      <c r="AR15" s="194">
        <f>+AR$5*AR$6*Hip!AR154*$C$12</f>
        <v>0</v>
      </c>
      <c r="AS15" s="194">
        <f>+AS$5*AS$6*Hip!AS154*$C$12</f>
        <v>0</v>
      </c>
      <c r="AT15" s="194">
        <f>+AT$5*AT$6*Hip!AT154*$C$12</f>
        <v>0</v>
      </c>
      <c r="AU15" s="194">
        <f>+AU$5*AU$6*Hip!AU154*$C$12</f>
        <v>0</v>
      </c>
      <c r="AV15" s="194">
        <f>+AV$5*AV$6*Hip!AV154*$C$12</f>
        <v>0</v>
      </c>
    </row>
    <row r="16" spans="1:58" x14ac:dyDescent="0.2">
      <c r="B16" s="228" t="s">
        <v>266</v>
      </c>
      <c r="C16" s="249"/>
      <c r="D16" s="164"/>
      <c r="E16" s="164">
        <f t="shared" si="0"/>
        <v>2963.6233599921507</v>
      </c>
      <c r="F16" s="164"/>
      <c r="G16" s="194">
        <f>+G$5*G$6*Hip!G155*$C$12</f>
        <v>0</v>
      </c>
      <c r="H16" s="194">
        <f>+H$5*H$6*Hip!H155*$C$12</f>
        <v>0</v>
      </c>
      <c r="I16" s="194">
        <f>+I$5*I$6*Hip!I155*$C$12</f>
        <v>0</v>
      </c>
      <c r="J16" s="194">
        <f>+J$5*J$6*Hip!J155*$C$12</f>
        <v>0</v>
      </c>
      <c r="K16" s="194">
        <f>+K$5*K$6*Hip!K155*$C$12</f>
        <v>0</v>
      </c>
      <c r="L16" s="194">
        <f>+L$5*L$6*Hip!L155*$C$12</f>
        <v>0</v>
      </c>
      <c r="M16" s="194">
        <f>+M$5*M$6*Hip!M155*$C$12</f>
        <v>0</v>
      </c>
      <c r="N16" s="194">
        <f>+N$5*N$6*Hip!N155*$C$12</f>
        <v>469.32501740841695</v>
      </c>
      <c r="O16" s="194">
        <f>+O$5*O$6*Hip!O155*$C$12</f>
        <v>0</v>
      </c>
      <c r="P16" s="194">
        <f>+P$5*P$6*Hip!P155*$C$12</f>
        <v>0</v>
      </c>
      <c r="Q16" s="194">
        <f>+Q$5*Q$6*Hip!Q155*$C$12</f>
        <v>0</v>
      </c>
      <c r="R16" s="194">
        <f>+R$5*R$6*Hip!R155*$C$12</f>
        <v>0</v>
      </c>
      <c r="S16" s="194">
        <f>+S$5*S$6*Hip!S155*$C$12</f>
        <v>520.71779004369807</v>
      </c>
      <c r="T16" s="194">
        <f>+T$5*T$6*Hip!T155*$C$12</f>
        <v>0</v>
      </c>
      <c r="U16" s="194">
        <f>+U$5*U$6*Hip!U155*$C$12</f>
        <v>0</v>
      </c>
      <c r="V16" s="194">
        <f>+V$5*V$6*Hip!V155*$C$12</f>
        <v>0</v>
      </c>
      <c r="W16" s="194">
        <f>+W$5*W$6*Hip!W155*$C$12</f>
        <v>0</v>
      </c>
      <c r="X16" s="194">
        <f>+X$5*X$6*Hip!X155*$C$12</f>
        <v>577.73825560216142</v>
      </c>
      <c r="Y16" s="194">
        <f>+Y$5*Y$6*Hip!Y155*$C$12</f>
        <v>0</v>
      </c>
      <c r="Z16" s="194">
        <f>+Z$5*Z$6*Hip!Z155*$C$12</f>
        <v>0</v>
      </c>
      <c r="AA16" s="194">
        <f>+AA$5*AA$6*Hip!AA155*$C$12</f>
        <v>0</v>
      </c>
      <c r="AB16" s="194">
        <f>+AB$5*AB$6*Hip!AB155*$C$12</f>
        <v>0</v>
      </c>
      <c r="AC16" s="194">
        <f>+AC$5*AC$6*Hip!AC155*$C$12</f>
        <v>0</v>
      </c>
      <c r="AD16" s="194">
        <f>+AD$5*AD$6*Hip!AD155*$C$12</f>
        <v>654.46372264204842</v>
      </c>
      <c r="AE16" s="194">
        <f>+AE$5*AE$6*Hip!AE155*$C$12</f>
        <v>0</v>
      </c>
      <c r="AF16" s="194">
        <f>+AF$5*AF$6*Hip!AF155*$C$12</f>
        <v>0</v>
      </c>
      <c r="AG16" s="194">
        <f>+AG$5*AG$6*Hip!AG155*$C$12</f>
        <v>0</v>
      </c>
      <c r="AH16" s="194">
        <f>+AH$5*AH$6*Hip!AH155*$C$12</f>
        <v>0</v>
      </c>
      <c r="AI16" s="194">
        <f>+AI$5*AI$6*Hip!AI155*$C$12</f>
        <v>0</v>
      </c>
      <c r="AJ16" s="194">
        <f>+AJ$5*AJ$6*Hip!AJ155*$C$12</f>
        <v>741.37857429582596</v>
      </c>
      <c r="AK16" s="194">
        <f>+AK$5*AK$6*Hip!AK155*$C$12</f>
        <v>0</v>
      </c>
      <c r="AL16" s="194">
        <f>+AL$5*AL$6*Hip!AL155*$C$12</f>
        <v>0</v>
      </c>
      <c r="AM16" s="194">
        <f>+AM$5*AM$6*Hip!AM155*$C$12</f>
        <v>0</v>
      </c>
      <c r="AN16" s="194">
        <f>+AN$5*AN$6*Hip!AN155*$C$12</f>
        <v>0</v>
      </c>
      <c r="AO16" s="194">
        <f>+AO$5*AO$6*Hip!AO155*$C$12</f>
        <v>0</v>
      </c>
      <c r="AP16" s="194">
        <f>+AP$5*AP$6*Hip!AP155*$C$12</f>
        <v>0</v>
      </c>
      <c r="AQ16" s="194">
        <f>+AQ$5*AQ$6*Hip!AQ155*$C$12</f>
        <v>0</v>
      </c>
      <c r="AR16" s="194">
        <f>+AR$5*AR$6*Hip!AR155*$C$12</f>
        <v>0</v>
      </c>
      <c r="AS16" s="194">
        <f>+AS$5*AS$6*Hip!AS155*$C$12</f>
        <v>0</v>
      </c>
      <c r="AT16" s="194">
        <f>+AT$5*AT$6*Hip!AT155*$C$12</f>
        <v>0</v>
      </c>
      <c r="AU16" s="194">
        <f>+AU$5*AU$6*Hip!AU155*$C$12</f>
        <v>0</v>
      </c>
      <c r="AV16" s="194">
        <f>+AV$5*AV$6*Hip!AV155*$C$12</f>
        <v>0</v>
      </c>
    </row>
    <row r="17" spans="2:58" x14ac:dyDescent="0.2">
      <c r="B17" s="228" t="s">
        <v>267</v>
      </c>
      <c r="C17" s="249"/>
      <c r="D17" s="164"/>
      <c r="E17" s="164">
        <f t="shared" si="0"/>
        <v>796.94251019609192</v>
      </c>
      <c r="F17" s="164"/>
      <c r="G17" s="194">
        <f>+G$5*G$6*Hip!G156*$C$12</f>
        <v>0</v>
      </c>
      <c r="H17" s="194">
        <f>+H$5*H$6*Hip!H156*$C$12</f>
        <v>0</v>
      </c>
      <c r="I17" s="194">
        <f>+I$5*I$6*Hip!I156*$C$12</f>
        <v>0</v>
      </c>
      <c r="J17" s="194">
        <f>+J$5*J$6*Hip!J156*$C$12</f>
        <v>0</v>
      </c>
      <c r="K17" s="194">
        <f>+K$5*K$6*Hip!K156*$C$12</f>
        <v>0</v>
      </c>
      <c r="L17" s="194">
        <f>+L$5*L$6*Hip!L156*$C$12</f>
        <v>0</v>
      </c>
      <c r="M17" s="194">
        <f>+M$5*M$6*Hip!M156*$C$12</f>
        <v>0</v>
      </c>
      <c r="N17" s="194">
        <f>+N$5*N$6*Hip!N156*$C$12</f>
        <v>0</v>
      </c>
      <c r="O17" s="194">
        <f>+O$5*O$6*Hip!O156*$C$12</f>
        <v>0</v>
      </c>
      <c r="P17" s="194">
        <f>+P$5*P$6*Hip!P156*$C$12</f>
        <v>0</v>
      </c>
      <c r="Q17" s="194">
        <f>+Q$5*Q$6*Hip!Q156*$C$12</f>
        <v>0</v>
      </c>
      <c r="R17" s="194">
        <f>+R$5*R$6*Hip!R156*$C$12</f>
        <v>0</v>
      </c>
      <c r="S17" s="194">
        <f>+S$5*S$6*Hip!S156*$C$12</f>
        <v>287.78423058925966</v>
      </c>
      <c r="T17" s="194">
        <f>+T$5*T$6*Hip!T156*$C$12</f>
        <v>0</v>
      </c>
      <c r="U17" s="194">
        <f>+U$5*U$6*Hip!U156*$C$12</f>
        <v>0</v>
      </c>
      <c r="V17" s="194">
        <f>+V$5*V$6*Hip!V156*$C$12</f>
        <v>0</v>
      </c>
      <c r="W17" s="194">
        <f>+W$5*W$6*Hip!W156*$C$12</f>
        <v>0</v>
      </c>
      <c r="X17" s="194">
        <f>+X$5*X$6*Hip!X156*$C$12</f>
        <v>0</v>
      </c>
      <c r="Y17" s="194">
        <f>+Y$5*Y$6*Hip!Y156*$C$12</f>
        <v>0</v>
      </c>
      <c r="Z17" s="194">
        <f>+Z$5*Z$6*Hip!Z156*$C$12</f>
        <v>0</v>
      </c>
      <c r="AA17" s="194">
        <f>+AA$5*AA$6*Hip!AA156*$C$12</f>
        <v>0</v>
      </c>
      <c r="AB17" s="194">
        <f>+AB$5*AB$6*Hip!AB156*$C$12</f>
        <v>0</v>
      </c>
      <c r="AC17" s="194">
        <f>+AC$5*AC$6*Hip!AC156*$C$12</f>
        <v>354.26187227041112</v>
      </c>
      <c r="AD17" s="194">
        <f>+AD$5*AD$6*Hip!AD156*$C$12</f>
        <v>0</v>
      </c>
      <c r="AE17" s="194">
        <f>+AE$5*AE$6*Hip!AE156*$C$12</f>
        <v>0</v>
      </c>
      <c r="AF17" s="194">
        <f>+AF$5*AF$6*Hip!AF156*$C$12</f>
        <v>0</v>
      </c>
      <c r="AG17" s="194">
        <f>+AG$5*AG$6*Hip!AG156*$C$12</f>
        <v>0</v>
      </c>
      <c r="AH17" s="194">
        <f>+AH$5*AH$6*Hip!AH156*$C$12</f>
        <v>0</v>
      </c>
      <c r="AI17" s="194">
        <f>+AI$5*AI$6*Hip!AI156*$C$12</f>
        <v>0</v>
      </c>
      <c r="AJ17" s="194">
        <f>+AJ$5*AJ$6*Hip!AJ156*$C$12</f>
        <v>154.89640733642111</v>
      </c>
      <c r="AK17" s="194">
        <f>+AK$5*AK$6*Hip!AK156*$C$12</f>
        <v>0</v>
      </c>
      <c r="AL17" s="194">
        <f>+AL$5*AL$6*Hip!AL156*$C$12</f>
        <v>0</v>
      </c>
      <c r="AM17" s="194">
        <f>+AM$5*AM$6*Hip!AM156*$C$12</f>
        <v>0</v>
      </c>
      <c r="AN17" s="194">
        <f>+AN$5*AN$6*Hip!AN156*$C$12</f>
        <v>0</v>
      </c>
      <c r="AO17" s="194">
        <f>+AO$5*AO$6*Hip!AO156*$C$12</f>
        <v>0</v>
      </c>
      <c r="AP17" s="194">
        <f>+AP$5*AP$6*Hip!AP156*$C$12</f>
        <v>0</v>
      </c>
      <c r="AQ17" s="194">
        <f>+AQ$5*AQ$6*Hip!AQ156*$C$12</f>
        <v>0</v>
      </c>
      <c r="AR17" s="194">
        <f>+AR$5*AR$6*Hip!AR156*$C$12</f>
        <v>0</v>
      </c>
      <c r="AS17" s="194">
        <f>+AS$5*AS$6*Hip!AS156*$C$12</f>
        <v>0</v>
      </c>
      <c r="AT17" s="194">
        <f>+AT$5*AT$6*Hip!AT156*$C$12</f>
        <v>0</v>
      </c>
      <c r="AU17" s="194">
        <f>+AU$5*AU$6*Hip!AU156*$C$12</f>
        <v>0</v>
      </c>
      <c r="AV17" s="194">
        <f>+AV$5*AV$6*Hip!AV156*$C$12</f>
        <v>0</v>
      </c>
    </row>
    <row r="18" spans="2:58" x14ac:dyDescent="0.2">
      <c r="B18" s="2"/>
      <c r="C18" s="249"/>
      <c r="D18" s="164"/>
      <c r="E18" s="164"/>
      <c r="F18" s="164"/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</row>
    <row r="19" spans="2:58" ht="13.5" thickBot="1" x14ac:dyDescent="0.25">
      <c r="B19" s="202" t="s">
        <v>270</v>
      </c>
      <c r="C19" s="199"/>
      <c r="D19" s="199"/>
      <c r="E19" s="199">
        <f>+SUM(G19:AV19)</f>
        <v>193985.61254354418</v>
      </c>
      <c r="F19" s="199"/>
      <c r="G19" s="200">
        <f t="shared" ref="G19:AV19" si="1">+SUM(G15:G17)</f>
        <v>0</v>
      </c>
      <c r="H19" s="200">
        <f t="shared" si="1"/>
        <v>0</v>
      </c>
      <c r="I19" s="200">
        <f t="shared" si="1"/>
        <v>0</v>
      </c>
      <c r="J19" s="200">
        <f t="shared" si="1"/>
        <v>0</v>
      </c>
      <c r="K19" s="200">
        <f t="shared" si="1"/>
        <v>0</v>
      </c>
      <c r="L19" s="200">
        <f t="shared" si="1"/>
        <v>0</v>
      </c>
      <c r="M19" s="200">
        <f t="shared" si="1"/>
        <v>0</v>
      </c>
      <c r="N19" s="200">
        <f t="shared" si="1"/>
        <v>469.32501740841695</v>
      </c>
      <c r="O19" s="200">
        <f t="shared" si="1"/>
        <v>0</v>
      </c>
      <c r="P19" s="200">
        <f t="shared" si="1"/>
        <v>0</v>
      </c>
      <c r="Q19" s="200">
        <f t="shared" si="1"/>
        <v>0</v>
      </c>
      <c r="R19" s="200">
        <f t="shared" si="1"/>
        <v>0</v>
      </c>
      <c r="S19" s="200">
        <f t="shared" si="1"/>
        <v>808.50202063295774</v>
      </c>
      <c r="T19" s="200">
        <f t="shared" si="1"/>
        <v>0</v>
      </c>
      <c r="U19" s="200">
        <f t="shared" si="1"/>
        <v>0</v>
      </c>
      <c r="V19" s="200">
        <f t="shared" si="1"/>
        <v>0</v>
      </c>
      <c r="W19" s="200">
        <f t="shared" si="1"/>
        <v>0</v>
      </c>
      <c r="X19" s="200">
        <f t="shared" si="1"/>
        <v>74755.959557893002</v>
      </c>
      <c r="Y19" s="200">
        <f t="shared" si="1"/>
        <v>0</v>
      </c>
      <c r="Z19" s="200">
        <f t="shared" si="1"/>
        <v>0</v>
      </c>
      <c r="AA19" s="200">
        <f t="shared" si="1"/>
        <v>0</v>
      </c>
      <c r="AB19" s="200">
        <f t="shared" si="1"/>
        <v>0</v>
      </c>
      <c r="AC19" s="200">
        <f t="shared" si="1"/>
        <v>354.26187227041112</v>
      </c>
      <c r="AD19" s="200">
        <f t="shared" si="1"/>
        <v>654.46372264204842</v>
      </c>
      <c r="AE19" s="200">
        <f t="shared" si="1"/>
        <v>0</v>
      </c>
      <c r="AF19" s="200">
        <f t="shared" si="1"/>
        <v>0</v>
      </c>
      <c r="AG19" s="200">
        <f t="shared" si="1"/>
        <v>0</v>
      </c>
      <c r="AH19" s="200">
        <f t="shared" si="1"/>
        <v>116046.8253710651</v>
      </c>
      <c r="AI19" s="200">
        <f t="shared" si="1"/>
        <v>0</v>
      </c>
      <c r="AJ19" s="200">
        <f t="shared" si="1"/>
        <v>896.27498163224709</v>
      </c>
      <c r="AK19" s="200">
        <f t="shared" si="1"/>
        <v>0</v>
      </c>
      <c r="AL19" s="200">
        <f t="shared" si="1"/>
        <v>0</v>
      </c>
      <c r="AM19" s="200">
        <f t="shared" si="1"/>
        <v>0</v>
      </c>
      <c r="AN19" s="200">
        <f t="shared" si="1"/>
        <v>0</v>
      </c>
      <c r="AO19" s="200">
        <f t="shared" si="1"/>
        <v>0</v>
      </c>
      <c r="AP19" s="200">
        <f t="shared" si="1"/>
        <v>0</v>
      </c>
      <c r="AQ19" s="200">
        <f t="shared" si="1"/>
        <v>0</v>
      </c>
      <c r="AR19" s="200">
        <f t="shared" si="1"/>
        <v>0</v>
      </c>
      <c r="AS19" s="200">
        <f t="shared" si="1"/>
        <v>0</v>
      </c>
      <c r="AT19" s="200">
        <f t="shared" si="1"/>
        <v>0</v>
      </c>
      <c r="AU19" s="200">
        <f t="shared" si="1"/>
        <v>0</v>
      </c>
      <c r="AV19" s="200">
        <f t="shared" si="1"/>
        <v>0</v>
      </c>
      <c r="AW19" s="58"/>
      <c r="AX19" s="58"/>
      <c r="AY19" s="58"/>
      <c r="AZ19" s="58"/>
      <c r="BA19" s="58"/>
      <c r="BB19" s="58"/>
      <c r="BC19" s="58"/>
      <c r="BD19" s="58"/>
      <c r="BE19" s="58"/>
      <c r="BF19" s="58"/>
    </row>
    <row r="20" spans="2:58" x14ac:dyDescent="0.2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58"/>
    </row>
    <row r="21" spans="2:58" x14ac:dyDescent="0.2">
      <c r="B21" s="5" t="s">
        <v>275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58"/>
    </row>
    <row r="22" spans="2:58" x14ac:dyDescent="0.2">
      <c r="B22" s="2"/>
      <c r="C22" s="278">
        <f>+Hip!$D$159</f>
        <v>10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58"/>
    </row>
    <row r="23" spans="2:58" x14ac:dyDescent="0.2">
      <c r="B23" s="2" t="s">
        <v>349</v>
      </c>
      <c r="C23" s="2"/>
      <c r="D23" s="2"/>
      <c r="E23" s="160"/>
      <c r="F23" s="160"/>
      <c r="G23" s="197">
        <f>+F26</f>
        <v>0</v>
      </c>
      <c r="H23" s="197">
        <f ca="1">+G26</f>
        <v>0</v>
      </c>
      <c r="I23" s="197">
        <f t="shared" ref="I23" ca="1" si="2">+H26</f>
        <v>0</v>
      </c>
      <c r="J23" s="197">
        <f t="shared" ref="J23" ca="1" si="3">+I26</f>
        <v>0</v>
      </c>
      <c r="K23" s="197">
        <f t="shared" ref="K23" ca="1" si="4">+J26</f>
        <v>0</v>
      </c>
      <c r="L23" s="197">
        <f t="shared" ref="L23" ca="1" si="5">+K26</f>
        <v>0</v>
      </c>
      <c r="M23" s="197">
        <f t="shared" ref="M23" ca="1" si="6">+L26</f>
        <v>0</v>
      </c>
      <c r="N23" s="197">
        <f t="shared" ref="N23" ca="1" si="7">+M26</f>
        <v>0</v>
      </c>
      <c r="O23" s="197">
        <f t="shared" ref="O23" ca="1" si="8">+N26</f>
        <v>7417.822130229084</v>
      </c>
      <c r="P23" s="197">
        <f t="shared" ref="P23" ca="1" si="9">+O26</f>
        <v>14835.644260458168</v>
      </c>
      <c r="Q23" s="197">
        <f t="shared" ref="Q23" ca="1" si="10">+P26</f>
        <v>22253.466390687252</v>
      </c>
      <c r="R23" s="197">
        <f t="shared" ref="R23" ca="1" si="11">+Q26</f>
        <v>29671.288520916336</v>
      </c>
      <c r="S23" s="197">
        <f t="shared" ref="S23" ca="1" si="12">+R26</f>
        <v>37089.11065114542</v>
      </c>
      <c r="T23" s="197">
        <f t="shared" ref="T23" ca="1" si="13">+S26</f>
        <v>44506.932781374504</v>
      </c>
      <c r="U23" s="197">
        <f t="shared" ref="U23" ca="1" si="14">+T26</f>
        <v>51924.754911603588</v>
      </c>
      <c r="V23" s="197">
        <f t="shared" ref="V23" ca="1" si="15">+U26</f>
        <v>59342.577041832672</v>
      </c>
      <c r="W23" s="197">
        <f t="shared" ref="W23" ca="1" si="16">+V26</f>
        <v>66760.399172061763</v>
      </c>
      <c r="X23" s="197">
        <f t="shared" ref="X23" ca="1" si="17">+W26</f>
        <v>74178.221302290855</v>
      </c>
      <c r="Y23" s="197">
        <f t="shared" ref="Y23" ca="1" si="18">+X26</f>
        <v>11604.682537106521</v>
      </c>
      <c r="Z23" s="197">
        <f t="shared" ref="Z23" ca="1" si="19">+Y26</f>
        <v>23209.36507421303</v>
      </c>
      <c r="AA23" s="197">
        <f t="shared" ref="AA23" ca="1" si="20">+Z26</f>
        <v>34814.04761131954</v>
      </c>
      <c r="AB23" s="197">
        <f t="shared" ref="AB23" ca="1" si="21">+AA26</f>
        <v>46418.730148426053</v>
      </c>
      <c r="AC23" s="197">
        <f t="shared" ref="AC23" ca="1" si="22">+AB26</f>
        <v>58023.412685532559</v>
      </c>
      <c r="AD23" s="197">
        <f t="shared" ref="AD23" ca="1" si="23">+AC26</f>
        <v>69628.095222639065</v>
      </c>
      <c r="AE23" s="197">
        <f t="shared" ref="AE23" ca="1" si="24">+AD26</f>
        <v>81232.777759745572</v>
      </c>
      <c r="AF23" s="197">
        <f t="shared" ref="AF23" ca="1" si="25">+AE26</f>
        <v>92837.460296852078</v>
      </c>
      <c r="AG23" s="197">
        <f t="shared" ref="AG23" ca="1" si="26">+AF26</f>
        <v>104442.14283395858</v>
      </c>
      <c r="AH23" s="197">
        <f t="shared" ref="AH23" ca="1" si="27">+AG26</f>
        <v>116046.82537106509</v>
      </c>
      <c r="AI23" s="197">
        <f t="shared" ref="AI23" ca="1" si="28">+AH26</f>
        <v>0</v>
      </c>
      <c r="AJ23" s="197">
        <f t="shared" ref="AJ23" ca="1" si="29">+AI26</f>
        <v>0</v>
      </c>
      <c r="AK23" s="197">
        <f t="shared" ref="AK23" ca="1" si="30">+AJ26</f>
        <v>0</v>
      </c>
      <c r="AL23" s="197">
        <f t="shared" ref="AL23" ca="1" si="31">+AK26</f>
        <v>0</v>
      </c>
      <c r="AM23" s="197">
        <f t="shared" ref="AM23" ca="1" si="32">+AL26</f>
        <v>0</v>
      </c>
      <c r="AN23" s="197">
        <f t="shared" ref="AN23" ca="1" si="33">+AM26</f>
        <v>0</v>
      </c>
      <c r="AO23" s="197">
        <f t="shared" ref="AO23" ca="1" si="34">+AN26</f>
        <v>0</v>
      </c>
      <c r="AP23" s="197">
        <f t="shared" ref="AP23" ca="1" si="35">+AO26</f>
        <v>0</v>
      </c>
      <c r="AQ23" s="197">
        <f t="shared" ref="AQ23" ca="1" si="36">+AP26</f>
        <v>0</v>
      </c>
      <c r="AR23" s="197">
        <f t="shared" ref="AR23" ca="1" si="37">+AQ26</f>
        <v>0</v>
      </c>
      <c r="AS23" s="197">
        <f t="shared" ref="AS23" ca="1" si="38">+AR26</f>
        <v>0</v>
      </c>
      <c r="AT23" s="197">
        <f t="shared" ref="AT23" ca="1" si="39">+AS26</f>
        <v>0</v>
      </c>
      <c r="AU23" s="197">
        <f t="shared" ref="AU23" ca="1" si="40">+AT26</f>
        <v>0</v>
      </c>
      <c r="AV23" s="197">
        <f t="shared" ref="AV23" ca="1" si="41">+AU26</f>
        <v>0</v>
      </c>
      <c r="AW23" s="58"/>
    </row>
    <row r="24" spans="2:58" x14ac:dyDescent="0.2">
      <c r="B24" s="227" t="s">
        <v>271</v>
      </c>
      <c r="C24" s="172"/>
      <c r="D24" s="172"/>
      <c r="E24" s="162">
        <f ca="1">+SUM(G24:AV24)</f>
        <v>190225.04667335592</v>
      </c>
      <c r="F24" s="162"/>
      <c r="G24" s="218">
        <f t="shared" ref="G24:AV24" ca="1" si="42">+(SUM(OFFSET(H15,0,0,1,$C$22))/$C$22)*(G$7+G$8)</f>
        <v>0</v>
      </c>
      <c r="H24" s="218">
        <f t="shared" ca="1" si="42"/>
        <v>0</v>
      </c>
      <c r="I24" s="218">
        <f t="shared" ca="1" si="42"/>
        <v>0</v>
      </c>
      <c r="J24" s="218">
        <f t="shared" ca="1" si="42"/>
        <v>0</v>
      </c>
      <c r="K24" s="218">
        <f t="shared" ca="1" si="42"/>
        <v>0</v>
      </c>
      <c r="L24" s="218">
        <f t="shared" ca="1" si="42"/>
        <v>0</v>
      </c>
      <c r="M24" s="218">
        <f t="shared" ca="1" si="42"/>
        <v>0</v>
      </c>
      <c r="N24" s="218">
        <f t="shared" ca="1" si="42"/>
        <v>7417.822130229084</v>
      </c>
      <c r="O24" s="218">
        <f t="shared" ca="1" si="42"/>
        <v>7417.822130229084</v>
      </c>
      <c r="P24" s="218">
        <f t="shared" ca="1" si="42"/>
        <v>7417.822130229084</v>
      </c>
      <c r="Q24" s="218">
        <f t="shared" ca="1" si="42"/>
        <v>7417.822130229084</v>
      </c>
      <c r="R24" s="218">
        <f t="shared" ca="1" si="42"/>
        <v>7417.822130229084</v>
      </c>
      <c r="S24" s="218">
        <f t="shared" ca="1" si="42"/>
        <v>7417.822130229084</v>
      </c>
      <c r="T24" s="218">
        <f t="shared" ca="1" si="42"/>
        <v>7417.822130229084</v>
      </c>
      <c r="U24" s="218">
        <f t="shared" ca="1" si="42"/>
        <v>7417.822130229084</v>
      </c>
      <c r="V24" s="218">
        <f t="shared" ca="1" si="42"/>
        <v>7417.822130229084</v>
      </c>
      <c r="W24" s="218">
        <f t="shared" ca="1" si="42"/>
        <v>7417.822130229084</v>
      </c>
      <c r="X24" s="218">
        <f t="shared" ca="1" si="42"/>
        <v>11604.68253710651</v>
      </c>
      <c r="Y24" s="218">
        <f t="shared" ca="1" si="42"/>
        <v>11604.68253710651</v>
      </c>
      <c r="Z24" s="218">
        <f t="shared" ca="1" si="42"/>
        <v>11604.68253710651</v>
      </c>
      <c r="AA24" s="218">
        <f t="shared" ca="1" si="42"/>
        <v>11604.68253710651</v>
      </c>
      <c r="AB24" s="218">
        <f t="shared" ca="1" si="42"/>
        <v>11604.68253710651</v>
      </c>
      <c r="AC24" s="218">
        <f t="shared" ca="1" si="42"/>
        <v>11604.68253710651</v>
      </c>
      <c r="AD24" s="218">
        <f t="shared" ca="1" si="42"/>
        <v>11604.68253710651</v>
      </c>
      <c r="AE24" s="218">
        <f t="shared" ca="1" si="42"/>
        <v>11604.68253710651</v>
      </c>
      <c r="AF24" s="218">
        <f t="shared" ca="1" si="42"/>
        <v>11604.68253710651</v>
      </c>
      <c r="AG24" s="218">
        <f t="shared" ca="1" si="42"/>
        <v>11604.68253710651</v>
      </c>
      <c r="AH24" s="218">
        <f t="shared" ca="1" si="42"/>
        <v>0</v>
      </c>
      <c r="AI24" s="218">
        <f t="shared" ca="1" si="42"/>
        <v>0</v>
      </c>
      <c r="AJ24" s="218">
        <f t="shared" ca="1" si="42"/>
        <v>0</v>
      </c>
      <c r="AK24" s="218">
        <f t="shared" ca="1" si="42"/>
        <v>0</v>
      </c>
      <c r="AL24" s="218">
        <f t="shared" ca="1" si="42"/>
        <v>0</v>
      </c>
      <c r="AM24" s="218">
        <f t="shared" ca="1" si="42"/>
        <v>0</v>
      </c>
      <c r="AN24" s="218">
        <f t="shared" ca="1" si="42"/>
        <v>0</v>
      </c>
      <c r="AO24" s="218">
        <f t="shared" ca="1" si="42"/>
        <v>0</v>
      </c>
      <c r="AP24" s="218">
        <f t="shared" ca="1" si="42"/>
        <v>0</v>
      </c>
      <c r="AQ24" s="218">
        <f t="shared" ca="1" si="42"/>
        <v>0</v>
      </c>
      <c r="AR24" s="218">
        <f t="shared" ca="1" si="42"/>
        <v>0</v>
      </c>
      <c r="AS24" s="218">
        <f t="shared" ca="1" si="42"/>
        <v>0</v>
      </c>
      <c r="AT24" s="218">
        <f t="shared" ca="1" si="42"/>
        <v>0</v>
      </c>
      <c r="AU24" s="218">
        <f t="shared" ca="1" si="42"/>
        <v>0</v>
      </c>
      <c r="AV24" s="218">
        <f t="shared" ca="1" si="42"/>
        <v>0</v>
      </c>
      <c r="AW24" s="58"/>
    </row>
    <row r="25" spans="2:58" x14ac:dyDescent="0.2">
      <c r="B25" s="229" t="s">
        <v>272</v>
      </c>
      <c r="C25" s="191"/>
      <c r="D25" s="191"/>
      <c r="E25" s="219">
        <f>+SUM(G25:AV25)</f>
        <v>-190225.04667335594</v>
      </c>
      <c r="F25" s="219"/>
      <c r="G25" s="220">
        <f t="shared" ref="G25:AV25" si="43">-G15</f>
        <v>0</v>
      </c>
      <c r="H25" s="220">
        <f t="shared" si="43"/>
        <v>0</v>
      </c>
      <c r="I25" s="220">
        <f t="shared" si="43"/>
        <v>0</v>
      </c>
      <c r="J25" s="220">
        <f t="shared" si="43"/>
        <v>0</v>
      </c>
      <c r="K25" s="220">
        <f t="shared" si="43"/>
        <v>0</v>
      </c>
      <c r="L25" s="220">
        <f t="shared" si="43"/>
        <v>0</v>
      </c>
      <c r="M25" s="220">
        <f t="shared" si="43"/>
        <v>0</v>
      </c>
      <c r="N25" s="220">
        <f t="shared" si="43"/>
        <v>0</v>
      </c>
      <c r="O25" s="220">
        <f t="shared" si="43"/>
        <v>0</v>
      </c>
      <c r="P25" s="220">
        <f t="shared" si="43"/>
        <v>0</v>
      </c>
      <c r="Q25" s="220">
        <f t="shared" si="43"/>
        <v>0</v>
      </c>
      <c r="R25" s="220">
        <f t="shared" si="43"/>
        <v>0</v>
      </c>
      <c r="S25" s="220">
        <f t="shared" si="43"/>
        <v>0</v>
      </c>
      <c r="T25" s="220">
        <f t="shared" si="43"/>
        <v>0</v>
      </c>
      <c r="U25" s="220">
        <f t="shared" si="43"/>
        <v>0</v>
      </c>
      <c r="V25" s="220">
        <f t="shared" si="43"/>
        <v>0</v>
      </c>
      <c r="W25" s="220">
        <f t="shared" si="43"/>
        <v>0</v>
      </c>
      <c r="X25" s="220">
        <f t="shared" si="43"/>
        <v>-74178.22130229084</v>
      </c>
      <c r="Y25" s="220">
        <f t="shared" si="43"/>
        <v>0</v>
      </c>
      <c r="Z25" s="220">
        <f t="shared" si="43"/>
        <v>0</v>
      </c>
      <c r="AA25" s="220">
        <f t="shared" si="43"/>
        <v>0</v>
      </c>
      <c r="AB25" s="220">
        <f t="shared" si="43"/>
        <v>0</v>
      </c>
      <c r="AC25" s="220">
        <f t="shared" si="43"/>
        <v>0</v>
      </c>
      <c r="AD25" s="220">
        <f t="shared" si="43"/>
        <v>0</v>
      </c>
      <c r="AE25" s="220">
        <f t="shared" si="43"/>
        <v>0</v>
      </c>
      <c r="AF25" s="220">
        <f t="shared" si="43"/>
        <v>0</v>
      </c>
      <c r="AG25" s="220">
        <f t="shared" si="43"/>
        <v>0</v>
      </c>
      <c r="AH25" s="220">
        <f t="shared" si="43"/>
        <v>-116046.8253710651</v>
      </c>
      <c r="AI25" s="220">
        <f t="shared" si="43"/>
        <v>0</v>
      </c>
      <c r="AJ25" s="220">
        <f t="shared" si="43"/>
        <v>0</v>
      </c>
      <c r="AK25" s="220">
        <f t="shared" si="43"/>
        <v>0</v>
      </c>
      <c r="AL25" s="220">
        <f t="shared" si="43"/>
        <v>0</v>
      </c>
      <c r="AM25" s="220">
        <f t="shared" si="43"/>
        <v>0</v>
      </c>
      <c r="AN25" s="220">
        <f t="shared" si="43"/>
        <v>0</v>
      </c>
      <c r="AO25" s="220">
        <f t="shared" si="43"/>
        <v>0</v>
      </c>
      <c r="AP25" s="220">
        <f t="shared" si="43"/>
        <v>0</v>
      </c>
      <c r="AQ25" s="220">
        <f t="shared" si="43"/>
        <v>0</v>
      </c>
      <c r="AR25" s="220">
        <f t="shared" si="43"/>
        <v>0</v>
      </c>
      <c r="AS25" s="220">
        <f t="shared" si="43"/>
        <v>0</v>
      </c>
      <c r="AT25" s="220">
        <f t="shared" si="43"/>
        <v>0</v>
      </c>
      <c r="AU25" s="220">
        <f t="shared" si="43"/>
        <v>0</v>
      </c>
      <c r="AV25" s="220">
        <f t="shared" si="43"/>
        <v>0</v>
      </c>
      <c r="AW25" s="58"/>
    </row>
    <row r="26" spans="2:58" x14ac:dyDescent="0.2">
      <c r="B26" s="2" t="s">
        <v>61</v>
      </c>
      <c r="C26" s="2"/>
      <c r="D26" s="2"/>
      <c r="E26" s="160"/>
      <c r="F26" s="160"/>
      <c r="G26" s="197">
        <f t="shared" ref="G26:AV26" ca="1" si="44">+SUM(G23:G25)</f>
        <v>0</v>
      </c>
      <c r="H26" s="197">
        <f t="shared" ca="1" si="44"/>
        <v>0</v>
      </c>
      <c r="I26" s="197">
        <f t="shared" ca="1" si="44"/>
        <v>0</v>
      </c>
      <c r="J26" s="197">
        <f t="shared" ca="1" si="44"/>
        <v>0</v>
      </c>
      <c r="K26" s="197">
        <f t="shared" ca="1" si="44"/>
        <v>0</v>
      </c>
      <c r="L26" s="197">
        <f t="shared" ca="1" si="44"/>
        <v>0</v>
      </c>
      <c r="M26" s="197">
        <f t="shared" ca="1" si="44"/>
        <v>0</v>
      </c>
      <c r="N26" s="197">
        <f t="shared" ca="1" si="44"/>
        <v>7417.822130229084</v>
      </c>
      <c r="O26" s="197">
        <f t="shared" ca="1" si="44"/>
        <v>14835.644260458168</v>
      </c>
      <c r="P26" s="197">
        <f t="shared" ca="1" si="44"/>
        <v>22253.466390687252</v>
      </c>
      <c r="Q26" s="197">
        <f t="shared" ca="1" si="44"/>
        <v>29671.288520916336</v>
      </c>
      <c r="R26" s="197">
        <f t="shared" ca="1" si="44"/>
        <v>37089.11065114542</v>
      </c>
      <c r="S26" s="197">
        <f t="shared" ca="1" si="44"/>
        <v>44506.932781374504</v>
      </c>
      <c r="T26" s="197">
        <f t="shared" ca="1" si="44"/>
        <v>51924.754911603588</v>
      </c>
      <c r="U26" s="197">
        <f t="shared" ca="1" si="44"/>
        <v>59342.577041832672</v>
      </c>
      <c r="V26" s="197">
        <f t="shared" ca="1" si="44"/>
        <v>66760.399172061763</v>
      </c>
      <c r="W26" s="197">
        <f t="shared" ca="1" si="44"/>
        <v>74178.221302290855</v>
      </c>
      <c r="X26" s="197">
        <f t="shared" ca="1" si="44"/>
        <v>11604.682537106521</v>
      </c>
      <c r="Y26" s="197">
        <f t="shared" ca="1" si="44"/>
        <v>23209.36507421303</v>
      </c>
      <c r="Z26" s="197">
        <f t="shared" ca="1" si="44"/>
        <v>34814.04761131954</v>
      </c>
      <c r="AA26" s="197">
        <f t="shared" ca="1" si="44"/>
        <v>46418.730148426053</v>
      </c>
      <c r="AB26" s="197">
        <f t="shared" ca="1" si="44"/>
        <v>58023.412685532559</v>
      </c>
      <c r="AC26" s="197">
        <f t="shared" ca="1" si="44"/>
        <v>69628.095222639065</v>
      </c>
      <c r="AD26" s="197">
        <f t="shared" ca="1" si="44"/>
        <v>81232.777759745572</v>
      </c>
      <c r="AE26" s="197">
        <f t="shared" ca="1" si="44"/>
        <v>92837.460296852078</v>
      </c>
      <c r="AF26" s="197">
        <f t="shared" ca="1" si="44"/>
        <v>104442.14283395858</v>
      </c>
      <c r="AG26" s="197">
        <f t="shared" ca="1" si="44"/>
        <v>116046.82537106509</v>
      </c>
      <c r="AH26" s="197">
        <f t="shared" ca="1" si="44"/>
        <v>0</v>
      </c>
      <c r="AI26" s="197">
        <f t="shared" ca="1" si="44"/>
        <v>0</v>
      </c>
      <c r="AJ26" s="197">
        <f t="shared" ca="1" si="44"/>
        <v>0</v>
      </c>
      <c r="AK26" s="197">
        <f t="shared" ca="1" si="44"/>
        <v>0</v>
      </c>
      <c r="AL26" s="197">
        <f t="shared" ca="1" si="44"/>
        <v>0</v>
      </c>
      <c r="AM26" s="197">
        <f t="shared" ca="1" si="44"/>
        <v>0</v>
      </c>
      <c r="AN26" s="197">
        <f t="shared" ca="1" si="44"/>
        <v>0</v>
      </c>
      <c r="AO26" s="197">
        <f t="shared" ca="1" si="44"/>
        <v>0</v>
      </c>
      <c r="AP26" s="197">
        <f t="shared" ca="1" si="44"/>
        <v>0</v>
      </c>
      <c r="AQ26" s="197">
        <f t="shared" ca="1" si="44"/>
        <v>0</v>
      </c>
      <c r="AR26" s="197">
        <f t="shared" ca="1" si="44"/>
        <v>0</v>
      </c>
      <c r="AS26" s="197">
        <f t="shared" ca="1" si="44"/>
        <v>0</v>
      </c>
      <c r="AT26" s="197">
        <f t="shared" ca="1" si="44"/>
        <v>0</v>
      </c>
      <c r="AU26" s="197">
        <f t="shared" ca="1" si="44"/>
        <v>0</v>
      </c>
      <c r="AV26" s="197">
        <f t="shared" ca="1" si="44"/>
        <v>0</v>
      </c>
      <c r="AW26" s="58"/>
    </row>
    <row r="27" spans="2:58" x14ac:dyDescent="0.2">
      <c r="B27" s="2"/>
      <c r="C27" s="278">
        <f>+Hip!D161</f>
        <v>5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58"/>
    </row>
    <row r="28" spans="2:58" x14ac:dyDescent="0.2">
      <c r="B28" s="2" t="s">
        <v>350</v>
      </c>
      <c r="C28" s="2"/>
      <c r="D28" s="2"/>
      <c r="E28" s="160"/>
      <c r="F28" s="160"/>
      <c r="G28" s="197">
        <f>+F31</f>
        <v>0</v>
      </c>
      <c r="H28" s="197">
        <f ca="1">+G31</f>
        <v>0</v>
      </c>
      <c r="I28" s="197">
        <f t="shared" ref="I28" ca="1" si="45">+H31</f>
        <v>0</v>
      </c>
      <c r="J28" s="197">
        <f t="shared" ref="J28" ca="1" si="46">+I31</f>
        <v>0</v>
      </c>
      <c r="K28" s="197">
        <f t="shared" ref="K28" ca="1" si="47">+J31</f>
        <v>0</v>
      </c>
      <c r="L28" s="197">
        <f t="shared" ref="L28" ca="1" si="48">+K31</f>
        <v>93.865003481683388</v>
      </c>
      <c r="M28" s="197">
        <f t="shared" ref="M28" ca="1" si="49">+L31</f>
        <v>187.73000696336678</v>
      </c>
      <c r="N28" s="197">
        <f t="shared" ref="N28" ca="1" si="50">+M31</f>
        <v>281.59501044505015</v>
      </c>
      <c r="O28" s="197">
        <f t="shared" ref="O28" ca="1" si="51">+N31</f>
        <v>104.1435580087396</v>
      </c>
      <c r="P28" s="197">
        <f t="shared" ref="P28" ca="1" si="52">+O31</f>
        <v>208.28711601747921</v>
      </c>
      <c r="Q28" s="197">
        <f t="shared" ref="Q28" ca="1" si="53">+P31</f>
        <v>312.43067402621881</v>
      </c>
      <c r="R28" s="197">
        <f t="shared" ref="R28" ca="1" si="54">+Q31</f>
        <v>416.57423203495841</v>
      </c>
      <c r="S28" s="197">
        <f t="shared" ref="S28" ca="1" si="55">+R31</f>
        <v>520.71779004369807</v>
      </c>
      <c r="T28" s="197">
        <f t="shared" ref="T28" ca="1" si="56">+S31</f>
        <v>115.54765112043231</v>
      </c>
      <c r="U28" s="197">
        <f t="shared" ref="U28" ca="1" si="57">+T31</f>
        <v>231.09530224086458</v>
      </c>
      <c r="V28" s="197">
        <f t="shared" ref="V28" ca="1" si="58">+U31</f>
        <v>346.64295336129686</v>
      </c>
      <c r="W28" s="197">
        <f t="shared" ref="W28" ca="1" si="59">+V31</f>
        <v>462.19060448172911</v>
      </c>
      <c r="X28" s="197">
        <f t="shared" ref="X28" ca="1" si="60">+W31</f>
        <v>577.73825560216142</v>
      </c>
      <c r="Y28" s="197">
        <f t="shared" ref="Y28" ca="1" si="61">+X31</f>
        <v>0</v>
      </c>
      <c r="Z28" s="197">
        <f t="shared" ref="Z28" ca="1" si="62">+Y31</f>
        <v>130.89274452840968</v>
      </c>
      <c r="AA28" s="197">
        <f t="shared" ref="AA28" ca="1" si="63">+Z31</f>
        <v>261.78548905681936</v>
      </c>
      <c r="AB28" s="197">
        <f t="shared" ref="AB28" ca="1" si="64">+AA31</f>
        <v>392.67823358522901</v>
      </c>
      <c r="AC28" s="197">
        <f t="shared" ref="AC28" ca="1" si="65">+AB31</f>
        <v>523.57097811363872</v>
      </c>
      <c r="AD28" s="197">
        <f t="shared" ref="AD28" ca="1" si="66">+AC31</f>
        <v>654.46372264204842</v>
      </c>
      <c r="AE28" s="197">
        <f t="shared" ref="AE28" ca="1" si="67">+AD31</f>
        <v>0</v>
      </c>
      <c r="AF28" s="197">
        <f t="shared" ref="AF28" ca="1" si="68">+AE31</f>
        <v>148.27571485916519</v>
      </c>
      <c r="AG28" s="197">
        <f t="shared" ref="AG28" ca="1" si="69">+AF31</f>
        <v>296.55142971833038</v>
      </c>
      <c r="AH28" s="197">
        <f t="shared" ref="AH28" ca="1" si="70">+AG31</f>
        <v>444.82714457749557</v>
      </c>
      <c r="AI28" s="197">
        <f t="shared" ref="AI28" ca="1" si="71">+AH31</f>
        <v>593.10285943666076</v>
      </c>
      <c r="AJ28" s="197">
        <f t="shared" ref="AJ28" ca="1" si="72">+AI31</f>
        <v>741.37857429582596</v>
      </c>
      <c r="AK28" s="197">
        <f t="shared" ref="AK28" ca="1" si="73">+AJ31</f>
        <v>0</v>
      </c>
      <c r="AL28" s="197">
        <f t="shared" ref="AL28" ca="1" si="74">+AK31</f>
        <v>0</v>
      </c>
      <c r="AM28" s="197">
        <f t="shared" ref="AM28" ca="1" si="75">+AL31</f>
        <v>0</v>
      </c>
      <c r="AN28" s="197">
        <f t="shared" ref="AN28" ca="1" si="76">+AM31</f>
        <v>0</v>
      </c>
      <c r="AO28" s="197">
        <f t="shared" ref="AO28" ca="1" si="77">+AN31</f>
        <v>0</v>
      </c>
      <c r="AP28" s="197">
        <f t="shared" ref="AP28" ca="1" si="78">+AO31</f>
        <v>0</v>
      </c>
      <c r="AQ28" s="197">
        <f t="shared" ref="AQ28" ca="1" si="79">+AP31</f>
        <v>0</v>
      </c>
      <c r="AR28" s="197">
        <f t="shared" ref="AR28" ca="1" si="80">+AQ31</f>
        <v>0</v>
      </c>
      <c r="AS28" s="197">
        <f t="shared" ref="AS28" ca="1" si="81">+AR31</f>
        <v>0</v>
      </c>
      <c r="AT28" s="197">
        <f t="shared" ref="AT28" ca="1" si="82">+AS31</f>
        <v>0</v>
      </c>
      <c r="AU28" s="197">
        <f t="shared" ref="AU28" ca="1" si="83">+AT31</f>
        <v>0</v>
      </c>
      <c r="AV28" s="197">
        <f t="shared" ref="AV28" ca="1" si="84">+AU31</f>
        <v>0</v>
      </c>
      <c r="AW28" s="58"/>
    </row>
    <row r="29" spans="2:58" x14ac:dyDescent="0.2">
      <c r="B29" s="227" t="s">
        <v>271</v>
      </c>
      <c r="C29" s="172"/>
      <c r="D29" s="172"/>
      <c r="E29" s="162">
        <f ca="1">+SUM(G29:AV29)</f>
        <v>2775.8933530287841</v>
      </c>
      <c r="F29" s="162"/>
      <c r="G29" s="218">
        <f t="shared" ref="G29:J29" ca="1" si="85">+(SUM(OFFSET(H16,0,0,1,$C$27))/$C$27)*(G$8)</f>
        <v>0</v>
      </c>
      <c r="H29" s="218">
        <f t="shared" ca="1" si="85"/>
        <v>0</v>
      </c>
      <c r="I29" s="218">
        <f t="shared" ca="1" si="85"/>
        <v>0</v>
      </c>
      <c r="J29" s="218">
        <f t="shared" ca="1" si="85"/>
        <v>0</v>
      </c>
      <c r="K29" s="218">
        <f ca="1">+(SUM(OFFSET(L16,0,0,1,$C$27))/$C$27)*(K$8)</f>
        <v>93.865003481683388</v>
      </c>
      <c r="L29" s="218">
        <f t="shared" ref="L29:AV29" ca="1" si="86">+(SUM(OFFSET(M16,0,0,1,$C$27))/$C$27)*(L$8)</f>
        <v>93.865003481683388</v>
      </c>
      <c r="M29" s="218">
        <f t="shared" ca="1" si="86"/>
        <v>93.865003481683388</v>
      </c>
      <c r="N29" s="218">
        <f t="shared" ca="1" si="86"/>
        <v>104.14355800873962</v>
      </c>
      <c r="O29" s="218">
        <f t="shared" ca="1" si="86"/>
        <v>104.14355800873962</v>
      </c>
      <c r="P29" s="218">
        <f t="shared" ca="1" si="86"/>
        <v>104.14355800873962</v>
      </c>
      <c r="Q29" s="218">
        <f t="shared" ca="1" si="86"/>
        <v>104.14355800873962</v>
      </c>
      <c r="R29" s="218">
        <f t="shared" ca="1" si="86"/>
        <v>104.14355800873962</v>
      </c>
      <c r="S29" s="218">
        <f t="shared" ca="1" si="86"/>
        <v>115.54765112043228</v>
      </c>
      <c r="T29" s="218">
        <f t="shared" ca="1" si="86"/>
        <v>115.54765112043228</v>
      </c>
      <c r="U29" s="218">
        <f t="shared" ca="1" si="86"/>
        <v>115.54765112043228</v>
      </c>
      <c r="V29" s="218">
        <f t="shared" ca="1" si="86"/>
        <v>115.54765112043228</v>
      </c>
      <c r="W29" s="218">
        <f t="shared" ca="1" si="86"/>
        <v>115.54765112043228</v>
      </c>
      <c r="X29" s="218">
        <f t="shared" ca="1" si="86"/>
        <v>0</v>
      </c>
      <c r="Y29" s="218">
        <f t="shared" ca="1" si="86"/>
        <v>130.89274452840968</v>
      </c>
      <c r="Z29" s="218">
        <f t="shared" ca="1" si="86"/>
        <v>130.89274452840968</v>
      </c>
      <c r="AA29" s="218">
        <f t="shared" ca="1" si="86"/>
        <v>130.89274452840968</v>
      </c>
      <c r="AB29" s="218">
        <f t="shared" ca="1" si="86"/>
        <v>130.89274452840968</v>
      </c>
      <c r="AC29" s="218">
        <f t="shared" ca="1" si="86"/>
        <v>130.89274452840968</v>
      </c>
      <c r="AD29" s="218">
        <f t="shared" ca="1" si="86"/>
        <v>0</v>
      </c>
      <c r="AE29" s="218">
        <f t="shared" ca="1" si="86"/>
        <v>148.27571485916519</v>
      </c>
      <c r="AF29" s="218">
        <f t="shared" ca="1" si="86"/>
        <v>148.27571485916519</v>
      </c>
      <c r="AG29" s="218">
        <f t="shared" ca="1" si="86"/>
        <v>148.27571485916519</v>
      </c>
      <c r="AH29" s="218">
        <f t="shared" ca="1" si="86"/>
        <v>148.27571485916519</v>
      </c>
      <c r="AI29" s="218">
        <f t="shared" ca="1" si="86"/>
        <v>148.27571485916519</v>
      </c>
      <c r="AJ29" s="218">
        <f t="shared" ca="1" si="86"/>
        <v>0</v>
      </c>
      <c r="AK29" s="218">
        <f t="shared" ca="1" si="86"/>
        <v>0</v>
      </c>
      <c r="AL29" s="218">
        <f t="shared" ca="1" si="86"/>
        <v>0</v>
      </c>
      <c r="AM29" s="218">
        <f t="shared" ca="1" si="86"/>
        <v>0</v>
      </c>
      <c r="AN29" s="218">
        <f t="shared" ca="1" si="86"/>
        <v>0</v>
      </c>
      <c r="AO29" s="218">
        <f t="shared" ca="1" si="86"/>
        <v>0</v>
      </c>
      <c r="AP29" s="218">
        <f t="shared" ca="1" si="86"/>
        <v>0</v>
      </c>
      <c r="AQ29" s="218">
        <f t="shared" ca="1" si="86"/>
        <v>0</v>
      </c>
      <c r="AR29" s="218">
        <f t="shared" ca="1" si="86"/>
        <v>0</v>
      </c>
      <c r="AS29" s="218">
        <f t="shared" ca="1" si="86"/>
        <v>0</v>
      </c>
      <c r="AT29" s="218">
        <f t="shared" ca="1" si="86"/>
        <v>0</v>
      </c>
      <c r="AU29" s="218">
        <f t="shared" ca="1" si="86"/>
        <v>0</v>
      </c>
      <c r="AV29" s="218">
        <f t="shared" ca="1" si="86"/>
        <v>0</v>
      </c>
      <c r="AW29" s="58"/>
    </row>
    <row r="30" spans="2:58" x14ac:dyDescent="0.2">
      <c r="B30" s="229" t="s">
        <v>272</v>
      </c>
      <c r="C30" s="191"/>
      <c r="D30" s="191"/>
      <c r="E30" s="219">
        <f ca="1">+SUM(G30:AV30)</f>
        <v>-2775.8933530287841</v>
      </c>
      <c r="F30" s="219"/>
      <c r="G30" s="220">
        <f t="shared" ref="G30:M30" si="87">-(MIN(G16,G28))</f>
        <v>0</v>
      </c>
      <c r="H30" s="220">
        <f t="shared" ca="1" si="87"/>
        <v>0</v>
      </c>
      <c r="I30" s="220">
        <f t="shared" ca="1" si="87"/>
        <v>0</v>
      </c>
      <c r="J30" s="220">
        <f t="shared" ca="1" si="87"/>
        <v>0</v>
      </c>
      <c r="K30" s="220">
        <f t="shared" ca="1" si="87"/>
        <v>0</v>
      </c>
      <c r="L30" s="220">
        <f t="shared" ca="1" si="87"/>
        <v>0</v>
      </c>
      <c r="M30" s="220">
        <f t="shared" ca="1" si="87"/>
        <v>0</v>
      </c>
      <c r="N30" s="220">
        <f ca="1">-(MIN(N16,N28))</f>
        <v>-281.59501044505015</v>
      </c>
      <c r="O30" s="220">
        <f t="shared" ref="O30:AV30" ca="1" si="88">-(MIN(O16,O28))</f>
        <v>0</v>
      </c>
      <c r="P30" s="220">
        <f t="shared" ca="1" si="88"/>
        <v>0</v>
      </c>
      <c r="Q30" s="220">
        <f t="shared" ca="1" si="88"/>
        <v>0</v>
      </c>
      <c r="R30" s="220">
        <f t="shared" ca="1" si="88"/>
        <v>0</v>
      </c>
      <c r="S30" s="220">
        <f t="shared" ca="1" si="88"/>
        <v>-520.71779004369807</v>
      </c>
      <c r="T30" s="220">
        <f t="shared" ca="1" si="88"/>
        <v>0</v>
      </c>
      <c r="U30" s="220">
        <f t="shared" ca="1" si="88"/>
        <v>0</v>
      </c>
      <c r="V30" s="220">
        <f t="shared" ca="1" si="88"/>
        <v>0</v>
      </c>
      <c r="W30" s="220">
        <f t="shared" ca="1" si="88"/>
        <v>0</v>
      </c>
      <c r="X30" s="220">
        <f t="shared" ca="1" si="88"/>
        <v>-577.73825560216142</v>
      </c>
      <c r="Y30" s="220">
        <f t="shared" ca="1" si="88"/>
        <v>0</v>
      </c>
      <c r="Z30" s="220">
        <f t="shared" ca="1" si="88"/>
        <v>0</v>
      </c>
      <c r="AA30" s="220">
        <f t="shared" ca="1" si="88"/>
        <v>0</v>
      </c>
      <c r="AB30" s="220">
        <f t="shared" ca="1" si="88"/>
        <v>0</v>
      </c>
      <c r="AC30" s="220">
        <f t="shared" ca="1" si="88"/>
        <v>0</v>
      </c>
      <c r="AD30" s="220">
        <f t="shared" ca="1" si="88"/>
        <v>-654.46372264204842</v>
      </c>
      <c r="AE30" s="220">
        <f t="shared" ca="1" si="88"/>
        <v>0</v>
      </c>
      <c r="AF30" s="220">
        <f t="shared" ca="1" si="88"/>
        <v>0</v>
      </c>
      <c r="AG30" s="220">
        <f t="shared" ca="1" si="88"/>
        <v>0</v>
      </c>
      <c r="AH30" s="220">
        <f t="shared" ca="1" si="88"/>
        <v>0</v>
      </c>
      <c r="AI30" s="220">
        <f t="shared" ca="1" si="88"/>
        <v>0</v>
      </c>
      <c r="AJ30" s="220">
        <f t="shared" ca="1" si="88"/>
        <v>-741.37857429582596</v>
      </c>
      <c r="AK30" s="220">
        <f t="shared" ca="1" si="88"/>
        <v>0</v>
      </c>
      <c r="AL30" s="220">
        <f t="shared" ca="1" si="88"/>
        <v>0</v>
      </c>
      <c r="AM30" s="220">
        <f t="shared" ca="1" si="88"/>
        <v>0</v>
      </c>
      <c r="AN30" s="220">
        <f t="shared" ca="1" si="88"/>
        <v>0</v>
      </c>
      <c r="AO30" s="220">
        <f t="shared" ca="1" si="88"/>
        <v>0</v>
      </c>
      <c r="AP30" s="220">
        <f t="shared" ca="1" si="88"/>
        <v>0</v>
      </c>
      <c r="AQ30" s="220">
        <f t="shared" ca="1" si="88"/>
        <v>0</v>
      </c>
      <c r="AR30" s="220">
        <f t="shared" ca="1" si="88"/>
        <v>0</v>
      </c>
      <c r="AS30" s="220">
        <f t="shared" ca="1" si="88"/>
        <v>0</v>
      </c>
      <c r="AT30" s="220">
        <f t="shared" ca="1" si="88"/>
        <v>0</v>
      </c>
      <c r="AU30" s="220">
        <f t="shared" ca="1" si="88"/>
        <v>0</v>
      </c>
      <c r="AV30" s="220">
        <f t="shared" ca="1" si="88"/>
        <v>0</v>
      </c>
      <c r="AW30" s="58"/>
    </row>
    <row r="31" spans="2:58" x14ac:dyDescent="0.2">
      <c r="B31" s="2" t="s">
        <v>61</v>
      </c>
      <c r="C31" s="2"/>
      <c r="D31" s="2"/>
      <c r="E31" s="160"/>
      <c r="F31" s="160"/>
      <c r="G31" s="197">
        <f t="shared" ref="G31:AV31" ca="1" si="89">+SUM(G28:G30)</f>
        <v>0</v>
      </c>
      <c r="H31" s="197">
        <f t="shared" ca="1" si="89"/>
        <v>0</v>
      </c>
      <c r="I31" s="197">
        <f t="shared" ca="1" si="89"/>
        <v>0</v>
      </c>
      <c r="J31" s="197">
        <f t="shared" ca="1" si="89"/>
        <v>0</v>
      </c>
      <c r="K31" s="197">
        <f t="shared" ca="1" si="89"/>
        <v>93.865003481683388</v>
      </c>
      <c r="L31" s="197">
        <f t="shared" ca="1" si="89"/>
        <v>187.73000696336678</v>
      </c>
      <c r="M31" s="197">
        <f t="shared" ca="1" si="89"/>
        <v>281.59501044505015</v>
      </c>
      <c r="N31" s="197">
        <f t="shared" ca="1" si="89"/>
        <v>104.1435580087396</v>
      </c>
      <c r="O31" s="197">
        <f t="shared" ca="1" si="89"/>
        <v>208.28711601747921</v>
      </c>
      <c r="P31" s="197">
        <f t="shared" ca="1" si="89"/>
        <v>312.43067402621881</v>
      </c>
      <c r="Q31" s="197">
        <f t="shared" ca="1" si="89"/>
        <v>416.57423203495841</v>
      </c>
      <c r="R31" s="197">
        <f t="shared" ca="1" si="89"/>
        <v>520.71779004369807</v>
      </c>
      <c r="S31" s="197">
        <f t="shared" ca="1" si="89"/>
        <v>115.54765112043231</v>
      </c>
      <c r="T31" s="197">
        <f t="shared" ca="1" si="89"/>
        <v>231.09530224086458</v>
      </c>
      <c r="U31" s="197">
        <f t="shared" ca="1" si="89"/>
        <v>346.64295336129686</v>
      </c>
      <c r="V31" s="197">
        <f t="shared" ca="1" si="89"/>
        <v>462.19060448172911</v>
      </c>
      <c r="W31" s="197">
        <f t="shared" ca="1" si="89"/>
        <v>577.73825560216142</v>
      </c>
      <c r="X31" s="197">
        <f t="shared" ca="1" si="89"/>
        <v>0</v>
      </c>
      <c r="Y31" s="197">
        <f t="shared" ca="1" si="89"/>
        <v>130.89274452840968</v>
      </c>
      <c r="Z31" s="197">
        <f t="shared" ca="1" si="89"/>
        <v>261.78548905681936</v>
      </c>
      <c r="AA31" s="197">
        <f t="shared" ca="1" si="89"/>
        <v>392.67823358522901</v>
      </c>
      <c r="AB31" s="197">
        <f t="shared" ca="1" si="89"/>
        <v>523.57097811363872</v>
      </c>
      <c r="AC31" s="197">
        <f t="shared" ca="1" si="89"/>
        <v>654.46372264204842</v>
      </c>
      <c r="AD31" s="197">
        <f t="shared" ca="1" si="89"/>
        <v>0</v>
      </c>
      <c r="AE31" s="197">
        <f t="shared" ca="1" si="89"/>
        <v>148.27571485916519</v>
      </c>
      <c r="AF31" s="197">
        <f t="shared" ca="1" si="89"/>
        <v>296.55142971833038</v>
      </c>
      <c r="AG31" s="197">
        <f t="shared" ca="1" si="89"/>
        <v>444.82714457749557</v>
      </c>
      <c r="AH31" s="197">
        <f t="shared" ca="1" si="89"/>
        <v>593.10285943666076</v>
      </c>
      <c r="AI31" s="197">
        <f t="shared" ca="1" si="89"/>
        <v>741.37857429582596</v>
      </c>
      <c r="AJ31" s="197">
        <f t="shared" ca="1" si="89"/>
        <v>0</v>
      </c>
      <c r="AK31" s="197">
        <f t="shared" ca="1" si="89"/>
        <v>0</v>
      </c>
      <c r="AL31" s="197">
        <f t="shared" ca="1" si="89"/>
        <v>0</v>
      </c>
      <c r="AM31" s="197">
        <f t="shared" ca="1" si="89"/>
        <v>0</v>
      </c>
      <c r="AN31" s="197">
        <f t="shared" ca="1" si="89"/>
        <v>0</v>
      </c>
      <c r="AO31" s="197">
        <f t="shared" ca="1" si="89"/>
        <v>0</v>
      </c>
      <c r="AP31" s="197">
        <f t="shared" ca="1" si="89"/>
        <v>0</v>
      </c>
      <c r="AQ31" s="197">
        <f t="shared" ca="1" si="89"/>
        <v>0</v>
      </c>
      <c r="AR31" s="197">
        <f t="shared" ca="1" si="89"/>
        <v>0</v>
      </c>
      <c r="AS31" s="197">
        <f t="shared" ca="1" si="89"/>
        <v>0</v>
      </c>
      <c r="AT31" s="197">
        <f t="shared" ca="1" si="89"/>
        <v>0</v>
      </c>
      <c r="AU31" s="197">
        <f t="shared" ca="1" si="89"/>
        <v>0</v>
      </c>
      <c r="AV31" s="197">
        <f t="shared" ca="1" si="89"/>
        <v>0</v>
      </c>
      <c r="AW31" s="58"/>
    </row>
    <row r="32" spans="2:58" x14ac:dyDescent="0.2">
      <c r="B32" s="2"/>
      <c r="C32" s="278">
        <f>+Hip!D161</f>
        <v>5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58"/>
    </row>
    <row r="33" spans="2:49" x14ac:dyDescent="0.2">
      <c r="B33" s="2" t="s">
        <v>351</v>
      </c>
      <c r="C33" s="2"/>
      <c r="D33" s="2"/>
      <c r="E33" s="160"/>
      <c r="F33" s="160"/>
      <c r="G33" s="197">
        <f>+F36</f>
        <v>0</v>
      </c>
      <c r="H33" s="197">
        <f ca="1">+G36</f>
        <v>0</v>
      </c>
      <c r="I33" s="197">
        <f t="shared" ref="I33" ca="1" si="90">+H36</f>
        <v>0</v>
      </c>
      <c r="J33" s="197">
        <f t="shared" ref="J33" ca="1" si="91">+I36</f>
        <v>0</v>
      </c>
      <c r="K33" s="197">
        <f t="shared" ref="K33" ca="1" si="92">+J36</f>
        <v>0</v>
      </c>
      <c r="L33" s="197">
        <f t="shared" ref="L33" ca="1" si="93">+K36</f>
        <v>0</v>
      </c>
      <c r="M33" s="197">
        <f t="shared" ref="M33" ca="1" si="94">+L36</f>
        <v>0</v>
      </c>
      <c r="N33" s="197">
        <f t="shared" ref="N33" ca="1" si="95">+M36</f>
        <v>0</v>
      </c>
      <c r="O33" s="197">
        <f t="shared" ref="O33" ca="1" si="96">+N36</f>
        <v>57.556846117851933</v>
      </c>
      <c r="P33" s="197">
        <f t="shared" ref="P33" ca="1" si="97">+O36</f>
        <v>115.11369223570387</v>
      </c>
      <c r="Q33" s="197">
        <f t="shared" ref="Q33" ca="1" si="98">+P36</f>
        <v>172.6705383535558</v>
      </c>
      <c r="R33" s="197">
        <f t="shared" ref="R33" ca="1" si="99">+Q36</f>
        <v>230.22738447140773</v>
      </c>
      <c r="S33" s="197">
        <f t="shared" ref="S33" ca="1" si="100">+R36</f>
        <v>287.78423058925966</v>
      </c>
      <c r="T33" s="197">
        <f t="shared" ref="T33" ca="1" si="101">+S36</f>
        <v>0</v>
      </c>
      <c r="U33" s="197">
        <f t="shared" ref="U33" ca="1" si="102">+T36</f>
        <v>0</v>
      </c>
      <c r="V33" s="197">
        <f t="shared" ref="V33" ca="1" si="103">+U36</f>
        <v>0</v>
      </c>
      <c r="W33" s="197">
        <f t="shared" ref="W33" ca="1" si="104">+V36</f>
        <v>0</v>
      </c>
      <c r="X33" s="197">
        <f t="shared" ref="X33" ca="1" si="105">+W36</f>
        <v>0</v>
      </c>
      <c r="Y33" s="197">
        <f t="shared" ref="Y33" ca="1" si="106">+X36</f>
        <v>70.852374454082224</v>
      </c>
      <c r="Z33" s="197">
        <f t="shared" ref="Z33" ca="1" si="107">+Y36</f>
        <v>141.70474890816445</v>
      </c>
      <c r="AA33" s="197">
        <f t="shared" ref="AA33" ca="1" si="108">+Z36</f>
        <v>212.55712336224667</v>
      </c>
      <c r="AB33" s="197">
        <f t="shared" ref="AB33" ca="1" si="109">+AA36</f>
        <v>283.40949781632889</v>
      </c>
      <c r="AC33" s="197">
        <f t="shared" ref="AC33" ca="1" si="110">+AB36</f>
        <v>354.26187227041112</v>
      </c>
      <c r="AD33" s="197">
        <f t="shared" ref="AD33" ca="1" si="111">+AC36</f>
        <v>0</v>
      </c>
      <c r="AE33" s="197">
        <f t="shared" ref="AE33" ca="1" si="112">+AD36</f>
        <v>0</v>
      </c>
      <c r="AF33" s="197">
        <f t="shared" ref="AF33" ca="1" si="113">+AE36</f>
        <v>30.97928146728422</v>
      </c>
      <c r="AG33" s="197">
        <f t="shared" ref="AG33" ca="1" si="114">+AF36</f>
        <v>61.958562934568441</v>
      </c>
      <c r="AH33" s="197">
        <f t="shared" ref="AH33" ca="1" si="115">+AG36</f>
        <v>92.937844401852658</v>
      </c>
      <c r="AI33" s="197">
        <f t="shared" ref="AI33" ca="1" si="116">+AH36</f>
        <v>123.91712586913688</v>
      </c>
      <c r="AJ33" s="197">
        <f t="shared" ref="AJ33" ca="1" si="117">+AI36</f>
        <v>154.89640733642111</v>
      </c>
      <c r="AK33" s="197">
        <f t="shared" ref="AK33" ca="1" si="118">+AJ36</f>
        <v>0</v>
      </c>
      <c r="AL33" s="197">
        <f t="shared" ref="AL33" ca="1" si="119">+AK36</f>
        <v>0</v>
      </c>
      <c r="AM33" s="197">
        <f t="shared" ref="AM33" ca="1" si="120">+AL36</f>
        <v>0</v>
      </c>
      <c r="AN33" s="197">
        <f t="shared" ref="AN33" ca="1" si="121">+AM36</f>
        <v>0</v>
      </c>
      <c r="AO33" s="197">
        <f t="shared" ref="AO33" ca="1" si="122">+AN36</f>
        <v>0</v>
      </c>
      <c r="AP33" s="197">
        <f t="shared" ref="AP33" ca="1" si="123">+AO36</f>
        <v>0</v>
      </c>
      <c r="AQ33" s="197">
        <f t="shared" ref="AQ33" ca="1" si="124">+AP36</f>
        <v>0</v>
      </c>
      <c r="AR33" s="197">
        <f t="shared" ref="AR33" ca="1" si="125">+AQ36</f>
        <v>0</v>
      </c>
      <c r="AS33" s="197">
        <f t="shared" ref="AS33" ca="1" si="126">+AR36</f>
        <v>0</v>
      </c>
      <c r="AT33" s="197">
        <f t="shared" ref="AT33" ca="1" si="127">+AS36</f>
        <v>0</v>
      </c>
      <c r="AU33" s="197">
        <f t="shared" ref="AU33" ca="1" si="128">+AT36</f>
        <v>0</v>
      </c>
      <c r="AV33" s="197">
        <f t="shared" ref="AV33" ca="1" si="129">+AU36</f>
        <v>0</v>
      </c>
      <c r="AW33" s="58"/>
    </row>
    <row r="34" spans="2:49" x14ac:dyDescent="0.2">
      <c r="B34" s="227" t="s">
        <v>271</v>
      </c>
      <c r="C34" s="172"/>
      <c r="D34" s="172"/>
      <c r="E34" s="162">
        <f ca="1">+SUM(G34:AV34)</f>
        <v>796.94251019609169</v>
      </c>
      <c r="F34" s="162"/>
      <c r="G34" s="218">
        <f t="shared" ref="G34:AV34" ca="1" si="130">+(SUM(OFFSET(H17,0,0,1,$C$32))/$C$32)*(G$7+G$8)</f>
        <v>0</v>
      </c>
      <c r="H34" s="218">
        <f t="shared" ca="1" si="130"/>
        <v>0</v>
      </c>
      <c r="I34" s="218">
        <f t="shared" ca="1" si="130"/>
        <v>0</v>
      </c>
      <c r="J34" s="218">
        <f t="shared" ca="1" si="130"/>
        <v>0</v>
      </c>
      <c r="K34" s="218">
        <f t="shared" ca="1" si="130"/>
        <v>0</v>
      </c>
      <c r="L34" s="218">
        <f t="shared" ca="1" si="130"/>
        <v>0</v>
      </c>
      <c r="M34" s="218">
        <f t="shared" ca="1" si="130"/>
        <v>0</v>
      </c>
      <c r="N34" s="218">
        <f t="shared" ca="1" si="130"/>
        <v>57.556846117851933</v>
      </c>
      <c r="O34" s="218">
        <f t="shared" ca="1" si="130"/>
        <v>57.556846117851933</v>
      </c>
      <c r="P34" s="218">
        <f t="shared" ca="1" si="130"/>
        <v>57.556846117851933</v>
      </c>
      <c r="Q34" s="218">
        <f t="shared" ca="1" si="130"/>
        <v>57.556846117851933</v>
      </c>
      <c r="R34" s="218">
        <f t="shared" ca="1" si="130"/>
        <v>57.556846117851933</v>
      </c>
      <c r="S34" s="218">
        <f t="shared" ca="1" si="130"/>
        <v>0</v>
      </c>
      <c r="T34" s="218">
        <f t="shared" ca="1" si="130"/>
        <v>0</v>
      </c>
      <c r="U34" s="218">
        <f t="shared" ca="1" si="130"/>
        <v>0</v>
      </c>
      <c r="V34" s="218">
        <f t="shared" ca="1" si="130"/>
        <v>0</v>
      </c>
      <c r="W34" s="218">
        <f t="shared" ca="1" si="130"/>
        <v>0</v>
      </c>
      <c r="X34" s="218">
        <f t="shared" ca="1" si="130"/>
        <v>70.852374454082224</v>
      </c>
      <c r="Y34" s="218">
        <f t="shared" ca="1" si="130"/>
        <v>70.852374454082224</v>
      </c>
      <c r="Z34" s="218">
        <f t="shared" ca="1" si="130"/>
        <v>70.852374454082224</v>
      </c>
      <c r="AA34" s="218">
        <f t="shared" ca="1" si="130"/>
        <v>70.852374454082224</v>
      </c>
      <c r="AB34" s="218">
        <f t="shared" ca="1" si="130"/>
        <v>70.852374454082224</v>
      </c>
      <c r="AC34" s="218">
        <f t="shared" ca="1" si="130"/>
        <v>0</v>
      </c>
      <c r="AD34" s="218">
        <f t="shared" ca="1" si="130"/>
        <v>0</v>
      </c>
      <c r="AE34" s="218">
        <f t="shared" ca="1" si="130"/>
        <v>30.97928146728422</v>
      </c>
      <c r="AF34" s="218">
        <f t="shared" ca="1" si="130"/>
        <v>30.97928146728422</v>
      </c>
      <c r="AG34" s="218">
        <f t="shared" ca="1" si="130"/>
        <v>30.97928146728422</v>
      </c>
      <c r="AH34" s="218">
        <f t="shared" ca="1" si="130"/>
        <v>30.97928146728422</v>
      </c>
      <c r="AI34" s="218">
        <f t="shared" ca="1" si="130"/>
        <v>30.97928146728422</v>
      </c>
      <c r="AJ34" s="218">
        <f t="shared" ca="1" si="130"/>
        <v>0</v>
      </c>
      <c r="AK34" s="218">
        <f t="shared" ca="1" si="130"/>
        <v>0</v>
      </c>
      <c r="AL34" s="218">
        <f t="shared" ca="1" si="130"/>
        <v>0</v>
      </c>
      <c r="AM34" s="218">
        <f t="shared" ca="1" si="130"/>
        <v>0</v>
      </c>
      <c r="AN34" s="218">
        <f t="shared" ca="1" si="130"/>
        <v>0</v>
      </c>
      <c r="AO34" s="218">
        <f t="shared" ca="1" si="130"/>
        <v>0</v>
      </c>
      <c r="AP34" s="218">
        <f t="shared" ca="1" si="130"/>
        <v>0</v>
      </c>
      <c r="AQ34" s="218">
        <f t="shared" ca="1" si="130"/>
        <v>0</v>
      </c>
      <c r="AR34" s="218">
        <f t="shared" ca="1" si="130"/>
        <v>0</v>
      </c>
      <c r="AS34" s="218">
        <f t="shared" ca="1" si="130"/>
        <v>0</v>
      </c>
      <c r="AT34" s="218">
        <f t="shared" ca="1" si="130"/>
        <v>0</v>
      </c>
      <c r="AU34" s="218">
        <f t="shared" ca="1" si="130"/>
        <v>0</v>
      </c>
      <c r="AV34" s="218">
        <f t="shared" ca="1" si="130"/>
        <v>0</v>
      </c>
      <c r="AW34" s="58"/>
    </row>
    <row r="35" spans="2:49" x14ac:dyDescent="0.2">
      <c r="B35" s="229" t="s">
        <v>272</v>
      </c>
      <c r="C35" s="191"/>
      <c r="D35" s="191"/>
      <c r="E35" s="219">
        <f>+SUM(G35:AV35)</f>
        <v>-796.94251019609192</v>
      </c>
      <c r="F35" s="219"/>
      <c r="G35" s="220">
        <f t="shared" ref="G35:AV35" si="131">-G17</f>
        <v>0</v>
      </c>
      <c r="H35" s="220">
        <f t="shared" si="131"/>
        <v>0</v>
      </c>
      <c r="I35" s="220">
        <f t="shared" si="131"/>
        <v>0</v>
      </c>
      <c r="J35" s="220">
        <f t="shared" si="131"/>
        <v>0</v>
      </c>
      <c r="K35" s="220">
        <f t="shared" si="131"/>
        <v>0</v>
      </c>
      <c r="L35" s="220">
        <f t="shared" si="131"/>
        <v>0</v>
      </c>
      <c r="M35" s="220">
        <f t="shared" si="131"/>
        <v>0</v>
      </c>
      <c r="N35" s="220">
        <f t="shared" si="131"/>
        <v>0</v>
      </c>
      <c r="O35" s="220">
        <f t="shared" si="131"/>
        <v>0</v>
      </c>
      <c r="P35" s="220">
        <f t="shared" si="131"/>
        <v>0</v>
      </c>
      <c r="Q35" s="220">
        <f t="shared" si="131"/>
        <v>0</v>
      </c>
      <c r="R35" s="220">
        <f t="shared" si="131"/>
        <v>0</v>
      </c>
      <c r="S35" s="220">
        <f t="shared" si="131"/>
        <v>-287.78423058925966</v>
      </c>
      <c r="T35" s="220">
        <f t="shared" si="131"/>
        <v>0</v>
      </c>
      <c r="U35" s="220">
        <f t="shared" si="131"/>
        <v>0</v>
      </c>
      <c r="V35" s="220">
        <f t="shared" si="131"/>
        <v>0</v>
      </c>
      <c r="W35" s="220">
        <f t="shared" si="131"/>
        <v>0</v>
      </c>
      <c r="X35" s="220">
        <f t="shared" si="131"/>
        <v>0</v>
      </c>
      <c r="Y35" s="220">
        <f t="shared" si="131"/>
        <v>0</v>
      </c>
      <c r="Z35" s="220">
        <f t="shared" si="131"/>
        <v>0</v>
      </c>
      <c r="AA35" s="220">
        <f t="shared" si="131"/>
        <v>0</v>
      </c>
      <c r="AB35" s="220">
        <f t="shared" si="131"/>
        <v>0</v>
      </c>
      <c r="AC35" s="220">
        <f t="shared" si="131"/>
        <v>-354.26187227041112</v>
      </c>
      <c r="AD35" s="220">
        <f t="shared" si="131"/>
        <v>0</v>
      </c>
      <c r="AE35" s="220">
        <f t="shared" si="131"/>
        <v>0</v>
      </c>
      <c r="AF35" s="220">
        <f t="shared" si="131"/>
        <v>0</v>
      </c>
      <c r="AG35" s="220">
        <f t="shared" si="131"/>
        <v>0</v>
      </c>
      <c r="AH35" s="220">
        <f t="shared" si="131"/>
        <v>0</v>
      </c>
      <c r="AI35" s="220">
        <f t="shared" si="131"/>
        <v>0</v>
      </c>
      <c r="AJ35" s="220">
        <f t="shared" si="131"/>
        <v>-154.89640733642111</v>
      </c>
      <c r="AK35" s="220">
        <f t="shared" si="131"/>
        <v>0</v>
      </c>
      <c r="AL35" s="220">
        <f t="shared" si="131"/>
        <v>0</v>
      </c>
      <c r="AM35" s="220">
        <f t="shared" si="131"/>
        <v>0</v>
      </c>
      <c r="AN35" s="220">
        <f t="shared" si="131"/>
        <v>0</v>
      </c>
      <c r="AO35" s="220">
        <f t="shared" si="131"/>
        <v>0</v>
      </c>
      <c r="AP35" s="220">
        <f t="shared" si="131"/>
        <v>0</v>
      </c>
      <c r="AQ35" s="220">
        <f t="shared" si="131"/>
        <v>0</v>
      </c>
      <c r="AR35" s="220">
        <f t="shared" si="131"/>
        <v>0</v>
      </c>
      <c r="AS35" s="220">
        <f t="shared" si="131"/>
        <v>0</v>
      </c>
      <c r="AT35" s="220">
        <f t="shared" si="131"/>
        <v>0</v>
      </c>
      <c r="AU35" s="220">
        <f t="shared" si="131"/>
        <v>0</v>
      </c>
      <c r="AV35" s="220">
        <f t="shared" si="131"/>
        <v>0</v>
      </c>
      <c r="AW35" s="58"/>
    </row>
    <row r="36" spans="2:49" x14ac:dyDescent="0.2">
      <c r="B36" s="2" t="s">
        <v>61</v>
      </c>
      <c r="C36" s="2"/>
      <c r="D36" s="2"/>
      <c r="E36" s="160"/>
      <c r="F36" s="160"/>
      <c r="G36" s="197">
        <f t="shared" ref="G36:AV36" ca="1" si="132">+SUM(G33:G35)</f>
        <v>0</v>
      </c>
      <c r="H36" s="197">
        <f t="shared" ca="1" si="132"/>
        <v>0</v>
      </c>
      <c r="I36" s="197">
        <f t="shared" ca="1" si="132"/>
        <v>0</v>
      </c>
      <c r="J36" s="197">
        <f t="shared" ca="1" si="132"/>
        <v>0</v>
      </c>
      <c r="K36" s="197">
        <f t="shared" ca="1" si="132"/>
        <v>0</v>
      </c>
      <c r="L36" s="197">
        <f t="shared" ca="1" si="132"/>
        <v>0</v>
      </c>
      <c r="M36" s="197">
        <f t="shared" ca="1" si="132"/>
        <v>0</v>
      </c>
      <c r="N36" s="197">
        <f t="shared" ca="1" si="132"/>
        <v>57.556846117851933</v>
      </c>
      <c r="O36" s="197">
        <f t="shared" ca="1" si="132"/>
        <v>115.11369223570387</v>
      </c>
      <c r="P36" s="197">
        <f t="shared" ca="1" si="132"/>
        <v>172.6705383535558</v>
      </c>
      <c r="Q36" s="197">
        <f t="shared" ca="1" si="132"/>
        <v>230.22738447140773</v>
      </c>
      <c r="R36" s="197">
        <f t="shared" ca="1" si="132"/>
        <v>287.78423058925966</v>
      </c>
      <c r="S36" s="197">
        <f t="shared" ca="1" si="132"/>
        <v>0</v>
      </c>
      <c r="T36" s="197">
        <f t="shared" ca="1" si="132"/>
        <v>0</v>
      </c>
      <c r="U36" s="197">
        <f t="shared" ca="1" si="132"/>
        <v>0</v>
      </c>
      <c r="V36" s="197">
        <f t="shared" ca="1" si="132"/>
        <v>0</v>
      </c>
      <c r="W36" s="197">
        <f t="shared" ca="1" si="132"/>
        <v>0</v>
      </c>
      <c r="X36" s="197">
        <f t="shared" ca="1" si="132"/>
        <v>70.852374454082224</v>
      </c>
      <c r="Y36" s="197">
        <f t="shared" ca="1" si="132"/>
        <v>141.70474890816445</v>
      </c>
      <c r="Z36" s="197">
        <f t="shared" ca="1" si="132"/>
        <v>212.55712336224667</v>
      </c>
      <c r="AA36" s="197">
        <f t="shared" ca="1" si="132"/>
        <v>283.40949781632889</v>
      </c>
      <c r="AB36" s="197">
        <f t="shared" ca="1" si="132"/>
        <v>354.26187227041112</v>
      </c>
      <c r="AC36" s="197">
        <f t="shared" ca="1" si="132"/>
        <v>0</v>
      </c>
      <c r="AD36" s="197">
        <f t="shared" ca="1" si="132"/>
        <v>0</v>
      </c>
      <c r="AE36" s="197">
        <f t="shared" ca="1" si="132"/>
        <v>30.97928146728422</v>
      </c>
      <c r="AF36" s="197">
        <f t="shared" ca="1" si="132"/>
        <v>61.958562934568441</v>
      </c>
      <c r="AG36" s="197">
        <f t="shared" ca="1" si="132"/>
        <v>92.937844401852658</v>
      </c>
      <c r="AH36" s="197">
        <f t="shared" ca="1" si="132"/>
        <v>123.91712586913688</v>
      </c>
      <c r="AI36" s="197">
        <f t="shared" ca="1" si="132"/>
        <v>154.89640733642111</v>
      </c>
      <c r="AJ36" s="197">
        <f t="shared" ca="1" si="132"/>
        <v>0</v>
      </c>
      <c r="AK36" s="197">
        <f t="shared" ca="1" si="132"/>
        <v>0</v>
      </c>
      <c r="AL36" s="197">
        <f t="shared" ca="1" si="132"/>
        <v>0</v>
      </c>
      <c r="AM36" s="197">
        <f t="shared" ca="1" si="132"/>
        <v>0</v>
      </c>
      <c r="AN36" s="197">
        <f t="shared" ca="1" si="132"/>
        <v>0</v>
      </c>
      <c r="AO36" s="197">
        <f t="shared" ca="1" si="132"/>
        <v>0</v>
      </c>
      <c r="AP36" s="197">
        <f t="shared" ca="1" si="132"/>
        <v>0</v>
      </c>
      <c r="AQ36" s="197">
        <f t="shared" ca="1" si="132"/>
        <v>0</v>
      </c>
      <c r="AR36" s="197">
        <f t="shared" ca="1" si="132"/>
        <v>0</v>
      </c>
      <c r="AS36" s="197">
        <f t="shared" ca="1" si="132"/>
        <v>0</v>
      </c>
      <c r="AT36" s="197">
        <f t="shared" ca="1" si="132"/>
        <v>0</v>
      </c>
      <c r="AU36" s="197">
        <f t="shared" ca="1" si="132"/>
        <v>0</v>
      </c>
      <c r="AV36" s="197">
        <f t="shared" ca="1" si="132"/>
        <v>0</v>
      </c>
      <c r="AW36" s="58"/>
    </row>
    <row r="37" spans="2:49" x14ac:dyDescent="0.2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58"/>
    </row>
    <row r="38" spans="2:49" x14ac:dyDescent="0.2">
      <c r="B38" s="5" t="s">
        <v>273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58"/>
    </row>
    <row r="39" spans="2:49" x14ac:dyDescent="0.2">
      <c r="B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58"/>
    </row>
    <row r="40" spans="2:49" x14ac:dyDescent="0.2">
      <c r="B40" s="2" t="s">
        <v>67</v>
      </c>
      <c r="C40" s="2"/>
      <c r="D40" s="2"/>
      <c r="E40" s="160"/>
      <c r="F40" s="160"/>
      <c r="G40" s="197">
        <f>+F43</f>
        <v>0</v>
      </c>
      <c r="H40" s="197">
        <f ca="1">+G43</f>
        <v>0</v>
      </c>
      <c r="I40" s="197">
        <f t="shared" ref="I40:AN40" ca="1" si="133">+H43</f>
        <v>0</v>
      </c>
      <c r="J40" s="197">
        <f t="shared" ca="1" si="133"/>
        <v>0</v>
      </c>
      <c r="K40" s="197">
        <f t="shared" ca="1" si="133"/>
        <v>0</v>
      </c>
      <c r="L40" s="197">
        <f t="shared" ca="1" si="133"/>
        <v>93.865003481683388</v>
      </c>
      <c r="M40" s="197">
        <f t="shared" ca="1" si="133"/>
        <v>187.73000696336678</v>
      </c>
      <c r="N40" s="197">
        <f t="shared" ca="1" si="133"/>
        <v>281.59501044505015</v>
      </c>
      <c r="O40" s="197">
        <f t="shared" ca="1" si="133"/>
        <v>7579.5225343556758</v>
      </c>
      <c r="P40" s="197">
        <f t="shared" ca="1" si="133"/>
        <v>15159.045068711352</v>
      </c>
      <c r="Q40" s="197">
        <f t="shared" ca="1" si="133"/>
        <v>22738.567603067029</v>
      </c>
      <c r="R40" s="197">
        <f t="shared" ca="1" si="133"/>
        <v>30318.090137422703</v>
      </c>
      <c r="S40" s="197">
        <f t="shared" ca="1" si="133"/>
        <v>37897.612671778377</v>
      </c>
      <c r="T40" s="197">
        <f t="shared" ca="1" si="133"/>
        <v>44622.480432494936</v>
      </c>
      <c r="U40" s="197">
        <f t="shared" ca="1" si="133"/>
        <v>52155.850213844453</v>
      </c>
      <c r="V40" s="197">
        <f t="shared" ca="1" si="133"/>
        <v>59689.219995193969</v>
      </c>
      <c r="W40" s="197">
        <f t="shared" ca="1" si="133"/>
        <v>67222.589776543493</v>
      </c>
      <c r="X40" s="197">
        <f t="shared" ca="1" si="133"/>
        <v>74755.959557893017</v>
      </c>
      <c r="Y40" s="197">
        <f t="shared" ca="1" si="133"/>
        <v>11675.534911560608</v>
      </c>
      <c r="Z40" s="197">
        <f t="shared" ca="1" si="133"/>
        <v>23481.962567649607</v>
      </c>
      <c r="AA40" s="197">
        <f t="shared" ca="1" si="133"/>
        <v>35288.390223738606</v>
      </c>
      <c r="AB40" s="197">
        <f t="shared" ca="1" si="133"/>
        <v>47094.817879827606</v>
      </c>
      <c r="AC40" s="197">
        <f t="shared" ca="1" si="133"/>
        <v>58901.245535916605</v>
      </c>
      <c r="AD40" s="197">
        <f t="shared" ca="1" si="133"/>
        <v>70282.558945281111</v>
      </c>
      <c r="AE40" s="197">
        <f t="shared" ca="1" si="133"/>
        <v>81232.777759745572</v>
      </c>
      <c r="AF40" s="197">
        <f t="shared" ca="1" si="133"/>
        <v>93016.715293178524</v>
      </c>
      <c r="AG40" s="197">
        <f t="shared" ca="1" si="133"/>
        <v>104800.65282661148</v>
      </c>
      <c r="AH40" s="197">
        <f t="shared" ca="1" si="133"/>
        <v>116584.59036004443</v>
      </c>
      <c r="AI40" s="197">
        <f t="shared" ca="1" si="133"/>
        <v>717.01998530577112</v>
      </c>
      <c r="AJ40" s="197">
        <f t="shared" ca="1" si="133"/>
        <v>896.27498163222049</v>
      </c>
      <c r="AK40" s="197">
        <f t="shared" ca="1" si="133"/>
        <v>-2.6602720026858151E-11</v>
      </c>
      <c r="AL40" s="197">
        <f t="shared" ca="1" si="133"/>
        <v>-2.6602720026858151E-11</v>
      </c>
      <c r="AM40" s="197">
        <f t="shared" ca="1" si="133"/>
        <v>-2.6602720026858151E-11</v>
      </c>
      <c r="AN40" s="197">
        <f t="shared" ca="1" si="133"/>
        <v>-2.6602720026858151E-11</v>
      </c>
      <c r="AO40" s="197">
        <f t="shared" ref="AO40" ca="1" si="134">+AN43</f>
        <v>-2.6602720026858151E-11</v>
      </c>
      <c r="AP40" s="197">
        <f t="shared" ref="AP40" ca="1" si="135">+AO43</f>
        <v>-2.6602720026858151E-11</v>
      </c>
      <c r="AQ40" s="197">
        <f t="shared" ref="AQ40" ca="1" si="136">+AP43</f>
        <v>-2.6602720026858151E-11</v>
      </c>
      <c r="AR40" s="197">
        <f t="shared" ref="AR40" ca="1" si="137">+AQ43</f>
        <v>-2.6602720026858151E-11</v>
      </c>
      <c r="AS40" s="197">
        <f t="shared" ref="AS40" ca="1" si="138">+AR43</f>
        <v>-2.6602720026858151E-11</v>
      </c>
      <c r="AT40" s="197">
        <f t="shared" ref="AT40" ca="1" si="139">+AS43</f>
        <v>-2.6602720026858151E-11</v>
      </c>
      <c r="AU40" s="197">
        <f t="shared" ref="AU40" ca="1" si="140">+AT43</f>
        <v>-2.6602720026858151E-11</v>
      </c>
      <c r="AV40" s="197">
        <f t="shared" ref="AV40" ca="1" si="141">+AU43</f>
        <v>-2.6602720026858151E-11</v>
      </c>
      <c r="AW40" s="58"/>
    </row>
    <row r="41" spans="2:49" x14ac:dyDescent="0.2">
      <c r="B41" s="227" t="s">
        <v>271</v>
      </c>
      <c r="C41" s="172"/>
      <c r="D41" s="172"/>
      <c r="E41" s="162">
        <f ca="1">+SUM(G41:AV41)</f>
        <v>193797.88253658084</v>
      </c>
      <c r="F41" s="162"/>
      <c r="G41" s="218">
        <f ca="1">+G24+G29+G34</f>
        <v>0</v>
      </c>
      <c r="H41" s="218">
        <f t="shared" ref="H41:AV41" ca="1" si="142">+H24+H29+H34</f>
        <v>0</v>
      </c>
      <c r="I41" s="218">
        <f t="shared" ca="1" si="142"/>
        <v>0</v>
      </c>
      <c r="J41" s="218">
        <f t="shared" ca="1" si="142"/>
        <v>0</v>
      </c>
      <c r="K41" s="218">
        <f t="shared" ca="1" si="142"/>
        <v>93.865003481683388</v>
      </c>
      <c r="L41" s="218">
        <f t="shared" ca="1" si="142"/>
        <v>93.865003481683388</v>
      </c>
      <c r="M41" s="218">
        <f t="shared" ca="1" si="142"/>
        <v>93.865003481683388</v>
      </c>
      <c r="N41" s="218">
        <f t="shared" ca="1" si="142"/>
        <v>7579.5225343556758</v>
      </c>
      <c r="O41" s="218">
        <f t="shared" ca="1" si="142"/>
        <v>7579.5225343556758</v>
      </c>
      <c r="P41" s="218">
        <f t="shared" ca="1" si="142"/>
        <v>7579.5225343556758</v>
      </c>
      <c r="Q41" s="218">
        <f t="shared" ca="1" si="142"/>
        <v>7579.5225343556758</v>
      </c>
      <c r="R41" s="218">
        <f t="shared" ca="1" si="142"/>
        <v>7579.5225343556758</v>
      </c>
      <c r="S41" s="218">
        <f t="shared" ca="1" si="142"/>
        <v>7533.3697813495164</v>
      </c>
      <c r="T41" s="218">
        <f t="shared" ca="1" si="142"/>
        <v>7533.3697813495164</v>
      </c>
      <c r="U41" s="218">
        <f t="shared" ca="1" si="142"/>
        <v>7533.3697813495164</v>
      </c>
      <c r="V41" s="218">
        <f t="shared" ca="1" si="142"/>
        <v>7533.3697813495164</v>
      </c>
      <c r="W41" s="218">
        <f t="shared" ca="1" si="142"/>
        <v>7533.3697813495164</v>
      </c>
      <c r="X41" s="218">
        <f t="shared" ca="1" si="142"/>
        <v>11675.534911560591</v>
      </c>
      <c r="Y41" s="218">
        <f t="shared" ca="1" si="142"/>
        <v>11806.427656089001</v>
      </c>
      <c r="Z41" s="218">
        <f t="shared" ca="1" si="142"/>
        <v>11806.427656089001</v>
      </c>
      <c r="AA41" s="218">
        <f t="shared" ca="1" si="142"/>
        <v>11806.427656089001</v>
      </c>
      <c r="AB41" s="218">
        <f t="shared" ca="1" si="142"/>
        <v>11806.427656089001</v>
      </c>
      <c r="AC41" s="218">
        <f t="shared" ca="1" si="142"/>
        <v>11735.57528163492</v>
      </c>
      <c r="AD41" s="218">
        <f t="shared" ca="1" si="142"/>
        <v>11604.68253710651</v>
      </c>
      <c r="AE41" s="218">
        <f t="shared" ca="1" si="142"/>
        <v>11783.937533432958</v>
      </c>
      <c r="AF41" s="218">
        <f t="shared" ca="1" si="142"/>
        <v>11783.937533432958</v>
      </c>
      <c r="AG41" s="218">
        <f t="shared" ca="1" si="142"/>
        <v>11783.937533432958</v>
      </c>
      <c r="AH41" s="218">
        <f t="shared" ca="1" si="142"/>
        <v>179.2549963264494</v>
      </c>
      <c r="AI41" s="218">
        <f t="shared" ca="1" si="142"/>
        <v>179.2549963264494</v>
      </c>
      <c r="AJ41" s="218">
        <f t="shared" ca="1" si="142"/>
        <v>0</v>
      </c>
      <c r="AK41" s="218">
        <f t="shared" ca="1" si="142"/>
        <v>0</v>
      </c>
      <c r="AL41" s="218">
        <f t="shared" ca="1" si="142"/>
        <v>0</v>
      </c>
      <c r="AM41" s="218">
        <f t="shared" ca="1" si="142"/>
        <v>0</v>
      </c>
      <c r="AN41" s="218">
        <f t="shared" ca="1" si="142"/>
        <v>0</v>
      </c>
      <c r="AO41" s="218">
        <f t="shared" ca="1" si="142"/>
        <v>0</v>
      </c>
      <c r="AP41" s="218">
        <f t="shared" ca="1" si="142"/>
        <v>0</v>
      </c>
      <c r="AQ41" s="218">
        <f t="shared" ca="1" si="142"/>
        <v>0</v>
      </c>
      <c r="AR41" s="218">
        <f t="shared" ca="1" si="142"/>
        <v>0</v>
      </c>
      <c r="AS41" s="218">
        <f t="shared" ca="1" si="142"/>
        <v>0</v>
      </c>
      <c r="AT41" s="218">
        <f t="shared" ca="1" si="142"/>
        <v>0</v>
      </c>
      <c r="AU41" s="218">
        <f t="shared" ca="1" si="142"/>
        <v>0</v>
      </c>
      <c r="AV41" s="218">
        <f t="shared" ca="1" si="142"/>
        <v>0</v>
      </c>
      <c r="AW41" s="58"/>
    </row>
    <row r="42" spans="2:49" x14ac:dyDescent="0.2">
      <c r="B42" s="229" t="s">
        <v>272</v>
      </c>
      <c r="C42" s="191"/>
      <c r="D42" s="191"/>
      <c r="E42" s="219">
        <f ca="1">+SUM(G42:AV42)</f>
        <v>-193797.88253658082</v>
      </c>
      <c r="F42" s="219"/>
      <c r="G42" s="220">
        <f>+G25+G30+G35</f>
        <v>0</v>
      </c>
      <c r="H42" s="220">
        <f t="shared" ref="H42:AV42" ca="1" si="143">+H25+H30+H35</f>
        <v>0</v>
      </c>
      <c r="I42" s="220">
        <f t="shared" ca="1" si="143"/>
        <v>0</v>
      </c>
      <c r="J42" s="220">
        <f t="shared" ca="1" si="143"/>
        <v>0</v>
      </c>
      <c r="K42" s="220">
        <f t="shared" ca="1" si="143"/>
        <v>0</v>
      </c>
      <c r="L42" s="220">
        <f t="shared" ca="1" si="143"/>
        <v>0</v>
      </c>
      <c r="M42" s="220">
        <f t="shared" ca="1" si="143"/>
        <v>0</v>
      </c>
      <c r="N42" s="220">
        <f t="shared" ca="1" si="143"/>
        <v>-281.59501044505015</v>
      </c>
      <c r="O42" s="220">
        <f t="shared" ca="1" si="143"/>
        <v>0</v>
      </c>
      <c r="P42" s="220">
        <f t="shared" ca="1" si="143"/>
        <v>0</v>
      </c>
      <c r="Q42" s="220">
        <f t="shared" ca="1" si="143"/>
        <v>0</v>
      </c>
      <c r="R42" s="220">
        <f t="shared" ca="1" si="143"/>
        <v>0</v>
      </c>
      <c r="S42" s="220">
        <f t="shared" ca="1" si="143"/>
        <v>-808.50202063295774</v>
      </c>
      <c r="T42" s="220">
        <f t="shared" ca="1" si="143"/>
        <v>0</v>
      </c>
      <c r="U42" s="220">
        <f t="shared" ca="1" si="143"/>
        <v>0</v>
      </c>
      <c r="V42" s="220">
        <f t="shared" ca="1" si="143"/>
        <v>0</v>
      </c>
      <c r="W42" s="220">
        <f t="shared" ca="1" si="143"/>
        <v>0</v>
      </c>
      <c r="X42" s="220">
        <f t="shared" ca="1" si="143"/>
        <v>-74755.959557893002</v>
      </c>
      <c r="Y42" s="220">
        <f t="shared" ca="1" si="143"/>
        <v>0</v>
      </c>
      <c r="Z42" s="220">
        <f t="shared" ca="1" si="143"/>
        <v>0</v>
      </c>
      <c r="AA42" s="220">
        <f t="shared" ca="1" si="143"/>
        <v>0</v>
      </c>
      <c r="AB42" s="220">
        <f t="shared" ca="1" si="143"/>
        <v>0</v>
      </c>
      <c r="AC42" s="220">
        <f t="shared" ca="1" si="143"/>
        <v>-354.26187227041112</v>
      </c>
      <c r="AD42" s="220">
        <f t="shared" ca="1" si="143"/>
        <v>-654.46372264204842</v>
      </c>
      <c r="AE42" s="220">
        <f t="shared" ca="1" si="143"/>
        <v>0</v>
      </c>
      <c r="AF42" s="220">
        <f t="shared" ca="1" si="143"/>
        <v>0</v>
      </c>
      <c r="AG42" s="220">
        <f t="shared" ca="1" si="143"/>
        <v>0</v>
      </c>
      <c r="AH42" s="220">
        <f t="shared" ca="1" si="143"/>
        <v>-116046.8253710651</v>
      </c>
      <c r="AI42" s="220">
        <f t="shared" ca="1" si="143"/>
        <v>0</v>
      </c>
      <c r="AJ42" s="220">
        <f t="shared" ca="1" si="143"/>
        <v>-896.27498163224709</v>
      </c>
      <c r="AK42" s="220">
        <f t="shared" ca="1" si="143"/>
        <v>0</v>
      </c>
      <c r="AL42" s="220">
        <f t="shared" ca="1" si="143"/>
        <v>0</v>
      </c>
      <c r="AM42" s="220">
        <f t="shared" ca="1" si="143"/>
        <v>0</v>
      </c>
      <c r="AN42" s="220">
        <f t="shared" ca="1" si="143"/>
        <v>0</v>
      </c>
      <c r="AO42" s="220">
        <f t="shared" ca="1" si="143"/>
        <v>0</v>
      </c>
      <c r="AP42" s="220">
        <f t="shared" ca="1" si="143"/>
        <v>0</v>
      </c>
      <c r="AQ42" s="220">
        <f t="shared" ca="1" si="143"/>
        <v>0</v>
      </c>
      <c r="AR42" s="220">
        <f t="shared" ca="1" si="143"/>
        <v>0</v>
      </c>
      <c r="AS42" s="220">
        <f t="shared" ca="1" si="143"/>
        <v>0</v>
      </c>
      <c r="AT42" s="220">
        <f t="shared" ca="1" si="143"/>
        <v>0</v>
      </c>
      <c r="AU42" s="220">
        <f t="shared" ca="1" si="143"/>
        <v>0</v>
      </c>
      <c r="AV42" s="220">
        <f t="shared" ca="1" si="143"/>
        <v>0</v>
      </c>
      <c r="AW42" s="58"/>
    </row>
    <row r="43" spans="2:49" x14ac:dyDescent="0.2">
      <c r="B43" s="2" t="s">
        <v>61</v>
      </c>
      <c r="C43" s="2"/>
      <c r="D43" s="2"/>
      <c r="E43" s="160"/>
      <c r="F43" s="160"/>
      <c r="G43" s="197">
        <f t="shared" ref="G43:AV43" ca="1" si="144">+SUM(G40:G42)</f>
        <v>0</v>
      </c>
      <c r="H43" s="197">
        <f t="shared" ca="1" si="144"/>
        <v>0</v>
      </c>
      <c r="I43" s="197">
        <f t="shared" ca="1" si="144"/>
        <v>0</v>
      </c>
      <c r="J43" s="197">
        <f t="shared" ca="1" si="144"/>
        <v>0</v>
      </c>
      <c r="K43" s="197">
        <f t="shared" ca="1" si="144"/>
        <v>93.865003481683388</v>
      </c>
      <c r="L43" s="197">
        <f t="shared" ca="1" si="144"/>
        <v>187.73000696336678</v>
      </c>
      <c r="M43" s="197">
        <f t="shared" ca="1" si="144"/>
        <v>281.59501044505015</v>
      </c>
      <c r="N43" s="197">
        <f t="shared" ca="1" si="144"/>
        <v>7579.5225343556758</v>
      </c>
      <c r="O43" s="197">
        <f t="shared" ca="1" si="144"/>
        <v>15159.045068711352</v>
      </c>
      <c r="P43" s="197">
        <f t="shared" ca="1" si="144"/>
        <v>22738.567603067029</v>
      </c>
      <c r="Q43" s="197">
        <f t="shared" ca="1" si="144"/>
        <v>30318.090137422703</v>
      </c>
      <c r="R43" s="197">
        <f t="shared" ca="1" si="144"/>
        <v>37897.612671778377</v>
      </c>
      <c r="S43" s="197">
        <f t="shared" ca="1" si="144"/>
        <v>44622.480432494936</v>
      </c>
      <c r="T43" s="197">
        <f t="shared" ca="1" si="144"/>
        <v>52155.850213844453</v>
      </c>
      <c r="U43" s="197">
        <f t="shared" ca="1" si="144"/>
        <v>59689.219995193969</v>
      </c>
      <c r="V43" s="197">
        <f t="shared" ca="1" si="144"/>
        <v>67222.589776543493</v>
      </c>
      <c r="W43" s="197">
        <f t="shared" ca="1" si="144"/>
        <v>74755.959557893017</v>
      </c>
      <c r="X43" s="197">
        <f t="shared" ca="1" si="144"/>
        <v>11675.534911560608</v>
      </c>
      <c r="Y43" s="197">
        <f t="shared" ca="1" si="144"/>
        <v>23481.962567649607</v>
      </c>
      <c r="Z43" s="197">
        <f t="shared" ca="1" si="144"/>
        <v>35288.390223738606</v>
      </c>
      <c r="AA43" s="197">
        <f t="shared" ca="1" si="144"/>
        <v>47094.817879827606</v>
      </c>
      <c r="AB43" s="197">
        <f t="shared" ca="1" si="144"/>
        <v>58901.245535916605</v>
      </c>
      <c r="AC43" s="197">
        <f t="shared" ca="1" si="144"/>
        <v>70282.558945281111</v>
      </c>
      <c r="AD43" s="197">
        <f t="shared" ca="1" si="144"/>
        <v>81232.777759745572</v>
      </c>
      <c r="AE43" s="197">
        <f t="shared" ca="1" si="144"/>
        <v>93016.715293178524</v>
      </c>
      <c r="AF43" s="197">
        <f t="shared" ca="1" si="144"/>
        <v>104800.65282661148</v>
      </c>
      <c r="AG43" s="197">
        <f t="shared" ca="1" si="144"/>
        <v>116584.59036004443</v>
      </c>
      <c r="AH43" s="197">
        <f t="shared" ca="1" si="144"/>
        <v>717.01998530577112</v>
      </c>
      <c r="AI43" s="197">
        <f t="shared" ca="1" si="144"/>
        <v>896.27498163222049</v>
      </c>
      <c r="AJ43" s="197">
        <f t="shared" ca="1" si="144"/>
        <v>-2.6602720026858151E-11</v>
      </c>
      <c r="AK43" s="197">
        <f t="shared" ca="1" si="144"/>
        <v>-2.6602720026858151E-11</v>
      </c>
      <c r="AL43" s="197">
        <f t="shared" ca="1" si="144"/>
        <v>-2.6602720026858151E-11</v>
      </c>
      <c r="AM43" s="197">
        <f t="shared" ca="1" si="144"/>
        <v>-2.6602720026858151E-11</v>
      </c>
      <c r="AN43" s="197">
        <f t="shared" ca="1" si="144"/>
        <v>-2.6602720026858151E-11</v>
      </c>
      <c r="AO43" s="197">
        <f t="shared" ca="1" si="144"/>
        <v>-2.6602720026858151E-11</v>
      </c>
      <c r="AP43" s="197">
        <f t="shared" ca="1" si="144"/>
        <v>-2.6602720026858151E-11</v>
      </c>
      <c r="AQ43" s="197">
        <f t="shared" ca="1" si="144"/>
        <v>-2.6602720026858151E-11</v>
      </c>
      <c r="AR43" s="197">
        <f t="shared" ca="1" si="144"/>
        <v>-2.6602720026858151E-11</v>
      </c>
      <c r="AS43" s="197">
        <f t="shared" ca="1" si="144"/>
        <v>-2.6602720026858151E-11</v>
      </c>
      <c r="AT43" s="197">
        <f t="shared" ca="1" si="144"/>
        <v>-2.6602720026858151E-11</v>
      </c>
      <c r="AU43" s="197">
        <f t="shared" ca="1" si="144"/>
        <v>-2.6602720026858151E-11</v>
      </c>
      <c r="AV43" s="197">
        <f t="shared" ca="1" si="144"/>
        <v>-2.6602720026858151E-11</v>
      </c>
      <c r="AW43" s="58"/>
    </row>
    <row r="45" spans="2:49" x14ac:dyDescent="0.2">
      <c r="B45" s="294" t="s">
        <v>314</v>
      </c>
      <c r="C45" s="295" t="str">
        <f ca="1">+IF(ROUND(SUM(E41:E42),0)=0,"Ok","Error")</f>
        <v>Ok</v>
      </c>
      <c r="I45" s="355"/>
    </row>
    <row r="46" spans="2:49" x14ac:dyDescent="0.2">
      <c r="N46" s="303"/>
    </row>
  </sheetData>
  <conditionalFormatting sqref="C3">
    <cfRule type="containsText" dxfId="41" priority="2" operator="containsText" text="Error">
      <formula>NOT(ISERROR(SEARCH("Error",C3)))</formula>
    </cfRule>
  </conditionalFormatting>
  <conditionalFormatting sqref="C45">
    <cfRule type="containsText" dxfId="40" priority="1" operator="containsText" text="Error">
      <formula>NOT(ISERROR(SEARCH("Error",C45)))</formula>
    </cfRule>
  </conditionalFormatting>
  <pageMargins left="0.75" right="0.75" top="1" bottom="1" header="0.5" footer="0.5"/>
  <pageSetup orientation="portrait" r:id="rId1"/>
  <headerFooter alignWithMargins="0"/>
  <ignoredErrors>
    <ignoredError sqref="C22:C26 C28:C31 C27 C32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A9D62DA4DBB14D82A7A490ACA25F26" ma:contentTypeVersion="9" ma:contentTypeDescription="Create a new document." ma:contentTypeScope="" ma:versionID="73d5821c735435017f05b40c4470cf30">
  <xsd:schema xmlns:xsd="http://www.w3.org/2001/XMLSchema" xmlns:xs="http://www.w3.org/2001/XMLSchema" xmlns:p="http://schemas.microsoft.com/office/2006/metadata/properties" xmlns:ns3="0085b20f-1717-4300-81c2-572563ed4cca" xmlns:ns4="8cda00bf-e3e6-435a-bd1b-7e605a27fc51" targetNamespace="http://schemas.microsoft.com/office/2006/metadata/properties" ma:root="true" ma:fieldsID="f6218411d185b2af978ced91b7fd869a" ns3:_="" ns4:_="">
    <xsd:import namespace="0085b20f-1717-4300-81c2-572563ed4cca"/>
    <xsd:import namespace="8cda00bf-e3e6-435a-bd1b-7e605a27fc5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85b20f-1717-4300-81c2-572563ed4cc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da00bf-e3e6-435a-bd1b-7e605a27fc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C7313E7-EE42-459B-9C0C-E945D8E382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085b20f-1717-4300-81c2-572563ed4cca"/>
    <ds:schemaRef ds:uri="8cda00bf-e3e6-435a-bd1b-7e605a27fc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B6FDD33-D7A4-4199-B123-62218671CB40}">
  <ds:schemaRefs>
    <ds:schemaRef ds:uri="http://purl.org/dc/dcmitype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0085b20f-1717-4300-81c2-572563ed4cca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8cda00bf-e3e6-435a-bd1b-7e605a27fc51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422D41A0-9CE4-4F64-8B67-94AF0E2725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12</vt:i4>
      </vt:variant>
    </vt:vector>
  </HeadingPairs>
  <TitlesOfParts>
    <vt:vector size="35" baseType="lpstr">
      <vt:lpstr>Portada</vt:lpstr>
      <vt:lpstr>Control</vt:lpstr>
      <vt:lpstr>Hip</vt:lpstr>
      <vt:lpstr>TS</vt:lpstr>
      <vt:lpstr>Flags</vt:lpstr>
      <vt:lpstr>Inv. Inicial</vt:lpstr>
      <vt:lpstr>Ingr</vt:lpstr>
      <vt:lpstr>O&amp;M</vt:lpstr>
      <vt:lpstr>MM</vt:lpstr>
      <vt:lpstr>Fin (m)</vt:lpstr>
      <vt:lpstr>Fin</vt:lpstr>
      <vt:lpstr>AF</vt:lpstr>
      <vt:lpstr>Tax</vt:lpstr>
      <vt:lpstr>CF</vt:lpstr>
      <vt:lpstr>P&amp;G</vt:lpstr>
      <vt:lpstr>BS</vt:lpstr>
      <vt:lpstr>CPP</vt:lpstr>
      <vt:lpstr>Macro</vt:lpstr>
      <vt:lpstr>Tablas informe</vt:lpstr>
      <vt:lpstr>Gráficos</vt:lpstr>
      <vt:lpstr>Sensibilidades</vt:lpstr>
      <vt:lpstr>Tabla Esfuerzo Neto</vt:lpstr>
      <vt:lpstr>Aux</vt:lpstr>
      <vt:lpstr>CF_Accionista</vt:lpstr>
      <vt:lpstr>CFLibre</vt:lpstr>
      <vt:lpstr>CPP!check_macro</vt:lpstr>
      <vt:lpstr>check_macro</vt:lpstr>
      <vt:lpstr>copy</vt:lpstr>
      <vt:lpstr>diferencia_TirAcc</vt:lpstr>
      <vt:lpstr>paste</vt:lpstr>
      <vt:lpstr>CPP!PPD</vt:lpstr>
      <vt:lpstr>PPD</vt:lpstr>
      <vt:lpstr>CPP!Rentabilidad_objetivo</vt:lpstr>
      <vt:lpstr>Rentabilidad_objetivo</vt:lpstr>
      <vt:lpstr>TIR_Accionista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Sebastian, Pablo</dc:creator>
  <cp:lastModifiedBy>Maria Lina Romero</cp:lastModifiedBy>
  <cp:lastPrinted>2021-12-15T11:56:06Z</cp:lastPrinted>
  <dcterms:created xsi:type="dcterms:W3CDTF">2015-06-05T18:17:20Z</dcterms:created>
  <dcterms:modified xsi:type="dcterms:W3CDTF">2025-07-11T13:07:21Z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a60d57e-af5b-4752-ac57-3e4f28ca11dc_Enabled">
    <vt:lpwstr>true</vt:lpwstr>
  </property>
  <property fmtid="{D5CDD505-2E9C-101B-9397-08002B2CF9AE}" pid="3" name="MSIP_Label_ea60d57e-af5b-4752-ac57-3e4f28ca11dc_SetDate">
    <vt:lpwstr>2021-09-27T16:16:04Z</vt:lpwstr>
  </property>
  <property fmtid="{D5CDD505-2E9C-101B-9397-08002B2CF9AE}" pid="4" name="MSIP_Label_ea60d57e-af5b-4752-ac57-3e4f28ca11dc_Method">
    <vt:lpwstr>Standard</vt:lpwstr>
  </property>
  <property fmtid="{D5CDD505-2E9C-101B-9397-08002B2CF9AE}" pid="5" name="MSIP_Label_ea60d57e-af5b-4752-ac57-3e4f28ca11dc_Name">
    <vt:lpwstr>ea60d57e-af5b-4752-ac57-3e4f28ca11dc</vt:lpwstr>
  </property>
  <property fmtid="{D5CDD505-2E9C-101B-9397-08002B2CF9AE}" pid="6" name="MSIP_Label_ea60d57e-af5b-4752-ac57-3e4f28ca11dc_SiteId">
    <vt:lpwstr>36da45f1-dd2c-4d1f-af13-5abe46b99921</vt:lpwstr>
  </property>
  <property fmtid="{D5CDD505-2E9C-101B-9397-08002B2CF9AE}" pid="7" name="MSIP_Label_ea60d57e-af5b-4752-ac57-3e4f28ca11dc_ActionId">
    <vt:lpwstr>227dbd85-231e-4623-a472-81e0ff9323df</vt:lpwstr>
  </property>
  <property fmtid="{D5CDD505-2E9C-101B-9397-08002B2CF9AE}" pid="8" name="MSIP_Label_ea60d57e-af5b-4752-ac57-3e4f28ca11dc_ContentBits">
    <vt:lpwstr>0</vt:lpwstr>
  </property>
  <property fmtid="{D5CDD505-2E9C-101B-9397-08002B2CF9AE}" pid="9" name="ContentTypeId">
    <vt:lpwstr>0x01010007A9D62DA4DBB14D82A7A490ACA25F26</vt:lpwstr>
  </property>
</Properties>
</file>